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ЭтаКнига" defaultThemeVersion="124226"/>
  <bookViews>
    <workbookView xWindow="480" yWindow="765" windowWidth="19440" windowHeight="9315" tabRatio="822"/>
  </bookViews>
  <sheets>
    <sheet name="СПИСОК КЛАССА" sheetId="1" r:id="rId1"/>
    <sheet name="АНКЕТА УЧИТЕЛЯ" sheetId="15" r:id="rId2"/>
    <sheet name="Для анкеты" sheetId="20" state="hidden" r:id="rId3"/>
    <sheet name="МА" sheetId="3" r:id="rId4"/>
    <sheet name="РУ" sheetId="16" r:id="rId5"/>
    <sheet name="ЧТ" sheetId="18" r:id="rId6"/>
    <sheet name="Результаты_МА" sheetId="7" r:id="rId7"/>
    <sheet name="Результаты_РУ" sheetId="17" r:id="rId8"/>
    <sheet name="Результаты_ЧТ" sheetId="19" r:id="rId9"/>
    <sheet name="План" sheetId="5" r:id="rId10"/>
    <sheet name="Анализ_содержание" sheetId="9" r:id="rId11"/>
    <sheet name="Диаграмма_сравнение" sheetId="13" state="hidden" r:id="rId12"/>
    <sheet name="Рабочий" sheetId="21" state="hidden" r:id="rId13"/>
    <sheet name="Лист1" sheetId="22" r:id="rId14"/>
    <sheet name="Лист2" sheetId="23" r:id="rId15"/>
    <sheet name="Лист3" sheetId="24" r:id="rId16"/>
  </sheets>
  <definedNames>
    <definedName name="Z_BFE542F4_8A0C_4C42_A5CA_C7B0ACF2717E_.wvu.Cols" localSheetId="3" hidden="1">МА!$A:$B,МА!$E:$E</definedName>
    <definedName name="Z_BFE542F4_8A0C_4C42_A5CA_C7B0ACF2717E_.wvu.Cols" localSheetId="4" hidden="1">РУ!$A:$B,РУ!$E:$E</definedName>
    <definedName name="Z_BFE542F4_8A0C_4C42_A5CA_C7B0ACF2717E_.wvu.Cols" localSheetId="0" hidden="1">'СПИСОК КЛАССА'!#REF!,'СПИСОК КЛАССА'!$P:$P</definedName>
    <definedName name="Z_BFE542F4_8A0C_4C42_A5CA_C7B0ACF2717E_.wvu.Cols" localSheetId="5" hidden="1">ЧТ!$A:$B,ЧТ!$E:$E</definedName>
    <definedName name="Z_BFE542F4_8A0C_4C42_A5CA_C7B0ACF2717E_.wvu.Rows" localSheetId="1" hidden="1">'АНКЕТА УЧИТЕЛЯ'!$77:$90</definedName>
    <definedName name="Z_BFE542F4_8A0C_4C42_A5CA_C7B0ACF2717E_.wvu.Rows" localSheetId="3" hidden="1">МА!$21:$24</definedName>
    <definedName name="Z_BFE542F4_8A0C_4C42_A5CA_C7B0ACF2717E_.wvu.Rows" localSheetId="4" hidden="1">РУ!$21:$24</definedName>
    <definedName name="Z_BFE542F4_8A0C_4C42_A5CA_C7B0ACF2717E_.wvu.Rows" localSheetId="0" hidden="1">'СПИСОК КЛАССА'!$5:$5</definedName>
    <definedName name="Z_BFE542F4_8A0C_4C42_A5CA_C7B0ACF2717E_.wvu.Rows" localSheetId="5" hidden="1">ЧТ!$21:$24</definedName>
    <definedName name="бу_доп_ма">OFFSET(Диаграмма_сравнение!$C$3:$C$3,1,0,Диаграмма_сравнение!$A$1,1)</definedName>
    <definedName name="бу_доп_ру">OFFSET(Диаграмма_сравнение!$K$3:$K$3,1,0,Диаграмма_сравнение!$A$1,1)</definedName>
    <definedName name="бу_доп_чт">OFFSET(Диаграмма_сравнение!$R$3:$R$3,1,0,Диаграмма_сравнение!$A$1,1)</definedName>
    <definedName name="бу_ма">OFFSET(Диаграмма_сравнение!$B$3:$B$3,1,0,Диаграмма_сравнение!$A$1,1)</definedName>
    <definedName name="бу_ру">OFFSET(Диаграмма_сравнение!$J$3:$J$3,1,0,Диаграмма_сравнение!$A$1,1)</definedName>
    <definedName name="бу_чт">OFFSET(Диаграмма_сравнение!$Q$3:$Q$3,1,0,Диаграмма_сравнение!$A$1,1)</definedName>
    <definedName name="номер">OFFSET(Диаграмма_сравнение!$A$3:$A$3,1,0,Диаграмма_сравнение!$A$1,1)</definedName>
    <definedName name="процент">OFFSET(Диаграмма_сравнение!$C$3:$C$3,1,0,Диаграмма_сравнение!$A$1,1)</definedName>
    <definedName name="пу_доп_ма">OFFSET(Диаграмма_сравнение!$E$3:$E$3,1,0,Диаграмма_сравнение!$A$1,1)</definedName>
    <definedName name="пу_доп_ру">OFFSET(Диаграмма_сравнение!$M$3:$M$3,1,0,Диаграмма_сравнение!$A$1,1)</definedName>
    <definedName name="пу_доп_чт">OFFSET(Диаграмма_сравнение!$T$3:$T$3,1,0,Диаграмма_сравнение!$A$1,1)</definedName>
    <definedName name="пу_ма">OFFSET(Диаграмма_сравнение!$D$3:$D$3,1,0,Диаграмма_сравнение!$A$1,1)</definedName>
    <definedName name="пу_ру">OFFSET(Диаграмма_сравнение!$L$3:$L$3,1,0,Диаграмма_сравнение!$A$1,1)</definedName>
    <definedName name="пу_чт">OFFSET(Диаграмма_сравнение!$S$3:$S$3,1,0,Диаграмма_сравнение!$A$1,1)</definedName>
    <definedName name="середина">OFFSET(Диаграмма_сравнение!$F$3:$F$3,1,0,Диаграмма_сравнение!$A$1,1)</definedName>
    <definedName name="среднее_ма">OFFSET(Диаграмма_сравнение!$H$3:$H$3,1,0,Диаграмма_сравнение!$A$1,1)</definedName>
    <definedName name="среднее_ру">OFFSET(Диаграмма_сравнение!$O$3:$O$3,1,0,Диаграмма_сравнение!$A$1,1)</definedName>
    <definedName name="среднее_чт">OFFSET(Диаграмма_сравнение!$V$3:$V$3,1,0,Диаграмма_сравнение!$A$1,1)</definedName>
    <definedName name="усп_ма">OFFSET(Диаграмма_сравнение!$G$3,1,0,Диаграмма_сравнение!$A$1,1)</definedName>
    <definedName name="усп_ру">OFFSET(Диаграмма_сравнение!$N$3:$N$3,1,0,Диаграмма_сравнение!$A$1,1)</definedName>
    <definedName name="усп_чт">OFFSET(Диаграмма_сравнение!$U$3:$U$3,1,0,Диаграмма_сравнение!$A$1,1)</definedName>
    <definedName name="Ученик_ма">OFFSET(Диаграмма_сравнение!$A$3:$A$3,1,0,Диаграмма_сравнение!$A$1,1)</definedName>
    <definedName name="Ученик_ру">OFFSET(Диаграмма_сравнение!$I$3:$I$3,1,0,Диаграмма_сравнение!$A$1,1)</definedName>
    <definedName name="Ученик_чт">OFFSET(Диаграмма_сравнение!$P$3:$P$3,1,0,Диаграмма_сравнение!$A$1,1)</definedName>
  </definedNames>
  <calcPr calcId="125725"/>
</workbook>
</file>

<file path=xl/calcChain.xml><?xml version="1.0" encoding="utf-8"?>
<calcChain xmlns="http://schemas.openxmlformats.org/spreadsheetml/2006/main">
  <c r="AZ6" i="3"/>
  <c r="T25" i="1" l="1"/>
  <c r="J3" i="19" l="1"/>
  <c r="C3"/>
  <c r="A26" i="18"/>
  <c r="A27"/>
  <c r="A28"/>
  <c r="A29"/>
  <c r="A30"/>
  <c r="A31"/>
  <c r="A32"/>
  <c r="A33"/>
  <c r="A34"/>
  <c r="A35"/>
  <c r="A36"/>
  <c r="A37"/>
  <c r="A38"/>
  <c r="A39"/>
  <c r="A40"/>
  <c r="A41"/>
  <c r="A42"/>
  <c r="A43"/>
  <c r="A44"/>
  <c r="A45"/>
  <c r="A46"/>
  <c r="A47"/>
  <c r="A48"/>
  <c r="A49"/>
  <c r="A50"/>
  <c r="A51"/>
  <c r="A52"/>
  <c r="A53"/>
  <c r="A54"/>
  <c r="A55"/>
  <c r="A56"/>
  <c r="A57"/>
  <c r="A58"/>
  <c r="A59"/>
  <c r="A60"/>
  <c r="A61"/>
  <c r="A62"/>
  <c r="A63"/>
  <c r="A64"/>
  <c r="A25"/>
  <c r="D64" l="1"/>
  <c r="C64"/>
  <c r="D63"/>
  <c r="C63"/>
  <c r="D62"/>
  <c r="C62"/>
  <c r="D61"/>
  <c r="C61"/>
  <c r="D60"/>
  <c r="C60"/>
  <c r="D59"/>
  <c r="C59"/>
  <c r="D58"/>
  <c r="C58"/>
  <c r="D57"/>
  <c r="C57"/>
  <c r="D56"/>
  <c r="C56"/>
  <c r="D55"/>
  <c r="C55"/>
  <c r="D54"/>
  <c r="C54"/>
  <c r="D53"/>
  <c r="C53"/>
  <c r="D52"/>
  <c r="C52"/>
  <c r="D51"/>
  <c r="C51"/>
  <c r="D50"/>
  <c r="C50"/>
  <c r="D49"/>
  <c r="C49"/>
  <c r="D48"/>
  <c r="C48"/>
  <c r="D47"/>
  <c r="C47"/>
  <c r="D46"/>
  <c r="C46"/>
  <c r="D45"/>
  <c r="C45"/>
  <c r="D44"/>
  <c r="C44"/>
  <c r="D43"/>
  <c r="C43"/>
  <c r="D42"/>
  <c r="C42"/>
  <c r="D41"/>
  <c r="C41"/>
  <c r="D40"/>
  <c r="C40"/>
  <c r="D39"/>
  <c r="C39"/>
  <c r="D38"/>
  <c r="C38"/>
  <c r="D37"/>
  <c r="C37"/>
  <c r="D36"/>
  <c r="C36"/>
  <c r="D35"/>
  <c r="C35"/>
  <c r="D34"/>
  <c r="C34"/>
  <c r="D33"/>
  <c r="C33"/>
  <c r="D32"/>
  <c r="C32"/>
  <c r="D31"/>
  <c r="C31"/>
  <c r="D30"/>
  <c r="C30"/>
  <c r="D29"/>
  <c r="C29"/>
  <c r="C28"/>
  <c r="D28"/>
  <c r="C27"/>
  <c r="D27"/>
  <c r="C26"/>
  <c r="D26"/>
  <c r="C25"/>
  <c r="D25"/>
  <c r="AZ6"/>
  <c r="G4"/>
  <c r="AU2"/>
  <c r="I2"/>
  <c r="AZ55" l="1"/>
  <c r="AU55"/>
  <c r="AW55"/>
  <c r="AY55"/>
  <c r="E55"/>
  <c r="AV55"/>
  <c r="AX55"/>
  <c r="BA55"/>
  <c r="AZ56"/>
  <c r="AU56"/>
  <c r="AW56"/>
  <c r="AY56"/>
  <c r="AV56"/>
  <c r="AX56"/>
  <c r="BA56"/>
  <c r="E56"/>
  <c r="AZ57"/>
  <c r="AU57"/>
  <c r="AW57"/>
  <c r="AY57"/>
  <c r="E57"/>
  <c r="AV57"/>
  <c r="AX57"/>
  <c r="BA57"/>
  <c r="AZ58"/>
  <c r="AU58"/>
  <c r="AW58"/>
  <c r="AY58"/>
  <c r="AV58"/>
  <c r="AX58"/>
  <c r="BA58"/>
  <c r="E58"/>
  <c r="AZ59"/>
  <c r="AU59"/>
  <c r="AW59"/>
  <c r="AY59"/>
  <c r="E59"/>
  <c r="AV59"/>
  <c r="AX59"/>
  <c r="BA59"/>
  <c r="AZ60"/>
  <c r="AU60"/>
  <c r="AW60"/>
  <c r="AY60"/>
  <c r="AV60"/>
  <c r="AX60"/>
  <c r="BA60"/>
  <c r="E60"/>
  <c r="AZ61"/>
  <c r="AU61"/>
  <c r="AW61"/>
  <c r="AY61"/>
  <c r="E61"/>
  <c r="AV61"/>
  <c r="AX61"/>
  <c r="BA61"/>
  <c r="AZ62"/>
  <c r="AU62"/>
  <c r="AW62"/>
  <c r="AY62"/>
  <c r="AV62"/>
  <c r="AX62"/>
  <c r="BA62"/>
  <c r="E62"/>
  <c r="AZ63"/>
  <c r="AU63"/>
  <c r="AW63"/>
  <c r="AY63"/>
  <c r="E63"/>
  <c r="AV63"/>
  <c r="AX63"/>
  <c r="BA63"/>
  <c r="AZ64"/>
  <c r="AU64"/>
  <c r="AW64"/>
  <c r="AY64"/>
  <c r="AV64"/>
  <c r="AX64"/>
  <c r="BA64"/>
  <c r="E64"/>
  <c r="E30"/>
  <c r="BK30" s="1"/>
  <c r="BS30"/>
  <c r="BP30"/>
  <c r="BM30"/>
  <c r="BR30"/>
  <c r="BV30" s="1"/>
  <c r="E54"/>
  <c r="E53"/>
  <c r="E52"/>
  <c r="E51"/>
  <c r="E50"/>
  <c r="E49"/>
  <c r="E48"/>
  <c r="E47"/>
  <c r="E46"/>
  <c r="E45"/>
  <c r="E44"/>
  <c r="E43"/>
  <c r="E42"/>
  <c r="E41"/>
  <c r="E40"/>
  <c r="E39"/>
  <c r="E38"/>
  <c r="E37"/>
  <c r="E36"/>
  <c r="E35"/>
  <c r="E34"/>
  <c r="E33"/>
  <c r="E32"/>
  <c r="E31"/>
  <c r="P5" i="13"/>
  <c r="P4"/>
  <c r="E25" i="18"/>
  <c r="BO25" s="1"/>
  <c r="E26"/>
  <c r="E28"/>
  <c r="E29"/>
  <c r="E27"/>
  <c r="P7" i="13"/>
  <c r="P42"/>
  <c r="P40"/>
  <c r="P38"/>
  <c r="P36"/>
  <c r="P34"/>
  <c r="P32"/>
  <c r="P30"/>
  <c r="P28"/>
  <c r="P26"/>
  <c r="P24"/>
  <c r="P22"/>
  <c r="P20"/>
  <c r="P18"/>
  <c r="P16"/>
  <c r="P14"/>
  <c r="P12"/>
  <c r="P10"/>
  <c r="P8"/>
  <c r="S35"/>
  <c r="T35" s="1"/>
  <c r="Q35"/>
  <c r="R35" s="1"/>
  <c r="S37"/>
  <c r="T37" s="1"/>
  <c r="Q37"/>
  <c r="R37" s="1"/>
  <c r="S39"/>
  <c r="T39" s="1"/>
  <c r="Q39"/>
  <c r="R39" s="1"/>
  <c r="S41"/>
  <c r="T41" s="1"/>
  <c r="Q41"/>
  <c r="R41" s="1"/>
  <c r="S43"/>
  <c r="T43" s="1"/>
  <c r="Q43"/>
  <c r="R43" s="1"/>
  <c r="P9"/>
  <c r="P13"/>
  <c r="P15"/>
  <c r="P19"/>
  <c r="P23"/>
  <c r="P25"/>
  <c r="P27"/>
  <c r="P29"/>
  <c r="P31"/>
  <c r="P33"/>
  <c r="P35"/>
  <c r="P37"/>
  <c r="P39"/>
  <c r="P41"/>
  <c r="P43"/>
  <c r="P11"/>
  <c r="P17"/>
  <c r="P21"/>
  <c r="A23" i="18"/>
  <c r="P6" i="13"/>
  <c r="S34"/>
  <c r="T34" s="1"/>
  <c r="Q34"/>
  <c r="R34" s="1"/>
  <c r="S36"/>
  <c r="T36" s="1"/>
  <c r="Q36"/>
  <c r="R36" s="1"/>
  <c r="S38"/>
  <c r="T38" s="1"/>
  <c r="Q38"/>
  <c r="R38" s="1"/>
  <c r="S40"/>
  <c r="T40" s="1"/>
  <c r="Q40"/>
  <c r="R40" s="1"/>
  <c r="S42"/>
  <c r="T42" s="1"/>
  <c r="Q42"/>
  <c r="R42" s="1"/>
  <c r="U36"/>
  <c r="U40"/>
  <c r="U35"/>
  <c r="U39"/>
  <c r="U43"/>
  <c r="U34"/>
  <c r="U38"/>
  <c r="U42"/>
  <c r="U37"/>
  <c r="U41"/>
  <c r="BO63" i="18" l="1"/>
  <c r="BU63" s="1"/>
  <c r="BN63"/>
  <c r="BL63"/>
  <c r="BP63"/>
  <c r="BR63"/>
  <c r="BV63" s="1"/>
  <c r="BT63"/>
  <c r="BK63"/>
  <c r="BM63"/>
  <c r="BQ63"/>
  <c r="BS63"/>
  <c r="BO61"/>
  <c r="BU61" s="1"/>
  <c r="BN61"/>
  <c r="BL61"/>
  <c r="BP61"/>
  <c r="BR61"/>
  <c r="BV61" s="1"/>
  <c r="BT61"/>
  <c r="BK61"/>
  <c r="BM61"/>
  <c r="BQ61"/>
  <c r="BS61"/>
  <c r="BO59"/>
  <c r="BU59" s="1"/>
  <c r="BN59"/>
  <c r="BL59"/>
  <c r="BP59"/>
  <c r="BR59"/>
  <c r="BV59" s="1"/>
  <c r="BT59"/>
  <c r="BK59"/>
  <c r="BM59"/>
  <c r="BQ59"/>
  <c r="BS59"/>
  <c r="BO57"/>
  <c r="BU57" s="1"/>
  <c r="BN57"/>
  <c r="BL57"/>
  <c r="BP57"/>
  <c r="BR57"/>
  <c r="BV57" s="1"/>
  <c r="BT57"/>
  <c r="BK57"/>
  <c r="BM57"/>
  <c r="BQ57"/>
  <c r="BS57"/>
  <c r="BO55"/>
  <c r="BU55" s="1"/>
  <c r="BN55"/>
  <c r="BL55"/>
  <c r="BP55"/>
  <c r="BR55"/>
  <c r="BV55" s="1"/>
  <c r="BT55"/>
  <c r="BK55"/>
  <c r="BM55"/>
  <c r="BQ55"/>
  <c r="BS55"/>
  <c r="BO64"/>
  <c r="BU64" s="1"/>
  <c r="BN64"/>
  <c r="BL64"/>
  <c r="BP64"/>
  <c r="BR64"/>
  <c r="BV64" s="1"/>
  <c r="BT64"/>
  <c r="BK64"/>
  <c r="BM64"/>
  <c r="BQ64"/>
  <c r="BS64"/>
  <c r="BO62"/>
  <c r="BU62" s="1"/>
  <c r="BN62"/>
  <c r="BL62"/>
  <c r="BP62"/>
  <c r="BR62"/>
  <c r="BV62" s="1"/>
  <c r="BT62"/>
  <c r="BK62"/>
  <c r="BM62"/>
  <c r="BQ62"/>
  <c r="BS62"/>
  <c r="BO60"/>
  <c r="BU60" s="1"/>
  <c r="BN60"/>
  <c r="BL60"/>
  <c r="BP60"/>
  <c r="BR60"/>
  <c r="BV60" s="1"/>
  <c r="BT60"/>
  <c r="BK60"/>
  <c r="BM60"/>
  <c r="BQ60"/>
  <c r="BS60"/>
  <c r="BO58"/>
  <c r="BU58" s="1"/>
  <c r="BN58"/>
  <c r="BL58"/>
  <c r="BP58"/>
  <c r="BR58"/>
  <c r="BV58" s="1"/>
  <c r="BT58"/>
  <c r="BK58"/>
  <c r="BM58"/>
  <c r="BQ58"/>
  <c r="BS58"/>
  <c r="BO56"/>
  <c r="BU56" s="1"/>
  <c r="BN56"/>
  <c r="BL56"/>
  <c r="BP56"/>
  <c r="BR56"/>
  <c r="BV56" s="1"/>
  <c r="BT56"/>
  <c r="BK56"/>
  <c r="BM56"/>
  <c r="BQ56"/>
  <c r="BS56"/>
  <c r="BN45"/>
  <c r="BO45"/>
  <c r="BN46"/>
  <c r="BO46"/>
  <c r="BK46"/>
  <c r="BM46"/>
  <c r="BQ46"/>
  <c r="BS46"/>
  <c r="BL46"/>
  <c r="BP46"/>
  <c r="BT46"/>
  <c r="BR46"/>
  <c r="BN47"/>
  <c r="BO47"/>
  <c r="BK47"/>
  <c r="BM47"/>
  <c r="BQ47"/>
  <c r="BS47"/>
  <c r="BP47"/>
  <c r="BT47"/>
  <c r="BL47"/>
  <c r="BR47"/>
  <c r="BN49"/>
  <c r="BO49"/>
  <c r="BK49"/>
  <c r="BM49"/>
  <c r="BQ49"/>
  <c r="BS49"/>
  <c r="BP49"/>
  <c r="BT49"/>
  <c r="BL49"/>
  <c r="BR49"/>
  <c r="BN50"/>
  <c r="BO50"/>
  <c r="BK50"/>
  <c r="BM50"/>
  <c r="BQ50"/>
  <c r="BS50"/>
  <c r="BP50"/>
  <c r="BT50"/>
  <c r="BL50"/>
  <c r="BR50"/>
  <c r="BN52"/>
  <c r="BO52"/>
  <c r="BK52"/>
  <c r="BM52"/>
  <c r="BQ52"/>
  <c r="BS52"/>
  <c r="BP52"/>
  <c r="BT52"/>
  <c r="BL52"/>
  <c r="BR52"/>
  <c r="BN48"/>
  <c r="BO48"/>
  <c r="BK48"/>
  <c r="BM48"/>
  <c r="BQ48"/>
  <c r="BS48"/>
  <c r="BP48"/>
  <c r="BT48"/>
  <c r="BL48"/>
  <c r="BR48"/>
  <c r="BN51"/>
  <c r="BO51"/>
  <c r="BK51"/>
  <c r="BM51"/>
  <c r="BQ51"/>
  <c r="BS51"/>
  <c r="BP51"/>
  <c r="BT51"/>
  <c r="BL51"/>
  <c r="BR51"/>
  <c r="BN53"/>
  <c r="BO53"/>
  <c r="BK53"/>
  <c r="BM53"/>
  <c r="BQ53"/>
  <c r="BS53"/>
  <c r="BP53"/>
  <c r="BT53"/>
  <c r="BL53"/>
  <c r="BR53"/>
  <c r="BN54"/>
  <c r="BO54"/>
  <c r="BK54"/>
  <c r="BM54"/>
  <c r="BQ54"/>
  <c r="BS54"/>
  <c r="BP54"/>
  <c r="BT54"/>
  <c r="BL54"/>
  <c r="BR54"/>
  <c r="BQ30"/>
  <c r="BT30"/>
  <c r="BL30"/>
  <c r="BN31"/>
  <c r="BO31"/>
  <c r="BN35"/>
  <c r="BO35"/>
  <c r="BU35" s="1"/>
  <c r="BN39"/>
  <c r="BO39"/>
  <c r="BN43"/>
  <c r="BO43"/>
  <c r="BU43" s="1"/>
  <c r="BN30"/>
  <c r="BO30"/>
  <c r="BU30" s="1"/>
  <c r="BN27"/>
  <c r="BO27"/>
  <c r="BN32"/>
  <c r="BO32"/>
  <c r="BU32" s="1"/>
  <c r="BN36"/>
  <c r="BO36"/>
  <c r="BU36" s="1"/>
  <c r="BN40"/>
  <c r="BO40"/>
  <c r="BN44"/>
  <c r="BO44"/>
  <c r="BU44" s="1"/>
  <c r="BN33"/>
  <c r="BO33"/>
  <c r="BN37"/>
  <c r="BO37"/>
  <c r="BN41"/>
  <c r="BO41"/>
  <c r="BN29"/>
  <c r="BO29"/>
  <c r="BU29" s="1"/>
  <c r="BN28"/>
  <c r="BO28"/>
  <c r="BU28" s="1"/>
  <c r="BN26"/>
  <c r="BO26"/>
  <c r="BU26" s="1"/>
  <c r="BN34"/>
  <c r="BO34"/>
  <c r="BU34" s="1"/>
  <c r="BN38"/>
  <c r="BO38"/>
  <c r="BU38" s="1"/>
  <c r="BN42"/>
  <c r="BO42"/>
  <c r="BM27"/>
  <c r="BQ27"/>
  <c r="BR27"/>
  <c r="BK27"/>
  <c r="BS27"/>
  <c r="BL27"/>
  <c r="BP27"/>
  <c r="BT27"/>
  <c r="BM29"/>
  <c r="BQ29"/>
  <c r="BR29"/>
  <c r="BV29" s="1"/>
  <c r="BK29"/>
  <c r="BS29"/>
  <c r="BT29"/>
  <c r="BL29"/>
  <c r="BP29"/>
  <c r="BM39"/>
  <c r="BQ39"/>
  <c r="BR39"/>
  <c r="BV39" s="1"/>
  <c r="BK39"/>
  <c r="BS39"/>
  <c r="BP39"/>
  <c r="BT39"/>
  <c r="BL39"/>
  <c r="BK28"/>
  <c r="BS28"/>
  <c r="BL28"/>
  <c r="BP28"/>
  <c r="BT28"/>
  <c r="BM28"/>
  <c r="BQ28"/>
  <c r="BR28"/>
  <c r="BK26"/>
  <c r="BS26"/>
  <c r="AY26" s="1"/>
  <c r="AZ26" s="1"/>
  <c r="BL26"/>
  <c r="BP26"/>
  <c r="BT26"/>
  <c r="BM26"/>
  <c r="BQ26"/>
  <c r="BR26"/>
  <c r="BM35"/>
  <c r="BQ35"/>
  <c r="BR35"/>
  <c r="BV35" s="1"/>
  <c r="BK35"/>
  <c r="BS35"/>
  <c r="BL35"/>
  <c r="BP35"/>
  <c r="BT35"/>
  <c r="BK40"/>
  <c r="BS40"/>
  <c r="BL40"/>
  <c r="BP40"/>
  <c r="BT40"/>
  <c r="BM40"/>
  <c r="BQ40"/>
  <c r="BR40"/>
  <c r="BM45"/>
  <c r="BQ45"/>
  <c r="BR45"/>
  <c r="BK45"/>
  <c r="BS45"/>
  <c r="BT45"/>
  <c r="BL45"/>
  <c r="BP45"/>
  <c r="BK34"/>
  <c r="BS34"/>
  <c r="BL34"/>
  <c r="BP34"/>
  <c r="BT34"/>
  <c r="BM34"/>
  <c r="BQ34"/>
  <c r="BR34"/>
  <c r="BV34" s="1"/>
  <c r="BM37"/>
  <c r="BQ37"/>
  <c r="BR37"/>
  <c r="BV37" s="1"/>
  <c r="BK37"/>
  <c r="BS37"/>
  <c r="BT37"/>
  <c r="BL37"/>
  <c r="BP37"/>
  <c r="BK44"/>
  <c r="BS44"/>
  <c r="BL44"/>
  <c r="BP44"/>
  <c r="BT44"/>
  <c r="BM44"/>
  <c r="BQ44"/>
  <c r="BR44"/>
  <c r="BM31"/>
  <c r="BQ31"/>
  <c r="BR31"/>
  <c r="BV31" s="1"/>
  <c r="BK31"/>
  <c r="BS31"/>
  <c r="BP31"/>
  <c r="BT31"/>
  <c r="BL31"/>
  <c r="BK36"/>
  <c r="BS36"/>
  <c r="BL36"/>
  <c r="BP36"/>
  <c r="BT36"/>
  <c r="BM36"/>
  <c r="BQ36"/>
  <c r="BR36"/>
  <c r="BV36" s="1"/>
  <c r="BM41"/>
  <c r="BQ41"/>
  <c r="BR41"/>
  <c r="BV41" s="1"/>
  <c r="BK41"/>
  <c r="BS41"/>
  <c r="BL41"/>
  <c r="BP41"/>
  <c r="BT41"/>
  <c r="BK42"/>
  <c r="BU42"/>
  <c r="BS42"/>
  <c r="BL42"/>
  <c r="BP42"/>
  <c r="BT42"/>
  <c r="BM42"/>
  <c r="BQ42"/>
  <c r="BR42"/>
  <c r="BV42" s="1"/>
  <c r="BN25"/>
  <c r="BS25"/>
  <c r="BU25"/>
  <c r="BT25"/>
  <c r="BQ25"/>
  <c r="BP25"/>
  <c r="BL25"/>
  <c r="BR25"/>
  <c r="BV25" s="1"/>
  <c r="BK25"/>
  <c r="BM25"/>
  <c r="BK32"/>
  <c r="BS32"/>
  <c r="BL32"/>
  <c r="BP32"/>
  <c r="BT32"/>
  <c r="BM32"/>
  <c r="BQ32"/>
  <c r="BR32"/>
  <c r="BV32" s="1"/>
  <c r="BM33"/>
  <c r="BQ33"/>
  <c r="BR33"/>
  <c r="BK33"/>
  <c r="BS33"/>
  <c r="BL33"/>
  <c r="BP33"/>
  <c r="BT33"/>
  <c r="BK38"/>
  <c r="BS38"/>
  <c r="BL38"/>
  <c r="BP38"/>
  <c r="BT38"/>
  <c r="BM38"/>
  <c r="BQ38"/>
  <c r="BR38"/>
  <c r="BV38" s="1"/>
  <c r="BM43"/>
  <c r="BQ43"/>
  <c r="BR43"/>
  <c r="BK43"/>
  <c r="BS43"/>
  <c r="BL43"/>
  <c r="BP43"/>
  <c r="BT43"/>
  <c r="AY30"/>
  <c r="AW30"/>
  <c r="AX30" s="1"/>
  <c r="Q9" i="13" s="1"/>
  <c r="R9" s="1"/>
  <c r="AU30" i="18"/>
  <c r="AV30" s="1"/>
  <c r="U9" i="13" s="1"/>
  <c r="BV54" i="18"/>
  <c r="BU54"/>
  <c r="BV53"/>
  <c r="BU53"/>
  <c r="BV52"/>
  <c r="BU52"/>
  <c r="BV51"/>
  <c r="BU51"/>
  <c r="BV50"/>
  <c r="BU50"/>
  <c r="BV49"/>
  <c r="BU49"/>
  <c r="BV48"/>
  <c r="BU48"/>
  <c r="BV47"/>
  <c r="BU47"/>
  <c r="BV46"/>
  <c r="BU46"/>
  <c r="BV45"/>
  <c r="BU45"/>
  <c r="BV44"/>
  <c r="BV43"/>
  <c r="BU41"/>
  <c r="BV40"/>
  <c r="BU40"/>
  <c r="AY40"/>
  <c r="BU39"/>
  <c r="AY39"/>
  <c r="BU37"/>
  <c r="BV33"/>
  <c r="BU33"/>
  <c r="AY33"/>
  <c r="BU31"/>
  <c r="BV28"/>
  <c r="BV27"/>
  <c r="BU27"/>
  <c r="BV26"/>
  <c r="S5" i="13"/>
  <c r="T5" s="1"/>
  <c r="D22" i="18"/>
  <c r="A24"/>
  <c r="E6" s="1"/>
  <c r="D23"/>
  <c r="J3" i="17"/>
  <c r="C3"/>
  <c r="AU54" i="18" l="1"/>
  <c r="AV54" s="1"/>
  <c r="U33" i="13" s="1"/>
  <c r="AW54" i="18"/>
  <c r="AU53"/>
  <c r="AV53" s="1"/>
  <c r="U32" i="13" s="1"/>
  <c r="AW53" i="18"/>
  <c r="AU51"/>
  <c r="AV51" s="1"/>
  <c r="U30" i="13" s="1"/>
  <c r="AW51" i="18"/>
  <c r="AU48"/>
  <c r="AV48" s="1"/>
  <c r="U27" i="13" s="1"/>
  <c r="AW48" i="18"/>
  <c r="AU52"/>
  <c r="AV52" s="1"/>
  <c r="U31" i="13" s="1"/>
  <c r="AW52" i="18"/>
  <c r="AU50"/>
  <c r="AV50" s="1"/>
  <c r="U29" i="13" s="1"/>
  <c r="AW50" i="18"/>
  <c r="AW49"/>
  <c r="AU49"/>
  <c r="AV49" s="1"/>
  <c r="U28" i="13" s="1"/>
  <c r="AU47" i="18"/>
  <c r="AV47" s="1"/>
  <c r="U26" i="13" s="1"/>
  <c r="AW47" i="18"/>
  <c r="AU46"/>
  <c r="AV46" s="1"/>
  <c r="U25" i="13" s="1"/>
  <c r="AW46" i="18"/>
  <c r="AW26"/>
  <c r="AU26"/>
  <c r="AV26" s="1"/>
  <c r="U5" i="13" s="1"/>
  <c r="AY42" i="18"/>
  <c r="AY54"/>
  <c r="AZ54" s="1"/>
  <c r="S33" i="13" s="1"/>
  <c r="T33" s="1"/>
  <c r="AY53" i="18"/>
  <c r="AZ53" s="1"/>
  <c r="S32" i="13" s="1"/>
  <c r="T32" s="1"/>
  <c r="AY51" i="18"/>
  <c r="AZ51" s="1"/>
  <c r="S30" i="13" s="1"/>
  <c r="T30" s="1"/>
  <c r="AY48" i="18"/>
  <c r="AZ48" s="1"/>
  <c r="S27" i="13" s="1"/>
  <c r="T27" s="1"/>
  <c r="AY52" i="18"/>
  <c r="AZ52" s="1"/>
  <c r="S31" i="13" s="1"/>
  <c r="T31" s="1"/>
  <c r="AY50" i="18"/>
  <c r="AZ50" s="1"/>
  <c r="S29" i="13" s="1"/>
  <c r="T29" s="1"/>
  <c r="AY49" i="18"/>
  <c r="AZ49" s="1"/>
  <c r="S28" i="13" s="1"/>
  <c r="T28" s="1"/>
  <c r="AY47" i="18"/>
  <c r="AZ47" s="1"/>
  <c r="S26" i="13" s="1"/>
  <c r="T26" s="1"/>
  <c r="AY46" i="18"/>
  <c r="AZ46" s="1"/>
  <c r="S25" i="13" s="1"/>
  <c r="T25" s="1"/>
  <c r="AZ33" i="18"/>
  <c r="S12" i="13" s="1"/>
  <c r="T12" s="1"/>
  <c r="AZ40" i="18"/>
  <c r="S19" i="13" s="1"/>
  <c r="T19" s="1"/>
  <c r="AZ30" i="18"/>
  <c r="S9" i="13" s="1"/>
  <c r="T9" s="1"/>
  <c r="AZ42" i="18"/>
  <c r="S21" i="13" s="1"/>
  <c r="T21" s="1"/>
  <c r="AW42" i="18"/>
  <c r="AU42"/>
  <c r="AV42" s="1"/>
  <c r="U21" i="13" s="1"/>
  <c r="AZ39" i="18"/>
  <c r="S18" i="13" s="1"/>
  <c r="T18" s="1"/>
  <c r="AY37" i="18"/>
  <c r="AW37"/>
  <c r="AU37"/>
  <c r="AV37" s="1"/>
  <c r="U16" i="13" s="1"/>
  <c r="AY32" i="18"/>
  <c r="AU32"/>
  <c r="AV32" s="1"/>
  <c r="U11" i="13" s="1"/>
  <c r="AW32" i="18"/>
  <c r="AY29"/>
  <c r="AU29"/>
  <c r="AV29" s="1"/>
  <c r="U8" i="13" s="1"/>
  <c r="AW29" i="18"/>
  <c r="AY35"/>
  <c r="AY44"/>
  <c r="AY31"/>
  <c r="AY28"/>
  <c r="AY27"/>
  <c r="AY36"/>
  <c r="AU25"/>
  <c r="AV25" s="1"/>
  <c r="U4" i="13" s="1"/>
  <c r="AW25" i="18"/>
  <c r="AY25"/>
  <c r="AZ25" s="1"/>
  <c r="S4" i="13" s="1"/>
  <c r="T4" s="1"/>
  <c r="AY45" i="18"/>
  <c r="AU45"/>
  <c r="AV45" s="1"/>
  <c r="U24" i="13" s="1"/>
  <c r="AW45" i="18"/>
  <c r="AU44"/>
  <c r="AV44" s="1"/>
  <c r="U23" i="13" s="1"/>
  <c r="AW44" i="18"/>
  <c r="AY43"/>
  <c r="AU43"/>
  <c r="AV43" s="1"/>
  <c r="U22" i="13" s="1"/>
  <c r="AW43" i="18"/>
  <c r="AY41"/>
  <c r="AW41"/>
  <c r="AU41"/>
  <c r="AV41" s="1"/>
  <c r="U20" i="13" s="1"/>
  <c r="AW40" i="18"/>
  <c r="AU40"/>
  <c r="AV40" s="1"/>
  <c r="U19" i="13" s="1"/>
  <c r="AU39" i="18"/>
  <c r="AV39" s="1"/>
  <c r="U18" i="13" s="1"/>
  <c r="AW39" i="18"/>
  <c r="AY38"/>
  <c r="AW38"/>
  <c r="AU38"/>
  <c r="AV38" s="1"/>
  <c r="U17" i="13" s="1"/>
  <c r="AW36" i="18"/>
  <c r="AU36"/>
  <c r="AV36" s="1"/>
  <c r="U15" i="13" s="1"/>
  <c r="AY34" i="18"/>
  <c r="AW35"/>
  <c r="AU35"/>
  <c r="AV35" s="1"/>
  <c r="U14" i="13" s="1"/>
  <c r="AW34" i="18"/>
  <c r="AU34"/>
  <c r="AV34" s="1"/>
  <c r="U13" i="13" s="1"/>
  <c r="AW33" i="18"/>
  <c r="AU33"/>
  <c r="AV33" s="1"/>
  <c r="U12" i="13" s="1"/>
  <c r="AU31" i="18"/>
  <c r="AV31" s="1"/>
  <c r="U10" i="13" s="1"/>
  <c r="AW31" i="18"/>
  <c r="BA30"/>
  <c r="AU28"/>
  <c r="AV28" s="1"/>
  <c r="U7" i="13" s="1"/>
  <c r="AW28" i="18"/>
  <c r="AW27"/>
  <c r="AU27"/>
  <c r="BT24"/>
  <c r="N76" i="5" s="1"/>
  <c r="O76" s="1"/>
  <c r="BM23" i="18"/>
  <c r="L66" i="5" s="1"/>
  <c r="M66" s="1"/>
  <c r="BL22" i="18"/>
  <c r="J65" i="5" s="1"/>
  <c r="K65" s="1"/>
  <c r="BL23" i="18"/>
  <c r="L65" i="5" s="1"/>
  <c r="M65" s="1"/>
  <c r="BP24" i="18"/>
  <c r="N70" i="5" s="1"/>
  <c r="O70" s="1"/>
  <c r="BT23" i="18"/>
  <c r="L76" i="5" s="1"/>
  <c r="M76" s="1"/>
  <c r="BR23" i="18"/>
  <c r="L72" i="5" s="1"/>
  <c r="M72" s="1"/>
  <c r="BL24" i="18"/>
  <c r="N65" i="5" s="1"/>
  <c r="O65" s="1"/>
  <c r="BM24" i="18"/>
  <c r="N66" i="5" s="1"/>
  <c r="O66" s="1"/>
  <c r="BO21" i="18"/>
  <c r="J68" i="5" s="1"/>
  <c r="K68" s="1"/>
  <c r="BO23" i="18"/>
  <c r="L68" i="5" s="1"/>
  <c r="M68" s="1"/>
  <c r="BN23" i="18"/>
  <c r="L67" i="5" s="1"/>
  <c r="M67" s="1"/>
  <c r="BR21" i="18"/>
  <c r="F72" i="9" s="1"/>
  <c r="G72" s="1"/>
  <c r="BR22" i="18"/>
  <c r="J73" i="5" s="1"/>
  <c r="K73" s="1"/>
  <c r="BQ23" i="18"/>
  <c r="J70" i="9" s="1"/>
  <c r="K70" s="1"/>
  <c r="BT21" i="18"/>
  <c r="J76" i="5" s="1"/>
  <c r="K76" s="1"/>
  <c r="BT22" i="18"/>
  <c r="J77" i="5" s="1"/>
  <c r="K77" s="1"/>
  <c r="BO22" i="18"/>
  <c r="J69" i="5" s="1"/>
  <c r="K69" s="1"/>
  <c r="BO24" i="18"/>
  <c r="N68" i="5" s="1"/>
  <c r="O68" s="1"/>
  <c r="BQ24" i="18"/>
  <c r="L70" i="9" s="1"/>
  <c r="M70" s="1"/>
  <c r="BP22" i="18"/>
  <c r="J70" i="5" s="1"/>
  <c r="K70" s="1"/>
  <c r="BK23" i="18"/>
  <c r="L64" i="5" s="1"/>
  <c r="M64" s="1"/>
  <c r="BR24" i="18"/>
  <c r="N72" i="5" s="1"/>
  <c r="O72" s="1"/>
  <c r="BK22" i="18"/>
  <c r="J64" i="5" s="1"/>
  <c r="K64" s="1"/>
  <c r="BN24" i="18"/>
  <c r="N67" i="5" s="1"/>
  <c r="O67" s="1"/>
  <c r="BN22" i="18"/>
  <c r="J67" i="5" s="1"/>
  <c r="K67" s="1"/>
  <c r="BP23" i="18"/>
  <c r="L70" i="5" s="1"/>
  <c r="M70" s="1"/>
  <c r="BK24" i="18"/>
  <c r="N64" i="5" s="1"/>
  <c r="O64" s="1"/>
  <c r="BM22" i="18"/>
  <c r="J66" i="5" s="1"/>
  <c r="K66" s="1"/>
  <c r="BS24" i="18"/>
  <c r="N74" i="5" s="1"/>
  <c r="O74" s="1"/>
  <c r="BS21" i="18"/>
  <c r="J74" i="5" s="1"/>
  <c r="K74" s="1"/>
  <c r="BS22" i="18"/>
  <c r="J75" i="5" s="1"/>
  <c r="K75" s="1"/>
  <c r="BQ22" i="18"/>
  <c r="F70" i="9" s="1"/>
  <c r="G70" s="1"/>
  <c r="BS23" i="18"/>
  <c r="T70" i="9" s="1"/>
  <c r="U70" s="1"/>
  <c r="B8" i="19"/>
  <c r="C1" i="9"/>
  <c r="C2" i="5"/>
  <c r="C3" i="7"/>
  <c r="A26" i="16"/>
  <c r="A27"/>
  <c r="A28"/>
  <c r="A29"/>
  <c r="A30"/>
  <c r="A31"/>
  <c r="A32"/>
  <c r="A33"/>
  <c r="A34"/>
  <c r="A35"/>
  <c r="A36"/>
  <c r="A37"/>
  <c r="A38"/>
  <c r="A39"/>
  <c r="A40"/>
  <c r="A41"/>
  <c r="A42"/>
  <c r="A43"/>
  <c r="A44"/>
  <c r="A45"/>
  <c r="A46"/>
  <c r="A47"/>
  <c r="A48"/>
  <c r="A49"/>
  <c r="A50"/>
  <c r="A51"/>
  <c r="A52"/>
  <c r="A53"/>
  <c r="A54"/>
  <c r="A55"/>
  <c r="A56"/>
  <c r="A57"/>
  <c r="A58"/>
  <c r="A59"/>
  <c r="A60"/>
  <c r="A61"/>
  <c r="A62"/>
  <c r="A63"/>
  <c r="A64"/>
  <c r="A25"/>
  <c r="AX26" i="18" l="1"/>
  <c r="Q5" i="13" s="1"/>
  <c r="R5" s="1"/>
  <c r="BA26" i="18"/>
  <c r="BA49"/>
  <c r="AX49"/>
  <c r="Q28" i="13" s="1"/>
  <c r="R28" s="1"/>
  <c r="BA46" i="18"/>
  <c r="AX46"/>
  <c r="Q25" i="13" s="1"/>
  <c r="R25" s="1"/>
  <c r="BA47" i="18"/>
  <c r="AX47"/>
  <c r="Q26" i="13" s="1"/>
  <c r="R26" s="1"/>
  <c r="BA50" i="18"/>
  <c r="AX50"/>
  <c r="Q29" i="13" s="1"/>
  <c r="R29" s="1"/>
  <c r="BA52" i="18"/>
  <c r="AX52"/>
  <c r="Q31" i="13" s="1"/>
  <c r="R31" s="1"/>
  <c r="BA48" i="18"/>
  <c r="AX48"/>
  <c r="Q27" i="13" s="1"/>
  <c r="R27" s="1"/>
  <c r="BA51" i="18"/>
  <c r="AX51"/>
  <c r="Q30" i="13" s="1"/>
  <c r="R30" s="1"/>
  <c r="AX53" i="18"/>
  <c r="Q32" i="13" s="1"/>
  <c r="R32" s="1"/>
  <c r="BA53" i="18"/>
  <c r="AX54"/>
  <c r="Q33" i="13" s="1"/>
  <c r="R33" s="1"/>
  <c r="BA54" i="18"/>
  <c r="AZ38"/>
  <c r="S17" i="13" s="1"/>
  <c r="T17" s="1"/>
  <c r="AZ27" i="18"/>
  <c r="S6" i="13" s="1"/>
  <c r="T6" s="1"/>
  <c r="AZ31" i="18"/>
  <c r="S10" i="13" s="1"/>
  <c r="T10" s="1"/>
  <c r="AZ35" i="18"/>
  <c r="S14" i="13" s="1"/>
  <c r="T14" s="1"/>
  <c r="AZ32" i="18"/>
  <c r="S11" i="13" s="1"/>
  <c r="T11" s="1"/>
  <c r="AZ34" i="18"/>
  <c r="S13" i="13" s="1"/>
  <c r="T13" s="1"/>
  <c r="AZ41" i="18"/>
  <c r="S20" i="13" s="1"/>
  <c r="T20" s="1"/>
  <c r="AZ45" i="18"/>
  <c r="S24" i="13" s="1"/>
  <c r="T24" s="1"/>
  <c r="AZ36" i="18"/>
  <c r="S15" i="13" s="1"/>
  <c r="T15" s="1"/>
  <c r="AZ28" i="18"/>
  <c r="S7" i="13" s="1"/>
  <c r="T7" s="1"/>
  <c r="AZ29" i="18"/>
  <c r="S8" i="13" s="1"/>
  <c r="T8" s="1"/>
  <c r="AZ37" i="18"/>
  <c r="S16" i="13" s="1"/>
  <c r="T16" s="1"/>
  <c r="AZ44" i="18"/>
  <c r="S23" i="13" s="1"/>
  <c r="T23" s="1"/>
  <c r="AZ43" i="18"/>
  <c r="S22" i="13" s="1"/>
  <c r="T22" s="1"/>
  <c r="BA42" i="18"/>
  <c r="AX42"/>
  <c r="Q21" i="13" s="1"/>
  <c r="R21" s="1"/>
  <c r="AX37" i="18"/>
  <c r="Q16" i="13" s="1"/>
  <c r="R16" s="1"/>
  <c r="BA37" i="18"/>
  <c r="BA32"/>
  <c r="AX32"/>
  <c r="Q11" i="13" s="1"/>
  <c r="R11" s="1"/>
  <c r="AX29" i="18"/>
  <c r="Q8" i="13" s="1"/>
  <c r="R8" s="1"/>
  <c r="BA29" i="18"/>
  <c r="AY24"/>
  <c r="AY23" s="1"/>
  <c r="AY20" s="1"/>
  <c r="AX25"/>
  <c r="Q4" i="13" s="1"/>
  <c r="R4" s="1"/>
  <c r="BA25" i="18"/>
  <c r="AX45"/>
  <c r="Q24" i="13" s="1"/>
  <c r="R24" s="1"/>
  <c r="BA45" i="18"/>
  <c r="AX44"/>
  <c r="Q23" i="13" s="1"/>
  <c r="R23" s="1"/>
  <c r="BA44" i="18"/>
  <c r="BA43"/>
  <c r="AX43"/>
  <c r="Q22" i="13" s="1"/>
  <c r="R22" s="1"/>
  <c r="AY22" i="18"/>
  <c r="AX41"/>
  <c r="Q20" i="13" s="1"/>
  <c r="R20" s="1"/>
  <c r="BA41" i="18"/>
  <c r="BA40"/>
  <c r="AX40"/>
  <c r="Q19" i="13" s="1"/>
  <c r="R19" s="1"/>
  <c r="BA39" i="18"/>
  <c r="AX39"/>
  <c r="Q18" i="13" s="1"/>
  <c r="R18" s="1"/>
  <c r="BA38" i="18"/>
  <c r="AX38"/>
  <c r="Q17" i="13" s="1"/>
  <c r="R17" s="1"/>
  <c r="BA36" i="18"/>
  <c r="AX36"/>
  <c r="Q15" i="13" s="1"/>
  <c r="R15" s="1"/>
  <c r="AY21" i="18"/>
  <c r="BA35"/>
  <c r="AX35"/>
  <c r="Q14" i="13" s="1"/>
  <c r="R14" s="1"/>
  <c r="BA34" i="18"/>
  <c r="AX34"/>
  <c r="Q13" i="13" s="1"/>
  <c r="R13" s="1"/>
  <c r="AX33" i="18"/>
  <c r="Q12" i="13" s="1"/>
  <c r="R12" s="1"/>
  <c r="BA33" i="18"/>
  <c r="BA31"/>
  <c r="AX31"/>
  <c r="Q10" i="13" s="1"/>
  <c r="R10" s="1"/>
  <c r="AX28" i="18"/>
  <c r="Q7" i="13" s="1"/>
  <c r="R7" s="1"/>
  <c r="BA28" i="18"/>
  <c r="AV27"/>
  <c r="AU24"/>
  <c r="AU23" s="1"/>
  <c r="AU20" s="1"/>
  <c r="AU21"/>
  <c r="AU22"/>
  <c r="AX27"/>
  <c r="BA27"/>
  <c r="AW24"/>
  <c r="AW23" s="1"/>
  <c r="AW20" s="1"/>
  <c r="AW21"/>
  <c r="AW22"/>
  <c r="L71" i="5"/>
  <c r="M71" s="1"/>
  <c r="H71" i="9"/>
  <c r="I71" s="1"/>
  <c r="F71"/>
  <c r="G71" s="1"/>
  <c r="L74" i="5"/>
  <c r="M74" s="1"/>
  <c r="P75" s="1"/>
  <c r="H72" i="9"/>
  <c r="I72" s="1"/>
  <c r="J72" i="5"/>
  <c r="K72" s="1"/>
  <c r="P73" s="1"/>
  <c r="J72" i="9"/>
  <c r="K72" s="1"/>
  <c r="J71"/>
  <c r="K71" s="1"/>
  <c r="V70"/>
  <c r="W70" s="1"/>
  <c r="BL12" i="18"/>
  <c r="BN12"/>
  <c r="BM12"/>
  <c r="J71" i="5"/>
  <c r="K71" s="1"/>
  <c r="L69" i="9"/>
  <c r="M69" s="1"/>
  <c r="BT12" i="18"/>
  <c r="F69" i="9"/>
  <c r="G69" s="1"/>
  <c r="BO12" i="18"/>
  <c r="L71" i="9"/>
  <c r="M71" s="1"/>
  <c r="BQ12" i="18"/>
  <c r="BR12"/>
  <c r="BP12"/>
  <c r="L72" i="9"/>
  <c r="M72" s="1"/>
  <c r="N71" i="5"/>
  <c r="O71" s="1"/>
  <c r="BK12" i="18"/>
  <c r="J69" i="9"/>
  <c r="K69" s="1"/>
  <c r="P70"/>
  <c r="Q70" s="1"/>
  <c r="BS12" i="18"/>
  <c r="R70" i="9"/>
  <c r="S70" s="1"/>
  <c r="P69" i="5"/>
  <c r="P67"/>
  <c r="P70"/>
  <c r="P64"/>
  <c r="P77"/>
  <c r="X70" i="9"/>
  <c r="P65" i="5"/>
  <c r="P66"/>
  <c r="D64" i="16"/>
  <c r="C64"/>
  <c r="D63"/>
  <c r="C63"/>
  <c r="D62"/>
  <c r="C62"/>
  <c r="D61"/>
  <c r="C61"/>
  <c r="D60"/>
  <c r="C60"/>
  <c r="D59"/>
  <c r="C59"/>
  <c r="D58"/>
  <c r="C58"/>
  <c r="D57"/>
  <c r="C57"/>
  <c r="D56"/>
  <c r="C56"/>
  <c r="D55"/>
  <c r="C55"/>
  <c r="D54"/>
  <c r="C54"/>
  <c r="D53"/>
  <c r="C53"/>
  <c r="D52"/>
  <c r="C52"/>
  <c r="D51"/>
  <c r="C51"/>
  <c r="D50"/>
  <c r="C50"/>
  <c r="D49"/>
  <c r="C49"/>
  <c r="D48"/>
  <c r="C48"/>
  <c r="D47"/>
  <c r="C47"/>
  <c r="D46"/>
  <c r="C46"/>
  <c r="D45"/>
  <c r="C45"/>
  <c r="D44"/>
  <c r="C44"/>
  <c r="D43"/>
  <c r="C43"/>
  <c r="D42"/>
  <c r="C42"/>
  <c r="D41"/>
  <c r="C41"/>
  <c r="D40"/>
  <c r="C40"/>
  <c r="D39"/>
  <c r="C39"/>
  <c r="D38"/>
  <c r="C38"/>
  <c r="D37"/>
  <c r="C37"/>
  <c r="D36"/>
  <c r="C36"/>
  <c r="E36" s="1"/>
  <c r="D35"/>
  <c r="C35"/>
  <c r="D34"/>
  <c r="C34"/>
  <c r="D33"/>
  <c r="C33"/>
  <c r="D32"/>
  <c r="C32"/>
  <c r="D31"/>
  <c r="C31"/>
  <c r="D30"/>
  <c r="C30"/>
  <c r="D29"/>
  <c r="C29"/>
  <c r="D28"/>
  <c r="C28"/>
  <c r="D27"/>
  <c r="C27"/>
  <c r="D26"/>
  <c r="C26"/>
  <c r="D25"/>
  <c r="C25"/>
  <c r="AZ6"/>
  <c r="G4"/>
  <c r="O2"/>
  <c r="I2"/>
  <c r="I34" i="13" l="1"/>
  <c r="I36"/>
  <c r="I37"/>
  <c r="I40"/>
  <c r="I42"/>
  <c r="AW55" i="16"/>
  <c r="AU55"/>
  <c r="AV55"/>
  <c r="E55"/>
  <c r="AW56"/>
  <c r="AU56"/>
  <c r="AV56"/>
  <c r="E56"/>
  <c r="AW57"/>
  <c r="AU57"/>
  <c r="AV57"/>
  <c r="E57"/>
  <c r="AW58"/>
  <c r="AU58"/>
  <c r="AV58"/>
  <c r="E58"/>
  <c r="AW59"/>
  <c r="AU59"/>
  <c r="AV59"/>
  <c r="E59"/>
  <c r="AW60"/>
  <c r="AV60"/>
  <c r="AU60"/>
  <c r="E60"/>
  <c r="AW61"/>
  <c r="AU61"/>
  <c r="AV61"/>
  <c r="E61"/>
  <c r="AW62"/>
  <c r="AU62"/>
  <c r="AV62"/>
  <c r="E62"/>
  <c r="AW63"/>
  <c r="AU63"/>
  <c r="AV63"/>
  <c r="E63"/>
  <c r="AW64"/>
  <c r="AU64"/>
  <c r="AV64"/>
  <c r="E64"/>
  <c r="E46"/>
  <c r="E47"/>
  <c r="E49"/>
  <c r="E52"/>
  <c r="E53"/>
  <c r="E48"/>
  <c r="E50"/>
  <c r="E51"/>
  <c r="E54"/>
  <c r="AZ21" i="18"/>
  <c r="AZ22"/>
  <c r="AZ24"/>
  <c r="AZ23"/>
  <c r="I15" i="13"/>
  <c r="I5"/>
  <c r="E27" i="16"/>
  <c r="E33"/>
  <c r="E39"/>
  <c r="E45"/>
  <c r="I10" i="13"/>
  <c r="I18"/>
  <c r="E29" i="16"/>
  <c r="E35"/>
  <c r="E41"/>
  <c r="E26"/>
  <c r="E28"/>
  <c r="E30"/>
  <c r="E32"/>
  <c r="E34"/>
  <c r="BM36"/>
  <c r="CB36" s="1"/>
  <c r="BQ36"/>
  <c r="CF36" s="1"/>
  <c r="BU36"/>
  <c r="CI36" s="1"/>
  <c r="BN36"/>
  <c r="CC36" s="1"/>
  <c r="BR36"/>
  <c r="CG36" s="1"/>
  <c r="BV36"/>
  <c r="BK36"/>
  <c r="BZ36" s="1"/>
  <c r="BO36"/>
  <c r="CD36" s="1"/>
  <c r="BS36"/>
  <c r="BW36"/>
  <c r="BX36"/>
  <c r="BT36"/>
  <c r="BL36"/>
  <c r="CA36" s="1"/>
  <c r="BP36"/>
  <c r="CE36" s="1"/>
  <c r="E38"/>
  <c r="E40"/>
  <c r="E42"/>
  <c r="E44"/>
  <c r="E25"/>
  <c r="BN25" s="1"/>
  <c r="CC25" s="1"/>
  <c r="E31"/>
  <c r="E37"/>
  <c r="E43"/>
  <c r="BA23" i="18"/>
  <c r="E8" i="19" s="1"/>
  <c r="BA21" i="18"/>
  <c r="I8" i="19" s="1"/>
  <c r="BA24" i="18"/>
  <c r="C8" i="19" s="1"/>
  <c r="BA20" i="18"/>
  <c r="K8" i="19" s="1"/>
  <c r="BA22" i="18"/>
  <c r="G8" i="19" s="1"/>
  <c r="Q6" i="13"/>
  <c r="R6" s="1"/>
  <c r="AX23" i="18"/>
  <c r="AX21"/>
  <c r="AX22"/>
  <c r="AX24"/>
  <c r="U6" i="13"/>
  <c r="AV24" i="18"/>
  <c r="AV22"/>
  <c r="AV21"/>
  <c r="AV23"/>
  <c r="Y70" i="9"/>
  <c r="X72"/>
  <c r="X71"/>
  <c r="X69"/>
  <c r="P71" i="5"/>
  <c r="I33" i="13"/>
  <c r="I32"/>
  <c r="I31"/>
  <c r="I30"/>
  <c r="I28"/>
  <c r="I26"/>
  <c r="I25"/>
  <c r="I24"/>
  <c r="I23"/>
  <c r="I22"/>
  <c r="I21"/>
  <c r="I20"/>
  <c r="I19"/>
  <c r="I16"/>
  <c r="I13"/>
  <c r="BJ12" i="18"/>
  <c r="I4" i="13"/>
  <c r="BW25" i="16"/>
  <c r="I8" i="13"/>
  <c r="I6"/>
  <c r="AX55" i="16"/>
  <c r="J34" i="13" s="1"/>
  <c r="K34" s="1"/>
  <c r="AZ55" i="16"/>
  <c r="L34" i="13" s="1"/>
  <c r="M34" s="1"/>
  <c r="AY55" i="16"/>
  <c r="BA55"/>
  <c r="N36" i="13"/>
  <c r="AZ57" i="16"/>
  <c r="L36" i="13" s="1"/>
  <c r="M36" s="1"/>
  <c r="AX57" i="16"/>
  <c r="J36" i="13" s="1"/>
  <c r="K36" s="1"/>
  <c r="BA57" i="16"/>
  <c r="AY57"/>
  <c r="AX59"/>
  <c r="J38" i="13" s="1"/>
  <c r="K38" s="1"/>
  <c r="AZ59" i="16"/>
  <c r="L38" i="13" s="1"/>
  <c r="M38" s="1"/>
  <c r="AY59" i="16"/>
  <c r="BA59"/>
  <c r="AZ61"/>
  <c r="L40" i="13" s="1"/>
  <c r="M40" s="1"/>
  <c r="AX61" i="16"/>
  <c r="J40" i="13" s="1"/>
  <c r="K40" s="1"/>
  <c r="BA61" i="16"/>
  <c r="AY61"/>
  <c r="AX63"/>
  <c r="J42" i="13" s="1"/>
  <c r="K42" s="1"/>
  <c r="AZ63" i="16"/>
  <c r="L42" i="13" s="1"/>
  <c r="M42" s="1"/>
  <c r="AY63" i="16"/>
  <c r="BA63"/>
  <c r="AY56"/>
  <c r="BA56"/>
  <c r="AZ56"/>
  <c r="L35" i="13" s="1"/>
  <c r="M35" s="1"/>
  <c r="AX56" i="16"/>
  <c r="J35" i="13" s="1"/>
  <c r="K35" s="1"/>
  <c r="BA58" i="16"/>
  <c r="AY58"/>
  <c r="AX58"/>
  <c r="J37" i="13" s="1"/>
  <c r="K37" s="1"/>
  <c r="N37"/>
  <c r="AZ58" i="16"/>
  <c r="L37" i="13" s="1"/>
  <c r="M37" s="1"/>
  <c r="AY60" i="16"/>
  <c r="BA60"/>
  <c r="AZ60"/>
  <c r="L39" i="13" s="1"/>
  <c r="M39" s="1"/>
  <c r="N39"/>
  <c r="AX60" i="16"/>
  <c r="J39" i="13" s="1"/>
  <c r="K39" s="1"/>
  <c r="BA62" i="16"/>
  <c r="AY62"/>
  <c r="AX62"/>
  <c r="J41" i="13" s="1"/>
  <c r="K41" s="1"/>
  <c r="AZ62" i="16"/>
  <c r="L41" i="13" s="1"/>
  <c r="M41" s="1"/>
  <c r="AY64" i="16"/>
  <c r="BA64"/>
  <c r="AZ64"/>
  <c r="L43" i="13" s="1"/>
  <c r="M43" s="1"/>
  <c r="AX64" i="16"/>
  <c r="J43" i="13" s="1"/>
  <c r="K43" s="1"/>
  <c r="I43"/>
  <c r="I41"/>
  <c r="I39"/>
  <c r="I38"/>
  <c r="I35"/>
  <c r="I29"/>
  <c r="I27"/>
  <c r="I17"/>
  <c r="I14"/>
  <c r="I12"/>
  <c r="I11"/>
  <c r="I9"/>
  <c r="N34"/>
  <c r="N38"/>
  <c r="N40"/>
  <c r="N42"/>
  <c r="N35"/>
  <c r="N41"/>
  <c r="N43"/>
  <c r="I7"/>
  <c r="A23" i="16"/>
  <c r="BN64" l="1"/>
  <c r="CC64" s="1"/>
  <c r="BR64"/>
  <c r="CG64" s="1"/>
  <c r="BV64"/>
  <c r="BK64"/>
  <c r="BZ64" s="1"/>
  <c r="BM64"/>
  <c r="CB64" s="1"/>
  <c r="BO64"/>
  <c r="CD64" s="1"/>
  <c r="BQ64"/>
  <c r="CF64" s="1"/>
  <c r="BS64"/>
  <c r="CJ64" s="1"/>
  <c r="CH64" s="1"/>
  <c r="BU64"/>
  <c r="CI64" s="1"/>
  <c r="BW64"/>
  <c r="BL64"/>
  <c r="CA64" s="1"/>
  <c r="BP64"/>
  <c r="CE64" s="1"/>
  <c r="BT64"/>
  <c r="BX64"/>
  <c r="BN63"/>
  <c r="CC63" s="1"/>
  <c r="BR63"/>
  <c r="CG63" s="1"/>
  <c r="BV63"/>
  <c r="BK63"/>
  <c r="BZ63" s="1"/>
  <c r="BM63"/>
  <c r="CB63" s="1"/>
  <c r="BO63"/>
  <c r="CD63" s="1"/>
  <c r="BQ63"/>
  <c r="CF63" s="1"/>
  <c r="BS63"/>
  <c r="CJ63" s="1"/>
  <c r="CH63" s="1"/>
  <c r="BU63"/>
  <c r="CI63" s="1"/>
  <c r="BW63"/>
  <c r="BL63"/>
  <c r="CA63" s="1"/>
  <c r="BP63"/>
  <c r="CE63" s="1"/>
  <c r="BT63"/>
  <c r="BX63"/>
  <c r="BN62"/>
  <c r="CC62" s="1"/>
  <c r="BR62"/>
  <c r="CG62" s="1"/>
  <c r="BV62"/>
  <c r="BK62"/>
  <c r="BZ62" s="1"/>
  <c r="BM62"/>
  <c r="CB62" s="1"/>
  <c r="BO62"/>
  <c r="CD62" s="1"/>
  <c r="BQ62"/>
  <c r="CF62" s="1"/>
  <c r="BS62"/>
  <c r="CJ62" s="1"/>
  <c r="CH62" s="1"/>
  <c r="BU62"/>
  <c r="CI62" s="1"/>
  <c r="BW62"/>
  <c r="BL62"/>
  <c r="CA62" s="1"/>
  <c r="BP62"/>
  <c r="CE62" s="1"/>
  <c r="BT62"/>
  <c r="BX62"/>
  <c r="BL61"/>
  <c r="CA61" s="1"/>
  <c r="BP61"/>
  <c r="CE61" s="1"/>
  <c r="BT61"/>
  <c r="BX61"/>
  <c r="BK61"/>
  <c r="BZ61" s="1"/>
  <c r="BM61"/>
  <c r="CB61" s="1"/>
  <c r="BO61"/>
  <c r="CD61" s="1"/>
  <c r="BQ61"/>
  <c r="CF61" s="1"/>
  <c r="BS61"/>
  <c r="CJ61" s="1"/>
  <c r="CH61" s="1"/>
  <c r="BU61"/>
  <c r="CI61" s="1"/>
  <c r="BW61"/>
  <c r="BN61"/>
  <c r="CC61" s="1"/>
  <c r="BR61"/>
  <c r="CG61" s="1"/>
  <c r="BV61"/>
  <c r="BL60"/>
  <c r="CA60" s="1"/>
  <c r="BR60"/>
  <c r="CG60" s="1"/>
  <c r="BV60"/>
  <c r="BK60"/>
  <c r="BZ60" s="1"/>
  <c r="BM60"/>
  <c r="CB60" s="1"/>
  <c r="BO60"/>
  <c r="CD60" s="1"/>
  <c r="BQ60"/>
  <c r="CF60" s="1"/>
  <c r="BS60"/>
  <c r="CJ60" s="1"/>
  <c r="CH60" s="1"/>
  <c r="BU60"/>
  <c r="CI60" s="1"/>
  <c r="BW60"/>
  <c r="BN60"/>
  <c r="CC60" s="1"/>
  <c r="BP60"/>
  <c r="CE60" s="1"/>
  <c r="BT60"/>
  <c r="BX60"/>
  <c r="BN59"/>
  <c r="CC59" s="1"/>
  <c r="BR59"/>
  <c r="CG59" s="1"/>
  <c r="BV59"/>
  <c r="BK59"/>
  <c r="BZ59" s="1"/>
  <c r="BM59"/>
  <c r="CB59" s="1"/>
  <c r="BO59"/>
  <c r="CD59" s="1"/>
  <c r="BQ59"/>
  <c r="CF59" s="1"/>
  <c r="BS59"/>
  <c r="CJ59" s="1"/>
  <c r="CH59" s="1"/>
  <c r="BU59"/>
  <c r="CI59" s="1"/>
  <c r="BW59"/>
  <c r="BL59"/>
  <c r="CA59" s="1"/>
  <c r="BP59"/>
  <c r="CE59" s="1"/>
  <c r="BT59"/>
  <c r="BX59"/>
  <c r="BL58"/>
  <c r="CA58" s="1"/>
  <c r="BP58"/>
  <c r="CE58" s="1"/>
  <c r="BT58"/>
  <c r="BX58"/>
  <c r="BK58"/>
  <c r="BZ58" s="1"/>
  <c r="BM58"/>
  <c r="CB58" s="1"/>
  <c r="BO58"/>
  <c r="CD58" s="1"/>
  <c r="BQ58"/>
  <c r="CF58" s="1"/>
  <c r="BS58"/>
  <c r="CJ58" s="1"/>
  <c r="CH58" s="1"/>
  <c r="BU58"/>
  <c r="CI58" s="1"/>
  <c r="BW58"/>
  <c r="BN58"/>
  <c r="CC58" s="1"/>
  <c r="BR58"/>
  <c r="CG58" s="1"/>
  <c r="BV58"/>
  <c r="BN57"/>
  <c r="CC57" s="1"/>
  <c r="BR57"/>
  <c r="CG57" s="1"/>
  <c r="BV57"/>
  <c r="BK57"/>
  <c r="BZ57" s="1"/>
  <c r="BM57"/>
  <c r="CB57" s="1"/>
  <c r="BO57"/>
  <c r="CD57" s="1"/>
  <c r="BQ57"/>
  <c r="CF57" s="1"/>
  <c r="BS57"/>
  <c r="CJ57" s="1"/>
  <c r="CH57" s="1"/>
  <c r="BU57"/>
  <c r="CI57" s="1"/>
  <c r="BW57"/>
  <c r="BL57"/>
  <c r="CA57" s="1"/>
  <c r="BP57"/>
  <c r="CE57" s="1"/>
  <c r="BT57"/>
  <c r="BX57"/>
  <c r="BL56"/>
  <c r="CA56" s="1"/>
  <c r="BN56"/>
  <c r="CC56" s="1"/>
  <c r="BP56"/>
  <c r="CE56" s="1"/>
  <c r="BR56"/>
  <c r="CG56" s="1"/>
  <c r="BV56"/>
  <c r="BX56"/>
  <c r="BK56"/>
  <c r="BZ56" s="1"/>
  <c r="BM56"/>
  <c r="CB56" s="1"/>
  <c r="BO56"/>
  <c r="CD56" s="1"/>
  <c r="BQ56"/>
  <c r="CF56" s="1"/>
  <c r="BS56"/>
  <c r="CJ56" s="1"/>
  <c r="CH56" s="1"/>
  <c r="BU56"/>
  <c r="CI56" s="1"/>
  <c r="BW56"/>
  <c r="BT56"/>
  <c r="BL55"/>
  <c r="CA55" s="1"/>
  <c r="BN55"/>
  <c r="CC55" s="1"/>
  <c r="BP55"/>
  <c r="CE55" s="1"/>
  <c r="BR55"/>
  <c r="CG55" s="1"/>
  <c r="BV55"/>
  <c r="BX55"/>
  <c r="BK55"/>
  <c r="BZ55" s="1"/>
  <c r="BM55"/>
  <c r="CB55" s="1"/>
  <c r="BO55"/>
  <c r="CD55" s="1"/>
  <c r="BQ55"/>
  <c r="CF55" s="1"/>
  <c r="BS55"/>
  <c r="CJ55" s="1"/>
  <c r="CH55" s="1"/>
  <c r="BU55"/>
  <c r="CI55" s="1"/>
  <c r="BW55"/>
  <c r="BT55"/>
  <c r="BL54"/>
  <c r="CA54" s="1"/>
  <c r="BN54"/>
  <c r="CC54" s="1"/>
  <c r="BP54"/>
  <c r="CE54" s="1"/>
  <c r="BR54"/>
  <c r="CG54" s="1"/>
  <c r="BT54"/>
  <c r="BV54"/>
  <c r="BX54"/>
  <c r="BK54"/>
  <c r="BM54"/>
  <c r="CB54" s="1"/>
  <c r="BO54"/>
  <c r="CD54" s="1"/>
  <c r="BQ54"/>
  <c r="CF54" s="1"/>
  <c r="BS54"/>
  <c r="BU54"/>
  <c r="CI54" s="1"/>
  <c r="BW54"/>
  <c r="BL51"/>
  <c r="CA51" s="1"/>
  <c r="BN51"/>
  <c r="CC51" s="1"/>
  <c r="BP51"/>
  <c r="CE51" s="1"/>
  <c r="BR51"/>
  <c r="CG51" s="1"/>
  <c r="BT51"/>
  <c r="BV51"/>
  <c r="BX51"/>
  <c r="BK51"/>
  <c r="BO51"/>
  <c r="CD51" s="1"/>
  <c r="BS51"/>
  <c r="BW51"/>
  <c r="BM51"/>
  <c r="CB51" s="1"/>
  <c r="BQ51"/>
  <c r="CF51" s="1"/>
  <c r="BU51"/>
  <c r="CI51" s="1"/>
  <c r="BL50"/>
  <c r="CA50" s="1"/>
  <c r="BN50"/>
  <c r="CC50" s="1"/>
  <c r="BP50"/>
  <c r="CE50" s="1"/>
  <c r="BR50"/>
  <c r="CG50" s="1"/>
  <c r="BT50"/>
  <c r="BV50"/>
  <c r="BX50"/>
  <c r="BM50"/>
  <c r="CB50" s="1"/>
  <c r="BQ50"/>
  <c r="CF50" s="1"/>
  <c r="BU50"/>
  <c r="CI50" s="1"/>
  <c r="BK50"/>
  <c r="BO50"/>
  <c r="CD50" s="1"/>
  <c r="BS50"/>
  <c r="CJ50" s="1"/>
  <c r="CH50" s="1"/>
  <c r="BW50"/>
  <c r="BL48"/>
  <c r="CA48" s="1"/>
  <c r="BN48"/>
  <c r="CC48" s="1"/>
  <c r="BP48"/>
  <c r="CE48" s="1"/>
  <c r="BR48"/>
  <c r="CG48" s="1"/>
  <c r="BT48"/>
  <c r="BV48"/>
  <c r="BX48"/>
  <c r="BM48"/>
  <c r="CB48" s="1"/>
  <c r="BQ48"/>
  <c r="CF48" s="1"/>
  <c r="BU48"/>
  <c r="CI48" s="1"/>
  <c r="BK48"/>
  <c r="BO48"/>
  <c r="CD48" s="1"/>
  <c r="BS48"/>
  <c r="CJ48" s="1"/>
  <c r="CH48" s="1"/>
  <c r="BW48"/>
  <c r="BL53"/>
  <c r="CA53" s="1"/>
  <c r="BN53"/>
  <c r="CC53" s="1"/>
  <c r="BP53"/>
  <c r="CE53" s="1"/>
  <c r="BR53"/>
  <c r="CG53" s="1"/>
  <c r="BT53"/>
  <c r="BV53"/>
  <c r="BX53"/>
  <c r="BK53"/>
  <c r="BM53"/>
  <c r="CB53" s="1"/>
  <c r="BO53"/>
  <c r="CD53" s="1"/>
  <c r="BQ53"/>
  <c r="CF53" s="1"/>
  <c r="BS53"/>
  <c r="BU53"/>
  <c r="CI53" s="1"/>
  <c r="BW53"/>
  <c r="BL52"/>
  <c r="CA52" s="1"/>
  <c r="BN52"/>
  <c r="CC52" s="1"/>
  <c r="BM52"/>
  <c r="CB52" s="1"/>
  <c r="BP52"/>
  <c r="CE52" s="1"/>
  <c r="BR52"/>
  <c r="CG52" s="1"/>
  <c r="BT52"/>
  <c r="BV52"/>
  <c r="AY52" s="1"/>
  <c r="BX52"/>
  <c r="BK52"/>
  <c r="BO52"/>
  <c r="CD52" s="1"/>
  <c r="BQ52"/>
  <c r="CF52" s="1"/>
  <c r="BS52"/>
  <c r="CJ52" s="1"/>
  <c r="CH52" s="1"/>
  <c r="BU52"/>
  <c r="CI52" s="1"/>
  <c r="BW52"/>
  <c r="BL49"/>
  <c r="CA49" s="1"/>
  <c r="BN49"/>
  <c r="CC49" s="1"/>
  <c r="BP49"/>
  <c r="CE49" s="1"/>
  <c r="BR49"/>
  <c r="CG49" s="1"/>
  <c r="BT49"/>
  <c r="BV49"/>
  <c r="BX49"/>
  <c r="BK49"/>
  <c r="BO49"/>
  <c r="CD49" s="1"/>
  <c r="BS49"/>
  <c r="BW49"/>
  <c r="BM49"/>
  <c r="CB49" s="1"/>
  <c r="BQ49"/>
  <c r="CF49" s="1"/>
  <c r="BU49"/>
  <c r="CI49" s="1"/>
  <c r="BL47"/>
  <c r="CA47" s="1"/>
  <c r="BN47"/>
  <c r="CC47" s="1"/>
  <c r="BP47"/>
  <c r="CE47" s="1"/>
  <c r="BR47"/>
  <c r="CG47" s="1"/>
  <c r="BT47"/>
  <c r="BV47"/>
  <c r="BX47"/>
  <c r="BK47"/>
  <c r="BO47"/>
  <c r="CD47" s="1"/>
  <c r="BS47"/>
  <c r="BW47"/>
  <c r="BM47"/>
  <c r="CB47" s="1"/>
  <c r="BQ47"/>
  <c r="CF47" s="1"/>
  <c r="BU47"/>
  <c r="CI47" s="1"/>
  <c r="BL46"/>
  <c r="CA46" s="1"/>
  <c r="BN46"/>
  <c r="CC46" s="1"/>
  <c r="BP46"/>
  <c r="CE46" s="1"/>
  <c r="BR46"/>
  <c r="CG46" s="1"/>
  <c r="BT46"/>
  <c r="BV46"/>
  <c r="BX46"/>
  <c r="BM46"/>
  <c r="CB46" s="1"/>
  <c r="BQ46"/>
  <c r="CF46" s="1"/>
  <c r="BU46"/>
  <c r="CI46" s="1"/>
  <c r="BK46"/>
  <c r="BO46"/>
  <c r="CD46" s="1"/>
  <c r="BS46"/>
  <c r="CJ46" s="1"/>
  <c r="CH46" s="1"/>
  <c r="BW46"/>
  <c r="BR25"/>
  <c r="CG25" s="1"/>
  <c r="BP25"/>
  <c r="CE25" s="1"/>
  <c r="AW36"/>
  <c r="CJ36"/>
  <c r="CH36" s="1"/>
  <c r="BL25"/>
  <c r="CA25" s="1"/>
  <c r="BX25"/>
  <c r="BS25"/>
  <c r="BK25"/>
  <c r="BZ25" s="1"/>
  <c r="BV25"/>
  <c r="BT25"/>
  <c r="BM25"/>
  <c r="CB25" s="1"/>
  <c r="BU25"/>
  <c r="CI25" s="1"/>
  <c r="BQ25"/>
  <c r="CF25" s="1"/>
  <c r="BO25"/>
  <c r="CD25" s="1"/>
  <c r="BK43"/>
  <c r="BO43"/>
  <c r="CD43" s="1"/>
  <c r="BS43"/>
  <c r="BW43"/>
  <c r="BL43"/>
  <c r="CA43" s="1"/>
  <c r="BP43"/>
  <c r="CE43" s="1"/>
  <c r="BT43"/>
  <c r="BX43"/>
  <c r="BM43"/>
  <c r="CB43" s="1"/>
  <c r="BQ43"/>
  <c r="CF43" s="1"/>
  <c r="BU43"/>
  <c r="CI43" s="1"/>
  <c r="BV43"/>
  <c r="AY43" s="1"/>
  <c r="AZ43" s="1"/>
  <c r="L22" i="13" s="1"/>
  <c r="M22" s="1"/>
  <c r="BN43" i="16"/>
  <c r="CC43" s="1"/>
  <c r="BR43"/>
  <c r="CG43" s="1"/>
  <c r="BK37"/>
  <c r="BZ37" s="1"/>
  <c r="BO37"/>
  <c r="CD37" s="1"/>
  <c r="BS37"/>
  <c r="BW37"/>
  <c r="BL37"/>
  <c r="BP37"/>
  <c r="CE37" s="1"/>
  <c r="BT37"/>
  <c r="BX37"/>
  <c r="BM37"/>
  <c r="CB37" s="1"/>
  <c r="BQ37"/>
  <c r="CF37" s="1"/>
  <c r="BU37"/>
  <c r="CI37" s="1"/>
  <c r="BN37"/>
  <c r="CC37" s="1"/>
  <c r="BV37"/>
  <c r="BR37"/>
  <c r="CG37" s="1"/>
  <c r="BM40"/>
  <c r="CB40" s="1"/>
  <c r="BQ40"/>
  <c r="CF40" s="1"/>
  <c r="BU40"/>
  <c r="CI40" s="1"/>
  <c r="BN40"/>
  <c r="CC40" s="1"/>
  <c r="BR40"/>
  <c r="CG40" s="1"/>
  <c r="BV40"/>
  <c r="BK40"/>
  <c r="BO40"/>
  <c r="CD40" s="1"/>
  <c r="BS40"/>
  <c r="BW40"/>
  <c r="BP40"/>
  <c r="CE40" s="1"/>
  <c r="BL40"/>
  <c r="CA40" s="1"/>
  <c r="BT40"/>
  <c r="BX40"/>
  <c r="BM34"/>
  <c r="CB34" s="1"/>
  <c r="BQ34"/>
  <c r="CF34" s="1"/>
  <c r="BU34"/>
  <c r="CI34" s="1"/>
  <c r="BN34"/>
  <c r="CC34" s="1"/>
  <c r="BR34"/>
  <c r="CG34" s="1"/>
  <c r="BV34"/>
  <c r="BK34"/>
  <c r="BO34"/>
  <c r="CD34" s="1"/>
  <c r="BS34"/>
  <c r="BW34"/>
  <c r="BT34"/>
  <c r="BP34"/>
  <c r="CE34" s="1"/>
  <c r="BX34"/>
  <c r="BL34"/>
  <c r="CA34" s="1"/>
  <c r="BK32"/>
  <c r="BO32"/>
  <c r="CD32" s="1"/>
  <c r="BS32"/>
  <c r="BW32"/>
  <c r="BL32"/>
  <c r="CA32" s="1"/>
  <c r="BP32"/>
  <c r="CE32" s="1"/>
  <c r="BT32"/>
  <c r="BX32"/>
  <c r="BM32"/>
  <c r="CB32" s="1"/>
  <c r="BQ32"/>
  <c r="CF32" s="1"/>
  <c r="BU32"/>
  <c r="CI32" s="1"/>
  <c r="BN32"/>
  <c r="CC32" s="1"/>
  <c r="BR32"/>
  <c r="CG32" s="1"/>
  <c r="BV32"/>
  <c r="AY32" s="1"/>
  <c r="AZ32" s="1"/>
  <c r="L11" i="13" s="1"/>
  <c r="M11" s="1"/>
  <c r="BK28" i="16"/>
  <c r="BZ28" s="1"/>
  <c r="BO28"/>
  <c r="CD28" s="1"/>
  <c r="BS28"/>
  <c r="BW28"/>
  <c r="BL28"/>
  <c r="CA28" s="1"/>
  <c r="BP28"/>
  <c r="CE28" s="1"/>
  <c r="BT28"/>
  <c r="BX28"/>
  <c r="BM28"/>
  <c r="CB28" s="1"/>
  <c r="BQ28"/>
  <c r="BU28"/>
  <c r="CI28" s="1"/>
  <c r="BV28"/>
  <c r="AY28" s="1"/>
  <c r="AZ28" s="1"/>
  <c r="L7" i="13" s="1"/>
  <c r="M7" s="1"/>
  <c r="BN28" i="16"/>
  <c r="CC28" s="1"/>
  <c r="BR28"/>
  <c r="CG28" s="1"/>
  <c r="BK26"/>
  <c r="BO26"/>
  <c r="CD26" s="1"/>
  <c r="BS26"/>
  <c r="BW26"/>
  <c r="BL26"/>
  <c r="CA26" s="1"/>
  <c r="BP26"/>
  <c r="CE26" s="1"/>
  <c r="BT26"/>
  <c r="BX26"/>
  <c r="BM26"/>
  <c r="CB26" s="1"/>
  <c r="BQ26"/>
  <c r="CF26" s="1"/>
  <c r="BU26"/>
  <c r="CI26" s="1"/>
  <c r="BR26"/>
  <c r="CG26" s="1"/>
  <c r="BV26"/>
  <c r="AY26" s="1"/>
  <c r="AZ26" s="1"/>
  <c r="L5" i="13" s="1"/>
  <c r="M5" s="1"/>
  <c r="BN26" i="16"/>
  <c r="CC26" s="1"/>
  <c r="BK35"/>
  <c r="BO35"/>
  <c r="CD35" s="1"/>
  <c r="BS35"/>
  <c r="BW35"/>
  <c r="BL35"/>
  <c r="CA35" s="1"/>
  <c r="BP35"/>
  <c r="CE35" s="1"/>
  <c r="BT35"/>
  <c r="BX35"/>
  <c r="BM35"/>
  <c r="CB35" s="1"/>
  <c r="BQ35"/>
  <c r="CF35" s="1"/>
  <c r="BU35"/>
  <c r="CI35" s="1"/>
  <c r="BV35"/>
  <c r="AY35" s="1"/>
  <c r="AZ35" s="1"/>
  <c r="L14" i="13" s="1"/>
  <c r="M14" s="1"/>
  <c r="BN35" i="16"/>
  <c r="CC35" s="1"/>
  <c r="BR35"/>
  <c r="CG35" s="1"/>
  <c r="BM29"/>
  <c r="CB29" s="1"/>
  <c r="BQ29"/>
  <c r="CF29" s="1"/>
  <c r="BU29"/>
  <c r="CI29" s="1"/>
  <c r="BN29"/>
  <c r="CC29" s="1"/>
  <c r="BR29"/>
  <c r="CG29" s="1"/>
  <c r="BV29"/>
  <c r="BK29"/>
  <c r="BO29"/>
  <c r="CD29" s="1"/>
  <c r="BS29"/>
  <c r="BW29"/>
  <c r="BX29"/>
  <c r="BL29"/>
  <c r="CA29" s="1"/>
  <c r="BP29"/>
  <c r="CE29" s="1"/>
  <c r="BT29"/>
  <c r="BK45"/>
  <c r="BO45"/>
  <c r="CD45" s="1"/>
  <c r="BS45"/>
  <c r="BW45"/>
  <c r="BL45"/>
  <c r="CA45" s="1"/>
  <c r="BP45"/>
  <c r="CE45" s="1"/>
  <c r="BT45"/>
  <c r="BX45"/>
  <c r="BM45"/>
  <c r="CB45" s="1"/>
  <c r="BQ45"/>
  <c r="CF45" s="1"/>
  <c r="BU45"/>
  <c r="CI45" s="1"/>
  <c r="BV45"/>
  <c r="BN45"/>
  <c r="CC45" s="1"/>
  <c r="BR45"/>
  <c r="CG45" s="1"/>
  <c r="BM33"/>
  <c r="CB33" s="1"/>
  <c r="BQ33"/>
  <c r="CF33" s="1"/>
  <c r="BU33"/>
  <c r="CI33" s="1"/>
  <c r="BN33"/>
  <c r="CC33" s="1"/>
  <c r="BK33"/>
  <c r="BO33"/>
  <c r="CD33" s="1"/>
  <c r="BS33"/>
  <c r="BP33"/>
  <c r="CE33" s="1"/>
  <c r="BW33"/>
  <c r="BR33"/>
  <c r="CG33" s="1"/>
  <c r="BX33"/>
  <c r="BT33"/>
  <c r="BL33"/>
  <c r="CA33" s="1"/>
  <c r="BV33"/>
  <c r="AY33" s="1"/>
  <c r="AZ33" s="1"/>
  <c r="L12" i="13" s="1"/>
  <c r="M12" s="1"/>
  <c r="BM31" i="16"/>
  <c r="CB31" s="1"/>
  <c r="BQ31"/>
  <c r="CF31" s="1"/>
  <c r="BU31"/>
  <c r="CI31" s="1"/>
  <c r="BN31"/>
  <c r="CC31" s="1"/>
  <c r="BR31"/>
  <c r="CG31" s="1"/>
  <c r="BV31"/>
  <c r="BK31"/>
  <c r="BO31"/>
  <c r="CD31" s="1"/>
  <c r="BS31"/>
  <c r="BW31"/>
  <c r="BL31"/>
  <c r="CA31" s="1"/>
  <c r="BP31"/>
  <c r="CE31" s="1"/>
  <c r="BT31"/>
  <c r="BX31"/>
  <c r="BM44"/>
  <c r="CB44" s="1"/>
  <c r="BQ44"/>
  <c r="CF44" s="1"/>
  <c r="BU44"/>
  <c r="CI44" s="1"/>
  <c r="BN44"/>
  <c r="CC44" s="1"/>
  <c r="BR44"/>
  <c r="CG44" s="1"/>
  <c r="BV44"/>
  <c r="BK44"/>
  <c r="BO44"/>
  <c r="CD44" s="1"/>
  <c r="BS44"/>
  <c r="BW44"/>
  <c r="AY44" s="1"/>
  <c r="AZ44" s="1"/>
  <c r="L23" i="13" s="1"/>
  <c r="M23" s="1"/>
  <c r="BX44" i="16"/>
  <c r="BL44"/>
  <c r="CA44" s="1"/>
  <c r="BT44"/>
  <c r="BP44"/>
  <c r="CE44" s="1"/>
  <c r="BM42"/>
  <c r="CB42" s="1"/>
  <c r="BQ42"/>
  <c r="CF42" s="1"/>
  <c r="BU42"/>
  <c r="CI42" s="1"/>
  <c r="BN42"/>
  <c r="CC42" s="1"/>
  <c r="BR42"/>
  <c r="CG42" s="1"/>
  <c r="BV42"/>
  <c r="BK42"/>
  <c r="BO42"/>
  <c r="CD42" s="1"/>
  <c r="BS42"/>
  <c r="BW42"/>
  <c r="BT42"/>
  <c r="BP42"/>
  <c r="CE42" s="1"/>
  <c r="BX42"/>
  <c r="BL42"/>
  <c r="CA42" s="1"/>
  <c r="BM38"/>
  <c r="CB38" s="1"/>
  <c r="BQ38"/>
  <c r="CF38" s="1"/>
  <c r="BU38"/>
  <c r="CI38" s="1"/>
  <c r="BN38"/>
  <c r="CC38" s="1"/>
  <c r="BR38"/>
  <c r="CG38" s="1"/>
  <c r="BV38"/>
  <c r="BK38"/>
  <c r="BO38"/>
  <c r="CD38" s="1"/>
  <c r="BS38"/>
  <c r="BW38"/>
  <c r="BL38"/>
  <c r="CA38" s="1"/>
  <c r="BP38"/>
  <c r="CE38" s="1"/>
  <c r="BT38"/>
  <c r="BX38"/>
  <c r="BK30"/>
  <c r="BO30"/>
  <c r="CD30" s="1"/>
  <c r="BS30"/>
  <c r="BW30"/>
  <c r="BL30"/>
  <c r="CA30" s="1"/>
  <c r="BP30"/>
  <c r="CE30" s="1"/>
  <c r="BT30"/>
  <c r="BX30"/>
  <c r="BM30"/>
  <c r="CB30" s="1"/>
  <c r="BQ30"/>
  <c r="CF30" s="1"/>
  <c r="BU30"/>
  <c r="CI30" s="1"/>
  <c r="BN30"/>
  <c r="CC30" s="1"/>
  <c r="BR30"/>
  <c r="CG30" s="1"/>
  <c r="BV30"/>
  <c r="BK41"/>
  <c r="BO41"/>
  <c r="CD41" s="1"/>
  <c r="BS41"/>
  <c r="BW41"/>
  <c r="BL41"/>
  <c r="CA41" s="1"/>
  <c r="BP41"/>
  <c r="CE41" s="1"/>
  <c r="BT41"/>
  <c r="BX41"/>
  <c r="BM41"/>
  <c r="CB41" s="1"/>
  <c r="BQ41"/>
  <c r="CF41" s="1"/>
  <c r="BU41"/>
  <c r="CI41" s="1"/>
  <c r="BR41"/>
  <c r="CG41" s="1"/>
  <c r="BV41"/>
  <c r="BN41"/>
  <c r="CC41" s="1"/>
  <c r="BK39"/>
  <c r="BO39"/>
  <c r="CD39" s="1"/>
  <c r="BS39"/>
  <c r="BW39"/>
  <c r="BL39"/>
  <c r="CA39" s="1"/>
  <c r="BP39"/>
  <c r="CE39" s="1"/>
  <c r="BT39"/>
  <c r="BX39"/>
  <c r="BM39"/>
  <c r="CB39" s="1"/>
  <c r="BQ39"/>
  <c r="CF39" s="1"/>
  <c r="BU39"/>
  <c r="CI39" s="1"/>
  <c r="BN39"/>
  <c r="CC39" s="1"/>
  <c r="BR39"/>
  <c r="CG39" s="1"/>
  <c r="BV39"/>
  <c r="BM27"/>
  <c r="CB27" s="1"/>
  <c r="BQ27"/>
  <c r="CF27" s="1"/>
  <c r="BU27"/>
  <c r="CI27" s="1"/>
  <c r="BN27"/>
  <c r="CC27" s="1"/>
  <c r="BR27"/>
  <c r="CG27" s="1"/>
  <c r="BV27"/>
  <c r="BK27"/>
  <c r="BO27"/>
  <c r="CD27" s="1"/>
  <c r="BS27"/>
  <c r="BW27"/>
  <c r="BT27"/>
  <c r="BX27"/>
  <c r="AY27" s="1"/>
  <c r="AZ27" s="1"/>
  <c r="L6" i="13" s="1"/>
  <c r="M6" s="1"/>
  <c r="BL27" i="16"/>
  <c r="CA27" s="1"/>
  <c r="BP27"/>
  <c r="CE27" s="1"/>
  <c r="AU36"/>
  <c r="AV36" s="1"/>
  <c r="AY39"/>
  <c r="AZ39" s="1"/>
  <c r="L18" i="13" s="1"/>
  <c r="M18" s="1"/>
  <c r="AY41" i="16"/>
  <c r="AZ41" s="1"/>
  <c r="L20" i="13" s="1"/>
  <c r="M20" s="1"/>
  <c r="AY40" i="16"/>
  <c r="AZ40" s="1"/>
  <c r="L19" i="13" s="1"/>
  <c r="M19" s="1"/>
  <c r="AY36" i="16"/>
  <c r="AZ36" s="1"/>
  <c r="L15" i="13" s="1"/>
  <c r="M15" s="1"/>
  <c r="AY34" i="16"/>
  <c r="AZ34" s="1"/>
  <c r="L13" i="13" s="1"/>
  <c r="M13" s="1"/>
  <c r="AY25" i="16"/>
  <c r="AZ25" s="1"/>
  <c r="V11" i="13"/>
  <c r="V27"/>
  <c r="V43"/>
  <c r="V18"/>
  <c r="V34"/>
  <c r="V9"/>
  <c r="V25"/>
  <c r="V41"/>
  <c r="V28"/>
  <c r="V20"/>
  <c r="V4"/>
  <c r="V19"/>
  <c r="V10"/>
  <c r="V26"/>
  <c r="V33"/>
  <c r="V16"/>
  <c r="V15"/>
  <c r="V31"/>
  <c r="V6"/>
  <c r="V22"/>
  <c r="V38"/>
  <c r="V13"/>
  <c r="V29"/>
  <c r="V12"/>
  <c r="V32"/>
  <c r="V40"/>
  <c r="V35"/>
  <c r="V17"/>
  <c r="V36"/>
  <c r="V7"/>
  <c r="V23"/>
  <c r="V39"/>
  <c r="V14"/>
  <c r="V30"/>
  <c r="V5"/>
  <c r="V21"/>
  <c r="V37"/>
  <c r="V24"/>
  <c r="V8"/>
  <c r="V42"/>
  <c r="AY45" i="16"/>
  <c r="AZ45" s="1"/>
  <c r="L24" i="13" s="1"/>
  <c r="M24" s="1"/>
  <c r="AY31" i="16"/>
  <c r="AZ31" s="1"/>
  <c r="L10" i="13" s="1"/>
  <c r="M10" s="1"/>
  <c r="AU25" i="16"/>
  <c r="AV25" s="1"/>
  <c r="N4" i="13" s="1"/>
  <c r="CJ25" i="16"/>
  <c r="CH25" s="1"/>
  <c r="D23"/>
  <c r="A24"/>
  <c r="F6" s="1"/>
  <c r="D22"/>
  <c r="A25" i="3"/>
  <c r="BZ49" i="16" l="1"/>
  <c r="AU49"/>
  <c r="AV49" s="1"/>
  <c r="N28" i="13" s="1"/>
  <c r="BZ53" i="16"/>
  <c r="AU53"/>
  <c r="AV53" s="1"/>
  <c r="N32" i="13" s="1"/>
  <c r="BZ51" i="16"/>
  <c r="AU51"/>
  <c r="AV51" s="1"/>
  <c r="N30" i="13" s="1"/>
  <c r="BZ54" i="16"/>
  <c r="AU54"/>
  <c r="AV54" s="1"/>
  <c r="N33" i="13" s="1"/>
  <c r="AW25" i="16"/>
  <c r="AY46"/>
  <c r="AY49"/>
  <c r="AZ49" s="1"/>
  <c r="L28" i="13" s="1"/>
  <c r="M28" s="1"/>
  <c r="AY53" i="16"/>
  <c r="AZ53" s="1"/>
  <c r="L32" i="13" s="1"/>
  <c r="M32" s="1"/>
  <c r="AY48" i="16"/>
  <c r="AY50"/>
  <c r="AZ50" s="1"/>
  <c r="L29" i="13" s="1"/>
  <c r="M29" s="1"/>
  <c r="AY51" i="16"/>
  <c r="AZ51" s="1"/>
  <c r="L30" i="13" s="1"/>
  <c r="M30" s="1"/>
  <c r="AY54" i="16"/>
  <c r="AZ54" s="1"/>
  <c r="L33" i="13" s="1"/>
  <c r="M33" s="1"/>
  <c r="BZ41" i="16"/>
  <c r="AW41" s="1"/>
  <c r="AU41"/>
  <c r="AV41" s="1"/>
  <c r="BZ33"/>
  <c r="AW33" s="1"/>
  <c r="AU33"/>
  <c r="AV33" s="1"/>
  <c r="BZ45"/>
  <c r="AU45"/>
  <c r="AV45" s="1"/>
  <c r="BZ26"/>
  <c r="AU26"/>
  <c r="AV26" s="1"/>
  <c r="N5" i="13" s="1"/>
  <c r="BZ32" i="16"/>
  <c r="AU32"/>
  <c r="AV32" s="1"/>
  <c r="N11" i="13" s="1"/>
  <c r="BZ34" i="16"/>
  <c r="AU34"/>
  <c r="AV34" s="1"/>
  <c r="BZ40"/>
  <c r="AW40" s="1"/>
  <c r="AU40"/>
  <c r="AV40" s="1"/>
  <c r="BZ46"/>
  <c r="AW46" s="1"/>
  <c r="AX46" s="1"/>
  <c r="J25" i="13" s="1"/>
  <c r="K25" s="1"/>
  <c r="AU46" i="16"/>
  <c r="AV46" s="1"/>
  <c r="N25" i="13" s="1"/>
  <c r="BZ52" i="16"/>
  <c r="AW52" s="1"/>
  <c r="AX52" s="1"/>
  <c r="J31" i="13" s="1"/>
  <c r="K31" s="1"/>
  <c r="AU52" i="16"/>
  <c r="AV52" s="1"/>
  <c r="N31" i="13" s="1"/>
  <c r="BA52" i="16"/>
  <c r="AZ52"/>
  <c r="L31" i="13" s="1"/>
  <c r="M31" s="1"/>
  <c r="BZ48" i="16"/>
  <c r="AW48" s="1"/>
  <c r="AX48" s="1"/>
  <c r="J27" i="13" s="1"/>
  <c r="K27" s="1"/>
  <c r="AU48" i="16"/>
  <c r="AV48" s="1"/>
  <c r="N27" i="13" s="1"/>
  <c r="BZ50" i="16"/>
  <c r="AW50" s="1"/>
  <c r="AU50"/>
  <c r="AV50" s="1"/>
  <c r="N29" i="13" s="1"/>
  <c r="BZ47" i="16"/>
  <c r="AU47"/>
  <c r="AV47" s="1"/>
  <c r="N26" i="13" s="1"/>
  <c r="AY47" i="16"/>
  <c r="AZ47" s="1"/>
  <c r="L26" i="13" s="1"/>
  <c r="M26" s="1"/>
  <c r="CJ54" i="16"/>
  <c r="CH54" s="1"/>
  <c r="CJ47"/>
  <c r="CH47" s="1"/>
  <c r="CJ53"/>
  <c r="CH53" s="1"/>
  <c r="CJ51"/>
  <c r="CH51" s="1"/>
  <c r="CJ49"/>
  <c r="CH49" s="1"/>
  <c r="CJ45"/>
  <c r="CH45" s="1"/>
  <c r="AW45" s="1"/>
  <c r="CJ42"/>
  <c r="CH42" s="1"/>
  <c r="CJ41"/>
  <c r="CH41" s="1"/>
  <c r="CJ34"/>
  <c r="CH34" s="1"/>
  <c r="CJ33"/>
  <c r="CH33" s="1"/>
  <c r="CJ26"/>
  <c r="CH26" s="1"/>
  <c r="CJ44"/>
  <c r="CH44" s="1"/>
  <c r="AW44"/>
  <c r="AX44" s="1"/>
  <c r="J23" i="13" s="1"/>
  <c r="K23" s="1"/>
  <c r="BZ44" i="16"/>
  <c r="AU44"/>
  <c r="AV44" s="1"/>
  <c r="N23" i="13" s="1"/>
  <c r="BZ43" i="16"/>
  <c r="AU43"/>
  <c r="AV43" s="1"/>
  <c r="N22" i="13" s="1"/>
  <c r="AY42" i="16"/>
  <c r="AZ42" s="1"/>
  <c r="L21" i="13" s="1"/>
  <c r="M21" s="1"/>
  <c r="BZ42" i="16"/>
  <c r="AW42" s="1"/>
  <c r="AU42"/>
  <c r="AV42" s="1"/>
  <c r="N21" i="13" s="1"/>
  <c r="BZ39" i="16"/>
  <c r="AU39"/>
  <c r="AV39" s="1"/>
  <c r="N18" i="13" s="1"/>
  <c r="AY38" i="16"/>
  <c r="AZ38" s="1"/>
  <c r="L17" i="13" s="1"/>
  <c r="M17" s="1"/>
  <c r="BZ38" i="16"/>
  <c r="AU38"/>
  <c r="AV38" s="1"/>
  <c r="N17" i="13" s="1"/>
  <c r="AY37" i="16"/>
  <c r="AZ37" s="1"/>
  <c r="L16" i="13" s="1"/>
  <c r="M16" s="1"/>
  <c r="CA37" i="16"/>
  <c r="AU37"/>
  <c r="AV37" s="1"/>
  <c r="N16" i="13" s="1"/>
  <c r="BZ35" i="16"/>
  <c r="AU35"/>
  <c r="AV35" s="1"/>
  <c r="N14" i="13" s="1"/>
  <c r="BZ31" i="16"/>
  <c r="AU31"/>
  <c r="AV31" s="1"/>
  <c r="N10" i="13" s="1"/>
  <c r="AY30" i="16"/>
  <c r="AZ30" s="1"/>
  <c r="L9" i="13" s="1"/>
  <c r="M9" s="1"/>
  <c r="BZ30" i="16"/>
  <c r="AU30"/>
  <c r="AV30" s="1"/>
  <c r="N9" i="13" s="1"/>
  <c r="CJ27" i="16"/>
  <c r="CH27" s="1"/>
  <c r="CF28"/>
  <c r="AU28"/>
  <c r="AV28" s="1"/>
  <c r="N7" i="13" s="1"/>
  <c r="BZ27" i="16"/>
  <c r="AU27"/>
  <c r="AV27" s="1"/>
  <c r="N6" i="13" s="1"/>
  <c r="AY29" i="16"/>
  <c r="AZ29" s="1"/>
  <c r="L8" i="13" s="1"/>
  <c r="M8" s="1"/>
  <c r="CJ29" i="16"/>
  <c r="CH29" s="1"/>
  <c r="BZ29"/>
  <c r="AW29" s="1"/>
  <c r="AU29"/>
  <c r="AV29" s="1"/>
  <c r="N8" i="13" s="1"/>
  <c r="CJ43" i="16"/>
  <c r="CH43" s="1"/>
  <c r="AW43" s="1"/>
  <c r="CJ40"/>
  <c r="CH40" s="1"/>
  <c r="CJ39"/>
  <c r="CH39" s="1"/>
  <c r="CJ38"/>
  <c r="CH38" s="1"/>
  <c r="BM21"/>
  <c r="J38" i="5" s="1"/>
  <c r="K38" s="1"/>
  <c r="BL22" i="16"/>
  <c r="J37" i="5" s="1"/>
  <c r="K37" s="1"/>
  <c r="CJ37" i="16"/>
  <c r="CH37" s="1"/>
  <c r="BL24"/>
  <c r="N36" i="5" s="1"/>
  <c r="O36" s="1"/>
  <c r="BL21" i="16"/>
  <c r="J36" i="5" s="1"/>
  <c r="BM23" i="16"/>
  <c r="L38" i="5" s="1"/>
  <c r="M38" s="1"/>
  <c r="BL23" i="16"/>
  <c r="L36" i="5" s="1"/>
  <c r="M36" s="1"/>
  <c r="CJ35" i="16"/>
  <c r="CH35" s="1"/>
  <c r="CJ32"/>
  <c r="CH32" s="1"/>
  <c r="CJ31"/>
  <c r="CH31" s="1"/>
  <c r="CJ30"/>
  <c r="CH30" s="1"/>
  <c r="BR22"/>
  <c r="J45" i="5" s="1"/>
  <c r="K45" s="1"/>
  <c r="BT23" i="16"/>
  <c r="BO22"/>
  <c r="J41" i="5" s="1"/>
  <c r="K41" s="1"/>
  <c r="BP22" i="16"/>
  <c r="J42" i="5" s="1"/>
  <c r="K42" s="1"/>
  <c r="BT21" i="16"/>
  <c r="BS24"/>
  <c r="BS23"/>
  <c r="BK23"/>
  <c r="L34" i="5" s="1"/>
  <c r="M34" s="1"/>
  <c r="BK22" i="16"/>
  <c r="J35" i="5" s="1"/>
  <c r="K35" s="1"/>
  <c r="BK21" i="16"/>
  <c r="J34" i="5" s="1"/>
  <c r="K34" s="1"/>
  <c r="BK24" i="16"/>
  <c r="N34" i="5" s="1"/>
  <c r="O34" s="1"/>
  <c r="BU21" i="16"/>
  <c r="J50" i="5" s="1"/>
  <c r="K50" s="1"/>
  <c r="BV23" i="16"/>
  <c r="T40" i="9" s="1"/>
  <c r="U40" s="1"/>
  <c r="BV24" i="16"/>
  <c r="V40" i="9" s="1"/>
  <c r="W40" s="1"/>
  <c r="BX22" i="16"/>
  <c r="J57" i="5" s="1"/>
  <c r="K57" s="1"/>
  <c r="BW21" i="16"/>
  <c r="J54" i="5" s="1"/>
  <c r="K54" s="1"/>
  <c r="BX21" i="16"/>
  <c r="J56" i="5" s="1"/>
  <c r="K56" s="1"/>
  <c r="BN24" i="16"/>
  <c r="BN22"/>
  <c r="J40" i="5" s="1"/>
  <c r="K40" s="1"/>
  <c r="BN23" i="16"/>
  <c r="L40" i="5" s="1"/>
  <c r="M40" s="1"/>
  <c r="BT22" i="16"/>
  <c r="BT24"/>
  <c r="BS22"/>
  <c r="BU24"/>
  <c r="N50" i="5" s="1"/>
  <c r="O50" s="1"/>
  <c r="BM22" i="16"/>
  <c r="J39" i="5" s="1"/>
  <c r="K39" s="1"/>
  <c r="BR23" i="16"/>
  <c r="L45" i="5" s="1"/>
  <c r="M45" s="1"/>
  <c r="BU22" i="16"/>
  <c r="J51" i="5" s="1"/>
  <c r="K51" s="1"/>
  <c r="BS21" i="16"/>
  <c r="BM24"/>
  <c r="N38" i="5" s="1"/>
  <c r="O38" s="1"/>
  <c r="BU23" i="16"/>
  <c r="L50" i="5" s="1"/>
  <c r="M50" s="1"/>
  <c r="BV22" i="16"/>
  <c r="R40" i="9" s="1"/>
  <c r="S40" s="1"/>
  <c r="BX24" i="16"/>
  <c r="N56" i="5" s="1"/>
  <c r="O56" s="1"/>
  <c r="BW22" i="16"/>
  <c r="J55" i="5" s="1"/>
  <c r="K55" s="1"/>
  <c r="K36"/>
  <c r="BP23" i="16"/>
  <c r="L42" i="5" s="1"/>
  <c r="M42" s="1"/>
  <c r="BP24" i="16"/>
  <c r="N42" i="5" s="1"/>
  <c r="O42" s="1"/>
  <c r="BQ24" i="16"/>
  <c r="N43" i="5" s="1"/>
  <c r="O43" s="1"/>
  <c r="BO23" i="16"/>
  <c r="L41" i="5" s="1"/>
  <c r="M41" s="1"/>
  <c r="BQ21" i="16"/>
  <c r="J43" i="5" s="1"/>
  <c r="K43" s="1"/>
  <c r="BQ22" i="16"/>
  <c r="H40" i="9" s="1"/>
  <c r="I40" s="1"/>
  <c r="BO24" i="16"/>
  <c r="N41" i="5" s="1"/>
  <c r="O41" s="1"/>
  <c r="CJ28" i="16"/>
  <c r="CH28" s="1"/>
  <c r="AW28" s="1"/>
  <c r="BQ23"/>
  <c r="L43" i="5" s="1"/>
  <c r="M43" s="1"/>
  <c r="BR24" i="16"/>
  <c r="N45" i="5" s="1"/>
  <c r="O45" s="1"/>
  <c r="BV21" i="16"/>
  <c r="P40" i="9" s="1"/>
  <c r="Q40" s="1"/>
  <c r="BX23" i="16"/>
  <c r="L56" i="5" s="1"/>
  <c r="M56" s="1"/>
  <c r="BW23" i="16"/>
  <c r="BW24"/>
  <c r="V39" i="9" s="1"/>
  <c r="W39" s="1"/>
  <c r="AX36" i="16"/>
  <c r="J15" i="13" s="1"/>
  <c r="K15" s="1"/>
  <c r="N19"/>
  <c r="N15"/>
  <c r="N12"/>
  <c r="N20"/>
  <c r="N24"/>
  <c r="N13"/>
  <c r="AY21" i="16"/>
  <c r="AY22"/>
  <c r="AY24"/>
  <c r="AY23" s="1"/>
  <c r="AY20" s="1"/>
  <c r="BA36"/>
  <c r="AX25"/>
  <c r="BA25"/>
  <c r="L4" i="13"/>
  <c r="M4" s="1"/>
  <c r="O44" i="5"/>
  <c r="O48"/>
  <c r="O35"/>
  <c r="O37"/>
  <c r="O39"/>
  <c r="O47"/>
  <c r="O49"/>
  <c r="O51"/>
  <c r="O53"/>
  <c r="O55"/>
  <c r="O57"/>
  <c r="B8" i="17"/>
  <c r="AX45" i="16" l="1"/>
  <c r="J24" i="13" s="1"/>
  <c r="K24" s="1"/>
  <c r="BA45" i="16"/>
  <c r="BA40"/>
  <c r="AX40"/>
  <c r="J19" i="13" s="1"/>
  <c r="K19" s="1"/>
  <c r="BA33" i="16"/>
  <c r="AX33"/>
  <c r="J12" i="13" s="1"/>
  <c r="K12" s="1"/>
  <c r="BA41" i="16"/>
  <c r="AX41"/>
  <c r="J20" i="13" s="1"/>
  <c r="K20" s="1"/>
  <c r="BA46" i="16"/>
  <c r="AZ46"/>
  <c r="AW27"/>
  <c r="AW54"/>
  <c r="AW51"/>
  <c r="AW53"/>
  <c r="AW49"/>
  <c r="BA50"/>
  <c r="AX50"/>
  <c r="J29" i="13" s="1"/>
  <c r="K29" s="1"/>
  <c r="BA48" i="16"/>
  <c r="AZ48"/>
  <c r="L27" i="13" s="1"/>
  <c r="M27" s="1"/>
  <c r="AW34" i="16"/>
  <c r="AW32"/>
  <c r="AW26"/>
  <c r="AW47"/>
  <c r="BA44"/>
  <c r="BA43"/>
  <c r="AX43"/>
  <c r="J22" i="13" s="1"/>
  <c r="K22" s="1"/>
  <c r="AX42" i="16"/>
  <c r="J21" i="13" s="1"/>
  <c r="K21" s="1"/>
  <c r="BA42" i="16"/>
  <c r="AW39"/>
  <c r="AX39" s="1"/>
  <c r="J18" i="13" s="1"/>
  <c r="K18" s="1"/>
  <c r="AW38" i="16"/>
  <c r="AW37"/>
  <c r="AX37" s="1"/>
  <c r="J16" i="13" s="1"/>
  <c r="K16" s="1"/>
  <c r="AW35" i="16"/>
  <c r="AX35" s="1"/>
  <c r="J14" i="13" s="1"/>
  <c r="K14" s="1"/>
  <c r="CJ20" i="16"/>
  <c r="J47" i="5" s="1"/>
  <c r="K47" s="1"/>
  <c r="CJ24" i="16"/>
  <c r="N46" i="5" s="1"/>
  <c r="O46" s="1"/>
  <c r="AW31" i="16"/>
  <c r="AW30"/>
  <c r="AX27"/>
  <c r="J6" i="13" s="1"/>
  <c r="K6" s="1"/>
  <c r="BA27" i="16"/>
  <c r="CJ19"/>
  <c r="J46" i="5" s="1"/>
  <c r="K46" s="1"/>
  <c r="AX28" i="16"/>
  <c r="J7" i="13" s="1"/>
  <c r="K7" s="1"/>
  <c r="BA28" i="16"/>
  <c r="AU21"/>
  <c r="AU24"/>
  <c r="AU23" s="1"/>
  <c r="AU20" s="1"/>
  <c r="AU22"/>
  <c r="AV24"/>
  <c r="O8" i="13" s="1"/>
  <c r="AX29" i="16"/>
  <c r="J8" i="13" s="1"/>
  <c r="K8" s="1"/>
  <c r="BA29" i="16"/>
  <c r="BL12"/>
  <c r="BN12"/>
  <c r="J53" i="5"/>
  <c r="K53" s="1"/>
  <c r="BS12" i="16"/>
  <c r="R39" i="9"/>
  <c r="S39" s="1"/>
  <c r="BK12" i="16"/>
  <c r="N40" i="5"/>
  <c r="O40" s="1"/>
  <c r="P39" i="9"/>
  <c r="Q39" s="1"/>
  <c r="BM12" i="16"/>
  <c r="L52" i="5"/>
  <c r="M52" s="1"/>
  <c r="CJ23" i="16"/>
  <c r="L46" i="5" s="1"/>
  <c r="M46" s="1"/>
  <c r="CJ22" i="16"/>
  <c r="J49" i="5" s="1"/>
  <c r="K49" s="1"/>
  <c r="BV12" i="16"/>
  <c r="N52" i="5"/>
  <c r="O52" s="1"/>
  <c r="CJ21" i="16"/>
  <c r="J48" i="5" s="1"/>
  <c r="K48" s="1"/>
  <c r="BT12" i="16"/>
  <c r="BU12"/>
  <c r="BO12"/>
  <c r="J40" i="9"/>
  <c r="K40" s="1"/>
  <c r="F40"/>
  <c r="G40" s="1"/>
  <c r="BP12" i="16"/>
  <c r="J44" i="5"/>
  <c r="K44" s="1"/>
  <c r="P44" s="1"/>
  <c r="BQ12" i="16"/>
  <c r="BR12"/>
  <c r="L40" i="9"/>
  <c r="M40" s="1"/>
  <c r="T39"/>
  <c r="U39" s="1"/>
  <c r="J52" i="5"/>
  <c r="K52" s="1"/>
  <c r="N54"/>
  <c r="O54" s="1"/>
  <c r="BW12" i="16"/>
  <c r="BX12"/>
  <c r="L54" i="5"/>
  <c r="M54" s="1"/>
  <c r="AV23" i="16"/>
  <c r="AV22"/>
  <c r="AV21"/>
  <c r="J4" i="13"/>
  <c r="K4" s="1"/>
  <c r="F8" i="19"/>
  <c r="L8"/>
  <c r="J8"/>
  <c r="H8"/>
  <c r="D8"/>
  <c r="Y40" i="9"/>
  <c r="P57" i="5"/>
  <c r="P51"/>
  <c r="P39"/>
  <c r="P34"/>
  <c r="P37"/>
  <c r="AX32" i="16" l="1"/>
  <c r="J11" i="13" s="1"/>
  <c r="K11" s="1"/>
  <c r="BA32" i="16"/>
  <c r="BA49"/>
  <c r="AX49"/>
  <c r="J28" i="13" s="1"/>
  <c r="K28" s="1"/>
  <c r="AX51" i="16"/>
  <c r="J30" i="13" s="1"/>
  <c r="K30" s="1"/>
  <c r="BA51" i="16"/>
  <c r="AX26"/>
  <c r="J5" i="13" s="1"/>
  <c r="K5" s="1"/>
  <c r="BA26" i="16"/>
  <c r="BA34"/>
  <c r="AX34"/>
  <c r="J13" i="13" s="1"/>
  <c r="K13" s="1"/>
  <c r="AX53" i="16"/>
  <c r="J32" i="13" s="1"/>
  <c r="K32" s="1"/>
  <c r="BA53" i="16"/>
  <c r="BA54"/>
  <c r="AX54"/>
  <c r="J33" i="13" s="1"/>
  <c r="K33" s="1"/>
  <c r="L25"/>
  <c r="M25" s="1"/>
  <c r="AZ21" i="16"/>
  <c r="AZ24"/>
  <c r="AZ22"/>
  <c r="AZ23"/>
  <c r="AX47"/>
  <c r="J26" i="13" s="1"/>
  <c r="K26" s="1"/>
  <c r="BA47" i="16"/>
  <c r="BA39"/>
  <c r="BA38"/>
  <c r="AX38"/>
  <c r="J17" i="13" s="1"/>
  <c r="K17" s="1"/>
  <c r="AW22" i="16"/>
  <c r="BA37"/>
  <c r="BA35"/>
  <c r="AW21"/>
  <c r="AX31"/>
  <c r="J10" i="13" s="1"/>
  <c r="K10" s="1"/>
  <c r="L39" i="9"/>
  <c r="M39" s="1"/>
  <c r="BA31" i="16"/>
  <c r="AW24"/>
  <c r="AW23" s="1"/>
  <c r="AW20" s="1"/>
  <c r="BA30"/>
  <c r="AX30"/>
  <c r="J9" i="13" s="1"/>
  <c r="K9" s="1"/>
  <c r="O4"/>
  <c r="F39" i="9"/>
  <c r="G39" s="1"/>
  <c r="O16" i="13"/>
  <c r="O22"/>
  <c r="O41"/>
  <c r="O7"/>
  <c r="O15"/>
  <c r="O21"/>
  <c r="O9"/>
  <c r="O27"/>
  <c r="O14"/>
  <c r="O36"/>
  <c r="O39"/>
  <c r="O34"/>
  <c r="O29"/>
  <c r="O28"/>
  <c r="O23"/>
  <c r="O38"/>
  <c r="O18"/>
  <c r="O37"/>
  <c r="O13"/>
  <c r="O32"/>
  <c r="O12"/>
  <c r="O31"/>
  <c r="O11"/>
  <c r="O30"/>
  <c r="O6"/>
  <c r="O25"/>
  <c r="O5"/>
  <c r="O20"/>
  <c r="O43"/>
  <c r="O35"/>
  <c r="O19"/>
  <c r="O42"/>
  <c r="O26"/>
  <c r="O10"/>
  <c r="O33"/>
  <c r="O17"/>
  <c r="O40"/>
  <c r="O24"/>
  <c r="J39" i="9"/>
  <c r="K39" s="1"/>
  <c r="P49" i="5"/>
  <c r="Y39" i="9"/>
  <c r="P53" i="5"/>
  <c r="H39" i="9"/>
  <c r="I39" s="1"/>
  <c r="X40"/>
  <c r="P55" i="5"/>
  <c r="BJ12" i="16"/>
  <c r="I2" i="3"/>
  <c r="AX21" i="16" l="1"/>
  <c r="AX22"/>
  <c r="AX24"/>
  <c r="BA24"/>
  <c r="C8" i="17" s="1"/>
  <c r="BA22" i="16"/>
  <c r="G8" i="17" s="1"/>
  <c r="BA21" i="16"/>
  <c r="I8" i="17" s="1"/>
  <c r="BA20" i="16"/>
  <c r="K8" i="17" s="1"/>
  <c r="BA23" i="16"/>
  <c r="E8" i="17" s="1"/>
  <c r="AX23" i="16"/>
  <c r="X39" i="9"/>
  <c r="C25" i="3"/>
  <c r="E25" s="1"/>
  <c r="C26"/>
  <c r="E26" s="1"/>
  <c r="BQ25" l="1"/>
  <c r="BZ25"/>
  <c r="BQ26"/>
  <c r="BZ26"/>
  <c r="BY26"/>
  <c r="BW26"/>
  <c r="BX26"/>
  <c r="BX25"/>
  <c r="BY25"/>
  <c r="BU26"/>
  <c r="BT26"/>
  <c r="BO26"/>
  <c r="BV26"/>
  <c r="BL26"/>
  <c r="BS26"/>
  <c r="BN26"/>
  <c r="BR26"/>
  <c r="BM26"/>
  <c r="BS25"/>
  <c r="BN25"/>
  <c r="BW25"/>
  <c r="BL25"/>
  <c r="BV25"/>
  <c r="BT25"/>
  <c r="BO25"/>
  <c r="BR25"/>
  <c r="BM25"/>
  <c r="BK25"/>
  <c r="BP25"/>
  <c r="BU25"/>
  <c r="BK26"/>
  <c r="BP26"/>
  <c r="E31" i="1"/>
  <c r="E43"/>
  <c r="E42"/>
  <c r="E41"/>
  <c r="E40"/>
  <c r="E39"/>
  <c r="E38"/>
  <c r="E37"/>
  <c r="E36"/>
  <c r="E35"/>
  <c r="E34"/>
  <c r="E33"/>
  <c r="E32"/>
  <c r="E30"/>
  <c r="E29"/>
  <c r="E28"/>
  <c r="E27"/>
  <c r="E26"/>
  <c r="E25"/>
  <c r="CA26" i="3" l="1"/>
  <c r="CA25"/>
  <c r="A23" i="1"/>
  <c r="E44"/>
  <c r="A24" l="1"/>
  <c r="A22" s="1"/>
  <c r="H2" i="15" l="1"/>
  <c r="E2"/>
  <c r="M1" i="9" l="1"/>
  <c r="J3" i="7"/>
  <c r="L2" i="5" l="1"/>
  <c r="C27" i="3" l="1"/>
  <c r="E27" s="1"/>
  <c r="C28"/>
  <c r="E28" s="1"/>
  <c r="C29"/>
  <c r="E29" s="1"/>
  <c r="C30"/>
  <c r="E30" s="1"/>
  <c r="C31"/>
  <c r="E31" s="1"/>
  <c r="C32"/>
  <c r="E32" s="1"/>
  <c r="C33"/>
  <c r="E33" s="1"/>
  <c r="C34"/>
  <c r="E34" s="1"/>
  <c r="C35"/>
  <c r="E35" s="1"/>
  <c r="C36"/>
  <c r="E36" s="1"/>
  <c r="C37"/>
  <c r="E37" s="1"/>
  <c r="C38"/>
  <c r="E38" s="1"/>
  <c r="C39"/>
  <c r="E39" s="1"/>
  <c r="C40"/>
  <c r="E40" s="1"/>
  <c r="C41"/>
  <c r="E41" s="1"/>
  <c r="C42"/>
  <c r="E42" s="1"/>
  <c r="C43"/>
  <c r="E43" s="1"/>
  <c r="C44"/>
  <c r="E44" s="1"/>
  <c r="C45"/>
  <c r="E45" s="1"/>
  <c r="C46"/>
  <c r="E46" s="1"/>
  <c r="C47"/>
  <c r="E47" s="1"/>
  <c r="C48"/>
  <c r="E48" s="1"/>
  <c r="C49"/>
  <c r="E49" s="1"/>
  <c r="C50"/>
  <c r="E50" s="1"/>
  <c r="C51"/>
  <c r="E51" s="1"/>
  <c r="C52"/>
  <c r="E52" s="1"/>
  <c r="C53"/>
  <c r="E53" s="1"/>
  <c r="C54"/>
  <c r="E54" s="1"/>
  <c r="C55"/>
  <c r="E55" s="1"/>
  <c r="C56"/>
  <c r="E56" s="1"/>
  <c r="C57"/>
  <c r="E57" s="1"/>
  <c r="C58"/>
  <c r="E58" s="1"/>
  <c r="C59"/>
  <c r="E59" s="1"/>
  <c r="C60"/>
  <c r="E60" s="1"/>
  <c r="C61"/>
  <c r="E61" s="1"/>
  <c r="C62"/>
  <c r="E62" s="1"/>
  <c r="C63"/>
  <c r="E63" s="1"/>
  <c r="C64"/>
  <c r="E64" s="1"/>
  <c r="D63"/>
  <c r="D64"/>
  <c r="A26"/>
  <c r="A27"/>
  <c r="A28"/>
  <c r="A29"/>
  <c r="A30"/>
  <c r="A31"/>
  <c r="A32"/>
  <c r="A33"/>
  <c r="A34"/>
  <c r="A35"/>
  <c r="A36"/>
  <c r="A37"/>
  <c r="A38"/>
  <c r="A39"/>
  <c r="A40"/>
  <c r="A41"/>
  <c r="A42"/>
  <c r="A43"/>
  <c r="A44"/>
  <c r="A45"/>
  <c r="A46"/>
  <c r="A47"/>
  <c r="A48"/>
  <c r="A49"/>
  <c r="A50"/>
  <c r="A51"/>
  <c r="A52"/>
  <c r="A53"/>
  <c r="A54"/>
  <c r="A55"/>
  <c r="A56"/>
  <c r="A57"/>
  <c r="A58"/>
  <c r="A59"/>
  <c r="A60"/>
  <c r="A61"/>
  <c r="A62"/>
  <c r="A63"/>
  <c r="A64"/>
  <c r="D25"/>
  <c r="G4"/>
  <c r="O2"/>
  <c r="BQ62" l="1"/>
  <c r="BZ62"/>
  <c r="BY62"/>
  <c r="BX62"/>
  <c r="BW62"/>
  <c r="CA62" s="1"/>
  <c r="BU62"/>
  <c r="BS62"/>
  <c r="BL62"/>
  <c r="BN62"/>
  <c r="BV62"/>
  <c r="BR62"/>
  <c r="BT62"/>
  <c r="BM62"/>
  <c r="BO62"/>
  <c r="BK62"/>
  <c r="BP62"/>
  <c r="BQ60"/>
  <c r="BZ60"/>
  <c r="BX60"/>
  <c r="BW60"/>
  <c r="CA60" s="1"/>
  <c r="BY60"/>
  <c r="BU60"/>
  <c r="BS60"/>
  <c r="BL60"/>
  <c r="BN60"/>
  <c r="BV60"/>
  <c r="BR60"/>
  <c r="BT60"/>
  <c r="BM60"/>
  <c r="BO60"/>
  <c r="BK60"/>
  <c r="BP60"/>
  <c r="BQ58"/>
  <c r="BZ58"/>
  <c r="BY58"/>
  <c r="BX58"/>
  <c r="BW58"/>
  <c r="CA58" s="1"/>
  <c r="BU58"/>
  <c r="BS58"/>
  <c r="BL58"/>
  <c r="BN58"/>
  <c r="BV58"/>
  <c r="BR58"/>
  <c r="BT58"/>
  <c r="BM58"/>
  <c r="BO58"/>
  <c r="BK58"/>
  <c r="BP58"/>
  <c r="BQ63"/>
  <c r="BZ63"/>
  <c r="BW63"/>
  <c r="CA63" s="1"/>
  <c r="BY63"/>
  <c r="BX63"/>
  <c r="BU63"/>
  <c r="BR63"/>
  <c r="BT63"/>
  <c r="BL63"/>
  <c r="BN63"/>
  <c r="BV63"/>
  <c r="BS63"/>
  <c r="BM63"/>
  <c r="BO63"/>
  <c r="BP63"/>
  <c r="BK63"/>
  <c r="BQ61"/>
  <c r="BZ61"/>
  <c r="BX61"/>
  <c r="BW61"/>
  <c r="CA61" s="1"/>
  <c r="BY61"/>
  <c r="BU61"/>
  <c r="BR61"/>
  <c r="BT61"/>
  <c r="BL61"/>
  <c r="BN61"/>
  <c r="BV61"/>
  <c r="BS61"/>
  <c r="BM61"/>
  <c r="BO61"/>
  <c r="BP61"/>
  <c r="BK61"/>
  <c r="BQ59"/>
  <c r="BZ59"/>
  <c r="BW59"/>
  <c r="CA59" s="1"/>
  <c r="BY59"/>
  <c r="BX59"/>
  <c r="BU59"/>
  <c r="BR59"/>
  <c r="BT59"/>
  <c r="BL59"/>
  <c r="BN59"/>
  <c r="BV59"/>
  <c r="BS59"/>
  <c r="BM59"/>
  <c r="BO59"/>
  <c r="BP59"/>
  <c r="BK59"/>
  <c r="BQ57"/>
  <c r="BZ57"/>
  <c r="BW57"/>
  <c r="CA57" s="1"/>
  <c r="BY57"/>
  <c r="BX57"/>
  <c r="BU57"/>
  <c r="BR57"/>
  <c r="BT57"/>
  <c r="BL57"/>
  <c r="BN57"/>
  <c r="BV57"/>
  <c r="BS57"/>
  <c r="BM57"/>
  <c r="BO57"/>
  <c r="BP57"/>
  <c r="BK57"/>
  <c r="BQ55"/>
  <c r="BZ55"/>
  <c r="BX55"/>
  <c r="BW55"/>
  <c r="CA55" s="1"/>
  <c r="BY55"/>
  <c r="BU55"/>
  <c r="BR55"/>
  <c r="BT55"/>
  <c r="BL55"/>
  <c r="BN55"/>
  <c r="BV55"/>
  <c r="BS55"/>
  <c r="BM55"/>
  <c r="BO55"/>
  <c r="BP55"/>
  <c r="BK55"/>
  <c r="BQ64"/>
  <c r="BZ64"/>
  <c r="BY64"/>
  <c r="BX64"/>
  <c r="BW64"/>
  <c r="CA64" s="1"/>
  <c r="BU64"/>
  <c r="BS64"/>
  <c r="BL64"/>
  <c r="BN64"/>
  <c r="BV64"/>
  <c r="BR64"/>
  <c r="BT64"/>
  <c r="BM64"/>
  <c r="BO64"/>
  <c r="BK64"/>
  <c r="BP64"/>
  <c r="BQ56"/>
  <c r="BZ56"/>
  <c r="BX56"/>
  <c r="BW56"/>
  <c r="CA56" s="1"/>
  <c r="BY56"/>
  <c r="BU56"/>
  <c r="BS56"/>
  <c r="BL56"/>
  <c r="BN56"/>
  <c r="BV56"/>
  <c r="BR56"/>
  <c r="BT56"/>
  <c r="BM56"/>
  <c r="BO56"/>
  <c r="BK56"/>
  <c r="BP56"/>
  <c r="BQ51"/>
  <c r="BZ51"/>
  <c r="BW51"/>
  <c r="BY51"/>
  <c r="BX51"/>
  <c r="BQ54"/>
  <c r="BZ54"/>
  <c r="BX54"/>
  <c r="BW54"/>
  <c r="BY54"/>
  <c r="BQ52"/>
  <c r="BZ52"/>
  <c r="BX52"/>
  <c r="BW52"/>
  <c r="BY52"/>
  <c r="BQ50"/>
  <c r="BZ50"/>
  <c r="BX50"/>
  <c r="BY50"/>
  <c r="BW50"/>
  <c r="BQ48"/>
  <c r="BZ48"/>
  <c r="BX48"/>
  <c r="BW48"/>
  <c r="BY48"/>
  <c r="BQ46"/>
  <c r="BZ46"/>
  <c r="BX46"/>
  <c r="BW46"/>
  <c r="BY46"/>
  <c r="BQ53"/>
  <c r="BZ53"/>
  <c r="BW53"/>
  <c r="BY53"/>
  <c r="BX53"/>
  <c r="BQ49"/>
  <c r="BZ49"/>
  <c r="BW49"/>
  <c r="BY49"/>
  <c r="BX49"/>
  <c r="BQ47"/>
  <c r="BZ47"/>
  <c r="BW47"/>
  <c r="BY47"/>
  <c r="BX47"/>
  <c r="BQ45"/>
  <c r="BZ45"/>
  <c r="BQ43"/>
  <c r="BZ43"/>
  <c r="BQ42"/>
  <c r="BZ42"/>
  <c r="BQ38"/>
  <c r="BZ38"/>
  <c r="BQ34"/>
  <c r="BZ34"/>
  <c r="BQ30"/>
  <c r="BZ30"/>
  <c r="BQ41"/>
  <c r="BZ41"/>
  <c r="BQ37"/>
  <c r="BZ37"/>
  <c r="BQ33"/>
  <c r="BZ33"/>
  <c r="BQ29"/>
  <c r="BZ29"/>
  <c r="BQ44"/>
  <c r="BZ44"/>
  <c r="BQ40"/>
  <c r="BZ40"/>
  <c r="BQ36"/>
  <c r="BZ36"/>
  <c r="BQ32"/>
  <c r="BZ32"/>
  <c r="BQ28"/>
  <c r="BZ28"/>
  <c r="BQ39"/>
  <c r="BZ39"/>
  <c r="BQ35"/>
  <c r="BZ35"/>
  <c r="BQ31"/>
  <c r="BZ31"/>
  <c r="BQ27"/>
  <c r="BZ27"/>
  <c r="BY43"/>
  <c r="BW43"/>
  <c r="BX43"/>
  <c r="BW31"/>
  <c r="BX31"/>
  <c r="BY31"/>
  <c r="BX38"/>
  <c r="BW38"/>
  <c r="BY38"/>
  <c r="BY30"/>
  <c r="BW30"/>
  <c r="BX30"/>
  <c r="BW41"/>
  <c r="BX41"/>
  <c r="BY41"/>
  <c r="BX37"/>
  <c r="BW37"/>
  <c r="BY37"/>
  <c r="BX33"/>
  <c r="BY33"/>
  <c r="BW33"/>
  <c r="BX29"/>
  <c r="BY29"/>
  <c r="BW29"/>
  <c r="BY39"/>
  <c r="BW39"/>
  <c r="BX39"/>
  <c r="BW35"/>
  <c r="BX35"/>
  <c r="BY35"/>
  <c r="BW27"/>
  <c r="BX27"/>
  <c r="BY27"/>
  <c r="BX42"/>
  <c r="BY42"/>
  <c r="BW42"/>
  <c r="BY34"/>
  <c r="BW34"/>
  <c r="BX34"/>
  <c r="BW45"/>
  <c r="BX45"/>
  <c r="BY45"/>
  <c r="BY44"/>
  <c r="BW44"/>
  <c r="BX44"/>
  <c r="BY40"/>
  <c r="BW40"/>
  <c r="BX40"/>
  <c r="BW36"/>
  <c r="BX36"/>
  <c r="BY36"/>
  <c r="BW32"/>
  <c r="BX32"/>
  <c r="BY32"/>
  <c r="BW28"/>
  <c r="BX28"/>
  <c r="BY28"/>
  <c r="BU54"/>
  <c r="BT54"/>
  <c r="BO54"/>
  <c r="BM54"/>
  <c r="BV54"/>
  <c r="BL54"/>
  <c r="CA54"/>
  <c r="BR54"/>
  <c r="BS54"/>
  <c r="BN54"/>
  <c r="BK54"/>
  <c r="BP54"/>
  <c r="BU53"/>
  <c r="BV53"/>
  <c r="BR53"/>
  <c r="BM53"/>
  <c r="BT53"/>
  <c r="BL53"/>
  <c r="CA53"/>
  <c r="BS53"/>
  <c r="BN53"/>
  <c r="BO53"/>
  <c r="BK53"/>
  <c r="BP53"/>
  <c r="BU52"/>
  <c r="BR52"/>
  <c r="BM52"/>
  <c r="BN52"/>
  <c r="CA52"/>
  <c r="BT52"/>
  <c r="BO52"/>
  <c r="BL52"/>
  <c r="BV52"/>
  <c r="BS52"/>
  <c r="BK52"/>
  <c r="BP52"/>
  <c r="BU51"/>
  <c r="BS51"/>
  <c r="BN51"/>
  <c r="BO51"/>
  <c r="CA51"/>
  <c r="BR51"/>
  <c r="BM51"/>
  <c r="BV51"/>
  <c r="BT51"/>
  <c r="BL51"/>
  <c r="BK51"/>
  <c r="BP51"/>
  <c r="BU50"/>
  <c r="BT50"/>
  <c r="BO50"/>
  <c r="BV50"/>
  <c r="BL50"/>
  <c r="CA50"/>
  <c r="BR50"/>
  <c r="BM50"/>
  <c r="BS50"/>
  <c r="BN50"/>
  <c r="BK50"/>
  <c r="BP50"/>
  <c r="BU49"/>
  <c r="BL49"/>
  <c r="BV49"/>
  <c r="BR49"/>
  <c r="BM49"/>
  <c r="CA49"/>
  <c r="BS49"/>
  <c r="BN49"/>
  <c r="BT49"/>
  <c r="BO49"/>
  <c r="BP49"/>
  <c r="BK49"/>
  <c r="BU48"/>
  <c r="BR48"/>
  <c r="BM48"/>
  <c r="BV48"/>
  <c r="BS48"/>
  <c r="BN48"/>
  <c r="BL48"/>
  <c r="CA48"/>
  <c r="BT48"/>
  <c r="BO48"/>
  <c r="BK48"/>
  <c r="BP48"/>
  <c r="BU47"/>
  <c r="BS47"/>
  <c r="BN47"/>
  <c r="BV47"/>
  <c r="CA47"/>
  <c r="BL47"/>
  <c r="BT47"/>
  <c r="BO47"/>
  <c r="BR47"/>
  <c r="BM47"/>
  <c r="BK47"/>
  <c r="BP47"/>
  <c r="BV46"/>
  <c r="BL46"/>
  <c r="BU46"/>
  <c r="BR46"/>
  <c r="BM46"/>
  <c r="BO46"/>
  <c r="BS46"/>
  <c r="BN46"/>
  <c r="BT46"/>
  <c r="BK46"/>
  <c r="BP46"/>
  <c r="BU45"/>
  <c r="BL45"/>
  <c r="BV45"/>
  <c r="BR45"/>
  <c r="BM45"/>
  <c r="BS45"/>
  <c r="BN45"/>
  <c r="BT45"/>
  <c r="BO45"/>
  <c r="BP45"/>
  <c r="BK45"/>
  <c r="BU44"/>
  <c r="BV44"/>
  <c r="BS44"/>
  <c r="BN44"/>
  <c r="BT44"/>
  <c r="BO44"/>
  <c r="BL44"/>
  <c r="BR44"/>
  <c r="BM44"/>
  <c r="BK44"/>
  <c r="BP44"/>
  <c r="BU43"/>
  <c r="BS43"/>
  <c r="BN43"/>
  <c r="BV43"/>
  <c r="BO43"/>
  <c r="CA43"/>
  <c r="BL43"/>
  <c r="BT43"/>
  <c r="BR43"/>
  <c r="BM43"/>
  <c r="BK43"/>
  <c r="BP43"/>
  <c r="BU42"/>
  <c r="BT42"/>
  <c r="BO42"/>
  <c r="BV42"/>
  <c r="BL42"/>
  <c r="BR42"/>
  <c r="BM42"/>
  <c r="BS42"/>
  <c r="BN42"/>
  <c r="BK42"/>
  <c r="BP42"/>
  <c r="BU41"/>
  <c r="BL41"/>
  <c r="BV41"/>
  <c r="BR41"/>
  <c r="BM41"/>
  <c r="BS41"/>
  <c r="BN41"/>
  <c r="BT41"/>
  <c r="BO41"/>
  <c r="BK41"/>
  <c r="BP41"/>
  <c r="BU40"/>
  <c r="BR40"/>
  <c r="BM40"/>
  <c r="BV40"/>
  <c r="BS40"/>
  <c r="BN40"/>
  <c r="BT40"/>
  <c r="BO40"/>
  <c r="BL40"/>
  <c r="BK40"/>
  <c r="BP40"/>
  <c r="BU39"/>
  <c r="BS39"/>
  <c r="BN39"/>
  <c r="BV39"/>
  <c r="BL39"/>
  <c r="BO39"/>
  <c r="BR39"/>
  <c r="BM39"/>
  <c r="BT39"/>
  <c r="BP39"/>
  <c r="BK39"/>
  <c r="BU38"/>
  <c r="BT38"/>
  <c r="BO38"/>
  <c r="BV38"/>
  <c r="BL38"/>
  <c r="BR38"/>
  <c r="BM38"/>
  <c r="BS38"/>
  <c r="BN38"/>
  <c r="BK38"/>
  <c r="BP38"/>
  <c r="BU37"/>
  <c r="BL37"/>
  <c r="BV37"/>
  <c r="BM37"/>
  <c r="BS37"/>
  <c r="BN37"/>
  <c r="BR37"/>
  <c r="BT37"/>
  <c r="BO37"/>
  <c r="BP37"/>
  <c r="BK37"/>
  <c r="BU36"/>
  <c r="BR36"/>
  <c r="BM36"/>
  <c r="BV36"/>
  <c r="BN36"/>
  <c r="BT36"/>
  <c r="BO36"/>
  <c r="BL36"/>
  <c r="BS36"/>
  <c r="BK36"/>
  <c r="BP36"/>
  <c r="BU35"/>
  <c r="BS35"/>
  <c r="BN35"/>
  <c r="BV35"/>
  <c r="BT35"/>
  <c r="BO35"/>
  <c r="BL35"/>
  <c r="BR35"/>
  <c r="BM35"/>
  <c r="BP35"/>
  <c r="BK35"/>
  <c r="BU34"/>
  <c r="BT34"/>
  <c r="BO34"/>
  <c r="BL34"/>
  <c r="BR34"/>
  <c r="BM34"/>
  <c r="BS34"/>
  <c r="BN34"/>
  <c r="BV34"/>
  <c r="BK34"/>
  <c r="BP34"/>
  <c r="BU33"/>
  <c r="BL33"/>
  <c r="BV33"/>
  <c r="BR33"/>
  <c r="BM33"/>
  <c r="BS33"/>
  <c r="BN33"/>
  <c r="BT33"/>
  <c r="BO33"/>
  <c r="BP33"/>
  <c r="BK33"/>
  <c r="BU32"/>
  <c r="BR32"/>
  <c r="BM32"/>
  <c r="BV32"/>
  <c r="BS32"/>
  <c r="BN32"/>
  <c r="BT32"/>
  <c r="BL32"/>
  <c r="BO32"/>
  <c r="BP32"/>
  <c r="BK32"/>
  <c r="BU31"/>
  <c r="BS31"/>
  <c r="BN31"/>
  <c r="BL31"/>
  <c r="BV31"/>
  <c r="BT31"/>
  <c r="BO31"/>
  <c r="BR31"/>
  <c r="BM31"/>
  <c r="BP31"/>
  <c r="BK31"/>
  <c r="BU30"/>
  <c r="BT30"/>
  <c r="BO30"/>
  <c r="BV30"/>
  <c r="BL30"/>
  <c r="BR30"/>
  <c r="BM30"/>
  <c r="BS30"/>
  <c r="BN30"/>
  <c r="BU29"/>
  <c r="BL29"/>
  <c r="BV29"/>
  <c r="BR29"/>
  <c r="BS29"/>
  <c r="BN29"/>
  <c r="BT29"/>
  <c r="BO29"/>
  <c r="BM29"/>
  <c r="BU28"/>
  <c r="BR28"/>
  <c r="BM28"/>
  <c r="BV28"/>
  <c r="BS28"/>
  <c r="BN28"/>
  <c r="BT28"/>
  <c r="BO28"/>
  <c r="BL28"/>
  <c r="BU27"/>
  <c r="BS27"/>
  <c r="BN27"/>
  <c r="BV27"/>
  <c r="BT27"/>
  <c r="BO27"/>
  <c r="BL27"/>
  <c r="BR27"/>
  <c r="BM27"/>
  <c r="BK27"/>
  <c r="BP27"/>
  <c r="BK30"/>
  <c r="BP30"/>
  <c r="BK29"/>
  <c r="BP29"/>
  <c r="BK28"/>
  <c r="BP28"/>
  <c r="AW25"/>
  <c r="AX25" s="1"/>
  <c r="AY25"/>
  <c r="AZ25" s="1"/>
  <c r="AU25"/>
  <c r="AV25" s="1"/>
  <c r="G4" i="13" s="1"/>
  <c r="AZ64" i="3"/>
  <c r="AW64"/>
  <c r="BA64"/>
  <c r="AX64"/>
  <c r="AU64"/>
  <c r="AY64"/>
  <c r="AV64"/>
  <c r="G43" i="13" s="1"/>
  <c r="AV63" i="3"/>
  <c r="G42" i="13" s="1"/>
  <c r="AZ63" i="3"/>
  <c r="AW63"/>
  <c r="BA63"/>
  <c r="AX63"/>
  <c r="AU63"/>
  <c r="AY63"/>
  <c r="A4" i="13"/>
  <c r="D26" i="3"/>
  <c r="A23"/>
  <c r="D60"/>
  <c r="BA60" s="1"/>
  <c r="D56"/>
  <c r="AU56" s="1"/>
  <c r="D52"/>
  <c r="AY52" s="1"/>
  <c r="D48"/>
  <c r="A27" i="13" s="1"/>
  <c r="D59" i="3"/>
  <c r="A38" i="13" s="1"/>
  <c r="D55" i="3"/>
  <c r="A34" i="13" s="1"/>
  <c r="D51" i="3"/>
  <c r="D47"/>
  <c r="D62"/>
  <c r="AY62" s="1"/>
  <c r="D58"/>
  <c r="A37" i="13" s="1"/>
  <c r="D54" i="3"/>
  <c r="AU54" s="1"/>
  <c r="D50"/>
  <c r="A29" i="13" s="1"/>
  <c r="D46" i="3"/>
  <c r="AW46" s="1"/>
  <c r="D61"/>
  <c r="A40" i="13" s="1"/>
  <c r="D57" i="3"/>
  <c r="A36" i="13" s="1"/>
  <c r="D53" i="3"/>
  <c r="D49"/>
  <c r="AY49" s="1"/>
  <c r="D45"/>
  <c r="A24" i="13" s="1"/>
  <c r="D44" i="3"/>
  <c r="A23" i="13" s="1"/>
  <c r="D43" i="3"/>
  <c r="D39"/>
  <c r="A18" i="13" s="1"/>
  <c r="D42" i="3"/>
  <c r="D41"/>
  <c r="D40"/>
  <c r="A19" i="13" s="1"/>
  <c r="D38" i="3"/>
  <c r="A17" i="13" s="1"/>
  <c r="D37" i="3"/>
  <c r="A16" i="13" s="1"/>
  <c r="D36" i="3"/>
  <c r="D34"/>
  <c r="D35"/>
  <c r="D33"/>
  <c r="D32"/>
  <c r="A11" i="13" s="1"/>
  <c r="D27" i="3"/>
  <c r="D28"/>
  <c r="D31"/>
  <c r="D30"/>
  <c r="D29"/>
  <c r="A8" i="13" s="1"/>
  <c r="A43"/>
  <c r="A42"/>
  <c r="A41"/>
  <c r="CA46" i="3" l="1"/>
  <c r="CA42"/>
  <c r="A32" i="13"/>
  <c r="A28"/>
  <c r="A26"/>
  <c r="A25"/>
  <c r="CA37" i="3"/>
  <c r="CA29"/>
  <c r="CA32"/>
  <c r="AY30"/>
  <c r="AZ30" s="1"/>
  <c r="CA36"/>
  <c r="CA45"/>
  <c r="CA40"/>
  <c r="AU40"/>
  <c r="AV40" s="1"/>
  <c r="G19" i="13" s="1"/>
  <c r="CA38" i="3"/>
  <c r="CA35"/>
  <c r="CA34"/>
  <c r="AY34"/>
  <c r="AZ34" s="1"/>
  <c r="CA33"/>
  <c r="CA31"/>
  <c r="CA30"/>
  <c r="CA28"/>
  <c r="AU28"/>
  <c r="AV28" s="1"/>
  <c r="G7" i="13" s="1"/>
  <c r="CA44" i="3"/>
  <c r="A22" i="13"/>
  <c r="CA41" i="3"/>
  <c r="CA39"/>
  <c r="CA27"/>
  <c r="BA25"/>
  <c r="AW31"/>
  <c r="AX31" s="1"/>
  <c r="AY35"/>
  <c r="AZ35" s="1"/>
  <c r="AU43"/>
  <c r="AV43" s="1"/>
  <c r="G22" i="13" s="1"/>
  <c r="AW47" i="3"/>
  <c r="AY51"/>
  <c r="AZ51" s="1"/>
  <c r="BA55"/>
  <c r="AZ55"/>
  <c r="AU59"/>
  <c r="AV59"/>
  <c r="G38" i="13" s="1"/>
  <c r="AY28" i="3"/>
  <c r="AZ28" s="1"/>
  <c r="AY32"/>
  <c r="AZ32" s="1"/>
  <c r="AY36"/>
  <c r="AZ36" s="1"/>
  <c r="AW44"/>
  <c r="AX44" s="1"/>
  <c r="AY48"/>
  <c r="AZ52"/>
  <c r="AU52"/>
  <c r="AZ56"/>
  <c r="BA56"/>
  <c r="AV60"/>
  <c r="G39" i="13" s="1"/>
  <c r="AW60" i="3"/>
  <c r="AW33"/>
  <c r="AW37"/>
  <c r="AX37" s="1"/>
  <c r="AY41"/>
  <c r="AZ41" s="1"/>
  <c r="AU49"/>
  <c r="AV49" s="1"/>
  <c r="G28" i="13" s="1"/>
  <c r="AW53" i="3"/>
  <c r="AX53" s="1"/>
  <c r="AW57"/>
  <c r="AZ61"/>
  <c r="AU61"/>
  <c r="AU34"/>
  <c r="AV34" s="1"/>
  <c r="G13" i="13" s="1"/>
  <c r="AW42" i="3"/>
  <c r="AX46"/>
  <c r="AY46"/>
  <c r="AU50"/>
  <c r="AV50" s="1"/>
  <c r="G29" i="13" s="1"/>
  <c r="AX58" i="3"/>
  <c r="AW58"/>
  <c r="AW62"/>
  <c r="AX62"/>
  <c r="AU26"/>
  <c r="AV26" s="1"/>
  <c r="G5" i="13" s="1"/>
  <c r="AY26" i="3"/>
  <c r="AZ26" s="1"/>
  <c r="AW26"/>
  <c r="AX26" s="1"/>
  <c r="AW27"/>
  <c r="AX27" s="1"/>
  <c r="AY31"/>
  <c r="AZ31" s="1"/>
  <c r="AU35"/>
  <c r="AV35" s="1"/>
  <c r="G14" i="13" s="1"/>
  <c r="AY39" i="3"/>
  <c r="AZ39" s="1"/>
  <c r="AU47"/>
  <c r="AV47" s="1"/>
  <c r="G26" i="13" s="1"/>
  <c r="AX47" i="3"/>
  <c r="AW51"/>
  <c r="BA51" s="1"/>
  <c r="AY55"/>
  <c r="AV55"/>
  <c r="G34" i="13" s="1"/>
  <c r="BA59" i="3"/>
  <c r="AU32"/>
  <c r="AV32" s="1"/>
  <c r="G11" i="13" s="1"/>
  <c r="AU36" i="3"/>
  <c r="AV36" s="1"/>
  <c r="G15" i="13" s="1"/>
  <c r="AW40" i="3"/>
  <c r="AX40" s="1"/>
  <c r="AY44"/>
  <c r="AZ44" s="1"/>
  <c r="AU48"/>
  <c r="AV48" s="1"/>
  <c r="G27" i="13" s="1"/>
  <c r="AX56" i="3"/>
  <c r="AW56"/>
  <c r="AY60"/>
  <c r="AW29"/>
  <c r="AX29" s="1"/>
  <c r="AU33"/>
  <c r="AV33" s="1"/>
  <c r="G12" i="13" s="1"/>
  <c r="AX33" i="3"/>
  <c r="AU37"/>
  <c r="AV37" s="1"/>
  <c r="G16" i="13" s="1"/>
  <c r="AW41" i="3"/>
  <c r="AX41" s="1"/>
  <c r="AY45"/>
  <c r="AZ45" s="1"/>
  <c r="AU53"/>
  <c r="AV53" s="1"/>
  <c r="G32" i="13" s="1"/>
  <c r="AU57" i="3"/>
  <c r="AZ57"/>
  <c r="AY61"/>
  <c r="AV61"/>
  <c r="G40" i="13" s="1"/>
  <c r="AU30" i="3"/>
  <c r="AV30" s="1"/>
  <c r="G9" i="13" s="1"/>
  <c r="AW38" i="3"/>
  <c r="AX38" s="1"/>
  <c r="AY42"/>
  <c r="AU46"/>
  <c r="AV46" s="1"/>
  <c r="G25" i="13" s="1"/>
  <c r="AW54" i="3"/>
  <c r="AV58"/>
  <c r="G37" i="13" s="1"/>
  <c r="AY58" i="3"/>
  <c r="AZ62"/>
  <c r="AU62"/>
  <c r="AU27"/>
  <c r="AV27" s="1"/>
  <c r="G6" i="13" s="1"/>
  <c r="AU31" i="3"/>
  <c r="AV31" s="1"/>
  <c r="G10" i="13" s="1"/>
  <c r="AW35" i="3"/>
  <c r="AX35" s="1"/>
  <c r="AW39"/>
  <c r="AY43"/>
  <c r="AZ43" s="1"/>
  <c r="AU51"/>
  <c r="AV51" s="1"/>
  <c r="G30" i="13" s="1"/>
  <c r="AW55" i="3"/>
  <c r="AY59"/>
  <c r="AX59"/>
  <c r="AW28"/>
  <c r="AX28" s="1"/>
  <c r="AW36"/>
  <c r="AY40"/>
  <c r="AZ40" s="1"/>
  <c r="AU44"/>
  <c r="AV44" s="1"/>
  <c r="G23" i="13" s="1"/>
  <c r="AZ48" i="3"/>
  <c r="AV52"/>
  <c r="G31" i="13" s="1"/>
  <c r="AW52" i="3"/>
  <c r="AX52" s="1"/>
  <c r="AY56"/>
  <c r="AZ60"/>
  <c r="AU60"/>
  <c r="AY29"/>
  <c r="AZ29" s="1"/>
  <c r="AY33"/>
  <c r="AZ33" s="1"/>
  <c r="AU41"/>
  <c r="AV41" s="1"/>
  <c r="G20" i="13" s="1"/>
  <c r="AW45" i="3"/>
  <c r="BA57"/>
  <c r="AV57"/>
  <c r="G36" i="13" s="1"/>
  <c r="AW61" i="3"/>
  <c r="AX61"/>
  <c r="AW34"/>
  <c r="AY38"/>
  <c r="AZ38" s="1"/>
  <c r="AZ42"/>
  <c r="AU42"/>
  <c r="AV42" s="1"/>
  <c r="G21" i="13" s="1"/>
  <c r="BA46" i="3"/>
  <c r="AW50"/>
  <c r="AX54"/>
  <c r="AY54"/>
  <c r="AZ54" s="1"/>
  <c r="AZ58"/>
  <c r="AU58"/>
  <c r="AV62"/>
  <c r="G41" i="13" s="1"/>
  <c r="AY27" i="3"/>
  <c r="AZ27" s="1"/>
  <c r="AU39"/>
  <c r="AV39" s="1"/>
  <c r="G18" i="13" s="1"/>
  <c r="AW43" i="3"/>
  <c r="AX43" s="1"/>
  <c r="AY47"/>
  <c r="BA47" s="1"/>
  <c r="AU55"/>
  <c r="AX55"/>
  <c r="AW59"/>
  <c r="AZ59"/>
  <c r="AW32"/>
  <c r="AW48"/>
  <c r="BA48" s="1"/>
  <c r="AV56"/>
  <c r="G35" i="13" s="1"/>
  <c r="AX60" i="3"/>
  <c r="AU29"/>
  <c r="AV29" s="1"/>
  <c r="G8" i="13" s="1"/>
  <c r="AY37" i="3"/>
  <c r="AZ37" s="1"/>
  <c r="AU45"/>
  <c r="AV45" s="1"/>
  <c r="G24" i="13" s="1"/>
  <c r="AW49" i="3"/>
  <c r="AX49" s="1"/>
  <c r="AZ49"/>
  <c r="AY53"/>
  <c r="BA53" s="1"/>
  <c r="AY57"/>
  <c r="AX57"/>
  <c r="BA61"/>
  <c r="AW30"/>
  <c r="AU38"/>
  <c r="AV38" s="1"/>
  <c r="G17" i="13" s="1"/>
  <c r="AZ46" i="3"/>
  <c r="AY50"/>
  <c r="AZ50" s="1"/>
  <c r="AV54"/>
  <c r="G33" i="13" s="1"/>
  <c r="BA58" i="3"/>
  <c r="BA62"/>
  <c r="A39" i="13"/>
  <c r="A14"/>
  <c r="BY22" i="3"/>
  <c r="J25" i="5" s="1"/>
  <c r="BZ22" i="3"/>
  <c r="BX22"/>
  <c r="J24" i="5" s="1"/>
  <c r="A20" i="13"/>
  <c r="A30"/>
  <c r="A31"/>
  <c r="A33"/>
  <c r="BY24" i="3"/>
  <c r="N25" i="5" s="1"/>
  <c r="BU24" i="3"/>
  <c r="BQ24"/>
  <c r="N15" i="5" s="1"/>
  <c r="BM24" i="3"/>
  <c r="N11" i="5" s="1"/>
  <c r="BY23" i="3"/>
  <c r="L25" i="5" s="1"/>
  <c r="BU23" i="3"/>
  <c r="BQ23"/>
  <c r="L15" i="5" s="1"/>
  <c r="BM23" i="3"/>
  <c r="L11" i="5" s="1"/>
  <c r="BV22" i="3"/>
  <c r="J22" i="5" s="1"/>
  <c r="BR22" i="3"/>
  <c r="J16" i="5" s="1"/>
  <c r="BN22" i="3"/>
  <c r="J12" i="5" s="1"/>
  <c r="BZ21" i="3"/>
  <c r="BU21"/>
  <c r="BX24"/>
  <c r="N24" i="5" s="1"/>
  <c r="BT24" i="3"/>
  <c r="N18" i="5" s="1"/>
  <c r="BP24" i="3"/>
  <c r="BL24"/>
  <c r="BX23"/>
  <c r="L24" i="5" s="1"/>
  <c r="BT23" i="3"/>
  <c r="L18" i="5" s="1"/>
  <c r="BP23" i="3"/>
  <c r="BL23"/>
  <c r="BU22"/>
  <c r="BQ22"/>
  <c r="J15" i="5" s="1"/>
  <c r="BM22" i="3"/>
  <c r="J11" i="5" s="1"/>
  <c r="BV21" i="3"/>
  <c r="J21" i="5" s="1"/>
  <c r="BW24" i="3"/>
  <c r="BS24"/>
  <c r="BO24"/>
  <c r="BK24"/>
  <c r="BW23"/>
  <c r="BS23"/>
  <c r="L17" i="5" s="1"/>
  <c r="BO23" i="3"/>
  <c r="BK23"/>
  <c r="BT22"/>
  <c r="J18" i="5" s="1"/>
  <c r="BP22" i="3"/>
  <c r="BL22"/>
  <c r="BZ24"/>
  <c r="BV24"/>
  <c r="N21" i="5" s="1"/>
  <c r="BR24" i="3"/>
  <c r="BN24"/>
  <c r="N12" i="5" s="1"/>
  <c r="BZ23" i="3"/>
  <c r="BV23"/>
  <c r="L21" i="5" s="1"/>
  <c r="BR23" i="3"/>
  <c r="L16" i="5" s="1"/>
  <c r="BN23" i="3"/>
  <c r="L12" i="5" s="1"/>
  <c r="BW22" i="3"/>
  <c r="BS22"/>
  <c r="J17" i="5" s="1"/>
  <c r="BO22" i="3"/>
  <c r="BK22"/>
  <c r="A35" i="13"/>
  <c r="A13"/>
  <c r="A15"/>
  <c r="A24" i="3"/>
  <c r="F6" s="1"/>
  <c r="A21" i="13"/>
  <c r="A12"/>
  <c r="A10"/>
  <c r="A9"/>
  <c r="A6"/>
  <c r="A7"/>
  <c r="A5"/>
  <c r="BA50" i="3" l="1"/>
  <c r="BA54"/>
  <c r="BA42"/>
  <c r="AX42"/>
  <c r="AX48"/>
  <c r="AX50"/>
  <c r="AZ53"/>
  <c r="AZ47"/>
  <c r="BA49"/>
  <c r="BA52"/>
  <c r="AX51"/>
  <c r="BA32"/>
  <c r="BA37"/>
  <c r="BA29"/>
  <c r="AX32"/>
  <c r="BA30"/>
  <c r="BA33"/>
  <c r="BA45"/>
  <c r="AX45"/>
  <c r="BA41"/>
  <c r="BA39"/>
  <c r="BA44"/>
  <c r="BA38"/>
  <c r="BA27"/>
  <c r="BA36"/>
  <c r="AX36"/>
  <c r="CA21"/>
  <c r="CA24"/>
  <c r="V10" i="9" s="1"/>
  <c r="W10" s="1"/>
  <c r="BA35" i="3"/>
  <c r="BA34"/>
  <c r="BA31"/>
  <c r="CA23"/>
  <c r="T10" i="9" s="1"/>
  <c r="U10" s="1"/>
  <c r="CA20" i="3"/>
  <c r="P10" i="9" s="1"/>
  <c r="Q10" s="1"/>
  <c r="AX34" i="3"/>
  <c r="AX39"/>
  <c r="BA40"/>
  <c r="BA43"/>
  <c r="AX30"/>
  <c r="CA22"/>
  <c r="BA26"/>
  <c r="BA28"/>
  <c r="P45" i="5"/>
  <c r="P40"/>
  <c r="P42"/>
  <c r="P41"/>
  <c r="J27"/>
  <c r="K27" s="1"/>
  <c r="R8" i="9"/>
  <c r="S8" s="1"/>
  <c r="N23" i="5"/>
  <c r="L23"/>
  <c r="J23"/>
  <c r="K23" s="1"/>
  <c r="N26"/>
  <c r="V8" i="9"/>
  <c r="W8" s="1"/>
  <c r="L26" i="5"/>
  <c r="T8" i="9"/>
  <c r="U8" s="1"/>
  <c r="J26" i="5"/>
  <c r="K26" s="1"/>
  <c r="P8" i="9"/>
  <c r="Q8" s="1"/>
  <c r="N19" i="5"/>
  <c r="V6" i="9"/>
  <c r="L19" i="5"/>
  <c r="M19" s="1"/>
  <c r="T6" i="9"/>
  <c r="J20" i="5"/>
  <c r="K20" s="1"/>
  <c r="R6" i="9"/>
  <c r="S6" s="1"/>
  <c r="J19" i="5"/>
  <c r="K19" s="1"/>
  <c r="P6" i="9"/>
  <c r="Q6" s="1"/>
  <c r="N14" i="5"/>
  <c r="O14" s="1"/>
  <c r="L9" i="9"/>
  <c r="L14" i="5"/>
  <c r="M14" s="1"/>
  <c r="J9" i="9"/>
  <c r="J14" i="5"/>
  <c r="K14" s="1"/>
  <c r="F9" i="9"/>
  <c r="N13" i="5"/>
  <c r="O13" s="1"/>
  <c r="L8" i="9"/>
  <c r="L13" i="5"/>
  <c r="M13" s="1"/>
  <c r="J8" i="9"/>
  <c r="J13" i="5"/>
  <c r="K13" s="1"/>
  <c r="F8" i="9"/>
  <c r="N10" i="5"/>
  <c r="O10" s="1"/>
  <c r="L7" i="9"/>
  <c r="L10" i="5"/>
  <c r="M10" s="1"/>
  <c r="J7" i="9"/>
  <c r="J10" i="5"/>
  <c r="K10" s="1"/>
  <c r="F7" i="9"/>
  <c r="N9" i="5"/>
  <c r="L6" i="9"/>
  <c r="L9" i="5"/>
  <c r="J6" i="9"/>
  <c r="J9" i="5"/>
  <c r="F6" i="9"/>
  <c r="O12" i="5"/>
  <c r="O11"/>
  <c r="O18"/>
  <c r="O15"/>
  <c r="N16"/>
  <c r="O16" s="1"/>
  <c r="N17"/>
  <c r="O17" s="1"/>
  <c r="M21"/>
  <c r="M11"/>
  <c r="M17"/>
  <c r="M18"/>
  <c r="M15"/>
  <c r="M16"/>
  <c r="M12"/>
  <c r="K11"/>
  <c r="K24"/>
  <c r="K25"/>
  <c r="K15"/>
  <c r="K12"/>
  <c r="K17"/>
  <c r="K18"/>
  <c r="K16"/>
  <c r="K21"/>
  <c r="K22"/>
  <c r="O27"/>
  <c r="M27"/>
  <c r="BZ12" i="3"/>
  <c r="BV12"/>
  <c r="BR12"/>
  <c r="BN12"/>
  <c r="BY12"/>
  <c r="BU12"/>
  <c r="BQ12"/>
  <c r="BT12"/>
  <c r="BL12"/>
  <c r="BO12"/>
  <c r="BM12"/>
  <c r="BX12"/>
  <c r="BP12"/>
  <c r="BS12"/>
  <c r="BK12"/>
  <c r="BW12"/>
  <c r="B8" i="7"/>
  <c r="R10" i="9" l="1"/>
  <c r="S10" s="1"/>
  <c r="Y10" s="1"/>
  <c r="Y8"/>
  <c r="BJ12" i="3"/>
  <c r="T64" i="1" l="1"/>
  <c r="E64"/>
  <c r="T63"/>
  <c r="E63"/>
  <c r="T62"/>
  <c r="E62"/>
  <c r="T61"/>
  <c r="E61"/>
  <c r="T60"/>
  <c r="E60"/>
  <c r="T59"/>
  <c r="E59"/>
  <c r="T58"/>
  <c r="E58"/>
  <c r="T57"/>
  <c r="E57"/>
  <c r="T56"/>
  <c r="E56"/>
  <c r="T55"/>
  <c r="E55"/>
  <c r="T54"/>
  <c r="E54"/>
  <c r="T53"/>
  <c r="E53"/>
  <c r="T52"/>
  <c r="E52"/>
  <c r="T51"/>
  <c r="E51"/>
  <c r="T50"/>
  <c r="E50"/>
  <c r="T49"/>
  <c r="E49"/>
  <c r="T48"/>
  <c r="E48"/>
  <c r="T47"/>
  <c r="E47"/>
  <c r="T46"/>
  <c r="E46"/>
  <c r="T45"/>
  <c r="E45"/>
  <c r="T44"/>
  <c r="T43"/>
  <c r="T42"/>
  <c r="T41"/>
  <c r="T40"/>
  <c r="T39"/>
  <c r="T38"/>
  <c r="T37"/>
  <c r="T36"/>
  <c r="T35"/>
  <c r="T34"/>
  <c r="T33"/>
  <c r="T32"/>
  <c r="T31"/>
  <c r="T30"/>
  <c r="T29"/>
  <c r="T28"/>
  <c r="T27"/>
  <c r="T26"/>
  <c r="T24" l="1"/>
  <c r="D22" i="3" l="1"/>
  <c r="D23"/>
  <c r="A1" i="13"/>
  <c r="W6" i="9" l="1"/>
  <c r="U6"/>
  <c r="M9"/>
  <c r="K9"/>
  <c r="O23" i="5"/>
  <c r="M23"/>
  <c r="O19"/>
  <c r="M26"/>
  <c r="O26"/>
  <c r="Y6" i="9" l="1"/>
  <c r="P23" i="5"/>
  <c r="P19"/>
  <c r="P17"/>
  <c r="P18"/>
  <c r="P26"/>
  <c r="K7" i="9" l="1"/>
  <c r="M8"/>
  <c r="K8"/>
  <c r="G8"/>
  <c r="X8" l="1"/>
  <c r="G6"/>
  <c r="G9"/>
  <c r="K6"/>
  <c r="M6"/>
  <c r="M7"/>
  <c r="G7"/>
  <c r="O21" i="5"/>
  <c r="O9"/>
  <c r="O24"/>
  <c r="O25"/>
  <c r="K9"/>
  <c r="M9"/>
  <c r="M24"/>
  <c r="M25"/>
  <c r="X7" i="9" l="1"/>
  <c r="X9"/>
  <c r="X6"/>
  <c r="P10" i="5"/>
  <c r="P25"/>
  <c r="P24"/>
  <c r="P15"/>
  <c r="P11"/>
  <c r="P21"/>
  <c r="P12"/>
  <c r="P16"/>
  <c r="P13"/>
  <c r="P14"/>
  <c r="P9"/>
  <c r="B21" i="13" l="1"/>
  <c r="C21" s="1"/>
  <c r="D33"/>
  <c r="E33" s="1"/>
  <c r="D18"/>
  <c r="E18" s="1"/>
  <c r="D34"/>
  <c r="E34" s="1"/>
  <c r="B15" l="1"/>
  <c r="C15" s="1"/>
  <c r="B11"/>
  <c r="C11" s="1"/>
  <c r="B9"/>
  <c r="C9" s="1"/>
  <c r="D4"/>
  <c r="E4" s="1"/>
  <c r="AU21" i="3"/>
  <c r="AU24"/>
  <c r="AU23" s="1"/>
  <c r="AU20" s="1"/>
  <c r="AU22"/>
  <c r="AW24"/>
  <c r="AW23" s="1"/>
  <c r="AW20" s="1"/>
  <c r="AW21"/>
  <c r="AY21"/>
  <c r="AY24"/>
  <c r="AY23" s="1"/>
  <c r="AY20" s="1"/>
  <c r="B36" i="13"/>
  <c r="C36" s="1"/>
  <c r="D17"/>
  <c r="E17" s="1"/>
  <c r="D31"/>
  <c r="E31" s="1"/>
  <c r="D36"/>
  <c r="E36" s="1"/>
  <c r="B19"/>
  <c r="C19" s="1"/>
  <c r="D26"/>
  <c r="E26" s="1"/>
  <c r="D24"/>
  <c r="E24" s="1"/>
  <c r="D20"/>
  <c r="E20" s="1"/>
  <c r="D40"/>
  <c r="E40" s="1"/>
  <c r="D41"/>
  <c r="E41" s="1"/>
  <c r="B25"/>
  <c r="C25" s="1"/>
  <c r="D15"/>
  <c r="E15" s="1"/>
  <c r="D29"/>
  <c r="E29" s="1"/>
  <c r="B17"/>
  <c r="C17" s="1"/>
  <c r="B18"/>
  <c r="C18" s="1"/>
  <c r="B31"/>
  <c r="C31" s="1"/>
  <c r="D30"/>
  <c r="E30" s="1"/>
  <c r="B43"/>
  <c r="C43" s="1"/>
  <c r="B26"/>
  <c r="C26" s="1"/>
  <c r="B12"/>
  <c r="C12" s="1"/>
  <c r="B24"/>
  <c r="C24" s="1"/>
  <c r="B23"/>
  <c r="C23" s="1"/>
  <c r="B40"/>
  <c r="C40" s="1"/>
  <c r="D35"/>
  <c r="E35" s="1"/>
  <c r="D12"/>
  <c r="E12" s="1"/>
  <c r="B22"/>
  <c r="C22" s="1"/>
  <c r="D21"/>
  <c r="E21" s="1"/>
  <c r="B13"/>
  <c r="C13" s="1"/>
  <c r="D42"/>
  <c r="E42" s="1"/>
  <c r="AY22" i="3"/>
  <c r="AW22"/>
  <c r="D13" i="13"/>
  <c r="E13" s="1"/>
  <c r="B6"/>
  <c r="C6" s="1"/>
  <c r="D11"/>
  <c r="E11" s="1"/>
  <c r="D25"/>
  <c r="E25" s="1"/>
  <c r="B35"/>
  <c r="C35" s="1"/>
  <c r="B37"/>
  <c r="C37" s="1"/>
  <c r="D9"/>
  <c r="E9" s="1"/>
  <c r="D10"/>
  <c r="E10" s="1"/>
  <c r="D28"/>
  <c r="E28" s="1"/>
  <c r="B42"/>
  <c r="C42" s="1"/>
  <c r="B32"/>
  <c r="C32" s="1"/>
  <c r="D22"/>
  <c r="E22" s="1"/>
  <c r="B30"/>
  <c r="C30" s="1"/>
  <c r="D38"/>
  <c r="E38" s="1"/>
  <c r="D39"/>
  <c r="E39" s="1"/>
  <c r="D19"/>
  <c r="E19" s="1"/>
  <c r="B34"/>
  <c r="C34" s="1"/>
  <c r="B8"/>
  <c r="C8" s="1"/>
  <c r="B27"/>
  <c r="C27" s="1"/>
  <c r="D32"/>
  <c r="E32" s="1"/>
  <c r="D7"/>
  <c r="E7" s="1"/>
  <c r="D27"/>
  <c r="E27" s="1"/>
  <c r="B28"/>
  <c r="C28" s="1"/>
  <c r="D6"/>
  <c r="E6" s="1"/>
  <c r="D37"/>
  <c r="E37" s="1"/>
  <c r="B14"/>
  <c r="C14" s="1"/>
  <c r="B7"/>
  <c r="C7" s="1"/>
  <c r="D14"/>
  <c r="E14" s="1"/>
  <c r="B38"/>
  <c r="C38" s="1"/>
  <c r="D23"/>
  <c r="E23" s="1"/>
  <c r="B5"/>
  <c r="C5" s="1"/>
  <c r="B20"/>
  <c r="C20" s="1"/>
  <c r="D8"/>
  <c r="E8" s="1"/>
  <c r="D43"/>
  <c r="E43" s="1"/>
  <c r="B33"/>
  <c r="C33" s="1"/>
  <c r="B41"/>
  <c r="C41" s="1"/>
  <c r="B39"/>
  <c r="C39" s="1"/>
  <c r="B29"/>
  <c r="C29" s="1"/>
  <c r="D16"/>
  <c r="E16" s="1"/>
  <c r="B16"/>
  <c r="C16" s="1"/>
  <c r="B10" l="1"/>
  <c r="C10" s="1"/>
  <c r="AX22" i="3"/>
  <c r="AV22"/>
  <c r="AV21"/>
  <c r="AV24"/>
  <c r="AV23"/>
  <c r="B4" i="13"/>
  <c r="C4" s="1"/>
  <c r="AX21" i="3"/>
  <c r="BA24"/>
  <c r="D8" i="17" s="1"/>
  <c r="AX24" i="3"/>
  <c r="BA20"/>
  <c r="L8" i="17" s="1"/>
  <c r="AX23" i="3"/>
  <c r="BA22"/>
  <c r="H8" i="17" s="1"/>
  <c r="BA21" i="3"/>
  <c r="J8" i="17" s="1"/>
  <c r="BA23" i="3"/>
  <c r="F8" i="17" s="1"/>
  <c r="AZ22" i="3"/>
  <c r="AZ24"/>
  <c r="AZ21"/>
  <c r="AZ23"/>
  <c r="D5" i="13"/>
  <c r="E5" s="1"/>
  <c r="H4" l="1"/>
  <c r="H5"/>
  <c r="H9"/>
  <c r="H13"/>
  <c r="H17"/>
  <c r="H21"/>
  <c r="H25"/>
  <c r="H29"/>
  <c r="H33"/>
  <c r="H37"/>
  <c r="H41"/>
  <c r="H6"/>
  <c r="H10"/>
  <c r="H14"/>
  <c r="H18"/>
  <c r="H22"/>
  <c r="H26"/>
  <c r="H30"/>
  <c r="H34"/>
  <c r="H38"/>
  <c r="H42"/>
  <c r="H7"/>
  <c r="H11"/>
  <c r="H15"/>
  <c r="H19"/>
  <c r="H23"/>
  <c r="H27"/>
  <c r="H31"/>
  <c r="H35"/>
  <c r="H39"/>
  <c r="H43"/>
  <c r="H8"/>
  <c r="H12"/>
  <c r="H16"/>
  <c r="H20"/>
  <c r="H24"/>
  <c r="H28"/>
  <c r="H32"/>
  <c r="H36"/>
  <c r="H40"/>
  <c r="C8" i="7"/>
  <c r="D8" s="1"/>
  <c r="E8"/>
  <c r="F8" s="1"/>
  <c r="K8"/>
  <c r="L8" s="1"/>
  <c r="I8"/>
  <c r="J8" s="1"/>
  <c r="G8"/>
  <c r="H8" s="1"/>
  <c r="M8" l="1"/>
</calcChain>
</file>

<file path=xl/comments1.xml><?xml version="1.0" encoding="utf-8"?>
<comments xmlns="http://schemas.openxmlformats.org/spreadsheetml/2006/main">
  <authors>
    <author>Анастасия Мендель</author>
    <author>РЦОКО</author>
  </authors>
  <commentList>
    <comment ref="AU21" authorId="0">
      <text>
        <r>
          <rPr>
            <b/>
            <sz val="9"/>
            <color indexed="81"/>
            <rFont val="Tahoma"/>
            <family val="2"/>
            <charset val="204"/>
          </rPr>
          <t>Максимальный балл</t>
        </r>
      </text>
    </comment>
    <comment ref="AV21" authorId="0">
      <text>
        <r>
          <rPr>
            <b/>
            <sz val="9"/>
            <color indexed="81"/>
            <rFont val="Tahoma"/>
            <family val="2"/>
            <charset val="204"/>
          </rPr>
          <t>Максимальный %</t>
        </r>
      </text>
    </comment>
    <comment ref="AW21" authorId="0">
      <text>
        <r>
          <rPr>
            <b/>
            <sz val="9"/>
            <color indexed="81"/>
            <rFont val="Tahoma"/>
            <family val="2"/>
            <charset val="204"/>
          </rPr>
          <t>Максимальный балл</t>
        </r>
      </text>
    </comment>
    <comment ref="AX21" authorId="0">
      <text>
        <r>
          <rPr>
            <b/>
            <sz val="9"/>
            <color indexed="81"/>
            <rFont val="Tahoma"/>
            <family val="2"/>
            <charset val="204"/>
          </rPr>
          <t>Максимальный %</t>
        </r>
      </text>
    </comment>
    <comment ref="AY21" authorId="0">
      <text>
        <r>
          <rPr>
            <b/>
            <sz val="9"/>
            <color indexed="81"/>
            <rFont val="Tahoma"/>
            <family val="2"/>
            <charset val="204"/>
          </rPr>
          <t>Максимальный балл</t>
        </r>
      </text>
    </comment>
    <comment ref="AZ21" authorId="0">
      <text>
        <r>
          <rPr>
            <b/>
            <sz val="9"/>
            <color indexed="81"/>
            <rFont val="Tahoma"/>
            <family val="2"/>
            <charset val="204"/>
          </rPr>
          <t>Максимальный %</t>
        </r>
      </text>
    </comment>
    <comment ref="D22" authorId="0">
      <text>
        <r>
          <rPr>
            <b/>
            <sz val="9"/>
            <color indexed="81"/>
            <rFont val="Tahoma"/>
            <family val="2"/>
            <charset val="204"/>
          </rPr>
          <t>Кол-во выполнявших вариант 1</t>
        </r>
      </text>
    </comment>
    <comment ref="AU22" authorId="0">
      <text>
        <r>
          <rPr>
            <b/>
            <sz val="9"/>
            <color indexed="81"/>
            <rFont val="Tahoma"/>
            <family val="2"/>
            <charset val="204"/>
          </rPr>
          <t>Минимальный балл</t>
        </r>
      </text>
    </comment>
    <comment ref="AV22" authorId="0">
      <text>
        <r>
          <rPr>
            <b/>
            <sz val="9"/>
            <color indexed="81"/>
            <rFont val="Tahoma"/>
            <family val="2"/>
            <charset val="204"/>
          </rPr>
          <t>Минимальный %</t>
        </r>
      </text>
    </comment>
    <comment ref="AW22" authorId="0">
      <text>
        <r>
          <rPr>
            <b/>
            <sz val="9"/>
            <color indexed="81"/>
            <rFont val="Tahoma"/>
            <family val="2"/>
            <charset val="204"/>
          </rPr>
          <t>Минимальный балл</t>
        </r>
      </text>
    </comment>
    <comment ref="AX22" authorId="0">
      <text>
        <r>
          <rPr>
            <b/>
            <sz val="9"/>
            <color indexed="81"/>
            <rFont val="Tahoma"/>
            <family val="2"/>
            <charset val="204"/>
          </rPr>
          <t>Минимальный %</t>
        </r>
      </text>
    </comment>
    <comment ref="AY22" authorId="0">
      <text>
        <r>
          <rPr>
            <b/>
            <sz val="9"/>
            <color indexed="81"/>
            <rFont val="Tahoma"/>
            <family val="2"/>
            <charset val="204"/>
          </rPr>
          <t>Минимальный балл</t>
        </r>
      </text>
    </comment>
    <comment ref="AZ22" authorId="0">
      <text>
        <r>
          <rPr>
            <b/>
            <sz val="9"/>
            <color indexed="81"/>
            <rFont val="Tahoma"/>
            <family val="2"/>
            <charset val="204"/>
          </rPr>
          <t>Минимальный %</t>
        </r>
      </text>
    </comment>
    <comment ref="A23" authorId="0">
      <text>
        <r>
          <rPr>
            <b/>
            <sz val="9"/>
            <color indexed="81"/>
            <rFont val="Tahoma"/>
            <family val="2"/>
            <charset val="204"/>
          </rPr>
          <t>Всего по списку</t>
        </r>
      </text>
    </comment>
    <comment ref="D23" authorId="0">
      <text>
        <r>
          <rPr>
            <b/>
            <sz val="9"/>
            <color indexed="81"/>
            <rFont val="Tahoma"/>
            <family val="2"/>
            <charset val="204"/>
          </rPr>
          <t>Кол-во выполнявших вариант 2</t>
        </r>
      </text>
    </comment>
    <comment ref="AU23" authorId="1">
      <text>
        <r>
          <rPr>
            <b/>
            <sz val="8"/>
            <color indexed="81"/>
            <rFont val="Tahoma"/>
            <family val="2"/>
            <charset val="204"/>
          </rPr>
          <t>РЦОКО:</t>
        </r>
        <r>
          <rPr>
            <sz val="8"/>
            <color indexed="81"/>
            <rFont val="Tahoma"/>
            <family val="2"/>
            <charset val="204"/>
          </rPr>
          <t xml:space="preserve">
средний балл</t>
        </r>
      </text>
    </comment>
    <comment ref="AU24" authorId="1">
      <text>
        <r>
          <rPr>
            <b/>
            <sz val="8"/>
            <color indexed="81"/>
            <rFont val="Tahoma"/>
            <family val="2"/>
            <charset val="204"/>
          </rPr>
          <t>РЦОКО:</t>
        </r>
        <r>
          <rPr>
            <sz val="8"/>
            <color indexed="81"/>
            <rFont val="Tahoma"/>
            <family val="2"/>
            <charset val="204"/>
          </rPr>
          <t xml:space="preserve">
сумма баллов</t>
        </r>
      </text>
    </comment>
  </commentList>
</comments>
</file>

<file path=xl/comments2.xml><?xml version="1.0" encoding="utf-8"?>
<comments xmlns="http://schemas.openxmlformats.org/spreadsheetml/2006/main">
  <authors>
    <author>Анастасия Мендель</author>
    <author>РЦОКО</author>
  </authors>
  <commentList>
    <comment ref="AU21" authorId="0">
      <text>
        <r>
          <rPr>
            <b/>
            <sz val="9"/>
            <color indexed="81"/>
            <rFont val="Tahoma"/>
            <family val="2"/>
            <charset val="204"/>
          </rPr>
          <t>Максимальный балл</t>
        </r>
      </text>
    </comment>
    <comment ref="AV21" authorId="0">
      <text>
        <r>
          <rPr>
            <b/>
            <sz val="9"/>
            <color indexed="81"/>
            <rFont val="Tahoma"/>
            <family val="2"/>
            <charset val="204"/>
          </rPr>
          <t>Максимальный %</t>
        </r>
      </text>
    </comment>
    <comment ref="AW21" authorId="0">
      <text>
        <r>
          <rPr>
            <b/>
            <sz val="9"/>
            <color indexed="81"/>
            <rFont val="Tahoma"/>
            <family val="2"/>
            <charset val="204"/>
          </rPr>
          <t>Максимальный балл</t>
        </r>
      </text>
    </comment>
    <comment ref="AX21" authorId="0">
      <text>
        <r>
          <rPr>
            <b/>
            <sz val="9"/>
            <color indexed="81"/>
            <rFont val="Tahoma"/>
            <family val="2"/>
            <charset val="204"/>
          </rPr>
          <t>Максимальный %</t>
        </r>
      </text>
    </comment>
    <comment ref="AY21" authorId="0">
      <text>
        <r>
          <rPr>
            <b/>
            <sz val="9"/>
            <color indexed="81"/>
            <rFont val="Tahoma"/>
            <family val="2"/>
            <charset val="204"/>
          </rPr>
          <t>Максимальный балл</t>
        </r>
      </text>
    </comment>
    <comment ref="AZ21" authorId="0">
      <text>
        <r>
          <rPr>
            <b/>
            <sz val="9"/>
            <color indexed="81"/>
            <rFont val="Tahoma"/>
            <family val="2"/>
            <charset val="204"/>
          </rPr>
          <t>Максимальный %</t>
        </r>
      </text>
    </comment>
    <comment ref="D22" authorId="0">
      <text>
        <r>
          <rPr>
            <b/>
            <sz val="9"/>
            <color indexed="81"/>
            <rFont val="Tahoma"/>
            <family val="2"/>
            <charset val="204"/>
          </rPr>
          <t>Кол-во выполнявших вариант 1</t>
        </r>
      </text>
    </comment>
    <comment ref="AU22" authorId="0">
      <text>
        <r>
          <rPr>
            <b/>
            <sz val="9"/>
            <color indexed="81"/>
            <rFont val="Tahoma"/>
            <family val="2"/>
            <charset val="204"/>
          </rPr>
          <t>Минимальный балл</t>
        </r>
      </text>
    </comment>
    <comment ref="AV22" authorId="0">
      <text>
        <r>
          <rPr>
            <b/>
            <sz val="9"/>
            <color indexed="81"/>
            <rFont val="Tahoma"/>
            <family val="2"/>
            <charset val="204"/>
          </rPr>
          <t>Минимальный %</t>
        </r>
      </text>
    </comment>
    <comment ref="AW22" authorId="0">
      <text>
        <r>
          <rPr>
            <b/>
            <sz val="9"/>
            <color indexed="81"/>
            <rFont val="Tahoma"/>
            <family val="2"/>
            <charset val="204"/>
          </rPr>
          <t>Минимальный балл</t>
        </r>
      </text>
    </comment>
    <comment ref="AX22" authorId="0">
      <text>
        <r>
          <rPr>
            <b/>
            <sz val="9"/>
            <color indexed="81"/>
            <rFont val="Tahoma"/>
            <family val="2"/>
            <charset val="204"/>
          </rPr>
          <t>Минимальный %</t>
        </r>
      </text>
    </comment>
    <comment ref="AY22" authorId="0">
      <text>
        <r>
          <rPr>
            <b/>
            <sz val="9"/>
            <color indexed="81"/>
            <rFont val="Tahoma"/>
            <family val="2"/>
            <charset val="204"/>
          </rPr>
          <t>Минимальный балл</t>
        </r>
      </text>
    </comment>
    <comment ref="AZ22" authorId="0">
      <text>
        <r>
          <rPr>
            <b/>
            <sz val="9"/>
            <color indexed="81"/>
            <rFont val="Tahoma"/>
            <family val="2"/>
            <charset val="204"/>
          </rPr>
          <t>Минимальный %</t>
        </r>
      </text>
    </comment>
    <comment ref="A23" authorId="0">
      <text>
        <r>
          <rPr>
            <b/>
            <sz val="9"/>
            <color indexed="81"/>
            <rFont val="Tahoma"/>
            <family val="2"/>
            <charset val="204"/>
          </rPr>
          <t>Всего по списку</t>
        </r>
      </text>
    </comment>
    <comment ref="D23" authorId="0">
      <text>
        <r>
          <rPr>
            <b/>
            <sz val="9"/>
            <color indexed="81"/>
            <rFont val="Tahoma"/>
            <family val="2"/>
            <charset val="204"/>
          </rPr>
          <t>Кол-во выполнявших вариант 2</t>
        </r>
      </text>
    </comment>
    <comment ref="AU23" authorId="1">
      <text>
        <r>
          <rPr>
            <b/>
            <sz val="8"/>
            <color indexed="81"/>
            <rFont val="Tahoma"/>
            <family val="2"/>
            <charset val="204"/>
          </rPr>
          <t>РЦОКО:</t>
        </r>
        <r>
          <rPr>
            <sz val="8"/>
            <color indexed="81"/>
            <rFont val="Tahoma"/>
            <family val="2"/>
            <charset val="204"/>
          </rPr>
          <t xml:space="preserve">
средний балл</t>
        </r>
      </text>
    </comment>
    <comment ref="AU24" authorId="1">
      <text>
        <r>
          <rPr>
            <b/>
            <sz val="8"/>
            <color indexed="81"/>
            <rFont val="Tahoma"/>
            <family val="2"/>
            <charset val="204"/>
          </rPr>
          <t>РЦОКО:</t>
        </r>
        <r>
          <rPr>
            <sz val="8"/>
            <color indexed="81"/>
            <rFont val="Tahoma"/>
            <family val="2"/>
            <charset val="204"/>
          </rPr>
          <t xml:space="preserve">
сумма баллов</t>
        </r>
      </text>
    </comment>
  </commentList>
</comments>
</file>

<file path=xl/comments3.xml><?xml version="1.0" encoding="utf-8"?>
<comments xmlns="http://schemas.openxmlformats.org/spreadsheetml/2006/main">
  <authors>
    <author>Анастасия Мендель</author>
    <author>РЦОКО</author>
  </authors>
  <commentList>
    <comment ref="AU21" authorId="0">
      <text>
        <r>
          <rPr>
            <b/>
            <sz val="9"/>
            <color indexed="81"/>
            <rFont val="Tahoma"/>
            <family val="2"/>
            <charset val="204"/>
          </rPr>
          <t>Максимальный балл</t>
        </r>
      </text>
    </comment>
    <comment ref="AV21" authorId="0">
      <text>
        <r>
          <rPr>
            <b/>
            <sz val="9"/>
            <color indexed="81"/>
            <rFont val="Tahoma"/>
            <family val="2"/>
            <charset val="204"/>
          </rPr>
          <t>Максимальный %</t>
        </r>
      </text>
    </comment>
    <comment ref="AW21" authorId="0">
      <text>
        <r>
          <rPr>
            <b/>
            <sz val="9"/>
            <color indexed="81"/>
            <rFont val="Tahoma"/>
            <family val="2"/>
            <charset val="204"/>
          </rPr>
          <t>Максимальный балл</t>
        </r>
      </text>
    </comment>
    <comment ref="AX21" authorId="0">
      <text>
        <r>
          <rPr>
            <b/>
            <sz val="9"/>
            <color indexed="81"/>
            <rFont val="Tahoma"/>
            <family val="2"/>
            <charset val="204"/>
          </rPr>
          <t>Максимальный %</t>
        </r>
      </text>
    </comment>
    <comment ref="AY21" authorId="0">
      <text>
        <r>
          <rPr>
            <b/>
            <sz val="9"/>
            <color indexed="81"/>
            <rFont val="Tahoma"/>
            <family val="2"/>
            <charset val="204"/>
          </rPr>
          <t>Максимальный балл</t>
        </r>
      </text>
    </comment>
    <comment ref="AZ21" authorId="0">
      <text>
        <r>
          <rPr>
            <b/>
            <sz val="9"/>
            <color indexed="81"/>
            <rFont val="Tahoma"/>
            <family val="2"/>
            <charset val="204"/>
          </rPr>
          <t>Максимальный %</t>
        </r>
      </text>
    </comment>
    <comment ref="D22" authorId="0">
      <text>
        <r>
          <rPr>
            <b/>
            <sz val="9"/>
            <color indexed="81"/>
            <rFont val="Tahoma"/>
            <family val="2"/>
            <charset val="204"/>
          </rPr>
          <t>Кол-во выполнявших вариант 1</t>
        </r>
      </text>
    </comment>
    <comment ref="AU22" authorId="0">
      <text>
        <r>
          <rPr>
            <b/>
            <sz val="9"/>
            <color indexed="81"/>
            <rFont val="Tahoma"/>
            <family val="2"/>
            <charset val="204"/>
          </rPr>
          <t>Минимальный балл</t>
        </r>
      </text>
    </comment>
    <comment ref="AV22" authorId="0">
      <text>
        <r>
          <rPr>
            <b/>
            <sz val="9"/>
            <color indexed="81"/>
            <rFont val="Tahoma"/>
            <family val="2"/>
            <charset val="204"/>
          </rPr>
          <t>Минимальный %</t>
        </r>
      </text>
    </comment>
    <comment ref="AW22" authorId="0">
      <text>
        <r>
          <rPr>
            <b/>
            <sz val="9"/>
            <color indexed="81"/>
            <rFont val="Tahoma"/>
            <family val="2"/>
            <charset val="204"/>
          </rPr>
          <t>Минимальный балл</t>
        </r>
      </text>
    </comment>
    <comment ref="AX22" authorId="0">
      <text>
        <r>
          <rPr>
            <b/>
            <sz val="9"/>
            <color indexed="81"/>
            <rFont val="Tahoma"/>
            <family val="2"/>
            <charset val="204"/>
          </rPr>
          <t>Минимальный %</t>
        </r>
      </text>
    </comment>
    <comment ref="AY22" authorId="0">
      <text>
        <r>
          <rPr>
            <b/>
            <sz val="9"/>
            <color indexed="81"/>
            <rFont val="Tahoma"/>
            <family val="2"/>
            <charset val="204"/>
          </rPr>
          <t>Минимальный балл</t>
        </r>
      </text>
    </comment>
    <comment ref="AZ22" authorId="0">
      <text>
        <r>
          <rPr>
            <b/>
            <sz val="9"/>
            <color indexed="81"/>
            <rFont val="Tahoma"/>
            <family val="2"/>
            <charset val="204"/>
          </rPr>
          <t>Минимальный %</t>
        </r>
      </text>
    </comment>
    <comment ref="A23" authorId="0">
      <text>
        <r>
          <rPr>
            <b/>
            <sz val="9"/>
            <color indexed="81"/>
            <rFont val="Tahoma"/>
            <family val="2"/>
            <charset val="204"/>
          </rPr>
          <t>Всего по списку</t>
        </r>
      </text>
    </comment>
    <comment ref="D23" authorId="0">
      <text>
        <r>
          <rPr>
            <b/>
            <sz val="9"/>
            <color indexed="81"/>
            <rFont val="Tahoma"/>
            <family val="2"/>
            <charset val="204"/>
          </rPr>
          <t>Кол-во выполнявших вариант 2</t>
        </r>
      </text>
    </comment>
    <comment ref="AU23" authorId="1">
      <text>
        <r>
          <rPr>
            <b/>
            <sz val="8"/>
            <color indexed="81"/>
            <rFont val="Tahoma"/>
            <family val="2"/>
            <charset val="204"/>
          </rPr>
          <t>РЦОКО:</t>
        </r>
        <r>
          <rPr>
            <sz val="8"/>
            <color indexed="81"/>
            <rFont val="Tahoma"/>
            <family val="2"/>
            <charset val="204"/>
          </rPr>
          <t xml:space="preserve">
средний балл</t>
        </r>
      </text>
    </comment>
    <comment ref="AU24" authorId="1">
      <text>
        <r>
          <rPr>
            <b/>
            <sz val="8"/>
            <color indexed="81"/>
            <rFont val="Tahoma"/>
            <family val="2"/>
            <charset val="204"/>
          </rPr>
          <t>РЦОКО:</t>
        </r>
        <r>
          <rPr>
            <sz val="8"/>
            <color indexed="81"/>
            <rFont val="Tahoma"/>
            <family val="2"/>
            <charset val="204"/>
          </rPr>
          <t xml:space="preserve">
сумма баллов</t>
        </r>
      </text>
    </comment>
  </commentList>
</comments>
</file>

<file path=xl/sharedStrings.xml><?xml version="1.0" encoding="utf-8"?>
<sst xmlns="http://schemas.openxmlformats.org/spreadsheetml/2006/main" count="844" uniqueCount="363">
  <si>
    <t>Код школы:</t>
  </si>
  <si>
    <t>Код класса:</t>
  </si>
  <si>
    <r>
      <t>Название образовательного учреждения:</t>
    </r>
    <r>
      <rPr>
        <sz val="10"/>
        <rFont val="Cambria"/>
        <family val="1"/>
        <charset val="204"/>
      </rPr>
      <t xml:space="preserve"> </t>
    </r>
  </si>
  <si>
    <t>(1)</t>
  </si>
  <si>
    <t>(2)</t>
  </si>
  <si>
    <t>(3)</t>
  </si>
  <si>
    <t>(4)</t>
  </si>
  <si>
    <t>(5а)</t>
  </si>
  <si>
    <t>(5б)</t>
  </si>
  <si>
    <t>(6)</t>
  </si>
  <si>
    <t>№ п/п</t>
  </si>
  <si>
    <t>Фамилия, Имя учащегося</t>
  </si>
  <si>
    <t>Пол (ж-1; м-2)</t>
  </si>
  <si>
    <t>Дата рождения (мес/год)</t>
  </si>
  <si>
    <t>Код школы</t>
  </si>
  <si>
    <t>Код класса</t>
  </si>
  <si>
    <t>Дата проведения:</t>
  </si>
  <si>
    <t>Данные для всех учащихся внесены</t>
  </si>
  <si>
    <t>№ учащегося</t>
  </si>
  <si>
    <t>Процент от максимального балла за всю работу</t>
  </si>
  <si>
    <t>Nуч</t>
  </si>
  <si>
    <t>ФИО</t>
  </si>
  <si>
    <t>Название образовательной организации:</t>
  </si>
  <si>
    <t>Выполняло работу:</t>
  </si>
  <si>
    <t>ВАРИАНТ</t>
  </si>
  <si>
    <t>НОМЕР ЗАДАНИЯ</t>
  </si>
  <si>
    <t>Уровень достижений</t>
  </si>
  <si>
    <t>N</t>
  </si>
  <si>
    <t>проверка</t>
  </si>
  <si>
    <t>ОУ:</t>
  </si>
  <si>
    <t>Выполнили верно</t>
  </si>
  <si>
    <t>Выполнили неверно</t>
  </si>
  <si>
    <t>Не приступили к выполнению</t>
  </si>
  <si>
    <t>чел.</t>
  </si>
  <si>
    <t>%</t>
  </si>
  <si>
    <t>Кол-во участников</t>
  </si>
  <si>
    <t>кол-во</t>
  </si>
  <si>
    <t>доля</t>
  </si>
  <si>
    <t>Низкий</t>
  </si>
  <si>
    <t>Высокий</t>
  </si>
  <si>
    <t>Задания выполнены полностью</t>
  </si>
  <si>
    <t>Задания выполнены частично</t>
  </si>
  <si>
    <t>Задания выполнены неверно</t>
  </si>
  <si>
    <t>Не приступали к выполнению</t>
  </si>
  <si>
    <r>
      <t xml:space="preserve">Процент от </t>
    </r>
    <r>
      <rPr>
        <b/>
        <u/>
        <sz val="10"/>
        <rFont val="Cambria"/>
        <family val="1"/>
        <charset val="204"/>
        <scheme val="major"/>
      </rPr>
      <t>максимального кол-ва заданий</t>
    </r>
  </si>
  <si>
    <r>
      <t xml:space="preserve">Процент от </t>
    </r>
    <r>
      <rPr>
        <b/>
        <u/>
        <sz val="10"/>
        <rFont val="Cambria"/>
        <family val="1"/>
        <charset val="204"/>
      </rPr>
      <t>максимального балла</t>
    </r>
    <r>
      <rPr>
        <b/>
        <sz val="10"/>
        <rFont val="Cambria"/>
        <family val="1"/>
        <charset val="204"/>
      </rPr>
      <t xml:space="preserve"> за задания повышенного уровня</t>
    </r>
  </si>
  <si>
    <t>Пониженный</t>
  </si>
  <si>
    <t>Базовый</t>
  </si>
  <si>
    <t>Повышенный</t>
  </si>
  <si>
    <t>Вариант 1, 2</t>
  </si>
  <si>
    <t>№ задания</t>
  </si>
  <si>
    <t>Уровень сложности</t>
  </si>
  <si>
    <t>Тип задания</t>
  </si>
  <si>
    <t>Б</t>
  </si>
  <si>
    <t>КО</t>
  </si>
  <si>
    <t>РО</t>
  </si>
  <si>
    <t>П</t>
  </si>
  <si>
    <t>Балл</t>
  </si>
  <si>
    <t>№ ученика</t>
  </si>
  <si>
    <t>Уровни освоения учебного материала</t>
  </si>
  <si>
    <t>кол-во заданий</t>
  </si>
  <si>
    <t>АНКЕТА ДЛЯ УЧИТЕЛЯ</t>
  </si>
  <si>
    <t>1. Тип школы</t>
  </si>
  <si>
    <t>2. Вид школы</t>
  </si>
  <si>
    <t>3. Продолжительность урока</t>
  </si>
  <si>
    <t>минут</t>
  </si>
  <si>
    <t>4. Число учащихся в классе</t>
  </si>
  <si>
    <t>лет</t>
  </si>
  <si>
    <t>СПАСИБО ЗА ОТВЕТЫ!</t>
  </si>
  <si>
    <t>общеобразовательная</t>
  </si>
  <si>
    <t>лицей</t>
  </si>
  <si>
    <t>интернат</t>
  </si>
  <si>
    <t>гимназия</t>
  </si>
  <si>
    <t>с углубленным изучением отдельных предметов</t>
  </si>
  <si>
    <t>учебно-воспитательный комплекс</t>
  </si>
  <si>
    <t>Другой</t>
  </si>
  <si>
    <t>начальная школа - детский сад</t>
  </si>
  <si>
    <t>Вопрос 8</t>
  </si>
  <si>
    <t>Высшая</t>
  </si>
  <si>
    <t>Первая</t>
  </si>
  <si>
    <t>Вторая</t>
  </si>
  <si>
    <t>Соответствие занимаемой должности</t>
  </si>
  <si>
    <t>Молодой специалист</t>
  </si>
  <si>
    <t>Не имею</t>
  </si>
  <si>
    <t xml:space="preserve"> </t>
  </si>
  <si>
    <t>кол-во учеников в классе</t>
  </si>
  <si>
    <t>% за базовый уровень</t>
  </si>
  <si>
    <t>% за повышенный уровень</t>
  </si>
  <si>
    <t>СПИСОК КЛАССА</t>
  </si>
  <si>
    <t>КЛЮЧИ</t>
  </si>
  <si>
    <t>Проверяемые умения</t>
  </si>
  <si>
    <t>Коды проверяемых умений</t>
  </si>
  <si>
    <t>ФИО учителя</t>
  </si>
  <si>
    <t>Название</t>
  </si>
  <si>
    <t>(7)</t>
  </si>
  <si>
    <t>ВО</t>
  </si>
  <si>
    <t>№ учащегося (ОКТЯБРЬ 2014 г.)</t>
  </si>
  <si>
    <t>Код учащегося (ОКТЯБРЬ 2014 г.)</t>
  </si>
  <si>
    <r>
      <rPr>
        <b/>
        <sz val="10"/>
        <rFont val="Cambria"/>
        <family val="1"/>
        <charset val="204"/>
        <scheme val="major"/>
      </rPr>
      <t xml:space="preserve">Сведения о перемещении учащихся </t>
    </r>
    <r>
      <rPr>
        <sz val="10"/>
        <rFont val="Cambria"/>
        <family val="1"/>
        <charset val="204"/>
        <scheme val="major"/>
      </rPr>
      <t>(заполняется для выбывших и вновь прибывших учащихся)</t>
    </r>
  </si>
  <si>
    <t>Информация</t>
  </si>
  <si>
    <t>Код параллельного класса</t>
  </si>
  <si>
    <t>Номер учащего в параллельном классе</t>
  </si>
  <si>
    <t>Выполнение работы по математике</t>
  </si>
  <si>
    <t>Выполнение работы по русскому языку</t>
  </si>
  <si>
    <t>Выполнение работы по чтению</t>
  </si>
  <si>
    <t>(8)</t>
  </si>
  <si>
    <t>(9)</t>
  </si>
  <si>
    <t>(10)</t>
  </si>
  <si>
    <t>Выполнение методики "Настроение"</t>
  </si>
  <si>
    <t>Выполнение методики измерения самооценки</t>
  </si>
  <si>
    <t>Столбец</t>
  </si>
  <si>
    <t>Значения</t>
  </si>
  <si>
    <t>F</t>
  </si>
  <si>
    <t>Перешел в параллельный класс</t>
  </si>
  <si>
    <t>Выбыл из ОО</t>
  </si>
  <si>
    <t>Поступил из параллельного класса</t>
  </si>
  <si>
    <t>Поступил из другой ОО</t>
  </si>
  <si>
    <t>I</t>
  </si>
  <si>
    <t>Пол</t>
  </si>
  <si>
    <t>J</t>
  </si>
  <si>
    <t>Дата рождения</t>
  </si>
  <si>
    <t>06</t>
  </si>
  <si>
    <t>01</t>
  </si>
  <si>
    <t>02</t>
  </si>
  <si>
    <t>03</t>
  </si>
  <si>
    <t>04</t>
  </si>
  <si>
    <t>05</t>
  </si>
  <si>
    <t>07</t>
  </si>
  <si>
    <t>08</t>
  </si>
  <si>
    <t>09</t>
  </si>
  <si>
    <t>10</t>
  </si>
  <si>
    <t>11</t>
  </si>
  <si>
    <t>12</t>
  </si>
  <si>
    <t>K</t>
  </si>
  <si>
    <t>00</t>
  </si>
  <si>
    <t>1 - Ж, 2 - М</t>
  </si>
  <si>
    <t>Подсказка</t>
  </si>
  <si>
    <t>L</t>
  </si>
  <si>
    <t>M</t>
  </si>
  <si>
    <t>O</t>
  </si>
  <si>
    <t>P</t>
  </si>
  <si>
    <t>1 - учащийся выполнял методику, 0 - не выполнял</t>
  </si>
  <si>
    <t>ОБЯЗАТЕЛЬНАЯ ЧАСТЬ</t>
  </si>
  <si>
    <t>13.а</t>
  </si>
  <si>
    <t>13.б</t>
  </si>
  <si>
    <t>13.в</t>
  </si>
  <si>
    <t>ДОПОЛНИТЕЛЬНАЯ ЧАСТЬ</t>
  </si>
  <si>
    <t>РЕЗУЛЬТАТЫ ВЫПОЛНЕНИЯ ИТОГОВОЙ КОНТРОЛЬНОЙ РАБОТЫ ПО МАТЕМАТИКЕ</t>
  </si>
  <si>
    <t>ИТОГОВЫЙ БАЛЛ (максимальное кол-во баллов 19)</t>
  </si>
  <si>
    <r>
      <t xml:space="preserve">Кол-во </t>
    </r>
    <r>
      <rPr>
        <b/>
        <u/>
        <sz val="10"/>
        <rFont val="Cambria"/>
        <family val="1"/>
        <charset val="204"/>
        <scheme val="major"/>
      </rPr>
      <t xml:space="preserve">заданий </t>
    </r>
    <r>
      <rPr>
        <b/>
        <sz val="10"/>
        <rFont val="Cambria"/>
        <family val="1"/>
        <charset val="204"/>
        <scheme val="major"/>
      </rPr>
      <t>базового уровня (максимальное кол-во - 10)</t>
    </r>
  </si>
  <si>
    <r>
      <t xml:space="preserve">Кол-во </t>
    </r>
    <r>
      <rPr>
        <b/>
        <u/>
        <sz val="10"/>
        <rFont val="Cambria"/>
        <family val="1"/>
        <charset val="204"/>
      </rPr>
      <t xml:space="preserve">баллов </t>
    </r>
    <r>
      <rPr>
        <b/>
        <sz val="10"/>
        <rFont val="Cambria"/>
        <family val="1"/>
        <charset val="204"/>
      </rPr>
      <t>за задания повышенного уровня (максимальное кол-во баллов 9)</t>
    </r>
  </si>
  <si>
    <t>0101</t>
  </si>
  <si>
    <r>
      <rPr>
        <b/>
        <sz val="12"/>
        <rFont val="Times New Roman"/>
        <family val="1"/>
        <charset val="204"/>
      </rPr>
      <t xml:space="preserve">Низкий </t>
    </r>
    <r>
      <rPr>
        <sz val="10"/>
        <rFont val="Times New Roman"/>
        <family val="1"/>
        <charset val="204"/>
      </rPr>
      <t>(0-6 базовых заданий и 0-3 балла за задания повышенного уровня)</t>
    </r>
  </si>
  <si>
    <r>
      <rPr>
        <b/>
        <sz val="12"/>
        <rFont val="Times New Roman"/>
        <family val="1"/>
        <charset val="204"/>
      </rPr>
      <t>Пониженный</t>
    </r>
    <r>
      <rPr>
        <sz val="12"/>
        <rFont val="Times New Roman"/>
        <family val="1"/>
        <charset val="204"/>
      </rPr>
      <t xml:space="preserve"> </t>
    </r>
    <r>
      <rPr>
        <sz val="10"/>
        <rFont val="Times New Roman"/>
        <family val="1"/>
        <charset val="204"/>
      </rPr>
      <t>(0-6 базовых заданий и 4-9 баллов за задания повышенного уровня)</t>
    </r>
  </si>
  <si>
    <r>
      <rPr>
        <b/>
        <sz val="12"/>
        <rFont val="Times New Roman"/>
        <family val="1"/>
        <charset val="204"/>
      </rPr>
      <t>Базовый</t>
    </r>
    <r>
      <rPr>
        <sz val="12"/>
        <rFont val="Times New Roman"/>
        <family val="1"/>
        <charset val="204"/>
      </rPr>
      <t xml:space="preserve"> </t>
    </r>
    <r>
      <rPr>
        <sz val="10"/>
        <rFont val="Times New Roman"/>
        <family val="1"/>
        <charset val="204"/>
      </rPr>
      <t>(7-10 базовых заданий и 0-3 балла за задания повышенного уровня)</t>
    </r>
  </si>
  <si>
    <r>
      <rPr>
        <b/>
        <sz val="12"/>
        <rFont val="Times New Roman"/>
        <family val="1"/>
        <charset val="204"/>
      </rPr>
      <t>Повышенный</t>
    </r>
    <r>
      <rPr>
        <sz val="12"/>
        <rFont val="Times New Roman"/>
        <family val="1"/>
        <charset val="204"/>
      </rPr>
      <t xml:space="preserve"> </t>
    </r>
    <r>
      <rPr>
        <sz val="10"/>
        <rFont val="Times New Roman"/>
        <family val="1"/>
        <charset val="204"/>
      </rPr>
      <t>(7-10 базовых заданий и 4-9 баллов за задания повышенного уровня)</t>
    </r>
  </si>
  <si>
    <r>
      <rPr>
        <b/>
        <sz val="12"/>
        <rFont val="Times New Roman"/>
        <family val="1"/>
        <charset val="204"/>
      </rPr>
      <t>Высокий</t>
    </r>
    <r>
      <rPr>
        <sz val="12"/>
        <rFont val="Times New Roman"/>
        <family val="1"/>
        <charset val="204"/>
      </rPr>
      <t xml:space="preserve"> </t>
    </r>
    <r>
      <rPr>
        <sz val="10"/>
        <rFont val="Times New Roman"/>
        <family val="1"/>
        <charset val="204"/>
      </rPr>
      <t>(8-10 базовых заданий и 7-9 баллов за задания повышенного уровня)</t>
    </r>
  </si>
  <si>
    <t>Распределение участников по уровням освоения учебного материала по математике (1 класс, конец 2014/2015 учебного года)</t>
  </si>
  <si>
    <t>общий %</t>
  </si>
  <si>
    <t>Числа и величины</t>
  </si>
  <si>
    <t>Упорядочивать числа в пределах 20 по возрастанию (в соответствии с условием задания), записывать их.</t>
  </si>
  <si>
    <t>Блок содержания</t>
  </si>
  <si>
    <t>Контролируемое предметное знание/умение</t>
  </si>
  <si>
    <t>Арифметические действия</t>
  </si>
  <si>
    <t>Складывать и вычитать в пределах 20 с переходом через десяток.</t>
  </si>
  <si>
    <t>Складывать и вычитать в пределах 20 (без перехода через десяток).</t>
  </si>
  <si>
    <t>Устанавливать взаимно однозначное соответствие между двумя группами предметов (когда число предметов в группе меньше 20).</t>
  </si>
  <si>
    <t>Работа с текстовыми задачами</t>
  </si>
  <si>
    <t>Понимать отношение «дороже-дешевле», решать устно задачу на уменьшение на несколько единиц.</t>
  </si>
  <si>
    <t>Пространствен-ные отношения. Геометрические фигуры</t>
  </si>
  <si>
    <t>Распознавать и отмечать все детали объекта, имеющие заданную геометрическую форму (треугольник).</t>
  </si>
  <si>
    <t>Решать задачу на разностное сравнение с опорой на предметную модель, записывать решение и ответ.</t>
  </si>
  <si>
    <t>Распознавать заданную геометрическую фигуру (четырехугольник) среди других геометрических фигур.</t>
  </si>
  <si>
    <t>Ориентироваться в пространстве. Находить объект по описанию его положения.</t>
  </si>
  <si>
    <t>Находить число, соответствующее заданному условию.</t>
  </si>
  <si>
    <t>Находить два числа, обладающих заданными свойствами (на основе сравнения чисел).</t>
  </si>
  <si>
    <t>Знать состав чисел в пределах 10 (число 8). Находить три разных решения задачи.</t>
  </si>
  <si>
    <t>Работа с информацией</t>
  </si>
  <si>
    <t>13а</t>
  </si>
  <si>
    <t>13б</t>
  </si>
  <si>
    <t>13в</t>
  </si>
  <si>
    <t>Выбирать данные таблицы в соответствии с условием задания.</t>
  </si>
  <si>
    <t>Выбирать данные таблицы в соответствии с условием задания и сравнивать их.</t>
  </si>
  <si>
    <t>Выбирать данные таблицы в соответствии с условием задания и находить их сумму.</t>
  </si>
  <si>
    <t>Анализировать текст задачи, выбирать данные, необходимые для решения. Записывать решение задачи.</t>
  </si>
  <si>
    <t>Результаты выполнения контрольной работы по математике по отдельным заданиям (1 класс, конец 2014/2015 учебного года)</t>
  </si>
  <si>
    <t>Анализ выполнения контрольной работы по математике по элементам содержания (1 класс, конец 2014-2015 учебного года)</t>
  </si>
  <si>
    <t>1, 4, 10</t>
  </si>
  <si>
    <t>11, 12</t>
  </si>
  <si>
    <t>2, 3</t>
  </si>
  <si>
    <t>5, 7</t>
  </si>
  <si>
    <t>Пространственные отношения. Геометрические фигуры</t>
  </si>
  <si>
    <t>6, 8, 9</t>
  </si>
  <si>
    <t>РЕЗУЛЬТАТЫ ВЫПОЛНЕНИЯ ИТОГОВОЙ КОНТРОЛЬНОЙ РАБОТЫ ПО РУССКОМУ ЯЗЫКУ</t>
  </si>
  <si>
    <t>9.1</t>
  </si>
  <si>
    <t>9.2</t>
  </si>
  <si>
    <t>Дополнительная часть</t>
  </si>
  <si>
    <t>ИТОГОВЫЙ БАЛЛ (максимальное кол-во баллов 24)</t>
  </si>
  <si>
    <r>
      <t xml:space="preserve">Кол-во </t>
    </r>
    <r>
      <rPr>
        <b/>
        <u/>
        <sz val="10"/>
        <rFont val="Cambria"/>
        <family val="1"/>
        <charset val="204"/>
      </rPr>
      <t xml:space="preserve">баллов </t>
    </r>
    <r>
      <rPr>
        <b/>
        <sz val="10"/>
        <rFont val="Cambria"/>
        <family val="1"/>
        <charset val="204"/>
      </rPr>
      <t>за задания повышенного уровня (максимальное кол-во баллов 6)</t>
    </r>
  </si>
  <si>
    <t>Кол-во заданий</t>
  </si>
  <si>
    <t>Распределение участников по уровням освоения учебного материала по русскому языку (1 класс, конец 2014/2015 учебного года)</t>
  </si>
  <si>
    <r>
      <rPr>
        <b/>
        <sz val="12"/>
        <rFont val="Times New Roman"/>
        <family val="1"/>
        <charset val="204"/>
      </rPr>
      <t>Пониженный</t>
    </r>
    <r>
      <rPr>
        <sz val="12"/>
        <rFont val="Times New Roman"/>
        <family val="1"/>
        <charset val="204"/>
      </rPr>
      <t xml:space="preserve"> </t>
    </r>
    <r>
      <rPr>
        <sz val="10"/>
        <rFont val="Times New Roman"/>
        <family val="1"/>
        <charset val="204"/>
      </rPr>
      <t>(4-5 базовых заданий и любое количество баллов за задания повышенного уровня)</t>
    </r>
  </si>
  <si>
    <r>
      <rPr>
        <b/>
        <sz val="12"/>
        <rFont val="Times New Roman"/>
        <family val="1"/>
        <charset val="204"/>
      </rPr>
      <t>Базовый</t>
    </r>
    <r>
      <rPr>
        <sz val="12"/>
        <rFont val="Times New Roman"/>
        <family val="1"/>
        <charset val="204"/>
      </rPr>
      <t xml:space="preserve"> </t>
    </r>
    <r>
      <rPr>
        <sz val="10"/>
        <rFont val="Times New Roman"/>
        <family val="1"/>
        <charset val="204"/>
      </rPr>
      <t xml:space="preserve">(6 базовых заданий и 0-6 баллов за задания повышенного уровня </t>
    </r>
    <r>
      <rPr>
        <i/>
        <sz val="10"/>
        <rFont val="Times New Roman"/>
        <family val="1"/>
        <charset val="204"/>
      </rPr>
      <t>или</t>
    </r>
    <r>
      <rPr>
        <sz val="10"/>
        <rFont val="Times New Roman"/>
        <family val="1"/>
        <charset val="204"/>
      </rPr>
      <t xml:space="preserve"> 7 базовыз заданий и 0-4 балла за задания повышенного уровня</t>
    </r>
    <r>
      <rPr>
        <i/>
        <sz val="10"/>
        <rFont val="Times New Roman"/>
        <family val="1"/>
        <charset val="204"/>
      </rPr>
      <t xml:space="preserve"> или </t>
    </r>
    <r>
      <rPr>
        <sz val="10"/>
        <rFont val="Times New Roman"/>
        <family val="1"/>
        <charset val="204"/>
      </rPr>
      <t>8-10 базовых заданий и 0-2 балла за задания повышенного уровня)</t>
    </r>
  </si>
  <si>
    <r>
      <rPr>
        <b/>
        <sz val="12"/>
        <rFont val="Times New Roman"/>
        <family val="1"/>
        <charset val="204"/>
      </rPr>
      <t>Повышенный</t>
    </r>
    <r>
      <rPr>
        <sz val="12"/>
        <rFont val="Times New Roman"/>
        <family val="1"/>
        <charset val="204"/>
      </rPr>
      <t xml:space="preserve"> </t>
    </r>
    <r>
      <rPr>
        <sz val="10"/>
        <rFont val="Times New Roman"/>
        <family val="1"/>
        <charset val="204"/>
      </rPr>
      <t xml:space="preserve">(7 базовых заданий и 5-6 баллов за задания повышенного уровня </t>
    </r>
    <r>
      <rPr>
        <i/>
        <sz val="10"/>
        <rFont val="Times New Roman"/>
        <family val="1"/>
        <charset val="204"/>
      </rPr>
      <t>или</t>
    </r>
    <r>
      <rPr>
        <sz val="10"/>
        <rFont val="Times New Roman"/>
        <family val="1"/>
        <charset val="204"/>
      </rPr>
      <t xml:space="preserve"> 8 базовых заданий и 3-6 баллов за задания повышенного уровня </t>
    </r>
    <r>
      <rPr>
        <i/>
        <sz val="10"/>
        <rFont val="Times New Roman"/>
        <family val="1"/>
        <charset val="204"/>
      </rPr>
      <t xml:space="preserve">или </t>
    </r>
    <r>
      <rPr>
        <sz val="10"/>
        <rFont val="Times New Roman"/>
        <family val="1"/>
        <charset val="204"/>
      </rPr>
      <t>9-10 базовых заданий и 3-4 балла за задания повышенного уровня)</t>
    </r>
  </si>
  <si>
    <r>
      <rPr>
        <b/>
        <sz val="12"/>
        <rFont val="Times New Roman"/>
        <family val="1"/>
        <charset val="204"/>
      </rPr>
      <t>Высокий</t>
    </r>
    <r>
      <rPr>
        <sz val="12"/>
        <rFont val="Times New Roman"/>
        <family val="1"/>
        <charset val="204"/>
      </rPr>
      <t xml:space="preserve"> </t>
    </r>
    <r>
      <rPr>
        <sz val="10"/>
        <rFont val="Times New Roman"/>
        <family val="1"/>
        <charset val="204"/>
      </rPr>
      <t>(9-10 базовых заданий и 5-6 баллов за задания повышенного уровня)</t>
    </r>
  </si>
  <si>
    <t>Математика</t>
  </si>
  <si>
    <t>Русский язык</t>
  </si>
  <si>
    <t>Среднее</t>
  </si>
  <si>
    <t>Результаты выполнения контрольной работы по русскому языку по отдельным заданиям (1 класс, конец 2014/2015 учебного года)</t>
  </si>
  <si>
    <t>Анализ выполнения контрольной работы по русскому языку по элементам содержания (1 класс, конец 2014-2015 учебного года)</t>
  </si>
  <si>
    <t>Различение звуков и букв, осознание звукового состава слов</t>
  </si>
  <si>
    <t>Характеристика парных и непарных по твёрдости-мягкости согласных звуков Сопоставление звуковой и графической формы слова</t>
  </si>
  <si>
    <t>Определение количества слогов в слове и места ударения</t>
  </si>
  <si>
    <t>Нахождение слов, правильно разделенных для переноса</t>
  </si>
  <si>
    <t>Правописание гласных после шипящих</t>
  </si>
  <si>
    <t>Правописание заглавной буквы в начале предложения и в именах собственных</t>
  </si>
  <si>
    <t>Определение границ предложений. Правильное оформление предложений на письме. Овладение алгоритмом безошибочного списывания</t>
  </si>
  <si>
    <t>Нахождение слов, которые нельзя переносить</t>
  </si>
  <si>
    <t>Сопоставление описания звукового состава слова и графической формы слова</t>
  </si>
  <si>
    <t>Составление предложений с заданными словами</t>
  </si>
  <si>
    <t>Фонетика и графика</t>
  </si>
  <si>
    <t>Орфография</t>
  </si>
  <si>
    <t>1-3, 9, 10</t>
  </si>
  <si>
    <t>4-8</t>
  </si>
  <si>
    <t>Орфография. Пунктуация</t>
  </si>
  <si>
    <t>Определение места ударения в слове. (Определение алфавитного порядка слов.)</t>
  </si>
  <si>
    <t>12, 13</t>
  </si>
  <si>
    <t>РЕЗУЛЬТАТЫ ВЫПОЛНЕНИЯ ИТОГОВОЙ КОНТРОЛЬНОЙ РАБОТЫ ПО ЧТЕНИЮ</t>
  </si>
  <si>
    <t>ИТОГОВЫЙ БАЛЛ (максимальное кол-во баллов 14)</t>
  </si>
  <si>
    <r>
      <t xml:space="preserve">Кол-во </t>
    </r>
    <r>
      <rPr>
        <b/>
        <u/>
        <sz val="10"/>
        <rFont val="Cambria"/>
        <family val="1"/>
        <charset val="204"/>
        <scheme val="major"/>
      </rPr>
      <t xml:space="preserve">заданий </t>
    </r>
    <r>
      <rPr>
        <b/>
        <sz val="10"/>
        <rFont val="Cambria"/>
        <family val="1"/>
        <charset val="204"/>
        <scheme val="major"/>
      </rPr>
      <t>базового уровня (максимальное кол-во - 8)</t>
    </r>
  </si>
  <si>
    <r>
      <t xml:space="preserve">Кол-во </t>
    </r>
    <r>
      <rPr>
        <b/>
        <u/>
        <sz val="10"/>
        <rFont val="Cambria"/>
        <family val="1"/>
        <charset val="204"/>
      </rPr>
      <t xml:space="preserve">баллов </t>
    </r>
    <r>
      <rPr>
        <b/>
        <sz val="10"/>
        <rFont val="Cambria"/>
        <family val="1"/>
        <charset val="204"/>
      </rPr>
      <t>за задания повышенного уровня (максимальное кол-во баллов 4)</t>
    </r>
  </si>
  <si>
    <t>Распределение участников по уровням освоения учебного материала по чтению (1 класс, конец 2014/2015 учебного года)</t>
  </si>
  <si>
    <r>
      <rPr>
        <b/>
        <sz val="12"/>
        <rFont val="Times New Roman"/>
        <family val="1"/>
        <charset val="204"/>
      </rPr>
      <t xml:space="preserve">Низкий </t>
    </r>
    <r>
      <rPr>
        <sz val="10"/>
        <rFont val="Times New Roman"/>
        <family val="1"/>
        <charset val="204"/>
      </rPr>
      <t>(0-2 базовых задания и любое количество баллов за задания повышенного уровня)</t>
    </r>
  </si>
  <si>
    <r>
      <rPr>
        <b/>
        <sz val="12"/>
        <rFont val="Times New Roman"/>
        <family val="1"/>
        <charset val="204"/>
      </rPr>
      <t xml:space="preserve">Низкий </t>
    </r>
    <r>
      <rPr>
        <sz val="10"/>
        <rFont val="Times New Roman"/>
        <family val="1"/>
        <charset val="204"/>
      </rPr>
      <t>(0-3 базовых заданий и любое количество баллов за задания повышенного уровня)</t>
    </r>
  </si>
  <si>
    <r>
      <rPr>
        <b/>
        <sz val="12"/>
        <rFont val="Times New Roman"/>
        <family val="1"/>
        <charset val="204"/>
      </rPr>
      <t>Пониженный</t>
    </r>
    <r>
      <rPr>
        <sz val="12"/>
        <rFont val="Times New Roman"/>
        <family val="1"/>
        <charset val="204"/>
      </rPr>
      <t xml:space="preserve"> </t>
    </r>
    <r>
      <rPr>
        <sz val="10"/>
        <rFont val="Times New Roman"/>
        <family val="1"/>
        <charset val="204"/>
      </rPr>
      <t>(3-4 базовых задания и любое количество баллов за задания повышенного уровня)</t>
    </r>
  </si>
  <si>
    <r>
      <rPr>
        <b/>
        <sz val="12"/>
        <rFont val="Times New Roman"/>
        <family val="1"/>
        <charset val="204"/>
      </rPr>
      <t>Базовый</t>
    </r>
    <r>
      <rPr>
        <sz val="12"/>
        <rFont val="Times New Roman"/>
        <family val="1"/>
        <charset val="204"/>
      </rPr>
      <t xml:space="preserve"> </t>
    </r>
    <r>
      <rPr>
        <sz val="10"/>
        <rFont val="Times New Roman"/>
        <family val="1"/>
        <charset val="204"/>
      </rPr>
      <t xml:space="preserve">(5 базовых заданий и 0-4 балла за задания повышенного уровня </t>
    </r>
    <r>
      <rPr>
        <i/>
        <sz val="10"/>
        <rFont val="Times New Roman"/>
        <family val="1"/>
        <charset val="204"/>
      </rPr>
      <t>или</t>
    </r>
    <r>
      <rPr>
        <sz val="10"/>
        <rFont val="Times New Roman"/>
        <family val="1"/>
        <charset val="204"/>
      </rPr>
      <t xml:space="preserve"> 6 базовыз заданий и 0-2 балла за задания повышенного уровня</t>
    </r>
    <r>
      <rPr>
        <i/>
        <sz val="10"/>
        <rFont val="Times New Roman"/>
        <family val="1"/>
        <charset val="204"/>
      </rPr>
      <t xml:space="preserve"> или </t>
    </r>
    <r>
      <rPr>
        <sz val="10"/>
        <rFont val="Times New Roman"/>
        <family val="1"/>
        <charset val="204"/>
      </rPr>
      <t>7-8 базовых заданий и 0-1 балл за задания повышенного уровня)</t>
    </r>
  </si>
  <si>
    <r>
      <rPr>
        <b/>
        <sz val="12"/>
        <rFont val="Times New Roman"/>
        <family val="1"/>
        <charset val="204"/>
      </rPr>
      <t>Повышенный</t>
    </r>
    <r>
      <rPr>
        <sz val="12"/>
        <rFont val="Times New Roman"/>
        <family val="1"/>
        <charset val="204"/>
      </rPr>
      <t xml:space="preserve"> </t>
    </r>
    <r>
      <rPr>
        <sz val="10"/>
        <rFont val="Times New Roman"/>
        <family val="1"/>
        <charset val="204"/>
      </rPr>
      <t xml:space="preserve">(6 базовых заданий и 3-4 балла за задания повышенного уровня </t>
    </r>
    <r>
      <rPr>
        <i/>
        <sz val="10"/>
        <rFont val="Times New Roman"/>
        <family val="1"/>
        <charset val="204"/>
      </rPr>
      <t>или</t>
    </r>
    <r>
      <rPr>
        <sz val="10"/>
        <rFont val="Times New Roman"/>
        <family val="1"/>
        <charset val="204"/>
      </rPr>
      <t xml:space="preserve"> 7 базовых заданий и 2-4 балла за задания повышенного уровня </t>
    </r>
    <r>
      <rPr>
        <i/>
        <sz val="10"/>
        <rFont val="Times New Roman"/>
        <family val="1"/>
        <charset val="204"/>
      </rPr>
      <t xml:space="preserve">или </t>
    </r>
    <r>
      <rPr>
        <sz val="10"/>
        <rFont val="Times New Roman"/>
        <family val="1"/>
        <charset val="204"/>
      </rPr>
      <t>8 базовых заданий и 2 балла за задания повышенного уровня)</t>
    </r>
  </si>
  <si>
    <r>
      <rPr>
        <b/>
        <sz val="12"/>
        <rFont val="Times New Roman"/>
        <family val="1"/>
        <charset val="204"/>
      </rPr>
      <t>Высокий</t>
    </r>
    <r>
      <rPr>
        <sz val="12"/>
        <rFont val="Times New Roman"/>
        <family val="1"/>
        <charset val="204"/>
      </rPr>
      <t xml:space="preserve"> </t>
    </r>
    <r>
      <rPr>
        <sz val="10"/>
        <rFont val="Times New Roman"/>
        <family val="1"/>
        <charset val="204"/>
      </rPr>
      <t>(8 базовых заданий и 3-4 балла за задания повышенного уровня)</t>
    </r>
  </si>
  <si>
    <t>Чтение</t>
  </si>
  <si>
    <t>Результаты выполнения контрольной работы по чтению по отдельным заданиям (1 класс, конец 2014/2015 учебного года)</t>
  </si>
  <si>
    <t>Группа заданий</t>
  </si>
  <si>
    <t>Контролируемое умение</t>
  </si>
  <si>
    <t>1 группа</t>
  </si>
  <si>
    <t>Общее понимание содержания текста</t>
  </si>
  <si>
    <t>Умение находить информацию, заданную в явном виде</t>
  </si>
  <si>
    <t>3 группа</t>
  </si>
  <si>
    <t>Умение выделить последовательность событий, описанных в сказке</t>
  </si>
  <si>
    <t>Поледовательность</t>
  </si>
  <si>
    <t>2 группа</t>
  </si>
  <si>
    <t>Умение сформулировать на основе прочитанного несложный вывод</t>
  </si>
  <si>
    <t>4 группа</t>
  </si>
  <si>
    <t>Умение интерпритировать содержание прочитанного</t>
  </si>
  <si>
    <t>Умение находить информацию, заданную в явном и неявном виде, сделать на основе прочитанного несложный вывод</t>
  </si>
  <si>
    <t>Анализ выполнения контрольной работы по чтению по группам заданий (1 класс, конец 2014-2015 учебного года)</t>
  </si>
  <si>
    <t>Назначение группы заданий</t>
  </si>
  <si>
    <t>Проверка общего понимания содержания текста, проверка умения находить информацию заданную в явном виде</t>
  </si>
  <si>
    <t>1-4, 6</t>
  </si>
  <si>
    <t>Проверка умения извлечь из текста информацию, данную в неявном виде, сформулировать на основе прочитанного несложные выводы</t>
  </si>
  <si>
    <t>7</t>
  </si>
  <si>
    <t>9, 10</t>
  </si>
  <si>
    <t>Проверка понимания последовательности смысловых частей текста</t>
  </si>
  <si>
    <t>Проверка умения понять общий смысл текста, приблизиться к пониманию авторского замысла, определить на основе проведенного смыслового анализа чувства героев</t>
  </si>
  <si>
    <t>5</t>
  </si>
  <si>
    <t>8</t>
  </si>
  <si>
    <t>5. Количество уроков математики в неделю</t>
  </si>
  <si>
    <t>6. Укажите автора учебника "Математика", по которому Вы работаете в этом учебном году</t>
  </si>
  <si>
    <t>Вопрос 6</t>
  </si>
  <si>
    <t>Александрова Э.И. (Система Д.Б. Эльконина - В.В. Давыдова)</t>
  </si>
  <si>
    <t>Александрова Э.И. (УМК "Классическая начальная школа")</t>
  </si>
  <si>
    <t>Аргинская И.И. и др.</t>
  </si>
  <si>
    <t>Башмаков М.И. и др.</t>
  </si>
  <si>
    <t>Гейдман Б.П. и др.</t>
  </si>
  <si>
    <t>Давыдов В.В. и др.</t>
  </si>
  <si>
    <t>Демидова Т.Е. и др</t>
  </si>
  <si>
    <t xml:space="preserve">Истомина Н.Б. </t>
  </si>
  <si>
    <t>Моро М.И. и др.</t>
  </si>
  <si>
    <t>Петерсон Л.Г.</t>
  </si>
  <si>
    <t>Рудницкая В.Н. и др.</t>
  </si>
  <si>
    <t>Чекин А.Л.</t>
  </si>
  <si>
    <t xml:space="preserve">Минаева С.С., Рослова Л.О., Рыдзе О.А. (ВЕНТАНА-ГРАФ) </t>
  </si>
  <si>
    <t>Другой учебник</t>
  </si>
  <si>
    <t>7. Количество уроков русского языка в неделю</t>
  </si>
  <si>
    <t>8. Укажите автора учебника "Русский язык", по которому Вы работаете в этом учебном году</t>
  </si>
  <si>
    <t>Андрианова Т.М. и др.</t>
  </si>
  <si>
    <t>Бунеев Р.Н. и др.</t>
  </si>
  <si>
    <t>Граник Г.Г. и др.</t>
  </si>
  <si>
    <t>Зеленина Л.М. и др.</t>
  </si>
  <si>
    <t>Иванов С.В. и др.</t>
  </si>
  <si>
    <t>Канапина В.П. и др.</t>
  </si>
  <si>
    <t>Ломакович С.В. и др.</t>
  </si>
  <si>
    <t>Полякова А.В.</t>
  </si>
  <si>
    <t>Рамзаева Т.Г.</t>
  </si>
  <si>
    <t>Репкин В.В. и др.</t>
  </si>
  <si>
    <t>Соловейчик М.С. и др.</t>
  </si>
  <si>
    <t>Чуракова Н.А.</t>
  </si>
  <si>
    <t>9. Количество уроков литературного чтения в неделю</t>
  </si>
  <si>
    <t>10. Укажите автора учебника "Литературное чтение", по которому Вы работаете в этом учебном году</t>
  </si>
  <si>
    <t>Вопрос 10</t>
  </si>
  <si>
    <t>Грехнева Г.М. и др.</t>
  </si>
  <si>
    <t>Джежелей О.В.</t>
  </si>
  <si>
    <t>Ефросинина Л.А.</t>
  </si>
  <si>
    <t>Кац Э.Э.</t>
  </si>
  <si>
    <t>Климанова Л.Ф. и др.</t>
  </si>
  <si>
    <t>Кубасов О.В. (УМК "Гармония")</t>
  </si>
  <si>
    <t>Кубасов О.В. (серия "Для сердца и ума")</t>
  </si>
  <si>
    <t>Кудина Г.Н. и др.</t>
  </si>
  <si>
    <t>Лазарев В.И.</t>
  </si>
  <si>
    <t>Матвеева Е.И.</t>
  </si>
  <si>
    <t>Романовская З.И.</t>
  </si>
  <si>
    <t>Свиридова В.Ю.</t>
  </si>
  <si>
    <t>Вопрос 2</t>
  </si>
  <si>
    <r>
      <t xml:space="preserve">11. Каковы, на Ваш взгляд, основные причины возникающие у детей 1-го класса трудностей в школе </t>
    </r>
    <r>
      <rPr>
        <b/>
        <i/>
        <sz val="10"/>
        <rFont val="Arial Cyr"/>
        <charset val="204"/>
      </rPr>
      <t>(не более 2-х ответов)</t>
    </r>
  </si>
  <si>
    <t>1 вариант ответа</t>
  </si>
  <si>
    <t>Вопрос 11</t>
  </si>
  <si>
    <t>Усложненные программы обучения</t>
  </si>
  <si>
    <t>Недостаточный уровнень готовности детей к школе</t>
  </si>
  <si>
    <t>Перегрузка учащихся учебными предметами</t>
  </si>
  <si>
    <t>Перегрузка учащихся дополнительным образованием (спорт, музыка и др.)</t>
  </si>
  <si>
    <t>Ухудшение здоровья детей</t>
  </si>
  <si>
    <t>Недостаточная поддержка семьёй ребенка в процессе обучения в школе</t>
  </si>
  <si>
    <t>Трудности в отношениях детей с учителями</t>
  </si>
  <si>
    <t>Трудности в отношениях детей со сверстниками</t>
  </si>
  <si>
    <t>Перегрузка детей домашней работой</t>
  </si>
  <si>
    <t>Другое</t>
  </si>
  <si>
    <t>2 вариант ответа</t>
  </si>
  <si>
    <t>12. Ваш возраст</t>
  </si>
  <si>
    <t>13. Ваша категория</t>
  </si>
  <si>
    <t>14. Ваш стаж (число полных лет)</t>
  </si>
  <si>
    <t>Вопрос 13</t>
  </si>
  <si>
    <t>Номер задания БУ</t>
  </si>
  <si>
    <t>Номер задания ПУ</t>
  </si>
  <si>
    <t>код класса</t>
  </si>
  <si>
    <t>0100</t>
  </si>
  <si>
    <t>0102</t>
  </si>
  <si>
    <t>0103</t>
  </si>
  <si>
    <t>0104</t>
  </si>
  <si>
    <t>0105</t>
  </si>
  <si>
    <t>0106</t>
  </si>
  <si>
    <t>0107</t>
  </si>
  <si>
    <t>0108</t>
  </si>
  <si>
    <t>0109</t>
  </si>
  <si>
    <t>0110</t>
  </si>
  <si>
    <t>0111</t>
  </si>
  <si>
    <t>0112</t>
  </si>
  <si>
    <t>0113</t>
  </si>
  <si>
    <t>0114</t>
  </si>
  <si>
    <t>0115</t>
  </si>
  <si>
    <t>0116</t>
  </si>
  <si>
    <t>0117</t>
  </si>
  <si>
    <t>0118</t>
  </si>
  <si>
    <t>0119</t>
  </si>
  <si>
    <t>0120</t>
  </si>
  <si>
    <t>1, 2 - учащийся выполнял работу, 0 - не выполнял работу</t>
  </si>
  <si>
    <t>прерывистый</t>
  </si>
  <si>
    <t>хвост</t>
  </si>
  <si>
    <r>
      <rPr>
        <b/>
        <sz val="10"/>
        <rFont val="Arial Cyr"/>
        <charset val="204"/>
      </rPr>
      <t>Допустимые</t>
    </r>
    <r>
      <rPr>
        <sz val="10"/>
        <rFont val="Arial Cyr"/>
        <charset val="204"/>
      </rPr>
      <t xml:space="preserve"> баллы за задания</t>
    </r>
  </si>
  <si>
    <t>Муниципальное бюджетное общеобразовательное учреждение средняя общеобразовательное школа с углубленным изучением отдельных предметов № 80</t>
  </si>
  <si>
    <t>2007</t>
  </si>
  <si>
    <t>2006</t>
  </si>
  <si>
    <t>ДА</t>
  </si>
  <si>
    <t>Аникина Елена Викторовна</t>
  </si>
  <si>
    <t>начальная</t>
  </si>
  <si>
    <t>высшая</t>
  </si>
</sst>
</file>

<file path=xl/styles.xml><?xml version="1.0" encoding="utf-8"?>
<styleSheet xmlns="http://schemas.openxmlformats.org/spreadsheetml/2006/main">
  <numFmts count="4">
    <numFmt numFmtId="164" formatCode="[$-FC19]dd\ mmmm\ yyyy\ \г\.;@"/>
    <numFmt numFmtId="165" formatCode="0.0%"/>
    <numFmt numFmtId="166" formatCode="0.0"/>
    <numFmt numFmtId="167" formatCode="0;[Red]0"/>
  </numFmts>
  <fonts count="56">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Cambria"/>
      <family val="1"/>
      <charset val="204"/>
      <scheme val="major"/>
    </font>
    <font>
      <b/>
      <sz val="11"/>
      <name val="Cambria"/>
      <family val="1"/>
      <charset val="204"/>
      <scheme val="major"/>
    </font>
    <font>
      <sz val="2"/>
      <name val="Cambria"/>
      <family val="1"/>
      <charset val="204"/>
      <scheme val="major"/>
    </font>
    <font>
      <b/>
      <sz val="10"/>
      <name val="Cambria"/>
      <family val="1"/>
      <charset val="204"/>
      <scheme val="major"/>
    </font>
    <font>
      <sz val="10"/>
      <name val="Cambria"/>
      <family val="1"/>
      <charset val="204"/>
    </font>
    <font>
      <b/>
      <sz val="14"/>
      <name val="Cambria"/>
      <family val="1"/>
      <charset val="204"/>
      <scheme val="major"/>
    </font>
    <font>
      <b/>
      <sz val="12"/>
      <name val="Cambria"/>
      <family val="1"/>
      <charset val="204"/>
      <scheme val="major"/>
    </font>
    <font>
      <b/>
      <sz val="8"/>
      <name val="Cambria"/>
      <family val="1"/>
      <charset val="204"/>
      <scheme val="major"/>
    </font>
    <font>
      <sz val="8"/>
      <name val="Cambria"/>
      <family val="1"/>
      <charset val="204"/>
      <scheme val="major"/>
    </font>
    <font>
      <b/>
      <sz val="10"/>
      <name val="Arial Cyr"/>
      <charset val="204"/>
    </font>
    <font>
      <sz val="10"/>
      <name val="Arial Cyr"/>
      <family val="2"/>
      <charset val="204"/>
    </font>
    <font>
      <sz val="14"/>
      <name val="Cambria"/>
      <family val="1"/>
      <charset val="204"/>
      <scheme val="major"/>
    </font>
    <font>
      <b/>
      <u/>
      <sz val="10"/>
      <name val="Cambria"/>
      <family val="1"/>
      <charset val="204"/>
    </font>
    <font>
      <b/>
      <sz val="10"/>
      <name val="Cambria"/>
      <family val="1"/>
      <charset val="204"/>
    </font>
    <font>
      <b/>
      <sz val="10"/>
      <color rgb="FFFF0000"/>
      <name val="Cambria"/>
      <family val="1"/>
      <charset val="204"/>
      <scheme val="major"/>
    </font>
    <font>
      <sz val="10"/>
      <color rgb="FFFF0000"/>
      <name val="Cambria"/>
      <family val="1"/>
      <charset val="204"/>
      <scheme val="major"/>
    </font>
    <font>
      <sz val="10"/>
      <color rgb="FFFF0000"/>
      <name val="Arial Cyr"/>
      <charset val="204"/>
    </font>
    <font>
      <b/>
      <sz val="10"/>
      <color rgb="FFFF0000"/>
      <name val="Arial Cyr"/>
      <charset val="204"/>
    </font>
    <font>
      <b/>
      <sz val="8"/>
      <color indexed="81"/>
      <name val="Tahoma"/>
      <family val="2"/>
      <charset val="204"/>
    </font>
    <font>
      <sz val="8"/>
      <color indexed="81"/>
      <name val="Tahoma"/>
      <family val="2"/>
      <charset val="204"/>
    </font>
    <font>
      <b/>
      <sz val="9"/>
      <color indexed="81"/>
      <name val="Tahoma"/>
      <family val="2"/>
      <charset val="204"/>
    </font>
    <font>
      <b/>
      <u/>
      <sz val="10"/>
      <name val="Cambria"/>
      <family val="1"/>
      <charset val="204"/>
      <scheme val="major"/>
    </font>
    <font>
      <b/>
      <sz val="12"/>
      <name val="Times New Roman"/>
      <family val="1"/>
      <charset val="204"/>
    </font>
    <font>
      <sz val="12"/>
      <name val="Times New Roman"/>
      <family val="1"/>
      <charset val="204"/>
    </font>
    <font>
      <b/>
      <sz val="12"/>
      <color theme="1"/>
      <name val="Times New Roman"/>
      <family val="1"/>
      <charset val="204"/>
    </font>
    <font>
      <b/>
      <i/>
      <sz val="14"/>
      <color theme="1"/>
      <name val="Times New Roman"/>
      <family val="1"/>
      <charset val="204"/>
    </font>
    <font>
      <sz val="10"/>
      <name val="Times New Roman"/>
      <family val="1"/>
      <charset val="204"/>
    </font>
    <font>
      <b/>
      <i/>
      <sz val="12"/>
      <color theme="1"/>
      <name val="Times New Roman"/>
      <family val="1"/>
      <charset val="204"/>
    </font>
    <font>
      <b/>
      <i/>
      <sz val="11"/>
      <color theme="1"/>
      <name val="Times New Roman"/>
      <family val="1"/>
      <charset val="204"/>
    </font>
    <font>
      <b/>
      <sz val="10"/>
      <name val="Arial Cyr"/>
      <family val="2"/>
      <charset val="204"/>
    </font>
    <font>
      <b/>
      <sz val="11"/>
      <name val="Arial Cyr"/>
      <family val="2"/>
      <charset val="204"/>
    </font>
    <font>
      <b/>
      <sz val="12"/>
      <name val="Times New Roman"/>
      <family val="1"/>
    </font>
    <font>
      <sz val="11"/>
      <name val="Arial Cyr"/>
      <family val="2"/>
      <charset val="204"/>
    </font>
    <font>
      <b/>
      <sz val="12"/>
      <name val="Arial Cyr"/>
      <family val="2"/>
      <charset val="204"/>
    </font>
    <font>
      <sz val="12"/>
      <name val="Arial Cyr"/>
      <family val="2"/>
      <charset val="204"/>
    </font>
    <font>
      <b/>
      <sz val="16"/>
      <name val="Arial Cyr"/>
      <family val="2"/>
      <charset val="204"/>
    </font>
    <font>
      <sz val="16"/>
      <name val="Arial Cyr"/>
      <family val="2"/>
      <charset val="204"/>
    </font>
    <font>
      <sz val="11"/>
      <color rgb="FF9C0006"/>
      <name val="Calibri"/>
      <family val="2"/>
      <charset val="204"/>
      <scheme val="minor"/>
    </font>
    <font>
      <sz val="10"/>
      <color theme="0"/>
      <name val="Arial Cyr"/>
      <charset val="204"/>
    </font>
    <font>
      <sz val="11"/>
      <color theme="1"/>
      <name val="Cambria"/>
      <family val="1"/>
      <charset val="204"/>
      <scheme val="major"/>
    </font>
    <font>
      <sz val="10"/>
      <color theme="0"/>
      <name val="Times New Roman"/>
      <family val="1"/>
      <charset val="204"/>
    </font>
    <font>
      <sz val="10"/>
      <color rgb="FFC00000"/>
      <name val="Cambria"/>
      <family val="1"/>
      <charset val="204"/>
      <scheme val="major"/>
    </font>
    <font>
      <sz val="10"/>
      <color rgb="FFC00000"/>
      <name val="Arial Cyr"/>
      <charset val="204"/>
    </font>
    <font>
      <b/>
      <sz val="10"/>
      <color rgb="FFC00000"/>
      <name val="Cambria"/>
      <family val="1"/>
      <charset val="204"/>
      <scheme val="major"/>
    </font>
    <font>
      <sz val="10"/>
      <color rgb="FFFF0000"/>
      <name val="Times New Roman"/>
      <family val="1"/>
      <charset val="204"/>
    </font>
    <font>
      <i/>
      <sz val="10"/>
      <name val="Times New Roman"/>
      <family val="1"/>
      <charset val="204"/>
    </font>
    <font>
      <b/>
      <i/>
      <sz val="10"/>
      <name val="Arial Cyr"/>
      <charset val="204"/>
    </font>
    <font>
      <sz val="12"/>
      <color theme="0"/>
      <name val="Times New Roman"/>
      <family val="1"/>
      <charset val="204"/>
    </font>
    <font>
      <b/>
      <sz val="10"/>
      <color indexed="8"/>
      <name val="Arial Cyr"/>
      <family val="2"/>
      <charset val="204"/>
    </font>
  </fonts>
  <fills count="17">
    <fill>
      <patternFill patternType="none"/>
    </fill>
    <fill>
      <patternFill patternType="gray125"/>
    </fill>
    <fill>
      <patternFill patternType="solid">
        <fgColor theme="5" tint="0.79998168889431442"/>
        <bgColor indexed="64"/>
      </patternFill>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indexed="22"/>
        <bgColor indexed="64"/>
      </patternFill>
    </fill>
    <fill>
      <patternFill patternType="solid">
        <fgColor rgb="FFFFC7CE"/>
      </patternFill>
    </fill>
    <fill>
      <patternFill patternType="solid">
        <fgColor rgb="FFFFFF00"/>
        <bgColor indexed="64"/>
      </patternFill>
    </fill>
    <fill>
      <patternFill patternType="solid">
        <fgColor theme="5" tint="0.59999389629810485"/>
        <bgColor indexed="64"/>
      </patternFill>
    </fill>
    <fill>
      <patternFill patternType="solid">
        <fgColor rgb="FFFF0000"/>
        <bgColor indexed="64"/>
      </patternFill>
    </fill>
    <fill>
      <patternFill patternType="solid">
        <fgColor theme="9" tint="0.59999389629810485"/>
        <bgColor indexed="64"/>
      </patternFill>
    </fill>
    <fill>
      <patternFill patternType="solid">
        <fgColor theme="0" tint="-0.499984740745262"/>
        <bgColor indexed="64"/>
      </patternFill>
    </fill>
    <fill>
      <patternFill patternType="solid">
        <fgColor rgb="FFFFC000"/>
        <bgColor indexed="64"/>
      </patternFill>
    </fill>
    <fill>
      <patternFill patternType="solid">
        <fgColor theme="4" tint="0.79998168889431442"/>
        <bgColor indexed="64"/>
      </patternFill>
    </fill>
  </fills>
  <borders count="5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s>
  <cellStyleXfs count="9">
    <xf numFmtId="0" fontId="0" fillId="0" borderId="0"/>
    <xf numFmtId="9" fontId="5" fillId="0" borderId="0" applyFont="0" applyFill="0" applyBorder="0" applyAlignment="0" applyProtection="0"/>
    <xf numFmtId="0" fontId="17" fillId="0" borderId="0"/>
    <xf numFmtId="9" fontId="6" fillId="0" borderId="0" applyFont="0" applyFill="0" applyBorder="0" applyAlignment="0" applyProtection="0"/>
    <xf numFmtId="9" fontId="4" fillId="0" borderId="0" applyFont="0" applyFill="0" applyBorder="0" applyAlignment="0" applyProtection="0"/>
    <xf numFmtId="0" fontId="44" fillId="9" borderId="0" applyNumberFormat="0" applyBorder="0" applyAlignment="0" applyProtection="0"/>
    <xf numFmtId="9" fontId="3" fillId="0" borderId="0" applyFont="0" applyFill="0" applyBorder="0" applyAlignment="0" applyProtection="0"/>
    <xf numFmtId="0" fontId="2" fillId="0" borderId="0"/>
    <xf numFmtId="9" fontId="1" fillId="0" borderId="0" applyFont="0" applyFill="0" applyBorder="0" applyAlignment="0" applyProtection="0"/>
  </cellStyleXfs>
  <cellXfs count="531">
    <xf numFmtId="0" fontId="0" fillId="0" borderId="0" xfId="0"/>
    <xf numFmtId="0" fontId="0" fillId="0" borderId="0" xfId="0" applyBorder="1" applyProtection="1">
      <protection hidden="1"/>
    </xf>
    <xf numFmtId="0" fontId="7" fillId="0" borderId="0" xfId="0" applyFont="1" applyBorder="1" applyProtection="1">
      <protection hidden="1"/>
    </xf>
    <xf numFmtId="0" fontId="7" fillId="0" borderId="0" xfId="0" applyFont="1" applyBorder="1" applyAlignment="1" applyProtection="1">
      <alignment horizontal="center" vertical="center"/>
      <protection hidden="1"/>
    </xf>
    <xf numFmtId="0" fontId="8" fillId="0" borderId="0" xfId="0" applyFont="1" applyFill="1" applyBorder="1" applyAlignment="1" applyProtection="1">
      <alignment horizontal="right" vertical="center" wrapText="1"/>
    </xf>
    <xf numFmtId="49" fontId="8" fillId="0" borderId="1" xfId="0" applyNumberFormat="1" applyFont="1" applyFill="1" applyBorder="1" applyAlignment="1" applyProtection="1">
      <alignment horizontal="center" vertical="center" wrapText="1"/>
      <protection locked="0"/>
    </xf>
    <xf numFmtId="0" fontId="0" fillId="0" borderId="0" xfId="0" applyProtection="1">
      <protection hidden="1"/>
    </xf>
    <xf numFmtId="0" fontId="7" fillId="0" borderId="0" xfId="0" applyFont="1" applyProtection="1">
      <protection hidden="1"/>
    </xf>
    <xf numFmtId="0" fontId="9" fillId="0" borderId="0" xfId="0" applyFont="1" applyFill="1" applyBorder="1" applyAlignment="1" applyProtection="1">
      <alignment horizontal="center" vertical="center"/>
      <protection hidden="1"/>
    </xf>
    <xf numFmtId="0" fontId="7" fillId="0" borderId="0" xfId="0" applyFont="1" applyFill="1" applyBorder="1" applyAlignment="1" applyProtection="1">
      <protection hidden="1"/>
    </xf>
    <xf numFmtId="0" fontId="0" fillId="0" borderId="0" xfId="0" applyAlignment="1" applyProtection="1">
      <alignment wrapText="1"/>
      <protection hidden="1"/>
    </xf>
    <xf numFmtId="0" fontId="10" fillId="0" borderId="0"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left" wrapText="1"/>
      <protection hidden="1"/>
    </xf>
    <xf numFmtId="0" fontId="12" fillId="0" borderId="0" xfId="0" applyFont="1" applyBorder="1" applyProtection="1">
      <protection hidden="1"/>
    </xf>
    <xf numFmtId="0" fontId="12" fillId="0" borderId="0" xfId="0" applyFont="1" applyBorder="1" applyAlignment="1" applyProtection="1">
      <alignment horizontal="center" vertical="center"/>
      <protection hidden="1"/>
    </xf>
    <xf numFmtId="49" fontId="0" fillId="0" borderId="0" xfId="0" applyNumberFormat="1" applyProtection="1">
      <protection hidden="1"/>
    </xf>
    <xf numFmtId="49" fontId="13" fillId="0" borderId="6" xfId="0" applyNumberFormat="1" applyFont="1" applyFill="1" applyBorder="1" applyAlignment="1" applyProtection="1">
      <alignment horizontal="center"/>
      <protection hidden="1"/>
    </xf>
    <xf numFmtId="49" fontId="13" fillId="0" borderId="0" xfId="0" applyNumberFormat="1" applyFont="1" applyFill="1" applyBorder="1" applyAlignment="1" applyProtection="1">
      <alignment horizontal="center" vertical="center"/>
      <protection hidden="1"/>
    </xf>
    <xf numFmtId="49" fontId="13" fillId="0" borderId="7" xfId="0" applyNumberFormat="1" applyFont="1" applyFill="1" applyBorder="1" applyAlignment="1" applyProtection="1">
      <alignment horizontal="center"/>
      <protection hidden="1"/>
    </xf>
    <xf numFmtId="49" fontId="13" fillId="0" borderId="8" xfId="0" applyNumberFormat="1" applyFont="1" applyFill="1" applyBorder="1" applyAlignment="1" applyProtection="1">
      <alignment horizontal="center"/>
      <protection hidden="1"/>
    </xf>
    <xf numFmtId="49" fontId="13" fillId="0" borderId="9" xfId="0" applyNumberFormat="1" applyFont="1" applyFill="1" applyBorder="1" applyAlignment="1" applyProtection="1">
      <alignment horizontal="center"/>
      <protection locked="0" hidden="1"/>
    </xf>
    <xf numFmtId="0" fontId="7" fillId="0" borderId="14" xfId="0" applyFont="1" applyBorder="1" applyAlignment="1" applyProtection="1">
      <alignment horizontal="center"/>
      <protection hidden="1"/>
    </xf>
    <xf numFmtId="0" fontId="7" fillId="0" borderId="0" xfId="0" applyFont="1" applyBorder="1" applyAlignment="1" applyProtection="1">
      <alignment horizontal="center" vertical="center"/>
      <protection locked="0" hidden="1"/>
    </xf>
    <xf numFmtId="0" fontId="7" fillId="0" borderId="0" xfId="0" applyNumberFormat="1" applyFont="1" applyBorder="1" applyProtection="1">
      <protection locked="0"/>
    </xf>
    <xf numFmtId="0" fontId="7" fillId="0" borderId="0" xfId="0" applyNumberFormat="1" applyFont="1" applyBorder="1" applyAlignment="1" applyProtection="1">
      <alignment horizontal="center"/>
      <protection hidden="1"/>
    </xf>
    <xf numFmtId="0" fontId="7" fillId="0" borderId="0" xfId="0" applyNumberFormat="1" applyFont="1" applyBorder="1" applyAlignment="1" applyProtection="1">
      <alignment horizontal="center"/>
      <protection locked="0"/>
    </xf>
    <xf numFmtId="49" fontId="7" fillId="0" borderId="0" xfId="0" applyNumberFormat="1" applyFont="1" applyBorder="1" applyAlignment="1" applyProtection="1">
      <alignment horizontal="center"/>
      <protection locked="0"/>
    </xf>
    <xf numFmtId="49" fontId="7" fillId="0" borderId="0" xfId="0" applyNumberFormat="1" applyFont="1" applyFill="1" applyBorder="1" applyAlignment="1" applyProtection="1">
      <alignment horizontal="center"/>
      <protection locked="0"/>
    </xf>
    <xf numFmtId="0" fontId="7" fillId="0" borderId="15" xfId="0" applyFont="1" applyBorder="1" applyAlignment="1" applyProtection="1">
      <alignment horizontal="center"/>
      <protection locked="0"/>
    </xf>
    <xf numFmtId="0" fontId="7" fillId="0" borderId="16" xfId="0" applyFont="1" applyBorder="1" applyAlignment="1" applyProtection="1">
      <alignment horizontal="center"/>
      <protection hidden="1"/>
    </xf>
    <xf numFmtId="0" fontId="7" fillId="0" borderId="6" xfId="0" applyFont="1" applyBorder="1" applyAlignment="1" applyProtection="1">
      <alignment horizontal="center" vertical="center"/>
      <protection locked="0" hidden="1"/>
    </xf>
    <xf numFmtId="0" fontId="7" fillId="0" borderId="6" xfId="0" applyNumberFormat="1" applyFont="1" applyBorder="1" applyProtection="1">
      <protection locked="0"/>
    </xf>
    <xf numFmtId="0" fontId="7" fillId="0" borderId="6" xfId="0" applyNumberFormat="1" applyFont="1" applyBorder="1" applyAlignment="1" applyProtection="1">
      <alignment horizontal="center"/>
      <protection hidden="1"/>
    </xf>
    <xf numFmtId="0" fontId="7" fillId="0" borderId="6" xfId="0" applyNumberFormat="1" applyFont="1" applyBorder="1" applyAlignment="1" applyProtection="1">
      <alignment horizontal="center"/>
      <protection locked="0"/>
    </xf>
    <xf numFmtId="49" fontId="7" fillId="0" borderId="6" xfId="0" applyNumberFormat="1" applyFont="1" applyBorder="1" applyAlignment="1" applyProtection="1">
      <alignment horizontal="center"/>
      <protection locked="0"/>
    </xf>
    <xf numFmtId="49" fontId="7" fillId="0" borderId="6" xfId="0" applyNumberFormat="1" applyFont="1" applyFill="1" applyBorder="1" applyAlignment="1" applyProtection="1">
      <alignment horizontal="center"/>
      <protection locked="0"/>
    </xf>
    <xf numFmtId="0" fontId="7" fillId="0" borderId="17" xfId="0" applyFont="1" applyBorder="1" applyAlignment="1" applyProtection="1">
      <alignment horizontal="center"/>
      <protection locked="0"/>
    </xf>
    <xf numFmtId="0" fontId="7" fillId="0" borderId="9" xfId="0" applyFont="1" applyBorder="1" applyAlignment="1" applyProtection="1">
      <alignment horizontal="center" vertical="center"/>
      <protection locked="0" hidden="1"/>
    </xf>
    <xf numFmtId="0" fontId="7" fillId="0" borderId="0" xfId="0" applyFont="1" applyBorder="1" applyAlignment="1" applyProtection="1">
      <alignment horizontal="center"/>
      <protection hidden="1"/>
    </xf>
    <xf numFmtId="0" fontId="0" fillId="0" borderId="0" xfId="0" applyBorder="1" applyAlignment="1" applyProtection="1">
      <alignment horizontal="center" vertical="center"/>
      <protection hidden="1"/>
    </xf>
    <xf numFmtId="0" fontId="0" fillId="0" borderId="0" xfId="0" applyAlignment="1" applyProtection="1">
      <alignment horizontal="center" vertical="center"/>
      <protection hidden="1"/>
    </xf>
    <xf numFmtId="0" fontId="7" fillId="3" borderId="0" xfId="0" applyFont="1" applyFill="1" applyProtection="1">
      <protection hidden="1"/>
    </xf>
    <xf numFmtId="0" fontId="0" fillId="3" borderId="0" xfId="0" applyFill="1" applyProtection="1">
      <protection hidden="1"/>
    </xf>
    <xf numFmtId="0" fontId="7" fillId="3" borderId="0" xfId="0" applyFont="1" applyFill="1" applyAlignment="1" applyProtection="1">
      <protection hidden="1"/>
    </xf>
    <xf numFmtId="0" fontId="14" fillId="3" borderId="0" xfId="0" applyFont="1" applyFill="1" applyBorder="1" applyAlignment="1" applyProtection="1">
      <alignment horizontal="center" vertical="center" wrapText="1"/>
      <protection hidden="1"/>
    </xf>
    <xf numFmtId="0" fontId="9" fillId="3" borderId="0" xfId="0" applyFont="1" applyFill="1" applyBorder="1" applyAlignment="1" applyProtection="1">
      <protection hidden="1"/>
    </xf>
    <xf numFmtId="0" fontId="7" fillId="3" borderId="0" xfId="0" applyFont="1" applyFill="1" applyBorder="1" applyAlignment="1" applyProtection="1">
      <protection hidden="1"/>
    </xf>
    <xf numFmtId="0" fontId="7" fillId="3" borderId="0" xfId="0" applyFont="1" applyFill="1" applyAlignment="1" applyProtection="1">
      <alignment wrapText="1"/>
      <protection hidden="1"/>
    </xf>
    <xf numFmtId="0" fontId="7" fillId="0" borderId="0" xfId="0" applyFont="1" applyFill="1" applyBorder="1" applyAlignment="1">
      <alignment wrapText="1"/>
    </xf>
    <xf numFmtId="0" fontId="7" fillId="3" borderId="0" xfId="0" applyFont="1" applyFill="1" applyBorder="1" applyAlignment="1" applyProtection="1">
      <alignment wrapText="1"/>
      <protection hidden="1"/>
    </xf>
    <xf numFmtId="0" fontId="10" fillId="3" borderId="0" xfId="0" applyFont="1" applyFill="1" applyBorder="1" applyAlignment="1" applyProtection="1">
      <alignment horizontal="left" wrapText="1"/>
      <protection hidden="1"/>
    </xf>
    <xf numFmtId="0" fontId="10" fillId="3" borderId="0" xfId="0" applyFont="1" applyFill="1" applyBorder="1" applyAlignment="1" applyProtection="1">
      <alignment horizontal="right"/>
      <protection hidden="1"/>
    </xf>
    <xf numFmtId="0" fontId="13" fillId="3" borderId="19" xfId="0" applyFont="1" applyFill="1" applyBorder="1" applyAlignment="1" applyProtection="1">
      <alignment horizontal="center"/>
      <protection hidden="1"/>
    </xf>
    <xf numFmtId="0" fontId="10" fillId="3" borderId="1" xfId="0" applyFont="1" applyFill="1" applyBorder="1" applyAlignment="1" applyProtection="1">
      <alignment horizontal="center" vertical="center"/>
      <protection locked="0" hidden="1"/>
    </xf>
    <xf numFmtId="0" fontId="15" fillId="3" borderId="0" xfId="0" applyFont="1" applyFill="1" applyBorder="1" applyAlignment="1" applyProtection="1">
      <protection hidden="1"/>
    </xf>
    <xf numFmtId="0" fontId="16" fillId="0" borderId="20" xfId="0" applyFont="1" applyBorder="1" applyProtection="1">
      <protection hidden="1"/>
    </xf>
    <xf numFmtId="0" fontId="16" fillId="0" borderId="21" xfId="0" applyFont="1" applyBorder="1" applyProtection="1">
      <protection hidden="1"/>
    </xf>
    <xf numFmtId="0" fontId="10" fillId="0" borderId="9" xfId="0" applyFont="1" applyFill="1" applyBorder="1" applyAlignment="1" applyProtection="1">
      <alignment horizontal="center" vertical="center" textRotation="90" wrapText="1"/>
      <protection hidden="1"/>
    </xf>
    <xf numFmtId="0" fontId="10" fillId="0" borderId="9" xfId="0" applyFont="1" applyFill="1" applyBorder="1" applyAlignment="1" applyProtection="1">
      <alignment horizontal="center" vertical="center" wrapText="1"/>
      <protection hidden="1"/>
    </xf>
    <xf numFmtId="0" fontId="7" fillId="3" borderId="9" xfId="0" applyFont="1" applyFill="1" applyBorder="1" applyAlignment="1" applyProtection="1">
      <alignment vertical="center" wrapText="1"/>
      <protection hidden="1"/>
    </xf>
    <xf numFmtId="0" fontId="7" fillId="3" borderId="9" xfId="0" applyNumberFormat="1" applyFont="1" applyFill="1" applyBorder="1" applyAlignment="1" applyProtection="1">
      <alignment horizontal="center" vertical="center" wrapText="1"/>
      <protection locked="0" hidden="1"/>
    </xf>
    <xf numFmtId="0" fontId="7" fillId="3" borderId="0" xfId="0" applyFont="1" applyFill="1" applyBorder="1" applyProtection="1">
      <protection hidden="1"/>
    </xf>
    <xf numFmtId="0" fontId="0" fillId="4" borderId="0" xfId="0" applyFill="1" applyBorder="1" applyProtection="1">
      <protection hidden="1"/>
    </xf>
    <xf numFmtId="0" fontId="0" fillId="3" borderId="0" xfId="0" applyFill="1" applyBorder="1" applyAlignment="1" applyProtection="1">
      <alignment wrapText="1"/>
      <protection hidden="1"/>
    </xf>
    <xf numFmtId="0" fontId="13" fillId="0" borderId="0" xfId="0" applyFont="1" applyFill="1" applyBorder="1" applyAlignment="1" applyProtection="1">
      <protection hidden="1"/>
    </xf>
    <xf numFmtId="0" fontId="10" fillId="0" borderId="9" xfId="0" applyFont="1" applyFill="1" applyBorder="1" applyAlignment="1" applyProtection="1">
      <alignment horizontal="center" vertical="center" textRotation="90"/>
      <protection hidden="1"/>
    </xf>
    <xf numFmtId="0" fontId="10" fillId="0" borderId="12" xfId="0" applyFont="1" applyFill="1" applyBorder="1" applyAlignment="1">
      <alignment horizontal="center" vertical="center" wrapText="1"/>
    </xf>
    <xf numFmtId="0" fontId="10" fillId="0" borderId="32" xfId="0" applyFont="1" applyFill="1" applyBorder="1" applyAlignment="1" applyProtection="1">
      <alignment horizontal="center" vertical="center" textRotation="90" wrapText="1"/>
      <protection hidden="1"/>
    </xf>
    <xf numFmtId="0" fontId="10" fillId="0" borderId="12" xfId="0" applyFont="1" applyFill="1" applyBorder="1" applyAlignment="1" applyProtection="1">
      <alignment horizontal="center" vertical="center" textRotation="90" wrapText="1"/>
      <protection hidden="1"/>
    </xf>
    <xf numFmtId="0" fontId="10" fillId="0" borderId="12" xfId="0" applyFont="1" applyFill="1" applyBorder="1" applyAlignment="1" applyProtection="1">
      <alignment horizontal="center" vertical="center" wrapText="1"/>
      <protection hidden="1"/>
    </xf>
    <xf numFmtId="0" fontId="10" fillId="0" borderId="9" xfId="0" applyFont="1" applyFill="1" applyBorder="1" applyAlignment="1">
      <alignment horizontal="center" vertical="center" wrapText="1"/>
    </xf>
    <xf numFmtId="0" fontId="10" fillId="0" borderId="26" xfId="0" applyFont="1" applyFill="1" applyBorder="1" applyAlignment="1" applyProtection="1">
      <alignment horizontal="center" vertical="center" textRotation="90" wrapText="1"/>
      <protection hidden="1"/>
    </xf>
    <xf numFmtId="0" fontId="21" fillId="6" borderId="12" xfId="0" applyFont="1" applyFill="1" applyBorder="1" applyAlignment="1" applyProtection="1">
      <alignment horizontal="center" vertical="center" textRotation="90"/>
      <protection hidden="1"/>
    </xf>
    <xf numFmtId="0" fontId="21" fillId="6" borderId="16" xfId="0" applyFont="1" applyFill="1" applyBorder="1" applyAlignment="1" applyProtection="1">
      <alignment horizontal="center" vertical="center"/>
      <protection hidden="1"/>
    </xf>
    <xf numFmtId="0" fontId="22" fillId="6" borderId="12" xfId="0" applyFont="1" applyFill="1" applyBorder="1" applyAlignment="1">
      <alignment horizontal="center" vertical="center" wrapText="1"/>
    </xf>
    <xf numFmtId="0" fontId="22" fillId="6" borderId="9" xfId="0" applyFont="1" applyFill="1" applyBorder="1" applyAlignment="1">
      <alignment horizontal="center" vertical="center" wrapText="1"/>
    </xf>
    <xf numFmtId="0" fontId="23" fillId="5" borderId="12" xfId="0" applyFont="1" applyFill="1" applyBorder="1" applyProtection="1">
      <protection hidden="1"/>
    </xf>
    <xf numFmtId="0" fontId="21" fillId="6" borderId="9" xfId="0" applyFont="1" applyFill="1" applyBorder="1" applyAlignment="1" applyProtection="1">
      <alignment horizontal="center" vertical="center" textRotation="90"/>
      <protection hidden="1"/>
    </xf>
    <xf numFmtId="0" fontId="21" fillId="6" borderId="18" xfId="0" applyFont="1" applyFill="1" applyBorder="1" applyAlignment="1" applyProtection="1">
      <alignment horizontal="center" vertical="center"/>
      <protection hidden="1"/>
    </xf>
    <xf numFmtId="0" fontId="21" fillId="5" borderId="26" xfId="0" applyFont="1" applyFill="1" applyBorder="1" applyAlignment="1" applyProtection="1">
      <alignment horizontal="center" vertical="center" wrapText="1"/>
      <protection hidden="1"/>
    </xf>
    <xf numFmtId="0" fontId="21" fillId="5" borderId="9" xfId="0" applyFont="1" applyFill="1" applyBorder="1" applyAlignment="1" applyProtection="1">
      <alignment horizontal="center" vertical="center" wrapText="1"/>
      <protection hidden="1"/>
    </xf>
    <xf numFmtId="0" fontId="21" fillId="6" borderId="10" xfId="0" applyFont="1" applyFill="1" applyBorder="1" applyAlignment="1">
      <alignment horizontal="center" textRotation="90"/>
    </xf>
    <xf numFmtId="0" fontId="21" fillId="6" borderId="13" xfId="0" applyFont="1" applyFill="1" applyBorder="1" applyAlignment="1">
      <alignment horizontal="center"/>
    </xf>
    <xf numFmtId="0" fontId="7" fillId="3" borderId="18" xfId="0" applyFont="1" applyFill="1" applyBorder="1" applyAlignment="1" applyProtection="1">
      <alignment vertical="center" wrapText="1"/>
      <protection hidden="1"/>
    </xf>
    <xf numFmtId="0" fontId="7" fillId="3" borderId="10" xfId="0" applyNumberFormat="1" applyFont="1" applyFill="1" applyBorder="1" applyAlignment="1" applyProtection="1">
      <alignment horizontal="center" vertical="center" wrapText="1"/>
      <protection locked="0" hidden="1"/>
    </xf>
    <xf numFmtId="0" fontId="7" fillId="3" borderId="29" xfId="0" applyNumberFormat="1" applyFont="1" applyFill="1" applyBorder="1" applyAlignment="1" applyProtection="1">
      <alignment horizontal="center" vertical="center" wrapText="1"/>
      <protection locked="0" hidden="1"/>
    </xf>
    <xf numFmtId="0" fontId="13" fillId="2" borderId="9" xfId="0" applyFont="1" applyFill="1" applyBorder="1" applyAlignment="1" applyProtection="1">
      <alignment vertical="center" wrapText="1"/>
      <protection hidden="1"/>
    </xf>
    <xf numFmtId="0" fontId="18" fillId="3" borderId="0" xfId="0" applyFont="1" applyFill="1" applyBorder="1" applyAlignment="1" applyProtection="1">
      <alignment wrapText="1"/>
      <protection hidden="1"/>
    </xf>
    <xf numFmtId="0" fontId="7" fillId="0" borderId="0" xfId="0" applyFont="1" applyBorder="1" applyAlignment="1"/>
    <xf numFmtId="0" fontId="13" fillId="0" borderId="0" xfId="0" applyFont="1" applyFill="1" applyBorder="1" applyAlignment="1" applyProtection="1">
      <alignment horizontal="center"/>
      <protection hidden="1"/>
    </xf>
    <xf numFmtId="0" fontId="0" fillId="0" borderId="0" xfId="0" applyAlignment="1">
      <alignment wrapText="1"/>
    </xf>
    <xf numFmtId="0" fontId="10" fillId="0" borderId="17" xfId="0" applyFont="1" applyFill="1" applyBorder="1" applyAlignment="1">
      <alignment horizontal="center" vertical="center" wrapText="1"/>
    </xf>
    <xf numFmtId="0" fontId="10" fillId="0" borderId="18" xfId="0" applyFont="1" applyFill="1" applyBorder="1" applyAlignment="1" applyProtection="1">
      <alignment horizontal="center" vertical="center"/>
      <protection hidden="1"/>
    </xf>
    <xf numFmtId="0" fontId="10" fillId="0" borderId="8" xfId="0" applyFont="1" applyFill="1" applyBorder="1" applyAlignment="1">
      <alignment horizontal="center" vertical="center" wrapText="1"/>
    </xf>
    <xf numFmtId="0" fontId="22" fillId="6" borderId="8"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22" fillId="6" borderId="18" xfId="0" applyFont="1" applyFill="1" applyBorder="1" applyAlignment="1">
      <alignment horizontal="center" vertical="center" wrapText="1"/>
    </xf>
    <xf numFmtId="0" fontId="7" fillId="3" borderId="18" xfId="0" applyNumberFormat="1" applyFont="1" applyFill="1" applyBorder="1" applyAlignment="1" applyProtection="1">
      <alignment horizontal="center" vertical="center" wrapText="1"/>
      <protection locked="0" hidden="1"/>
    </xf>
    <xf numFmtId="0" fontId="7" fillId="3" borderId="33" xfId="0" applyNumberFormat="1" applyFont="1" applyFill="1" applyBorder="1" applyAlignment="1" applyProtection="1">
      <alignment horizontal="center" vertical="center" wrapText="1"/>
      <protection locked="0" hidden="1"/>
    </xf>
    <xf numFmtId="0" fontId="10" fillId="0" borderId="6" xfId="0" applyFont="1" applyFill="1" applyBorder="1" applyAlignment="1">
      <alignment horizontal="center" vertical="center" wrapText="1"/>
    </xf>
    <xf numFmtId="0" fontId="10" fillId="0" borderId="34" xfId="0" applyFont="1" applyFill="1" applyBorder="1" applyAlignment="1" applyProtection="1">
      <alignment horizontal="center" vertical="center" textRotation="90"/>
      <protection hidden="1"/>
    </xf>
    <xf numFmtId="0" fontId="10" fillId="0" borderId="12" xfId="0" applyFont="1" applyFill="1" applyBorder="1" applyAlignment="1" applyProtection="1">
      <alignment horizontal="center" vertical="center" textRotation="90"/>
      <protection hidden="1"/>
    </xf>
    <xf numFmtId="0" fontId="10" fillId="0" borderId="16" xfId="0" applyFont="1" applyFill="1" applyBorder="1" applyAlignment="1" applyProtection="1">
      <alignment horizontal="center" vertical="center"/>
      <protection hidden="1"/>
    </xf>
    <xf numFmtId="0" fontId="10" fillId="2" borderId="29" xfId="0" applyFont="1" applyFill="1" applyBorder="1" applyAlignment="1">
      <alignment horizontal="center" vertical="center" wrapText="1"/>
    </xf>
    <xf numFmtId="9" fontId="21" fillId="5" borderId="9" xfId="0" applyNumberFormat="1" applyFont="1" applyFill="1" applyBorder="1" applyAlignment="1" applyProtection="1">
      <alignment horizontal="center" vertical="center" wrapText="1"/>
      <protection hidden="1"/>
    </xf>
    <xf numFmtId="0" fontId="30" fillId="0" borderId="9" xfId="0" applyFont="1" applyBorder="1" applyAlignment="1">
      <alignment horizontal="center" vertical="center" wrapText="1"/>
    </xf>
    <xf numFmtId="0" fontId="31" fillId="2" borderId="9" xfId="2" applyFont="1" applyFill="1" applyBorder="1" applyAlignment="1">
      <alignment horizontal="center" vertical="center" wrapText="1"/>
    </xf>
    <xf numFmtId="0" fontId="33" fillId="0" borderId="0" xfId="0" applyFont="1"/>
    <xf numFmtId="0" fontId="34" fillId="0" borderId="0" xfId="2" applyFont="1" applyBorder="1" applyAlignment="1">
      <alignment horizontal="right" vertical="center"/>
    </xf>
    <xf numFmtId="49" fontId="35" fillId="0" borderId="0" xfId="2" applyNumberFormat="1" applyFont="1" applyBorder="1" applyAlignment="1">
      <alignment vertical="center" wrapText="1"/>
    </xf>
    <xf numFmtId="0" fontId="33" fillId="0" borderId="0" xfId="2" applyFont="1"/>
    <xf numFmtId="0" fontId="34" fillId="0" borderId="0" xfId="2" applyFont="1" applyAlignment="1">
      <alignment horizontal="center" wrapText="1"/>
    </xf>
    <xf numFmtId="0" fontId="30" fillId="0" borderId="0" xfId="0" applyFont="1"/>
    <xf numFmtId="0" fontId="30" fillId="0" borderId="9" xfId="0" applyFont="1" applyBorder="1" applyAlignment="1">
      <alignment horizontal="center" vertical="center"/>
    </xf>
    <xf numFmtId="0" fontId="30" fillId="2" borderId="9" xfId="0" applyFont="1" applyFill="1" applyBorder="1" applyAlignment="1">
      <alignment horizontal="center" vertical="center"/>
    </xf>
    <xf numFmtId="9" fontId="30" fillId="0" borderId="9" xfId="1" applyFont="1" applyBorder="1" applyAlignment="1">
      <alignment horizontal="center" vertical="center"/>
    </xf>
    <xf numFmtId="9" fontId="0" fillId="0" borderId="0" xfId="1" applyFont="1"/>
    <xf numFmtId="166" fontId="21" fillId="5" borderId="26" xfId="0" applyNumberFormat="1" applyFont="1" applyFill="1" applyBorder="1" applyAlignment="1" applyProtection="1">
      <alignment horizontal="center" vertical="center" wrapText="1"/>
      <protection hidden="1"/>
    </xf>
    <xf numFmtId="166" fontId="24" fillId="5" borderId="9" xfId="0" applyNumberFormat="1" applyFont="1" applyFill="1" applyBorder="1" applyAlignment="1" applyProtection="1">
      <alignment horizontal="center" vertical="center"/>
      <protection hidden="1"/>
    </xf>
    <xf numFmtId="9" fontId="0" fillId="0" borderId="0" xfId="0" applyNumberFormat="1"/>
    <xf numFmtId="0" fontId="0" fillId="0" borderId="0" xfId="0" applyAlignment="1">
      <alignment horizontal="center" vertical="center" wrapText="1"/>
    </xf>
    <xf numFmtId="0" fontId="30" fillId="2" borderId="9" xfId="0" applyFont="1" applyFill="1" applyBorder="1" applyAlignment="1">
      <alignment horizontal="center" vertical="center" wrapText="1"/>
    </xf>
    <xf numFmtId="0" fontId="30" fillId="0" borderId="9" xfId="0" applyFont="1" applyBorder="1" applyAlignment="1">
      <alignment horizontal="center" vertical="center" wrapText="1"/>
    </xf>
    <xf numFmtId="9" fontId="30" fillId="0" borderId="9" xfId="1" applyFont="1" applyBorder="1" applyAlignment="1">
      <alignment horizontal="center" vertical="center" wrapText="1"/>
    </xf>
    <xf numFmtId="0" fontId="30" fillId="2" borderId="9" xfId="0" applyFont="1" applyFill="1" applyBorder="1" applyAlignment="1">
      <alignment horizontal="center" vertical="center" wrapText="1"/>
    </xf>
    <xf numFmtId="0" fontId="7" fillId="0" borderId="9" xfId="0" applyNumberFormat="1" applyFont="1" applyFill="1" applyBorder="1" applyAlignment="1" applyProtection="1">
      <alignment horizontal="center" vertical="center" wrapText="1"/>
      <protection locked="0" hidden="1"/>
    </xf>
    <xf numFmtId="0" fontId="22" fillId="3" borderId="0" xfId="0" applyFont="1" applyFill="1" applyProtection="1">
      <protection hidden="1"/>
    </xf>
    <xf numFmtId="0" fontId="23" fillId="3" borderId="0" xfId="0" applyFont="1" applyFill="1" applyProtection="1">
      <protection hidden="1"/>
    </xf>
    <xf numFmtId="0" fontId="22" fillId="3" borderId="0" xfId="0" applyFont="1" applyFill="1" applyBorder="1" applyAlignment="1" applyProtection="1">
      <protection hidden="1"/>
    </xf>
    <xf numFmtId="0" fontId="22" fillId="3" borderId="0" xfId="0" applyFont="1" applyFill="1" applyBorder="1" applyAlignment="1" applyProtection="1">
      <alignment wrapText="1"/>
      <protection hidden="1"/>
    </xf>
    <xf numFmtId="0" fontId="23" fillId="4" borderId="0" xfId="0" applyFont="1" applyFill="1" applyAlignment="1" applyProtection="1">
      <alignment wrapText="1"/>
      <protection hidden="1"/>
    </xf>
    <xf numFmtId="0" fontId="21" fillId="3" borderId="0" xfId="0" applyFont="1" applyFill="1" applyBorder="1" applyAlignment="1" applyProtection="1">
      <alignment horizontal="left" wrapText="1"/>
      <protection hidden="1"/>
    </xf>
    <xf numFmtId="0" fontId="23" fillId="4" borderId="0" xfId="0" applyFont="1" applyFill="1" applyBorder="1" applyProtection="1">
      <protection hidden="1"/>
    </xf>
    <xf numFmtId="0" fontId="22" fillId="0" borderId="0" xfId="0" applyFont="1" applyBorder="1" applyAlignment="1"/>
    <xf numFmtId="0" fontId="7" fillId="0" borderId="8" xfId="0" applyNumberFormat="1" applyFont="1" applyFill="1" applyBorder="1" applyAlignment="1" applyProtection="1">
      <alignment horizontal="center" vertical="center" wrapText="1"/>
      <protection locked="0" hidden="1"/>
    </xf>
    <xf numFmtId="0" fontId="10" fillId="0" borderId="7" xfId="0" applyFont="1" applyFill="1" applyBorder="1" applyAlignment="1">
      <alignment horizontal="center" vertical="center" wrapText="1"/>
    </xf>
    <xf numFmtId="0" fontId="22" fillId="6" borderId="7" xfId="0" applyFont="1" applyFill="1" applyBorder="1" applyAlignment="1">
      <alignment horizontal="center" vertical="center" wrapText="1"/>
    </xf>
    <xf numFmtId="0" fontId="0" fillId="3" borderId="0" xfId="0" applyFill="1" applyBorder="1" applyProtection="1">
      <protection hidden="1"/>
    </xf>
    <xf numFmtId="0" fontId="0" fillId="0" borderId="0" xfId="0" applyBorder="1" applyAlignment="1" applyProtection="1">
      <alignment wrapText="1"/>
      <protection hidden="1"/>
    </xf>
    <xf numFmtId="0" fontId="23" fillId="3" borderId="0" xfId="0" applyFont="1" applyFill="1" applyBorder="1" applyProtection="1">
      <protection hidden="1"/>
    </xf>
    <xf numFmtId="0" fontId="0" fillId="3" borderId="0" xfId="0" applyFont="1" applyFill="1" applyBorder="1" applyProtection="1">
      <protection hidden="1"/>
    </xf>
    <xf numFmtId="0" fontId="34" fillId="0" borderId="0" xfId="2" applyFont="1" applyAlignment="1">
      <alignment horizontal="center" wrapText="1"/>
    </xf>
    <xf numFmtId="0" fontId="31" fillId="2" borderId="9" xfId="2" applyFont="1" applyFill="1" applyBorder="1" applyAlignment="1">
      <alignment horizontal="center" vertical="center" wrapText="1"/>
    </xf>
    <xf numFmtId="0" fontId="30" fillId="0" borderId="9" xfId="0" applyFont="1" applyBorder="1" applyAlignment="1">
      <alignment horizontal="center" vertical="center" wrapText="1"/>
    </xf>
    <xf numFmtId="49" fontId="34" fillId="0" borderId="0" xfId="2" applyNumberFormat="1" applyFont="1" applyAlignment="1">
      <alignment horizontal="center" wrapText="1"/>
    </xf>
    <xf numFmtId="49" fontId="33" fillId="0" borderId="0" xfId="0" applyNumberFormat="1" applyFont="1"/>
    <xf numFmtId="0" fontId="33" fillId="0" borderId="0" xfId="0" applyFont="1" applyAlignment="1">
      <alignment horizontal="center"/>
    </xf>
    <xf numFmtId="9" fontId="0" fillId="0" borderId="0" xfId="1" applyFont="1" applyAlignment="1">
      <alignment wrapText="1"/>
    </xf>
    <xf numFmtId="10" fontId="0" fillId="0" borderId="0" xfId="0" applyNumberFormat="1"/>
    <xf numFmtId="0" fontId="30" fillId="7" borderId="9" xfId="0" applyFont="1" applyFill="1" applyBorder="1" applyAlignment="1">
      <alignment horizontal="center" vertical="center" wrapText="1"/>
    </xf>
    <xf numFmtId="0" fontId="36" fillId="4" borderId="0" xfId="0" applyFont="1" applyFill="1"/>
    <xf numFmtId="0" fontId="0" fillId="4" borderId="0" xfId="0" applyFill="1"/>
    <xf numFmtId="0" fontId="37" fillId="3" borderId="0" xfId="0" applyFont="1" applyFill="1" applyBorder="1" applyAlignment="1">
      <alignment horizontal="right"/>
    </xf>
    <xf numFmtId="0" fontId="38" fillId="3" borderId="0" xfId="0" applyFont="1" applyFill="1" applyBorder="1" applyAlignment="1" applyProtection="1">
      <alignment horizontal="center" vertical="center" wrapText="1"/>
      <protection hidden="1"/>
    </xf>
    <xf numFmtId="0" fontId="38" fillId="3" borderId="1" xfId="0" applyFont="1" applyFill="1" applyBorder="1" applyAlignment="1" applyProtection="1">
      <alignment horizontal="center" vertical="center" wrapText="1"/>
      <protection hidden="1"/>
    </xf>
    <xf numFmtId="0" fontId="36" fillId="3" borderId="0" xfId="0" applyFont="1" applyFill="1"/>
    <xf numFmtId="0" fontId="0" fillId="3" borderId="0" xfId="0" applyFill="1"/>
    <xf numFmtId="0" fontId="36" fillId="3" borderId="21" xfId="0" applyFont="1" applyFill="1" applyBorder="1"/>
    <xf numFmtId="0" fontId="0" fillId="3" borderId="0" xfId="0" applyFill="1" applyBorder="1"/>
    <xf numFmtId="0" fontId="0" fillId="3" borderId="2" xfId="0" applyFill="1" applyBorder="1"/>
    <xf numFmtId="0" fontId="0" fillId="0" borderId="0" xfId="0" applyBorder="1"/>
    <xf numFmtId="49" fontId="0" fillId="3" borderId="0" xfId="0" applyNumberFormat="1" applyFill="1" applyBorder="1" applyAlignment="1">
      <alignment horizontal="center"/>
    </xf>
    <xf numFmtId="0" fontId="36" fillId="8" borderId="21" xfId="0" applyFont="1" applyFill="1" applyBorder="1"/>
    <xf numFmtId="49" fontId="0" fillId="8" borderId="0" xfId="0" applyNumberFormat="1" applyFill="1" applyBorder="1" applyAlignment="1">
      <alignment horizontal="center"/>
    </xf>
    <xf numFmtId="0" fontId="0" fillId="8" borderId="0" xfId="0" applyFill="1" applyBorder="1"/>
    <xf numFmtId="0" fontId="0" fillId="8" borderId="2" xfId="0" applyFill="1" applyBorder="1"/>
    <xf numFmtId="0" fontId="0" fillId="3" borderId="0" xfId="0" applyFill="1" applyBorder="1" applyAlignment="1">
      <alignment horizontal="center"/>
    </xf>
    <xf numFmtId="0" fontId="0" fillId="3" borderId="1" xfId="0" applyFill="1" applyBorder="1" applyAlignment="1" applyProtection="1">
      <alignment horizontal="center"/>
      <protection locked="0"/>
    </xf>
    <xf numFmtId="0" fontId="0" fillId="3" borderId="0" xfId="0" applyFill="1" applyBorder="1" applyAlignment="1"/>
    <xf numFmtId="0" fontId="0" fillId="3" borderId="0" xfId="0" applyFill="1" applyBorder="1" applyAlignment="1">
      <alignment horizontal="center" vertical="center"/>
    </xf>
    <xf numFmtId="0" fontId="0" fillId="3" borderId="2" xfId="0" applyFill="1" applyBorder="1" applyAlignment="1"/>
    <xf numFmtId="0" fontId="0" fillId="0" borderId="0" xfId="0" applyAlignment="1"/>
    <xf numFmtId="0" fontId="36" fillId="8" borderId="37" xfId="0" applyFont="1" applyFill="1" applyBorder="1"/>
    <xf numFmtId="49" fontId="0" fillId="8" borderId="19" xfId="0" applyNumberFormat="1" applyFill="1" applyBorder="1" applyAlignment="1">
      <alignment horizontal="center"/>
    </xf>
    <xf numFmtId="0" fontId="0" fillId="8" borderId="19" xfId="0" applyFill="1" applyBorder="1"/>
    <xf numFmtId="0" fontId="0" fillId="8" borderId="38" xfId="0" applyFill="1" applyBorder="1"/>
    <xf numFmtId="0" fontId="36" fillId="0" borderId="0" xfId="0" applyFont="1"/>
    <xf numFmtId="9" fontId="23" fillId="0" borderId="0" xfId="1" applyFont="1"/>
    <xf numFmtId="0" fontId="30" fillId="0" borderId="9" xfId="0" applyFont="1" applyBorder="1" applyAlignment="1">
      <alignment horizontal="center" vertical="center" wrapText="1"/>
    </xf>
    <xf numFmtId="0" fontId="13" fillId="2" borderId="8" xfId="0" applyFont="1" applyFill="1" applyBorder="1" applyAlignment="1" applyProtection="1">
      <alignment vertical="center" wrapText="1"/>
      <protection hidden="1"/>
    </xf>
    <xf numFmtId="0" fontId="22" fillId="6" borderId="17" xfId="0" applyFont="1" applyFill="1" applyBorder="1" applyAlignment="1">
      <alignment horizontal="center" vertical="center" wrapText="1"/>
    </xf>
    <xf numFmtId="0" fontId="10" fillId="3" borderId="35" xfId="0" applyFont="1" applyFill="1" applyBorder="1" applyAlignment="1" applyProtection="1">
      <alignment horizontal="center" vertical="center" wrapText="1"/>
      <protection hidden="1"/>
    </xf>
    <xf numFmtId="0" fontId="21" fillId="6" borderId="35" xfId="0" applyFont="1" applyFill="1" applyBorder="1" applyAlignment="1" applyProtection="1">
      <alignment horizontal="center" vertical="center"/>
      <protection hidden="1"/>
    </xf>
    <xf numFmtId="0" fontId="21" fillId="6" borderId="34" xfId="0" applyFont="1" applyFill="1" applyBorder="1" applyAlignment="1" applyProtection="1">
      <alignment horizontal="center" vertical="center"/>
      <protection hidden="1"/>
    </xf>
    <xf numFmtId="0" fontId="21" fillId="6" borderId="42" xfId="0" applyFont="1" applyFill="1" applyBorder="1" applyAlignment="1">
      <alignment horizontal="center" vertical="center"/>
    </xf>
    <xf numFmtId="0" fontId="30" fillId="0" borderId="9" xfId="0" applyFont="1" applyBorder="1" applyAlignment="1">
      <alignment vertical="center" wrapText="1"/>
    </xf>
    <xf numFmtId="1" fontId="0" fillId="3" borderId="0" xfId="0" applyNumberFormat="1" applyFill="1" applyBorder="1" applyProtection="1">
      <protection hidden="1"/>
    </xf>
    <xf numFmtId="1" fontId="0" fillId="4" borderId="0" xfId="0" applyNumberFormat="1" applyFill="1" applyBorder="1" applyProtection="1">
      <protection hidden="1"/>
    </xf>
    <xf numFmtId="1" fontId="0" fillId="3" borderId="0" xfId="0" applyNumberFormat="1" applyFill="1" applyBorder="1" applyAlignment="1" applyProtection="1">
      <alignment wrapText="1"/>
      <protection hidden="1"/>
    </xf>
    <xf numFmtId="1" fontId="23" fillId="3" borderId="0" xfId="0" applyNumberFormat="1" applyFont="1" applyFill="1" applyBorder="1" applyProtection="1">
      <protection hidden="1"/>
    </xf>
    <xf numFmtId="1" fontId="23" fillId="4" borderId="0" xfId="0" applyNumberFormat="1" applyFont="1" applyFill="1" applyBorder="1" applyProtection="1">
      <protection hidden="1"/>
    </xf>
    <xf numFmtId="1" fontId="23" fillId="3" borderId="0" xfId="0" applyNumberFormat="1" applyFont="1" applyFill="1" applyBorder="1" applyAlignment="1" applyProtection="1">
      <alignment horizontal="center" wrapText="1"/>
      <protection hidden="1"/>
    </xf>
    <xf numFmtId="1" fontId="0" fillId="0" borderId="0" xfId="0" applyNumberFormat="1" applyBorder="1" applyProtection="1">
      <protection hidden="1"/>
    </xf>
    <xf numFmtId="0" fontId="10" fillId="2" borderId="44" xfId="0" applyFont="1" applyFill="1" applyBorder="1" applyAlignment="1">
      <alignment horizontal="center" vertical="center" wrapText="1"/>
    </xf>
    <xf numFmtId="0" fontId="30" fillId="0" borderId="9" xfId="0" applyFont="1" applyFill="1" applyBorder="1" applyAlignment="1">
      <alignment horizontal="center" vertical="center" wrapText="1"/>
    </xf>
    <xf numFmtId="1" fontId="0" fillId="0" borderId="0" xfId="0" applyNumberFormat="1" applyFill="1" applyBorder="1" applyProtection="1">
      <protection hidden="1"/>
    </xf>
    <xf numFmtId="0" fontId="22" fillId="0" borderId="0" xfId="0" applyFont="1" applyFill="1" applyBorder="1" applyAlignment="1">
      <alignment horizontal="center" vertical="center" wrapText="1"/>
    </xf>
    <xf numFmtId="0" fontId="30" fillId="0" borderId="10" xfId="0" applyFont="1" applyBorder="1" applyAlignment="1">
      <alignment horizontal="center" vertical="center" wrapText="1"/>
    </xf>
    <xf numFmtId="49" fontId="30" fillId="0" borderId="9" xfId="0" applyNumberFormat="1" applyFont="1" applyBorder="1" applyAlignment="1">
      <alignment horizontal="center" vertical="center" wrapText="1"/>
    </xf>
    <xf numFmtId="0" fontId="30" fillId="0" borderId="9" xfId="0" applyFont="1" applyBorder="1" applyAlignment="1">
      <alignment horizontal="center" vertical="center" wrapText="1"/>
    </xf>
    <xf numFmtId="0" fontId="13" fillId="2" borderId="7" xfId="0" applyFont="1" applyFill="1" applyBorder="1" applyAlignment="1" applyProtection="1">
      <alignment vertical="center" wrapText="1"/>
      <protection hidden="1"/>
    </xf>
    <xf numFmtId="0" fontId="10" fillId="2" borderId="28"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30" fillId="0" borderId="9" xfId="0" applyFont="1" applyBorder="1" applyAlignment="1">
      <alignment horizontal="center" vertical="center" wrapText="1"/>
    </xf>
    <xf numFmtId="9" fontId="23" fillId="0" borderId="0" xfId="0" applyNumberFormat="1" applyFont="1"/>
    <xf numFmtId="9" fontId="47" fillId="0" borderId="0" xfId="0" applyNumberFormat="1" applyFont="1"/>
    <xf numFmtId="0" fontId="24" fillId="0" borderId="0" xfId="0" applyFont="1" applyProtection="1">
      <protection hidden="1"/>
    </xf>
    <xf numFmtId="0" fontId="24" fillId="0" borderId="0" xfId="0" applyFont="1" applyBorder="1" applyProtection="1">
      <protection hidden="1"/>
    </xf>
    <xf numFmtId="0" fontId="21" fillId="0" borderId="0" xfId="0" applyFont="1" applyFill="1" applyBorder="1" applyAlignment="1" applyProtection="1">
      <alignment horizontal="left"/>
      <protection hidden="1"/>
    </xf>
    <xf numFmtId="0" fontId="21" fillId="0" borderId="0" xfId="0" applyFont="1" applyFill="1" applyBorder="1" applyAlignment="1" applyProtection="1">
      <protection hidden="1"/>
    </xf>
    <xf numFmtId="0" fontId="23" fillId="4" borderId="0" xfId="0" applyFont="1" applyFill="1" applyBorder="1" applyAlignment="1" applyProtection="1">
      <protection hidden="1"/>
    </xf>
    <xf numFmtId="0" fontId="7" fillId="0" borderId="0" xfId="0" applyFont="1" applyFill="1" applyBorder="1" applyAlignment="1" applyProtection="1">
      <alignment horizontal="center"/>
      <protection hidden="1"/>
    </xf>
    <xf numFmtId="0" fontId="48" fillId="0" borderId="0" xfId="0" applyFont="1" applyFill="1" applyBorder="1" applyAlignment="1" applyProtection="1">
      <protection hidden="1"/>
    </xf>
    <xf numFmtId="0" fontId="0" fillId="0" borderId="0" xfId="0" applyFont="1" applyBorder="1" applyProtection="1">
      <protection hidden="1"/>
    </xf>
    <xf numFmtId="0" fontId="49" fillId="0" borderId="0" xfId="0" applyFont="1" applyProtection="1">
      <protection hidden="1"/>
    </xf>
    <xf numFmtId="0" fontId="50" fillId="0" borderId="0" xfId="0" applyFont="1" applyFill="1" applyBorder="1" applyAlignment="1" applyProtection="1">
      <protection hidden="1"/>
    </xf>
    <xf numFmtId="0" fontId="50" fillId="0" borderId="0" xfId="0" applyFont="1" applyFill="1" applyBorder="1" applyAlignment="1" applyProtection="1">
      <alignment horizontal="left"/>
      <protection hidden="1"/>
    </xf>
    <xf numFmtId="49" fontId="16" fillId="0" borderId="0" xfId="0" applyNumberFormat="1" applyFont="1"/>
    <xf numFmtId="49" fontId="0" fillId="4" borderId="0" xfId="0" applyNumberFormat="1" applyFill="1"/>
    <xf numFmtId="49" fontId="16" fillId="4" borderId="0" xfId="0" applyNumberFormat="1" applyFont="1" applyFill="1"/>
    <xf numFmtId="165" fontId="21" fillId="5" borderId="9" xfId="1" applyNumberFormat="1" applyFont="1" applyFill="1" applyBorder="1" applyAlignment="1" applyProtection="1">
      <alignment horizontal="center" vertical="center" wrapText="1"/>
      <protection hidden="1"/>
    </xf>
    <xf numFmtId="165" fontId="24" fillId="5" borderId="9" xfId="1" applyNumberFormat="1" applyFont="1" applyFill="1" applyBorder="1" applyAlignment="1" applyProtection="1">
      <alignment horizontal="center" vertical="center"/>
      <protection hidden="1"/>
    </xf>
    <xf numFmtId="0" fontId="23" fillId="0" borderId="0" xfId="0" applyFont="1" applyProtection="1">
      <protection hidden="1"/>
    </xf>
    <xf numFmtId="0" fontId="30" fillId="0" borderId="10" xfId="0" applyFont="1" applyBorder="1" applyAlignment="1">
      <alignment horizontal="left" vertical="center" wrapText="1"/>
    </xf>
    <xf numFmtId="49" fontId="30" fillId="0" borderId="10" xfId="0" applyNumberFormat="1" applyFont="1" applyBorder="1" applyAlignment="1">
      <alignment horizontal="center" vertical="center" wrapText="1"/>
    </xf>
    <xf numFmtId="0" fontId="30" fillId="0" borderId="9" xfId="0" applyFont="1" applyBorder="1" applyAlignment="1">
      <alignment horizontal="center" vertical="center" wrapText="1"/>
    </xf>
    <xf numFmtId="0" fontId="30" fillId="0" borderId="9" xfId="0" applyFont="1" applyBorder="1" applyAlignment="1">
      <alignment horizontal="left" vertical="center" wrapText="1"/>
    </xf>
    <xf numFmtId="0" fontId="7" fillId="0" borderId="29" xfId="0" applyNumberFormat="1" applyFont="1" applyFill="1" applyBorder="1" applyAlignment="1" applyProtection="1">
      <alignment horizontal="center" vertical="center" wrapText="1"/>
      <protection locked="0" hidden="1"/>
    </xf>
    <xf numFmtId="0" fontId="7" fillId="0" borderId="44" xfId="0" applyNumberFormat="1" applyFont="1" applyFill="1" applyBorder="1" applyAlignment="1" applyProtection="1">
      <alignment horizontal="center" vertical="center" wrapText="1"/>
      <protection locked="0" hidden="1"/>
    </xf>
    <xf numFmtId="0" fontId="10" fillId="0" borderId="32" xfId="0" applyFont="1" applyFill="1" applyBorder="1" applyAlignment="1" applyProtection="1">
      <alignment horizontal="center" vertical="center" wrapText="1"/>
      <protection hidden="1"/>
    </xf>
    <xf numFmtId="0" fontId="10" fillId="0" borderId="35" xfId="0" applyFont="1" applyFill="1" applyBorder="1" applyAlignment="1" applyProtection="1">
      <alignment horizontal="center" vertical="center" textRotation="90"/>
      <protection hidden="1"/>
    </xf>
    <xf numFmtId="0" fontId="10" fillId="0" borderId="26" xfId="0" applyFont="1" applyFill="1" applyBorder="1" applyAlignment="1" applyProtection="1">
      <alignment horizontal="center" vertical="center" wrapText="1"/>
      <protection hidden="1"/>
    </xf>
    <xf numFmtId="0" fontId="21" fillId="6" borderId="32" xfId="0" applyFont="1" applyFill="1" applyBorder="1" applyAlignment="1" applyProtection="1">
      <alignment horizontal="center" vertical="center" wrapText="1"/>
      <protection hidden="1"/>
    </xf>
    <xf numFmtId="0" fontId="21" fillId="6" borderId="26" xfId="0" applyFont="1" applyFill="1" applyBorder="1" applyAlignment="1" applyProtection="1">
      <alignment horizontal="center" vertical="center" wrapText="1"/>
      <protection hidden="1"/>
    </xf>
    <xf numFmtId="0" fontId="21" fillId="6" borderId="48" xfId="0" applyFont="1" applyFill="1" applyBorder="1" applyAlignment="1"/>
    <xf numFmtId="0" fontId="7" fillId="3" borderId="26" xfId="0" applyFont="1" applyFill="1" applyBorder="1" applyAlignment="1" applyProtection="1">
      <alignment horizontal="center"/>
      <protection hidden="1"/>
    </xf>
    <xf numFmtId="0" fontId="7" fillId="3" borderId="28" xfId="0" applyFont="1" applyFill="1" applyBorder="1" applyAlignment="1" applyProtection="1">
      <alignment horizontal="center"/>
      <protection hidden="1"/>
    </xf>
    <xf numFmtId="0" fontId="7" fillId="3" borderId="29" xfId="0" applyFont="1" applyFill="1" applyBorder="1" applyAlignment="1" applyProtection="1">
      <alignment vertical="center" wrapText="1"/>
      <protection hidden="1"/>
    </xf>
    <xf numFmtId="0" fontId="7" fillId="3" borderId="33" xfId="0" applyFont="1" applyFill="1" applyBorder="1" applyAlignment="1" applyProtection="1">
      <alignment vertical="center" wrapText="1"/>
      <protection hidden="1"/>
    </xf>
    <xf numFmtId="0" fontId="10" fillId="10" borderId="12" xfId="0" applyFont="1" applyFill="1" applyBorder="1" applyAlignment="1">
      <alignment horizontal="center" vertical="center" wrapText="1"/>
    </xf>
    <xf numFmtId="0" fontId="13" fillId="2" borderId="23" xfId="0" applyFont="1" applyFill="1" applyBorder="1" applyAlignment="1" applyProtection="1">
      <alignment vertical="center" wrapText="1"/>
      <protection hidden="1"/>
    </xf>
    <xf numFmtId="0" fontId="13" fillId="2" borderId="49" xfId="0" applyFont="1" applyFill="1" applyBorder="1" applyAlignment="1" applyProtection="1">
      <alignment vertical="center" wrapText="1"/>
      <protection hidden="1"/>
    </xf>
    <xf numFmtId="0" fontId="10" fillId="2" borderId="33" xfId="0" applyFont="1" applyFill="1" applyBorder="1" applyAlignment="1">
      <alignment horizontal="center" vertical="center" wrapText="1"/>
    </xf>
    <xf numFmtId="0" fontId="46" fillId="2" borderId="29" xfId="5" applyFont="1" applyFill="1" applyBorder="1" applyAlignment="1">
      <alignment horizontal="center" vertical="center" wrapText="1"/>
    </xf>
    <xf numFmtId="0" fontId="46" fillId="9" borderId="29" xfId="5" applyFont="1" applyBorder="1" applyAlignment="1">
      <alignment horizontal="center" vertical="center" wrapText="1"/>
    </xf>
    <xf numFmtId="0" fontId="10" fillId="11" borderId="44" xfId="0" applyFont="1" applyFill="1" applyBorder="1" applyAlignment="1">
      <alignment horizontal="center" vertical="center" wrapText="1"/>
    </xf>
    <xf numFmtId="0" fontId="10" fillId="11" borderId="29" xfId="0" applyFont="1" applyFill="1" applyBorder="1" applyAlignment="1">
      <alignment horizontal="center" vertical="center" wrapText="1"/>
    </xf>
    <xf numFmtId="0" fontId="10" fillId="10" borderId="17" xfId="0" applyFont="1" applyFill="1" applyBorder="1" applyAlignment="1">
      <alignment horizontal="center" vertical="center" wrapText="1"/>
    </xf>
    <xf numFmtId="0" fontId="10" fillId="0" borderId="1" xfId="0" applyFont="1" applyFill="1" applyBorder="1" applyAlignment="1" applyProtection="1">
      <alignment horizontal="center" vertical="center"/>
      <protection hidden="1"/>
    </xf>
    <xf numFmtId="0" fontId="21" fillId="5" borderId="43" xfId="0" applyFont="1" applyFill="1" applyBorder="1" applyAlignment="1" applyProtection="1">
      <alignment horizontal="center" vertical="center" wrapText="1"/>
      <protection hidden="1"/>
    </xf>
    <xf numFmtId="9" fontId="21" fillId="5" borderId="9" xfId="1" applyFont="1" applyFill="1" applyBorder="1" applyAlignment="1" applyProtection="1">
      <alignment horizontal="center" vertical="center" wrapText="1"/>
      <protection hidden="1"/>
    </xf>
    <xf numFmtId="0" fontId="51" fillId="0" borderId="0" xfId="0" applyFont="1"/>
    <xf numFmtId="9" fontId="51" fillId="0" borderId="0" xfId="0" applyNumberFormat="1" applyFont="1"/>
    <xf numFmtId="0" fontId="30" fillId="0" borderId="10" xfId="0" applyFont="1" applyBorder="1" applyAlignment="1">
      <alignment horizontal="left" vertical="center" wrapText="1"/>
    </xf>
    <xf numFmtId="0" fontId="30" fillId="0" borderId="9" xfId="0" applyFont="1" applyBorder="1" applyAlignment="1">
      <alignment horizontal="center" vertical="center" wrapText="1"/>
    </xf>
    <xf numFmtId="9" fontId="30" fillId="0" borderId="9" xfId="1" applyFont="1" applyBorder="1" applyAlignment="1">
      <alignment horizontal="center" vertical="center" wrapText="1"/>
    </xf>
    <xf numFmtId="0" fontId="13" fillId="2" borderId="53" xfId="0" applyFont="1" applyFill="1" applyBorder="1" applyAlignment="1" applyProtection="1">
      <alignment vertical="center" wrapText="1"/>
      <protection hidden="1"/>
    </xf>
    <xf numFmtId="0" fontId="10" fillId="11" borderId="45" xfId="0" applyFont="1" applyFill="1" applyBorder="1" applyAlignment="1">
      <alignment horizontal="center" vertical="center" wrapText="1"/>
    </xf>
    <xf numFmtId="0" fontId="23" fillId="3" borderId="0" xfId="0" applyFont="1" applyFill="1" applyBorder="1" applyAlignment="1" applyProtection="1">
      <alignment horizontal="center" wrapText="1"/>
      <protection hidden="1"/>
    </xf>
    <xf numFmtId="9" fontId="23" fillId="3" borderId="0" xfId="1" applyFont="1" applyFill="1" applyBorder="1" applyProtection="1">
      <protection hidden="1"/>
    </xf>
    <xf numFmtId="9" fontId="10" fillId="5" borderId="9" xfId="0" applyNumberFormat="1" applyFont="1" applyFill="1" applyBorder="1" applyAlignment="1" applyProtection="1">
      <alignment horizontal="center" vertical="center" wrapText="1"/>
      <protection hidden="1"/>
    </xf>
    <xf numFmtId="0" fontId="10" fillId="5" borderId="9" xfId="0" applyFont="1" applyFill="1" applyBorder="1" applyAlignment="1" applyProtection="1">
      <alignment horizontal="center"/>
      <protection hidden="1"/>
    </xf>
    <xf numFmtId="9" fontId="10" fillId="5" borderId="9" xfId="1" applyFont="1" applyFill="1" applyBorder="1" applyAlignment="1" applyProtection="1">
      <alignment horizontal="center"/>
      <protection hidden="1"/>
    </xf>
    <xf numFmtId="166" fontId="21" fillId="5" borderId="48" xfId="0" applyNumberFormat="1" applyFont="1" applyFill="1" applyBorder="1" applyAlignment="1" applyProtection="1">
      <alignment horizontal="center" vertical="center" wrapText="1"/>
      <protection hidden="1"/>
    </xf>
    <xf numFmtId="165" fontId="21" fillId="5" borderId="10" xfId="1" applyNumberFormat="1" applyFont="1" applyFill="1" applyBorder="1" applyAlignment="1" applyProtection="1">
      <alignment horizontal="center" vertical="center" wrapText="1"/>
      <protection hidden="1"/>
    </xf>
    <xf numFmtId="166" fontId="24" fillId="5" borderId="10" xfId="0" applyNumberFormat="1" applyFont="1" applyFill="1" applyBorder="1" applyAlignment="1" applyProtection="1">
      <alignment horizontal="center" vertical="center"/>
      <protection hidden="1"/>
    </xf>
    <xf numFmtId="165" fontId="24" fillId="5" borderId="10" xfId="1" applyNumberFormat="1" applyFont="1" applyFill="1" applyBorder="1" applyAlignment="1" applyProtection="1">
      <alignment horizontal="center" vertical="center"/>
      <protection hidden="1"/>
    </xf>
    <xf numFmtId="0" fontId="45" fillId="4" borderId="0" xfId="0" applyFont="1" applyFill="1" applyBorder="1" applyAlignment="1" applyProtection="1">
      <protection hidden="1"/>
    </xf>
    <xf numFmtId="0" fontId="13" fillId="0" borderId="0" xfId="0" applyFont="1" applyFill="1" applyBorder="1" applyAlignment="1" applyProtection="1">
      <alignment horizontal="center"/>
      <protection hidden="1"/>
    </xf>
    <xf numFmtId="0" fontId="30" fillId="0" borderId="10" xfId="0" applyFont="1" applyBorder="1" applyAlignment="1">
      <alignment horizontal="center" vertical="center"/>
    </xf>
    <xf numFmtId="0" fontId="30" fillId="0" borderId="9" xfId="0" applyFont="1" applyBorder="1" applyAlignment="1">
      <alignment horizontal="left" vertical="center" wrapText="1"/>
    </xf>
    <xf numFmtId="0" fontId="16" fillId="0" borderId="0" xfId="0" applyFont="1" applyBorder="1" applyProtection="1">
      <protection hidden="1"/>
    </xf>
    <xf numFmtId="0" fontId="16" fillId="0" borderId="0" xfId="0" applyFont="1" applyProtection="1">
      <protection hidden="1"/>
    </xf>
    <xf numFmtId="0" fontId="16" fillId="0" borderId="0" xfId="0" applyFont="1" applyAlignment="1" applyProtection="1">
      <alignment wrapText="1"/>
      <protection hidden="1"/>
    </xf>
    <xf numFmtId="49" fontId="23" fillId="0" borderId="0" xfId="0" applyNumberFormat="1" applyFont="1" applyProtection="1">
      <protection hidden="1"/>
    </xf>
    <xf numFmtId="0" fontId="13" fillId="11" borderId="7" xfId="0" applyFont="1" applyFill="1" applyBorder="1" applyAlignment="1" applyProtection="1">
      <alignment vertical="center" wrapText="1"/>
      <protection hidden="1"/>
    </xf>
    <xf numFmtId="0" fontId="13" fillId="11" borderId="8" xfId="0" applyFont="1" applyFill="1" applyBorder="1" applyAlignment="1" applyProtection="1">
      <alignment vertical="center" wrapText="1"/>
      <protection hidden="1"/>
    </xf>
    <xf numFmtId="0" fontId="10" fillId="0" borderId="56" xfId="0" applyFont="1" applyFill="1" applyBorder="1" applyAlignment="1" applyProtection="1">
      <alignment horizontal="center" vertical="center" wrapText="1"/>
      <protection hidden="1"/>
    </xf>
    <xf numFmtId="0" fontId="10" fillId="0" borderId="27" xfId="0" applyFont="1" applyFill="1" applyBorder="1" applyAlignment="1" applyProtection="1">
      <alignment horizontal="center" vertical="center" wrapText="1"/>
      <protection hidden="1"/>
    </xf>
    <xf numFmtId="0" fontId="24" fillId="5" borderId="57" xfId="0" applyNumberFormat="1" applyFont="1" applyFill="1" applyBorder="1" applyAlignment="1" applyProtection="1">
      <alignment horizontal="center" vertical="center"/>
      <protection hidden="1"/>
    </xf>
    <xf numFmtId="0" fontId="10" fillId="5" borderId="27" xfId="0" applyNumberFormat="1" applyFont="1" applyFill="1" applyBorder="1" applyAlignment="1" applyProtection="1">
      <alignment horizontal="center"/>
      <protection hidden="1"/>
    </xf>
    <xf numFmtId="1" fontId="23" fillId="3" borderId="0" xfId="1" applyNumberFormat="1" applyFont="1" applyFill="1" applyBorder="1" applyProtection="1">
      <protection hidden="1"/>
    </xf>
    <xf numFmtId="0" fontId="10" fillId="1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13" borderId="10" xfId="0" applyFont="1" applyFill="1" applyBorder="1" applyAlignment="1">
      <alignment horizontal="center" vertical="center" wrapText="1"/>
    </xf>
    <xf numFmtId="0" fontId="30" fillId="0" borderId="0" xfId="0" applyFont="1" applyAlignment="1">
      <alignment horizontal="center" vertical="center"/>
    </xf>
    <xf numFmtId="0" fontId="29" fillId="0" borderId="9" xfId="0" applyFont="1" applyBorder="1" applyAlignment="1">
      <alignment horizontal="center" vertical="center"/>
    </xf>
    <xf numFmtId="0" fontId="30" fillId="14" borderId="9" xfId="0" applyFont="1" applyFill="1" applyBorder="1" applyAlignment="1">
      <alignment horizontal="center" vertical="center"/>
    </xf>
    <xf numFmtId="0" fontId="29" fillId="0" borderId="9" xfId="0" applyFont="1" applyFill="1" applyBorder="1" applyAlignment="1">
      <alignment horizontal="center" vertical="center"/>
    </xf>
    <xf numFmtId="0" fontId="30" fillId="0" borderId="9" xfId="0" applyFont="1" applyFill="1" applyBorder="1" applyAlignment="1">
      <alignment horizontal="center" vertical="center"/>
    </xf>
    <xf numFmtId="0" fontId="30" fillId="2" borderId="9" xfId="0" applyFont="1" applyFill="1" applyBorder="1" applyAlignment="1">
      <alignment horizontal="center" vertical="center" wrapText="1"/>
    </xf>
    <xf numFmtId="0" fontId="34" fillId="0" borderId="0" xfId="2" applyFont="1" applyAlignment="1">
      <alignment horizontal="center" wrapText="1"/>
    </xf>
    <xf numFmtId="0" fontId="31" fillId="2" borderId="9" xfId="2" applyFont="1" applyFill="1" applyBorder="1" applyAlignment="1">
      <alignment horizontal="center" vertical="center" wrapText="1"/>
    </xf>
    <xf numFmtId="0" fontId="30" fillId="7" borderId="9" xfId="0" applyFont="1" applyFill="1" applyBorder="1" applyAlignment="1">
      <alignment horizontal="center" vertical="center" wrapText="1"/>
    </xf>
    <xf numFmtId="49" fontId="30" fillId="0" borderId="9" xfId="0" applyNumberFormat="1" applyFont="1" applyBorder="1" applyAlignment="1">
      <alignment horizontal="left" vertical="center" wrapText="1"/>
    </xf>
    <xf numFmtId="49" fontId="30" fillId="0" borderId="10" xfId="0" applyNumberFormat="1" applyFont="1" applyBorder="1" applyAlignment="1">
      <alignment horizontal="left" vertical="center" wrapText="1"/>
    </xf>
    <xf numFmtId="0" fontId="30" fillId="0" borderId="10" xfId="0" applyFont="1" applyBorder="1" applyAlignment="1">
      <alignment horizontal="center" vertical="center" wrapText="1"/>
    </xf>
    <xf numFmtId="0" fontId="30" fillId="0" borderId="10" xfId="0" applyFont="1" applyBorder="1" applyAlignment="1">
      <alignment horizontal="left" vertical="center" wrapText="1"/>
    </xf>
    <xf numFmtId="49" fontId="30" fillId="0" borderId="10" xfId="0" applyNumberFormat="1" applyFont="1" applyBorder="1" applyAlignment="1">
      <alignment horizontal="center" vertical="center" wrapText="1"/>
    </xf>
    <xf numFmtId="49" fontId="10" fillId="2" borderId="44" xfId="0" applyNumberFormat="1" applyFont="1" applyFill="1" applyBorder="1" applyAlignment="1">
      <alignment horizontal="center" vertical="center" wrapText="1"/>
    </xf>
    <xf numFmtId="49" fontId="10" fillId="2" borderId="29" xfId="0" applyNumberFormat="1" applyFont="1" applyFill="1" applyBorder="1" applyAlignment="1">
      <alignment horizontal="center" vertical="center" wrapText="1"/>
    </xf>
    <xf numFmtId="0" fontId="13" fillId="3" borderId="0" xfId="0" applyFont="1" applyFill="1" applyBorder="1" applyAlignment="1" applyProtection="1">
      <alignment wrapText="1"/>
      <protection hidden="1"/>
    </xf>
    <xf numFmtId="0" fontId="13" fillId="2" borderId="46" xfId="0" applyFont="1" applyFill="1" applyBorder="1" applyAlignment="1" applyProtection="1">
      <alignment vertical="center" wrapText="1"/>
      <protection hidden="1"/>
    </xf>
    <xf numFmtId="0" fontId="10" fillId="15" borderId="12" xfId="0" applyFont="1" applyFill="1" applyBorder="1" applyAlignment="1">
      <alignment horizontal="center" vertical="center" wrapText="1"/>
    </xf>
    <xf numFmtId="0" fontId="30" fillId="0" borderId="10" xfId="0" applyFont="1" applyBorder="1" applyAlignment="1">
      <alignment horizontal="center" vertical="center" wrapText="1"/>
    </xf>
    <xf numFmtId="0" fontId="30" fillId="0" borderId="10" xfId="0" applyFont="1" applyBorder="1" applyAlignment="1">
      <alignment horizontal="left" vertical="center" wrapText="1"/>
    </xf>
    <xf numFmtId="49" fontId="30" fillId="0" borderId="10" xfId="0" applyNumberFormat="1" applyFont="1" applyBorder="1" applyAlignment="1">
      <alignment horizontal="center" vertical="center" wrapText="1"/>
    </xf>
    <xf numFmtId="49" fontId="29" fillId="0" borderId="9" xfId="0" applyNumberFormat="1" applyFont="1" applyBorder="1" applyAlignment="1">
      <alignment horizontal="center" vertical="center"/>
    </xf>
    <xf numFmtId="0" fontId="29" fillId="0" borderId="10" xfId="0" applyFont="1" applyFill="1" applyBorder="1" applyAlignment="1">
      <alignment horizontal="center" vertical="center"/>
    </xf>
    <xf numFmtId="0" fontId="29" fillId="0" borderId="0" xfId="0" applyFont="1" applyFill="1" applyBorder="1" applyAlignment="1">
      <alignment horizontal="center" vertical="center"/>
    </xf>
    <xf numFmtId="0" fontId="30" fillId="0" borderId="0" xfId="0" applyFont="1" applyFill="1" applyBorder="1" applyAlignment="1">
      <alignment horizontal="center" vertical="center" wrapText="1"/>
    </xf>
    <xf numFmtId="0" fontId="29" fillId="0" borderId="55" xfId="0" applyFont="1" applyFill="1" applyBorder="1" applyAlignment="1">
      <alignment horizontal="center" vertical="center"/>
    </xf>
    <xf numFmtId="0" fontId="30" fillId="0" borderId="55" xfId="0" applyFont="1" applyFill="1" applyBorder="1" applyAlignment="1">
      <alignment horizontal="center" vertical="center" wrapText="1"/>
    </xf>
    <xf numFmtId="0" fontId="30" fillId="14" borderId="10" xfId="0" applyFont="1" applyFill="1" applyBorder="1" applyAlignment="1">
      <alignment horizontal="center" vertical="center" wrapText="1"/>
    </xf>
    <xf numFmtId="0" fontId="0" fillId="3" borderId="9" xfId="0" applyFont="1" applyFill="1" applyBorder="1" applyProtection="1">
      <protection hidden="1"/>
    </xf>
    <xf numFmtId="0" fontId="10" fillId="2" borderId="9" xfId="0" applyFont="1" applyFill="1" applyBorder="1" applyAlignment="1">
      <alignment horizontal="center" vertical="center" wrapText="1"/>
    </xf>
    <xf numFmtId="49" fontId="10" fillId="2" borderId="9" xfId="0" applyNumberFormat="1" applyFont="1" applyFill="1" applyBorder="1" applyAlignment="1">
      <alignment horizontal="center" vertical="center" wrapText="1"/>
    </xf>
    <xf numFmtId="0" fontId="0" fillId="0" borderId="9" xfId="0" applyBorder="1" applyProtection="1">
      <protection hidden="1"/>
    </xf>
    <xf numFmtId="0" fontId="23" fillId="4" borderId="9" xfId="0" applyFont="1" applyFill="1" applyBorder="1" applyProtection="1">
      <protection hidden="1"/>
    </xf>
    <xf numFmtId="0" fontId="23" fillId="3" borderId="9" xfId="0" applyFont="1" applyFill="1" applyBorder="1" applyProtection="1">
      <protection hidden="1"/>
    </xf>
    <xf numFmtId="9" fontId="23" fillId="0" borderId="0" xfId="1" applyFont="1" applyAlignment="1">
      <alignment horizontal="center"/>
    </xf>
    <xf numFmtId="0" fontId="13" fillId="0" borderId="0" xfId="0" applyFont="1" applyFill="1" applyBorder="1" applyAlignment="1" applyProtection="1">
      <alignment horizontal="center"/>
      <protection hidden="1"/>
    </xf>
    <xf numFmtId="0" fontId="30" fillId="2" borderId="9" xfId="0" applyFont="1" applyFill="1" applyBorder="1" applyAlignment="1">
      <alignment horizontal="center" vertical="center" wrapText="1"/>
    </xf>
    <xf numFmtId="0" fontId="30" fillId="0" borderId="10" xfId="0" applyFont="1" applyBorder="1" applyAlignment="1">
      <alignment horizontal="center" vertical="center" wrapText="1"/>
    </xf>
    <xf numFmtId="9" fontId="30" fillId="0" borderId="10" xfId="1" applyFont="1" applyBorder="1" applyAlignment="1">
      <alignment horizontal="center" vertical="center" wrapText="1"/>
    </xf>
    <xf numFmtId="0" fontId="30" fillId="0" borderId="10" xfId="0" applyFont="1" applyBorder="1" applyAlignment="1">
      <alignment horizontal="left" vertical="center" wrapText="1"/>
    </xf>
    <xf numFmtId="49" fontId="30" fillId="0" borderId="10" xfId="0" applyNumberFormat="1" applyFont="1" applyBorder="1" applyAlignment="1">
      <alignment horizontal="center" vertical="center" wrapText="1"/>
    </xf>
    <xf numFmtId="0" fontId="34" fillId="0" borderId="0" xfId="2" applyFont="1" applyAlignment="1">
      <alignment horizontal="center" wrapText="1"/>
    </xf>
    <xf numFmtId="0" fontId="31" fillId="2" borderId="9" xfId="2" applyFont="1" applyFill="1" applyBorder="1" applyAlignment="1">
      <alignment horizontal="center" vertical="center" wrapText="1"/>
    </xf>
    <xf numFmtId="0" fontId="30" fillId="7" borderId="9" xfId="0" applyFont="1" applyFill="1" applyBorder="1" applyAlignment="1">
      <alignment horizontal="center" vertical="center" wrapText="1"/>
    </xf>
    <xf numFmtId="9" fontId="23" fillId="0" borderId="0" xfId="1" applyFont="1" applyAlignment="1">
      <alignment horizontal="center"/>
    </xf>
    <xf numFmtId="0" fontId="13" fillId="11" borderId="9" xfId="0" applyFont="1" applyFill="1" applyBorder="1" applyAlignment="1" applyProtection="1">
      <alignment vertical="center" wrapText="1"/>
      <protection hidden="1"/>
    </xf>
    <xf numFmtId="0" fontId="10" fillId="11" borderId="9" xfId="0" applyFont="1" applyFill="1" applyBorder="1" applyAlignment="1">
      <alignment horizontal="center" vertical="center" wrapText="1"/>
    </xf>
    <xf numFmtId="0" fontId="29" fillId="0" borderId="10" xfId="0" applyFont="1" applyBorder="1" applyAlignment="1">
      <alignment horizontal="center" vertical="center"/>
    </xf>
    <xf numFmtId="0" fontId="30" fillId="0" borderId="0" xfId="0" applyFont="1" applyFill="1" applyBorder="1" applyAlignment="1">
      <alignment horizontal="center" vertical="center"/>
    </xf>
    <xf numFmtId="0" fontId="29" fillId="0" borderId="55" xfId="0" applyFont="1" applyBorder="1" applyAlignment="1">
      <alignment horizontal="center" vertical="center"/>
    </xf>
    <xf numFmtId="0" fontId="30" fillId="0" borderId="55" xfId="0" applyFont="1" applyFill="1" applyBorder="1" applyAlignment="1">
      <alignment horizontal="center" vertical="center"/>
    </xf>
    <xf numFmtId="0" fontId="30" fillId="14" borderId="10" xfId="0" applyFont="1" applyFill="1" applyBorder="1" applyAlignment="1">
      <alignment horizontal="center" vertical="center"/>
    </xf>
    <xf numFmtId="0" fontId="10" fillId="0" borderId="48" xfId="0" applyFont="1" applyFill="1" applyBorder="1" applyAlignment="1">
      <alignment horizontal="center" vertical="center" wrapText="1"/>
    </xf>
    <xf numFmtId="0" fontId="10" fillId="2" borderId="54"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12" borderId="9"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16" fillId="0" borderId="0" xfId="0" applyFont="1"/>
    <xf numFmtId="0" fontId="0" fillId="3" borderId="0" xfId="0" applyFont="1" applyFill="1"/>
    <xf numFmtId="0" fontId="36" fillId="3" borderId="21" xfId="0" applyFont="1" applyFill="1" applyBorder="1" applyAlignment="1">
      <alignment horizontal="right" vertical="center"/>
    </xf>
    <xf numFmtId="0" fontId="54" fillId="0" borderId="0" xfId="0" applyFont="1"/>
    <xf numFmtId="0" fontId="47" fillId="0" borderId="0" xfId="0" applyFont="1"/>
    <xf numFmtId="0" fontId="0" fillId="0" borderId="0" xfId="0" applyAlignment="1" applyProtection="1">
      <alignment vertical="center"/>
      <protection hidden="1"/>
    </xf>
    <xf numFmtId="0" fontId="7" fillId="0" borderId="12" xfId="0" applyFont="1" applyBorder="1" applyAlignment="1" applyProtection="1">
      <alignment horizontal="center" vertical="center"/>
      <protection hidden="1"/>
    </xf>
    <xf numFmtId="0" fontId="7" fillId="0" borderId="12" xfId="0" applyNumberFormat="1" applyFont="1" applyBorder="1" applyAlignment="1" applyProtection="1">
      <alignment horizontal="center" vertical="center"/>
      <protection hidden="1"/>
    </xf>
    <xf numFmtId="0" fontId="7" fillId="0" borderId="12" xfId="0" applyNumberFormat="1" applyFont="1" applyBorder="1" applyAlignment="1" applyProtection="1">
      <alignment horizontal="center" vertical="center" wrapText="1"/>
      <protection hidden="1"/>
    </xf>
    <xf numFmtId="0" fontId="7" fillId="0" borderId="12" xfId="0" applyNumberFormat="1" applyFont="1" applyBorder="1" applyAlignment="1" applyProtection="1">
      <alignment horizontal="center" vertical="center"/>
      <protection locked="0"/>
    </xf>
    <xf numFmtId="49" fontId="7" fillId="0" borderId="12" xfId="0" applyNumberFormat="1" applyFont="1" applyBorder="1" applyAlignment="1" applyProtection="1">
      <alignment horizontal="center" vertical="center"/>
      <protection locked="0"/>
    </xf>
    <xf numFmtId="49" fontId="7" fillId="3" borderId="12" xfId="0" applyNumberFormat="1" applyFont="1" applyFill="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49" fontId="23" fillId="0" borderId="0" xfId="0" applyNumberFormat="1" applyFont="1" applyAlignment="1" applyProtection="1">
      <alignment vertical="center"/>
      <protection hidden="1"/>
    </xf>
    <xf numFmtId="0" fontId="24" fillId="0" borderId="0" xfId="0" applyFont="1" applyAlignment="1" applyProtection="1">
      <alignment vertical="center"/>
      <protection hidden="1"/>
    </xf>
    <xf numFmtId="0" fontId="23" fillId="0" borderId="0" xfId="0" applyFont="1" applyAlignment="1" applyProtection="1">
      <alignment vertical="center"/>
      <protection hidden="1"/>
    </xf>
    <xf numFmtId="0" fontId="7" fillId="0" borderId="9" xfId="0" applyFont="1" applyBorder="1" applyAlignment="1" applyProtection="1">
      <alignment horizontal="center" vertical="center"/>
      <protection hidden="1"/>
    </xf>
    <xf numFmtId="0" fontId="7" fillId="0" borderId="9" xfId="0" applyNumberFormat="1" applyFont="1" applyBorder="1" applyAlignment="1" applyProtection="1">
      <alignment vertical="center"/>
      <protection locked="0"/>
    </xf>
    <xf numFmtId="0" fontId="7" fillId="0" borderId="9" xfId="0" applyNumberFormat="1" applyFont="1" applyBorder="1" applyAlignment="1" applyProtection="1">
      <alignment horizontal="center" vertical="center"/>
      <protection hidden="1"/>
    </xf>
    <xf numFmtId="0" fontId="16" fillId="0" borderId="0" xfId="0" applyFont="1" applyAlignment="1" applyProtection="1">
      <alignment vertical="center"/>
      <protection hidden="1"/>
    </xf>
    <xf numFmtId="49" fontId="7" fillId="0" borderId="12" xfId="0" applyNumberFormat="1" applyFont="1" applyBorder="1" applyAlignment="1" applyProtection="1">
      <alignment horizontal="center" vertical="center"/>
      <protection hidden="1"/>
    </xf>
    <xf numFmtId="0" fontId="10" fillId="2" borderId="4" xfId="0" applyFont="1" applyFill="1" applyBorder="1" applyAlignment="1">
      <alignment horizontal="center" vertical="center" wrapText="1"/>
    </xf>
    <xf numFmtId="0" fontId="23" fillId="5" borderId="32" xfId="0" applyFont="1" applyFill="1" applyBorder="1" applyProtection="1">
      <protection hidden="1"/>
    </xf>
    <xf numFmtId="0" fontId="10" fillId="5" borderId="26" xfId="0" applyNumberFormat="1" applyFont="1" applyFill="1" applyBorder="1" applyAlignment="1" applyProtection="1">
      <alignment horizontal="center" vertical="center" wrapText="1"/>
      <protection hidden="1"/>
    </xf>
    <xf numFmtId="167" fontId="8" fillId="0" borderId="1" xfId="0" applyNumberFormat="1" applyFont="1" applyFill="1" applyBorder="1" applyAlignment="1" applyProtection="1">
      <alignment horizontal="center" vertical="center" wrapText="1"/>
      <protection locked="0"/>
    </xf>
    <xf numFmtId="0" fontId="51" fillId="0" borderId="0" xfId="0" applyFont="1" applyAlignment="1">
      <alignment horizontal="center"/>
    </xf>
    <xf numFmtId="0" fontId="0" fillId="0" borderId="0" xfId="0" applyAlignment="1">
      <alignment horizontal="center"/>
    </xf>
    <xf numFmtId="0" fontId="55" fillId="0" borderId="9" xfId="0" applyNumberFormat="1" applyFont="1" applyBorder="1" applyAlignment="1" applyProtection="1">
      <alignment horizontal="center"/>
      <protection locked="0" hidden="1"/>
    </xf>
    <xf numFmtId="0" fontId="55" fillId="3" borderId="9" xfId="0" applyNumberFormat="1" applyFont="1" applyFill="1" applyBorder="1" applyProtection="1">
      <protection locked="0" hidden="1"/>
    </xf>
    <xf numFmtId="0" fontId="55" fillId="0" borderId="9" xfId="0" applyNumberFormat="1" applyFont="1" applyBorder="1" applyProtection="1">
      <protection locked="0" hidden="1"/>
    </xf>
    <xf numFmtId="0" fontId="0" fillId="0" borderId="9" xfId="0" applyNumberFormat="1" applyBorder="1" applyAlignment="1" applyProtection="1">
      <alignment horizontal="center"/>
      <protection locked="0" hidden="1"/>
    </xf>
    <xf numFmtId="49" fontId="0" fillId="0" borderId="9" xfId="0" applyNumberFormat="1" applyBorder="1" applyAlignment="1" applyProtection="1">
      <alignment horizontal="center"/>
      <protection locked="0" hidden="1"/>
    </xf>
    <xf numFmtId="0" fontId="7" fillId="2" borderId="9" xfId="0" applyFont="1" applyFill="1" applyBorder="1" applyAlignment="1" applyProtection="1">
      <alignment horizontal="center" vertical="center" wrapText="1"/>
      <protection locked="0" hidden="1"/>
    </xf>
    <xf numFmtId="0" fontId="10" fillId="0" borderId="0" xfId="0" applyFont="1" applyFill="1" applyBorder="1" applyAlignment="1" applyProtection="1">
      <alignment horizontal="right" vertical="center" wrapText="1"/>
      <protection hidden="1"/>
    </xf>
    <xf numFmtId="0" fontId="7"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pplyProtection="1">
      <alignment horizontal="center" vertical="center" wrapText="1"/>
      <protection locked="0" hidden="1"/>
    </xf>
    <xf numFmtId="0" fontId="7" fillId="0" borderId="4" xfId="0" applyFont="1" applyBorder="1" applyAlignment="1" applyProtection="1">
      <alignment horizontal="center" vertical="center" wrapText="1"/>
      <protection locked="0" hidden="1"/>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2" borderId="9" xfId="0" applyFont="1" applyFill="1" applyBorder="1" applyAlignment="1" applyProtection="1">
      <alignment horizontal="center" vertical="center" wrapText="1"/>
      <protection hidden="1"/>
    </xf>
    <xf numFmtId="0" fontId="7" fillId="2" borderId="9" xfId="0" applyFont="1" applyFill="1" applyBorder="1" applyAlignment="1" applyProtection="1">
      <alignment horizontal="center" vertical="center" textRotation="90" wrapText="1"/>
      <protection hidden="1"/>
    </xf>
    <xf numFmtId="0" fontId="7" fillId="2" borderId="9" xfId="0" applyFont="1" applyFill="1" applyBorder="1" applyAlignment="1" applyProtection="1">
      <alignment horizontal="center" vertical="center"/>
      <protection hidden="1"/>
    </xf>
    <xf numFmtId="0" fontId="7" fillId="2" borderId="10" xfId="0" applyFont="1" applyFill="1" applyBorder="1" applyAlignment="1" applyProtection="1">
      <alignment horizontal="center" vertical="center" wrapText="1"/>
      <protection hidden="1"/>
    </xf>
    <xf numFmtId="0" fontId="7" fillId="2" borderId="11" xfId="0" applyFont="1" applyFill="1" applyBorder="1" applyAlignment="1" applyProtection="1">
      <alignment horizontal="center" vertical="center" wrapText="1"/>
      <protection hidden="1"/>
    </xf>
    <xf numFmtId="0" fontId="7" fillId="2" borderId="12" xfId="0" applyFont="1" applyFill="1" applyBorder="1" applyAlignment="1" applyProtection="1">
      <alignment horizontal="center" vertical="center" wrapText="1"/>
      <protection hidden="1"/>
    </xf>
    <xf numFmtId="0" fontId="7" fillId="2" borderId="9" xfId="0" applyFont="1" applyFill="1" applyBorder="1" applyAlignment="1" applyProtection="1">
      <alignment horizontal="center" wrapText="1"/>
      <protection hidden="1"/>
    </xf>
    <xf numFmtId="0" fontId="7" fillId="2" borderId="13" xfId="0" applyFont="1" applyFill="1" applyBorder="1" applyAlignment="1" applyProtection="1">
      <alignment horizontal="center" vertical="center" wrapText="1"/>
      <protection hidden="1"/>
    </xf>
    <xf numFmtId="0" fontId="7" fillId="2" borderId="54" xfId="0" applyFont="1" applyFill="1" applyBorder="1" applyAlignment="1" applyProtection="1">
      <alignment horizontal="center" vertical="center" wrapText="1"/>
      <protection hidden="1"/>
    </xf>
    <xf numFmtId="0" fontId="7" fillId="2" borderId="14" xfId="0" applyFont="1" applyFill="1" applyBorder="1" applyAlignment="1" applyProtection="1">
      <alignment horizontal="center" vertical="center" wrapText="1"/>
      <protection hidden="1"/>
    </xf>
    <xf numFmtId="0" fontId="7" fillId="2" borderId="15" xfId="0" applyFont="1" applyFill="1" applyBorder="1" applyAlignment="1" applyProtection="1">
      <alignment horizontal="center" vertical="center" wrapText="1"/>
      <protection hidden="1"/>
    </xf>
    <xf numFmtId="0" fontId="7" fillId="2" borderId="16" xfId="0" applyFont="1" applyFill="1" applyBorder="1" applyAlignment="1" applyProtection="1">
      <alignment horizontal="center" vertical="center" wrapText="1"/>
      <protection hidden="1"/>
    </xf>
    <xf numFmtId="0" fontId="7" fillId="2" borderId="17" xfId="0" applyFont="1" applyFill="1" applyBorder="1" applyAlignment="1" applyProtection="1">
      <alignment horizontal="center" vertical="center" wrapText="1"/>
      <protection hidden="1"/>
    </xf>
    <xf numFmtId="0" fontId="7" fillId="2" borderId="55" xfId="0" applyFont="1" applyFill="1" applyBorder="1" applyAlignment="1" applyProtection="1">
      <alignment horizontal="center" vertical="center" wrapText="1"/>
      <protection hidden="1"/>
    </xf>
    <xf numFmtId="0" fontId="7" fillId="2" borderId="6" xfId="0" applyFont="1" applyFill="1" applyBorder="1" applyAlignment="1" applyProtection="1">
      <alignment horizontal="center" vertical="center" wrapText="1"/>
      <protection hidden="1"/>
    </xf>
    <xf numFmtId="0" fontId="13" fillId="0" borderId="6" xfId="0" applyFont="1" applyFill="1" applyBorder="1" applyAlignment="1" applyProtection="1">
      <alignment horizontal="center"/>
      <protection hidden="1"/>
    </xf>
    <xf numFmtId="0" fontId="36" fillId="3" borderId="21" xfId="0" applyFont="1" applyFill="1" applyBorder="1" applyAlignment="1">
      <alignment horizontal="left" wrapText="1"/>
    </xf>
    <xf numFmtId="0" fontId="36" fillId="3" borderId="0" xfId="0" applyFont="1" applyFill="1" applyBorder="1" applyAlignment="1">
      <alignment horizontal="left" wrapText="1"/>
    </xf>
    <xf numFmtId="0" fontId="36" fillId="3" borderId="2" xfId="0" applyFont="1" applyFill="1" applyBorder="1" applyAlignment="1">
      <alignment horizontal="left" wrapText="1"/>
    </xf>
    <xf numFmtId="0" fontId="0" fillId="3" borderId="3" xfId="0" applyFill="1" applyBorder="1" applyAlignment="1" applyProtection="1">
      <alignment horizontal="center"/>
      <protection locked="0"/>
    </xf>
    <xf numFmtId="0" fontId="0" fillId="0" borderId="4" xfId="0" applyBorder="1" applyAlignment="1" applyProtection="1">
      <protection locked="0"/>
    </xf>
    <xf numFmtId="0" fontId="0" fillId="0" borderId="5" xfId="0" applyBorder="1" applyAlignment="1" applyProtection="1">
      <protection locked="0"/>
    </xf>
    <xf numFmtId="0" fontId="42" fillId="3" borderId="39" xfId="0" applyFont="1" applyFill="1" applyBorder="1" applyAlignment="1">
      <alignment horizontal="center"/>
    </xf>
    <xf numFmtId="0" fontId="43" fillId="0" borderId="39" xfId="0" applyFont="1" applyBorder="1" applyAlignment="1">
      <alignment horizontal="center"/>
    </xf>
    <xf numFmtId="0" fontId="37" fillId="3" borderId="0" xfId="0" applyFont="1" applyFill="1" applyBorder="1" applyAlignment="1" applyProtection="1">
      <alignment horizontal="right" vertical="center" wrapText="1"/>
      <protection hidden="1"/>
    </xf>
    <xf numFmtId="0" fontId="39" fillId="0" borderId="2" xfId="0" applyFont="1" applyBorder="1" applyAlignment="1">
      <alignment horizontal="right" vertical="center" wrapText="1"/>
    </xf>
    <xf numFmtId="0" fontId="40" fillId="8" borderId="3" xfId="0" applyFont="1" applyFill="1" applyBorder="1" applyAlignment="1">
      <alignment horizontal="center"/>
    </xf>
    <xf numFmtId="0" fontId="41" fillId="0" borderId="4" xfId="0" applyFont="1" applyBorder="1" applyAlignment="1">
      <alignment horizontal="center"/>
    </xf>
    <xf numFmtId="0" fontId="41" fillId="0" borderId="5" xfId="0" applyFont="1" applyBorder="1" applyAlignment="1">
      <alignment horizontal="center"/>
    </xf>
    <xf numFmtId="0" fontId="0" fillId="3" borderId="4" xfId="0" applyFill="1" applyBorder="1" applyAlignment="1" applyProtection="1">
      <protection locked="0"/>
    </xf>
    <xf numFmtId="0" fontId="38" fillId="3" borderId="3" xfId="0" applyFont="1" applyFill="1" applyBorder="1" applyAlignment="1" applyProtection="1">
      <alignment horizontal="center" vertical="center" wrapText="1"/>
      <protection locked="0"/>
    </xf>
    <xf numFmtId="0" fontId="38" fillId="3" borderId="4" xfId="0" applyFont="1" applyFill="1" applyBorder="1" applyAlignment="1" applyProtection="1">
      <alignment horizontal="center" vertical="center" wrapText="1"/>
      <protection locked="0"/>
    </xf>
    <xf numFmtId="0" fontId="38" fillId="3" borderId="5" xfId="0" applyFont="1" applyFill="1" applyBorder="1" applyAlignment="1" applyProtection="1">
      <alignment horizontal="center" vertical="center" wrapText="1"/>
      <protection locked="0"/>
    </xf>
    <xf numFmtId="0" fontId="36" fillId="3" borderId="21" xfId="0" applyFont="1" applyFill="1" applyBorder="1" applyAlignment="1">
      <alignment horizontal="left"/>
    </xf>
    <xf numFmtId="0" fontId="36" fillId="3" borderId="2" xfId="0" applyFont="1" applyFill="1" applyBorder="1" applyAlignment="1">
      <alignment horizontal="left"/>
    </xf>
    <xf numFmtId="0" fontId="36" fillId="3" borderId="0" xfId="0" applyFont="1" applyFill="1" applyBorder="1" applyAlignment="1">
      <alignment horizontal="left"/>
    </xf>
    <xf numFmtId="0" fontId="29" fillId="0" borderId="18" xfId="0" applyFont="1" applyBorder="1" applyAlignment="1">
      <alignment horizontal="center" vertical="center"/>
    </xf>
    <xf numFmtId="0" fontId="29" fillId="0" borderId="8" xfId="0" applyFont="1" applyBorder="1" applyAlignment="1">
      <alignment horizontal="center" vertical="center"/>
    </xf>
    <xf numFmtId="0" fontId="29" fillId="0" borderId="0" xfId="0" applyFont="1" applyAlignment="1">
      <alignment horizontal="center" vertical="center"/>
    </xf>
    <xf numFmtId="0" fontId="13" fillId="2" borderId="18" xfId="0" applyFont="1" applyFill="1" applyBorder="1" applyAlignment="1" applyProtection="1">
      <alignment horizontal="center" vertical="center" wrapText="1"/>
      <protection hidden="1"/>
    </xf>
    <xf numFmtId="0" fontId="13" fillId="2" borderId="7" xfId="0" applyFont="1" applyFill="1" applyBorder="1" applyAlignment="1" applyProtection="1">
      <alignment horizontal="center" vertical="center" wrapText="1"/>
      <protection hidden="1"/>
    </xf>
    <xf numFmtId="0" fontId="13" fillId="2" borderId="8" xfId="0" applyFont="1" applyFill="1" applyBorder="1" applyAlignment="1" applyProtection="1">
      <alignment horizontal="center" vertical="center" wrapText="1"/>
      <protection hidden="1"/>
    </xf>
    <xf numFmtId="0" fontId="13" fillId="0" borderId="43" xfId="0" applyFont="1" applyFill="1" applyBorder="1" applyAlignment="1" applyProtection="1">
      <alignment horizontal="center" vertical="center" wrapText="1"/>
      <protection hidden="1"/>
    </xf>
    <xf numFmtId="0" fontId="13" fillId="0" borderId="7" xfId="0" applyFont="1" applyFill="1" applyBorder="1" applyAlignment="1" applyProtection="1">
      <alignment horizontal="center" vertical="center" wrapText="1"/>
      <protection hidden="1"/>
    </xf>
    <xf numFmtId="0" fontId="13" fillId="0" borderId="8" xfId="0" applyFont="1" applyFill="1" applyBorder="1" applyAlignment="1" applyProtection="1">
      <alignment horizontal="center" vertical="center" wrapText="1"/>
      <protection hidden="1"/>
    </xf>
    <xf numFmtId="0" fontId="13" fillId="0" borderId="18" xfId="0" applyFont="1" applyFill="1" applyBorder="1" applyAlignment="1" applyProtection="1">
      <alignment horizontal="center" vertical="center" wrapText="1"/>
      <protection hidden="1"/>
    </xf>
    <xf numFmtId="0" fontId="13" fillId="3" borderId="18" xfId="0" applyFont="1" applyFill="1" applyBorder="1" applyAlignment="1" applyProtection="1">
      <alignment horizontal="center" vertical="center" wrapText="1"/>
      <protection hidden="1"/>
    </xf>
    <xf numFmtId="0" fontId="13" fillId="3" borderId="7" xfId="0" applyFont="1" applyFill="1" applyBorder="1" applyAlignment="1" applyProtection="1">
      <alignment horizontal="center" vertical="center" wrapText="1"/>
      <protection hidden="1"/>
    </xf>
    <xf numFmtId="0" fontId="13" fillId="3" borderId="8" xfId="0" applyFont="1" applyFill="1" applyBorder="1" applyAlignment="1" applyProtection="1">
      <alignment horizontal="center" vertical="center" wrapText="1"/>
      <protection hidden="1"/>
    </xf>
    <xf numFmtId="0" fontId="8" fillId="3" borderId="14" xfId="0" applyFont="1" applyFill="1" applyBorder="1" applyAlignment="1" applyProtection="1">
      <alignment horizontal="center" vertical="center" wrapText="1"/>
      <protection hidden="1"/>
    </xf>
    <xf numFmtId="0" fontId="8" fillId="3" borderId="0" xfId="0" applyFont="1" applyFill="1" applyBorder="1" applyAlignment="1" applyProtection="1">
      <alignment horizontal="center" vertical="center" wrapText="1"/>
      <protection hidden="1"/>
    </xf>
    <xf numFmtId="0" fontId="8" fillId="3" borderId="15" xfId="0" applyFont="1" applyFill="1" applyBorder="1" applyAlignment="1" applyProtection="1">
      <alignment horizontal="center" vertical="center" wrapText="1"/>
      <protection hidden="1"/>
    </xf>
    <xf numFmtId="0" fontId="13" fillId="3" borderId="9" xfId="0" applyFont="1" applyFill="1" applyBorder="1" applyAlignment="1" applyProtection="1">
      <alignment horizontal="center" vertical="center" wrapText="1"/>
      <protection hidden="1"/>
    </xf>
    <xf numFmtId="0" fontId="8" fillId="3" borderId="0" xfId="0" applyFont="1" applyFill="1" applyBorder="1" applyAlignment="1" applyProtection="1">
      <alignment horizontal="center"/>
      <protection hidden="1"/>
    </xf>
    <xf numFmtId="0" fontId="10" fillId="2" borderId="50" xfId="0" applyFont="1" applyFill="1" applyBorder="1" applyAlignment="1" applyProtection="1">
      <alignment horizontal="center" vertical="center" wrapText="1"/>
      <protection hidden="1"/>
    </xf>
    <xf numFmtId="0" fontId="10" fillId="2" borderId="51" xfId="0" applyFont="1" applyFill="1" applyBorder="1" applyAlignment="1" applyProtection="1">
      <alignment horizontal="center" vertical="center" wrapText="1"/>
      <protection hidden="1"/>
    </xf>
    <xf numFmtId="0" fontId="10" fillId="2" borderId="52" xfId="0" applyFont="1" applyFill="1" applyBorder="1" applyAlignment="1" applyProtection="1">
      <alignment horizontal="center" vertical="center" wrapText="1"/>
      <protection hidden="1"/>
    </xf>
    <xf numFmtId="0" fontId="10" fillId="2" borderId="23" xfId="0" applyFont="1" applyFill="1" applyBorder="1" applyAlignment="1" applyProtection="1">
      <alignment horizontal="center" vertical="center" textRotation="90"/>
      <protection hidden="1"/>
    </xf>
    <xf numFmtId="0" fontId="10" fillId="2" borderId="9" xfId="0" applyFont="1" applyFill="1" applyBorder="1" applyAlignment="1" applyProtection="1">
      <alignment horizontal="center" vertical="center" textRotation="90"/>
      <protection hidden="1"/>
    </xf>
    <xf numFmtId="0" fontId="10" fillId="2" borderId="29" xfId="0" applyFont="1" applyFill="1" applyBorder="1" applyAlignment="1" applyProtection="1">
      <alignment horizontal="center" vertical="center" textRotation="90"/>
      <protection hidden="1"/>
    </xf>
    <xf numFmtId="0" fontId="10" fillId="2" borderId="46" xfId="0" applyFont="1" applyFill="1" applyBorder="1" applyAlignment="1" applyProtection="1">
      <alignment horizontal="center" vertical="center"/>
      <protection hidden="1"/>
    </xf>
    <xf numFmtId="0" fontId="10" fillId="2" borderId="18" xfId="0" applyFont="1" applyFill="1" applyBorder="1" applyAlignment="1" applyProtection="1">
      <alignment horizontal="center" vertical="center"/>
      <protection hidden="1"/>
    </xf>
    <xf numFmtId="0" fontId="10" fillId="2" borderId="33" xfId="0" applyFont="1" applyFill="1" applyBorder="1" applyAlignment="1" applyProtection="1">
      <alignment horizontal="center" vertical="center"/>
      <protection hidden="1"/>
    </xf>
    <xf numFmtId="0" fontId="10" fillId="2" borderId="40" xfId="0" applyFont="1" applyFill="1" applyBorder="1" applyAlignment="1" applyProtection="1">
      <alignment horizontal="center" vertical="center" textRotation="90"/>
      <protection hidden="1"/>
    </xf>
    <xf numFmtId="0" fontId="10" fillId="2" borderId="41" xfId="0" applyFont="1" applyFill="1" applyBorder="1" applyAlignment="1" applyProtection="1">
      <alignment horizontal="center" vertical="center" textRotation="90"/>
      <protection hidden="1"/>
    </xf>
    <xf numFmtId="0" fontId="10" fillId="2" borderId="36" xfId="0" applyFont="1" applyFill="1" applyBorder="1" applyAlignment="1" applyProtection="1">
      <alignment horizontal="center" vertical="center" textRotation="90"/>
      <protection hidden="1"/>
    </xf>
    <xf numFmtId="0" fontId="13" fillId="2" borderId="43" xfId="0" applyFont="1" applyFill="1" applyBorder="1" applyAlignment="1" applyProtection="1">
      <alignment horizontal="center" vertical="center" wrapText="1"/>
      <protection hidden="1"/>
    </xf>
    <xf numFmtId="0" fontId="13" fillId="11" borderId="18" xfId="0" applyFont="1" applyFill="1" applyBorder="1" applyAlignment="1" applyProtection="1">
      <alignment horizontal="center" vertical="center" wrapText="1"/>
      <protection hidden="1"/>
    </xf>
    <xf numFmtId="0" fontId="13" fillId="11" borderId="7" xfId="0" applyFont="1" applyFill="1" applyBorder="1" applyAlignment="1" applyProtection="1">
      <alignment horizontal="center" vertical="center" wrapText="1"/>
      <protection hidden="1"/>
    </xf>
    <xf numFmtId="0" fontId="13" fillId="11" borderId="8" xfId="0" applyFont="1" applyFill="1" applyBorder="1" applyAlignment="1" applyProtection="1">
      <alignment horizontal="center" vertical="center" wrapText="1"/>
      <protection hidden="1"/>
    </xf>
    <xf numFmtId="0" fontId="13" fillId="2" borderId="22" xfId="0" applyFont="1" applyFill="1" applyBorder="1" applyAlignment="1" applyProtection="1">
      <alignment horizontal="center" vertical="center" wrapText="1"/>
      <protection hidden="1"/>
    </xf>
    <xf numFmtId="0" fontId="13" fillId="2" borderId="23" xfId="0" applyFont="1" applyFill="1" applyBorder="1" applyAlignment="1" applyProtection="1">
      <alignment horizontal="center" vertical="center" wrapText="1"/>
      <protection hidden="1"/>
    </xf>
    <xf numFmtId="0" fontId="13" fillId="3" borderId="0" xfId="0" applyFont="1" applyFill="1" applyBorder="1" applyAlignment="1" applyProtection="1">
      <alignment horizontal="right" wrapText="1"/>
      <protection hidden="1"/>
    </xf>
    <xf numFmtId="0" fontId="10" fillId="5" borderId="25" xfId="0" applyFont="1" applyFill="1" applyBorder="1" applyAlignment="1" applyProtection="1">
      <alignment horizontal="center" vertical="center" wrapText="1"/>
      <protection hidden="1"/>
    </xf>
    <xf numFmtId="0" fontId="10" fillId="5" borderId="27" xfId="0" applyFont="1" applyFill="1" applyBorder="1" applyAlignment="1" applyProtection="1">
      <alignment horizontal="center" vertical="center" wrapText="1"/>
      <protection hidden="1"/>
    </xf>
    <xf numFmtId="0" fontId="10" fillId="5" borderId="31" xfId="0"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protection hidden="1"/>
    </xf>
    <xf numFmtId="0" fontId="18" fillId="3" borderId="19" xfId="0" applyFont="1" applyFill="1" applyBorder="1" applyAlignment="1" applyProtection="1">
      <alignment horizontal="center" wrapText="1"/>
      <protection hidden="1"/>
    </xf>
    <xf numFmtId="0" fontId="10" fillId="5" borderId="22" xfId="0" applyFont="1" applyFill="1" applyBorder="1" applyAlignment="1" applyProtection="1">
      <alignment horizontal="center" vertical="center" textRotation="90" wrapText="1"/>
      <protection hidden="1"/>
    </xf>
    <xf numFmtId="0" fontId="10" fillId="5" borderId="26" xfId="0" applyFont="1" applyFill="1" applyBorder="1" applyAlignment="1" applyProtection="1">
      <alignment horizontal="center" vertical="center" textRotation="90" wrapText="1"/>
      <protection hidden="1"/>
    </xf>
    <xf numFmtId="0" fontId="10" fillId="5" borderId="28" xfId="0" applyFont="1" applyFill="1" applyBorder="1" applyAlignment="1" applyProtection="1">
      <alignment horizontal="center" vertical="center" textRotation="90" wrapText="1"/>
      <protection hidden="1"/>
    </xf>
    <xf numFmtId="0" fontId="10" fillId="5" borderId="23" xfId="0" applyFont="1" applyFill="1" applyBorder="1" applyAlignment="1" applyProtection="1">
      <alignment horizontal="center" vertical="center" textRotation="90" wrapText="1"/>
      <protection hidden="1"/>
    </xf>
    <xf numFmtId="0" fontId="10" fillId="5" borderId="9" xfId="0" applyFont="1" applyFill="1" applyBorder="1" applyAlignment="1" applyProtection="1">
      <alignment horizontal="center" vertical="center" textRotation="90" wrapText="1"/>
      <protection hidden="1"/>
    </xf>
    <xf numFmtId="0" fontId="10" fillId="5" borderId="29" xfId="0" applyFont="1" applyFill="1" applyBorder="1" applyAlignment="1" applyProtection="1">
      <alignment horizontal="center" vertical="center" textRotation="90" wrapText="1"/>
      <protection hidden="1"/>
    </xf>
    <xf numFmtId="0" fontId="10" fillId="5" borderId="23" xfId="0" applyFont="1" applyFill="1" applyBorder="1" applyAlignment="1" applyProtection="1">
      <alignment horizontal="center" vertical="center" wrapText="1"/>
      <protection hidden="1"/>
    </xf>
    <xf numFmtId="0" fontId="10" fillId="5" borderId="9" xfId="0" applyFont="1" applyFill="1" applyBorder="1" applyAlignment="1" applyProtection="1">
      <alignment horizontal="center" vertical="center" wrapText="1"/>
      <protection hidden="1"/>
    </xf>
    <xf numFmtId="0" fontId="10" fillId="5" borderId="29" xfId="0" applyFont="1" applyFill="1" applyBorder="1" applyAlignment="1" applyProtection="1">
      <alignment horizontal="center" vertical="center" wrapText="1"/>
      <protection hidden="1"/>
    </xf>
    <xf numFmtId="0" fontId="10" fillId="5" borderId="24" xfId="0" applyFont="1" applyFill="1" applyBorder="1" applyAlignment="1" applyProtection="1">
      <alignment horizontal="center" vertical="center" wrapText="1"/>
      <protection hidden="1"/>
    </xf>
    <xf numFmtId="0" fontId="10" fillId="5" borderId="11" xfId="0" applyFont="1" applyFill="1" applyBorder="1" applyAlignment="1" applyProtection="1">
      <alignment horizontal="center" vertical="center" wrapText="1"/>
      <protection hidden="1"/>
    </xf>
    <xf numFmtId="0" fontId="10" fillId="5" borderId="30" xfId="0" applyFont="1" applyFill="1" applyBorder="1" applyAlignment="1" applyProtection="1">
      <alignment horizontal="center" vertical="center" wrapText="1"/>
      <protection hidden="1"/>
    </xf>
    <xf numFmtId="164" fontId="10" fillId="3" borderId="19" xfId="0" applyNumberFormat="1" applyFont="1" applyFill="1" applyBorder="1" applyAlignment="1" applyProtection="1">
      <alignment horizontal="center" wrapText="1"/>
      <protection locked="0" hidden="1"/>
    </xf>
    <xf numFmtId="0" fontId="23" fillId="4" borderId="0" xfId="0" applyFont="1" applyFill="1" applyBorder="1" applyAlignment="1" applyProtection="1">
      <alignment horizontal="left"/>
      <protection hidden="1"/>
    </xf>
    <xf numFmtId="0" fontId="48" fillId="3" borderId="21" xfId="0" applyFont="1" applyFill="1" applyBorder="1" applyAlignment="1" applyProtection="1">
      <alignment horizontal="left" wrapText="1"/>
      <protection hidden="1"/>
    </xf>
    <xf numFmtId="0" fontId="48" fillId="3" borderId="0" xfId="0" applyFont="1" applyFill="1" applyBorder="1" applyAlignment="1" applyProtection="1">
      <alignment horizontal="left" wrapText="1"/>
      <protection hidden="1"/>
    </xf>
    <xf numFmtId="0" fontId="13" fillId="11" borderId="9" xfId="0" applyFont="1" applyFill="1" applyBorder="1" applyAlignment="1" applyProtection="1">
      <alignment horizontal="center" vertical="center" wrapText="1"/>
      <protection hidden="1"/>
    </xf>
    <xf numFmtId="0" fontId="13" fillId="2" borderId="9" xfId="0" applyFont="1" applyFill="1" applyBorder="1" applyAlignment="1" applyProtection="1">
      <alignment horizontal="center" vertical="center" wrapText="1"/>
      <protection hidden="1"/>
    </xf>
    <xf numFmtId="0" fontId="30" fillId="0" borderId="18" xfId="0" applyFont="1" applyBorder="1" applyAlignment="1">
      <alignment horizontal="center" vertical="center"/>
    </xf>
    <xf numFmtId="0" fontId="30" fillId="0" borderId="8" xfId="0" applyFont="1" applyBorder="1" applyAlignment="1">
      <alignment horizontal="center" vertical="center"/>
    </xf>
    <xf numFmtId="0" fontId="13" fillId="2" borderId="58" xfId="0" applyFont="1" applyFill="1" applyBorder="1" applyAlignment="1" applyProtection="1">
      <alignment horizontal="center" vertical="center" wrapText="1"/>
      <protection hidden="1"/>
    </xf>
    <xf numFmtId="0" fontId="13" fillId="2" borderId="49" xfId="0" applyFont="1" applyFill="1" applyBorder="1" applyAlignment="1" applyProtection="1">
      <alignment horizontal="center" vertical="center" wrapText="1"/>
      <protection hidden="1"/>
    </xf>
    <xf numFmtId="0" fontId="32" fillId="0" borderId="0" xfId="2" applyFont="1" applyAlignment="1">
      <alignment horizontal="center" wrapText="1"/>
    </xf>
    <xf numFmtId="49" fontId="34" fillId="0" borderId="0" xfId="2" applyNumberFormat="1" applyFont="1" applyBorder="1" applyAlignment="1">
      <alignment horizontal="left" vertical="center" wrapText="1"/>
    </xf>
    <xf numFmtId="0" fontId="34" fillId="0" borderId="0" xfId="2" applyFont="1" applyBorder="1" applyAlignment="1">
      <alignment horizontal="left" vertical="center" wrapText="1"/>
    </xf>
    <xf numFmtId="0" fontId="35" fillId="0" borderId="0" xfId="2" applyFont="1" applyBorder="1" applyAlignment="1">
      <alignment horizontal="right" vertical="center" wrapText="1"/>
    </xf>
    <xf numFmtId="0" fontId="30" fillId="2" borderId="9" xfId="0" applyFont="1" applyFill="1" applyBorder="1" applyAlignment="1">
      <alignment horizontal="center" vertical="center" wrapText="1"/>
    </xf>
    <xf numFmtId="0" fontId="29" fillId="2" borderId="9" xfId="0" applyFont="1" applyFill="1" applyBorder="1" applyAlignment="1">
      <alignment horizontal="center" vertical="center"/>
    </xf>
    <xf numFmtId="0" fontId="30" fillId="0" borderId="10" xfId="0" applyFont="1" applyBorder="1" applyAlignment="1">
      <alignment horizontal="center" vertical="center" wrapText="1"/>
    </xf>
    <xf numFmtId="0" fontId="30" fillId="0" borderId="12" xfId="0" applyFont="1" applyBorder="1" applyAlignment="1">
      <alignment horizontal="center" vertical="center" wrapText="1"/>
    </xf>
    <xf numFmtId="9" fontId="30" fillId="0" borderId="10" xfId="1" applyFont="1" applyBorder="1" applyAlignment="1">
      <alignment horizontal="center" vertical="center" wrapText="1"/>
    </xf>
    <xf numFmtId="9" fontId="30" fillId="0" borderId="12" xfId="1" applyFont="1" applyBorder="1" applyAlignment="1">
      <alignment horizontal="center" vertical="center" wrapText="1"/>
    </xf>
    <xf numFmtId="0" fontId="30" fillId="16" borderId="10" xfId="0" applyFont="1" applyFill="1" applyBorder="1" applyAlignment="1">
      <alignment horizontal="center" vertical="center" wrapText="1"/>
    </xf>
    <xf numFmtId="0" fontId="30" fillId="16" borderId="12" xfId="0" applyFont="1" applyFill="1" applyBorder="1" applyAlignment="1">
      <alignment horizontal="center" vertical="center" wrapText="1"/>
    </xf>
    <xf numFmtId="0" fontId="30" fillId="0" borderId="10" xfId="0" applyFont="1" applyBorder="1" applyAlignment="1">
      <alignment horizontal="left" vertical="center" wrapText="1"/>
    </xf>
    <xf numFmtId="0" fontId="30" fillId="0" borderId="12" xfId="0" applyFont="1" applyBorder="1" applyAlignment="1">
      <alignment horizontal="left" vertical="center" wrapText="1"/>
    </xf>
    <xf numFmtId="0" fontId="30" fillId="0" borderId="10" xfId="0" applyFont="1" applyFill="1" applyBorder="1" applyAlignment="1">
      <alignment horizontal="center" vertical="center" wrapText="1"/>
    </xf>
    <xf numFmtId="0" fontId="30" fillId="0" borderId="12" xfId="0" applyFont="1" applyFill="1" applyBorder="1" applyAlignment="1">
      <alignment horizontal="center" vertical="center" wrapText="1"/>
    </xf>
    <xf numFmtId="49" fontId="30" fillId="0" borderId="10" xfId="0" applyNumberFormat="1" applyFont="1" applyBorder="1" applyAlignment="1">
      <alignment horizontal="center" vertical="center" wrapText="1"/>
    </xf>
    <xf numFmtId="49" fontId="30" fillId="0" borderId="12" xfId="0" applyNumberFormat="1" applyFont="1" applyBorder="1" applyAlignment="1">
      <alignment horizontal="center" vertical="center" wrapText="1"/>
    </xf>
    <xf numFmtId="0" fontId="34" fillId="0" borderId="0" xfId="2" applyFont="1" applyAlignment="1">
      <alignment horizontal="center" wrapText="1"/>
    </xf>
    <xf numFmtId="0" fontId="29" fillId="2" borderId="10" xfId="0" applyFont="1" applyFill="1" applyBorder="1" applyAlignment="1">
      <alignment horizontal="center" vertical="center" wrapText="1"/>
    </xf>
    <xf numFmtId="0" fontId="29" fillId="2" borderId="12" xfId="0" applyFont="1" applyFill="1" applyBorder="1" applyAlignment="1">
      <alignment horizontal="center" vertical="center" wrapText="1"/>
    </xf>
    <xf numFmtId="49" fontId="29" fillId="2" borderId="10" xfId="0" applyNumberFormat="1" applyFont="1" applyFill="1" applyBorder="1" applyAlignment="1">
      <alignment horizontal="center" vertical="center" wrapText="1"/>
    </xf>
    <xf numFmtId="49" fontId="29" fillId="2" borderId="12" xfId="0" applyNumberFormat="1" applyFont="1" applyFill="1" applyBorder="1" applyAlignment="1">
      <alignment horizontal="center" vertical="center" wrapText="1"/>
    </xf>
    <xf numFmtId="0" fontId="31" fillId="2" borderId="18" xfId="2" applyFont="1" applyFill="1" applyBorder="1" applyAlignment="1">
      <alignment horizontal="center" vertical="center" wrapText="1"/>
    </xf>
    <xf numFmtId="0" fontId="31" fillId="2" borderId="8" xfId="2" applyFont="1" applyFill="1" applyBorder="1" applyAlignment="1">
      <alignment horizontal="center" vertical="center" wrapText="1"/>
    </xf>
    <xf numFmtId="0" fontId="31" fillId="2" borderId="9" xfId="2" applyFont="1" applyFill="1" applyBorder="1" applyAlignment="1">
      <alignment horizontal="center" vertical="center" wrapText="1"/>
    </xf>
    <xf numFmtId="0" fontId="30" fillId="0" borderId="11" xfId="0" applyFont="1" applyBorder="1" applyAlignment="1">
      <alignment horizontal="center" vertical="center" wrapText="1"/>
    </xf>
    <xf numFmtId="9" fontId="30" fillId="0" borderId="11" xfId="1" applyFont="1" applyBorder="1" applyAlignment="1">
      <alignment horizontal="center" vertical="center" wrapText="1"/>
    </xf>
    <xf numFmtId="0" fontId="30" fillId="5" borderId="10" xfId="0" applyFont="1" applyFill="1" applyBorder="1" applyAlignment="1">
      <alignment horizontal="center" vertical="center" wrapText="1"/>
    </xf>
    <xf numFmtId="0" fontId="30" fillId="5" borderId="11" xfId="0" applyFont="1" applyFill="1" applyBorder="1" applyAlignment="1">
      <alignment horizontal="center" vertical="center" wrapText="1"/>
    </xf>
    <xf numFmtId="0" fontId="30" fillId="5" borderId="12" xfId="0" applyFont="1" applyFill="1" applyBorder="1" applyAlignment="1">
      <alignment horizontal="center" vertical="center" wrapText="1"/>
    </xf>
    <xf numFmtId="0" fontId="30" fillId="0" borderId="11" xfId="0" applyFont="1" applyBorder="1" applyAlignment="1">
      <alignment horizontal="left" vertical="center" wrapText="1"/>
    </xf>
    <xf numFmtId="49" fontId="30" fillId="0" borderId="11" xfId="0" applyNumberFormat="1" applyFont="1" applyBorder="1" applyAlignment="1">
      <alignment horizontal="center" vertical="center" wrapText="1"/>
    </xf>
    <xf numFmtId="0" fontId="30" fillId="2" borderId="10" xfId="0" applyFont="1" applyFill="1" applyBorder="1" applyAlignment="1">
      <alignment horizontal="center" vertical="center" wrapText="1"/>
    </xf>
    <xf numFmtId="0" fontId="30" fillId="2" borderId="12" xfId="0" applyFont="1" applyFill="1" applyBorder="1" applyAlignment="1">
      <alignment horizontal="center" vertical="center" wrapText="1"/>
    </xf>
    <xf numFmtId="0" fontId="30" fillId="2" borderId="18"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30" fillId="7" borderId="10" xfId="0" applyFont="1" applyFill="1" applyBorder="1" applyAlignment="1">
      <alignment horizontal="center" vertical="center" wrapText="1"/>
    </xf>
    <xf numFmtId="0" fontId="30" fillId="7" borderId="12" xfId="0" applyFont="1" applyFill="1" applyBorder="1" applyAlignment="1">
      <alignment horizontal="center" vertical="center" wrapText="1"/>
    </xf>
    <xf numFmtId="0" fontId="30" fillId="7" borderId="9" xfId="0" applyFont="1" applyFill="1" applyBorder="1" applyAlignment="1">
      <alignment horizontal="center" vertical="center" wrapText="1"/>
    </xf>
    <xf numFmtId="0" fontId="30" fillId="7" borderId="18" xfId="0" applyFont="1" applyFill="1" applyBorder="1" applyAlignment="1">
      <alignment horizontal="center" vertical="center" wrapText="1"/>
    </xf>
    <xf numFmtId="0" fontId="30" fillId="7" borderId="8" xfId="0" applyFont="1" applyFill="1" applyBorder="1" applyAlignment="1">
      <alignment horizontal="center" vertical="center" wrapText="1"/>
    </xf>
    <xf numFmtId="9" fontId="23" fillId="0" borderId="0" xfId="1" applyFont="1" applyAlignment="1">
      <alignment horizontal="center"/>
    </xf>
    <xf numFmtId="0" fontId="23" fillId="0" borderId="0" xfId="0" applyFont="1" applyAlignment="1">
      <alignment horizontal="center"/>
    </xf>
  </cellXfs>
  <cellStyles count="9">
    <cellStyle name="Обычный" xfId="0" builtinId="0"/>
    <cellStyle name="Обычный 2" xfId="2"/>
    <cellStyle name="Обычный 3" xfId="7"/>
    <cellStyle name="Плохой" xfId="5" builtinId="27"/>
    <cellStyle name="Процентный" xfId="1" builtinId="5"/>
    <cellStyle name="Процентный 2" xfId="3"/>
    <cellStyle name="Процентный 3" xfId="4"/>
    <cellStyle name="Процентный 4" xfId="6"/>
    <cellStyle name="Процентный 5" xfId="8"/>
  </cellStyles>
  <dxfs count="33">
    <dxf>
      <font>
        <color theme="0"/>
      </font>
    </dxf>
    <dxf>
      <fill>
        <patternFill>
          <bgColor indexed="10"/>
        </patternFill>
      </fill>
    </dxf>
    <dxf>
      <font>
        <color theme="0"/>
      </font>
    </dxf>
    <dxf>
      <font>
        <color theme="0"/>
      </font>
    </dxf>
    <dxf>
      <font>
        <color theme="0"/>
      </font>
    </dxf>
    <dxf>
      <fill>
        <patternFill>
          <bgColor indexed="10"/>
        </patternFill>
      </fill>
    </dxf>
    <dxf>
      <fill>
        <patternFill>
          <bgColor indexed="10"/>
        </patternFill>
      </fill>
    </dxf>
    <dxf>
      <font>
        <color theme="0"/>
      </font>
    </dxf>
    <dxf>
      <font>
        <color theme="0"/>
      </font>
    </dxf>
    <dxf>
      <fill>
        <patternFill>
          <bgColor indexed="10"/>
        </patternFill>
      </fill>
    </dxf>
    <dxf>
      <font>
        <color theme="0"/>
      </font>
    </dxf>
    <dxf>
      <font>
        <color theme="0"/>
      </font>
    </dxf>
    <dxf>
      <font>
        <color theme="0"/>
      </font>
    </dxf>
    <dxf>
      <fill>
        <patternFill>
          <bgColor indexed="10"/>
        </patternFill>
      </fill>
    </dxf>
    <dxf>
      <fill>
        <patternFill>
          <bgColor indexed="10"/>
        </patternFill>
      </fill>
    </dxf>
    <dxf>
      <font>
        <color theme="0"/>
      </font>
    </dxf>
    <dxf>
      <fill>
        <patternFill>
          <bgColor indexed="10"/>
        </patternFill>
      </fill>
    </dxf>
    <dxf>
      <font>
        <color theme="0"/>
      </font>
    </dxf>
    <dxf>
      <font>
        <color theme="0"/>
      </font>
    </dxf>
    <dxf>
      <font>
        <color theme="0"/>
      </font>
    </dxf>
    <dxf>
      <fill>
        <patternFill>
          <bgColor indexed="10"/>
        </patternFill>
      </fill>
    </dxf>
    <dxf>
      <fill>
        <patternFill>
          <bgColor indexed="1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Распределение участников по уровням освоения</a:t>
            </a:r>
            <a:r>
              <a:rPr lang="ru-RU" sz="1400" baseline="0">
                <a:latin typeface="Times New Roman" panose="02020603050405020304" pitchFamily="18" charset="0"/>
                <a:cs typeface="Times New Roman" panose="02020603050405020304" pitchFamily="18" charset="0"/>
              </a:rPr>
              <a:t> учебного материала по математике</a:t>
            </a:r>
            <a:endParaRPr lang="ru-RU" sz="1400">
              <a:latin typeface="Times New Roman" panose="02020603050405020304" pitchFamily="18" charset="0"/>
              <a:cs typeface="Times New Roman" panose="02020603050405020304" pitchFamily="18" charset="0"/>
            </a:endParaRPr>
          </a:p>
        </c:rich>
      </c:tx>
      <c:layout/>
    </c:title>
    <c:view3D>
      <c:rotX val="30"/>
      <c:perspective val="30"/>
    </c:view3D>
    <c:plotArea>
      <c:layout/>
      <c:pie3DChart>
        <c:varyColors val="1"/>
        <c:ser>
          <c:idx val="0"/>
          <c:order val="0"/>
          <c:explosion val="25"/>
          <c:dLbls>
            <c:txPr>
              <a:bodyPr/>
              <a:lstStyle/>
              <a:p>
                <a:pPr>
                  <a:defRPr>
                    <a:latin typeface="Times New Roman" panose="02020603050405020304" pitchFamily="18" charset="0"/>
                    <a:cs typeface="Times New Roman" panose="02020603050405020304" pitchFamily="18" charset="0"/>
                  </a:defRPr>
                </a:pPr>
                <a:endParaRPr lang="ru-RU"/>
              </a:p>
            </c:txPr>
            <c:dLblPos val="outEnd"/>
            <c:showVal val="1"/>
            <c:showCatName val="1"/>
            <c:separator>
</c:separator>
            <c:showLeaderLines val="1"/>
          </c:dLbls>
          <c:cat>
            <c:strRef>
              <c:f>Результаты_МА!$L$10:$L$15</c:f>
              <c:strCache>
                <c:ptCount val="5"/>
                <c:pt idx="0">
                  <c:v>Низкий</c:v>
                </c:pt>
                <c:pt idx="1">
                  <c:v>Пониженный</c:v>
                </c:pt>
                <c:pt idx="2">
                  <c:v>Базовый</c:v>
                </c:pt>
                <c:pt idx="3">
                  <c:v>Повышенный</c:v>
                </c:pt>
                <c:pt idx="4">
                  <c:v>Высокий</c:v>
                </c:pt>
              </c:strCache>
            </c:strRef>
          </c:cat>
          <c:val>
            <c:numRef>
              <c:f>(Результаты_МА!$D$8,Результаты_МА!$F$8,Результаты_МА!$H$8,Результаты_МА!$J$8,Результаты_МА!$L$8)</c:f>
              <c:numCache>
                <c:formatCode>0%</c:formatCode>
                <c:ptCount val="5"/>
                <c:pt idx="0">
                  <c:v>0</c:v>
                </c:pt>
                <c:pt idx="1">
                  <c:v>0</c:v>
                </c:pt>
                <c:pt idx="2">
                  <c:v>0</c:v>
                </c:pt>
                <c:pt idx="3">
                  <c:v>0.36666666666666664</c:v>
                </c:pt>
                <c:pt idx="4">
                  <c:v>0.6333333333333333</c:v>
                </c:pt>
              </c:numCache>
            </c:numRef>
          </c:val>
        </c:ser>
        <c:dLbls>
          <c:showVal val="1"/>
        </c:dLbls>
      </c:pie3DChart>
    </c:plotArea>
    <c:plotVisOnly val="1"/>
    <c:dispBlanksAs val="zero"/>
  </c:chart>
  <c:printSettings>
    <c:headerFooter>
      <c:oddHeader>&amp;CКГБУ "Региональный центр оценки качества образования"</c:oddHeader>
    </c:headerFooter>
    <c:pageMargins b="0.75000000000000022" l="0.70000000000000018" r="0.70000000000000018" t="0.75000000000000022" header="0.3000000000000001" footer="0.3000000000000001"/>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Результаты выполнения заданий по математике по блокам содержания</a:t>
            </a:r>
          </a:p>
        </c:rich>
      </c:tx>
    </c:title>
    <c:plotArea>
      <c:layout>
        <c:manualLayout>
          <c:layoutTarget val="inner"/>
          <c:xMode val="edge"/>
          <c:yMode val="edge"/>
          <c:x val="0.19470998260323991"/>
          <c:y val="0.11486475955211486"/>
          <c:w val="0.79040377831289144"/>
          <c:h val="0.61625326245983991"/>
        </c:manualLayout>
      </c:layout>
      <c:barChart>
        <c:barDir val="col"/>
        <c:grouping val="clustered"/>
        <c:ser>
          <c:idx val="1"/>
          <c:order val="0"/>
          <c:tx>
            <c:v>Задания базового уровня</c:v>
          </c:tx>
          <c:cat>
            <c:strRef>
              <c:f>Анализ_содержание!$C$6:$C$10</c:f>
              <c:strCache>
                <c:ptCount val="5"/>
                <c:pt idx="0">
                  <c:v>Числа и величины</c:v>
                </c:pt>
                <c:pt idx="1">
                  <c:v>Арифметические действия</c:v>
                </c:pt>
                <c:pt idx="2">
                  <c:v>Работа с текстовыми задачами</c:v>
                </c:pt>
                <c:pt idx="3">
                  <c:v>Пространственные отношения. Геометрические фигуры</c:v>
                </c:pt>
                <c:pt idx="4">
                  <c:v>Работа с информацией</c:v>
                </c:pt>
              </c:strCache>
            </c:strRef>
          </c:cat>
          <c:val>
            <c:numRef>
              <c:f>Анализ_содержание!$G$6:$G$10</c:f>
              <c:numCache>
                <c:formatCode>0%</c:formatCode>
                <c:ptCount val="5"/>
                <c:pt idx="0">
                  <c:v>0.91111111111111109</c:v>
                </c:pt>
                <c:pt idx="1">
                  <c:v>0.93333333333333335</c:v>
                </c:pt>
                <c:pt idx="2">
                  <c:v>0.8666666666666667</c:v>
                </c:pt>
                <c:pt idx="3">
                  <c:v>0.94444444444444442</c:v>
                </c:pt>
              </c:numCache>
            </c:numRef>
          </c:val>
        </c:ser>
        <c:ser>
          <c:idx val="0"/>
          <c:order val="1"/>
          <c:tx>
            <c:v>Задания повышенного уровня</c:v>
          </c:tx>
          <c:val>
            <c:numRef>
              <c:f>Анализ_содержание!$Q$6:$Q$10</c:f>
              <c:numCache>
                <c:formatCode>0%</c:formatCode>
                <c:ptCount val="5"/>
                <c:pt idx="0">
                  <c:v>0.9</c:v>
                </c:pt>
                <c:pt idx="2">
                  <c:v>0.5</c:v>
                </c:pt>
                <c:pt idx="4">
                  <c:v>0.56666666666666665</c:v>
                </c:pt>
              </c:numCache>
            </c:numRef>
          </c:val>
        </c:ser>
        <c:axId val="100820864"/>
        <c:axId val="100822400"/>
      </c:barChart>
      <c:catAx>
        <c:axId val="100820864"/>
        <c:scaling>
          <c:orientation val="minMax"/>
        </c:scaling>
        <c:axPos val="b"/>
        <c:numFmt formatCode="General" sourceLinked="1"/>
        <c:majorTickMark val="none"/>
        <c:tickLblPos val="nextTo"/>
        <c:crossAx val="100822400"/>
        <c:crosses val="autoZero"/>
        <c:auto val="1"/>
        <c:lblAlgn val="ctr"/>
        <c:lblOffset val="100"/>
      </c:catAx>
      <c:valAx>
        <c:axId val="100822400"/>
        <c:scaling>
          <c:orientation val="minMax"/>
        </c:scaling>
        <c:delete val="1"/>
        <c:axPos val="l"/>
        <c:numFmt formatCode="0%" sourceLinked="1"/>
        <c:majorTickMark val="none"/>
        <c:tickLblPos val="nextTo"/>
        <c:crossAx val="100820864"/>
        <c:crosses val="autoZero"/>
        <c:crossBetween val="between"/>
      </c:valAx>
      <c:dTable>
        <c:showHorzBorder val="1"/>
        <c:showVertBorder val="1"/>
        <c:showOutline val="1"/>
        <c:showKeys val="1"/>
        <c:txPr>
          <a:bodyPr/>
          <a:lstStyle/>
          <a:p>
            <a:pPr rtl="0">
              <a:defRPr sz="900">
                <a:latin typeface="Times New Roman" panose="02020603050405020304" pitchFamily="18" charset="0"/>
                <a:cs typeface="Times New Roman" panose="02020603050405020304" pitchFamily="18" charset="0"/>
              </a:defRPr>
            </a:pPr>
            <a:endParaRPr lang="ru-RU"/>
          </a:p>
        </c:txPr>
      </c:dTable>
    </c:plotArea>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Результаты выполнения заданий по русскому языку по блокам содержания</a:t>
            </a:r>
          </a:p>
        </c:rich>
      </c:tx>
    </c:title>
    <c:plotArea>
      <c:layout/>
      <c:barChart>
        <c:barDir val="col"/>
        <c:grouping val="clustered"/>
        <c:ser>
          <c:idx val="1"/>
          <c:order val="0"/>
          <c:tx>
            <c:v>Задания базового уровня</c:v>
          </c:tx>
          <c:cat>
            <c:strRef>
              <c:f>Анализ_содержание!$C$39:$C$40</c:f>
              <c:strCache>
                <c:ptCount val="2"/>
                <c:pt idx="0">
                  <c:v>Фонетика и графика</c:v>
                </c:pt>
                <c:pt idx="1">
                  <c:v>Орфография</c:v>
                </c:pt>
              </c:strCache>
            </c:strRef>
          </c:cat>
          <c:val>
            <c:numRef>
              <c:f>Анализ_содержание!$G$39:$G$40</c:f>
              <c:numCache>
                <c:formatCode>0%</c:formatCode>
                <c:ptCount val="2"/>
                <c:pt idx="0">
                  <c:v>0.62</c:v>
                </c:pt>
                <c:pt idx="1">
                  <c:v>0.86</c:v>
                </c:pt>
              </c:numCache>
            </c:numRef>
          </c:val>
        </c:ser>
        <c:ser>
          <c:idx val="0"/>
          <c:order val="1"/>
          <c:tx>
            <c:v>Задания повышенного уровня</c:v>
          </c:tx>
          <c:cat>
            <c:strRef>
              <c:f>Анализ_содержание!$C$39:$C$40</c:f>
              <c:strCache>
                <c:ptCount val="2"/>
                <c:pt idx="0">
                  <c:v>Фонетика и графика</c:v>
                </c:pt>
                <c:pt idx="1">
                  <c:v>Орфография</c:v>
                </c:pt>
              </c:strCache>
            </c:strRef>
          </c:cat>
          <c:val>
            <c:numRef>
              <c:f>Анализ_содержание!$Q$39:$Q$40</c:f>
              <c:numCache>
                <c:formatCode>0%</c:formatCode>
                <c:ptCount val="2"/>
                <c:pt idx="0">
                  <c:v>0.65</c:v>
                </c:pt>
                <c:pt idx="1">
                  <c:v>0.9</c:v>
                </c:pt>
              </c:numCache>
            </c:numRef>
          </c:val>
        </c:ser>
        <c:axId val="100919168"/>
        <c:axId val="100920704"/>
      </c:barChart>
      <c:catAx>
        <c:axId val="100919168"/>
        <c:scaling>
          <c:orientation val="minMax"/>
        </c:scaling>
        <c:axPos val="b"/>
        <c:numFmt formatCode="General" sourceLinked="1"/>
        <c:majorTickMark val="none"/>
        <c:tickLblPos val="nextTo"/>
        <c:crossAx val="100920704"/>
        <c:crosses val="autoZero"/>
        <c:auto val="1"/>
        <c:lblAlgn val="ctr"/>
        <c:lblOffset val="100"/>
      </c:catAx>
      <c:valAx>
        <c:axId val="100920704"/>
        <c:scaling>
          <c:orientation val="minMax"/>
        </c:scaling>
        <c:delete val="1"/>
        <c:axPos val="l"/>
        <c:numFmt formatCode="0%" sourceLinked="1"/>
        <c:majorTickMark val="none"/>
        <c:tickLblPos val="nextTo"/>
        <c:crossAx val="100919168"/>
        <c:crosses val="autoZero"/>
        <c:crossBetween val="between"/>
      </c:valAx>
      <c:dTable>
        <c:showHorzBorder val="1"/>
        <c:showVertBorder val="1"/>
        <c:showOutline val="1"/>
        <c:showKeys val="1"/>
        <c:txPr>
          <a:bodyPr/>
          <a:lstStyle/>
          <a:p>
            <a:pPr rtl="0">
              <a:defRPr sz="900">
                <a:latin typeface="Times New Roman" panose="02020603050405020304" pitchFamily="18" charset="0"/>
                <a:cs typeface="Times New Roman" panose="02020603050405020304" pitchFamily="18" charset="0"/>
              </a:defRPr>
            </a:pPr>
            <a:endParaRPr lang="ru-RU"/>
          </a:p>
        </c:txPr>
      </c:dTable>
    </c:plotArea>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Результаты выполнения заданий по чтению по группам</a:t>
            </a:r>
            <a:r>
              <a:rPr lang="ru-RU" sz="1400" baseline="0">
                <a:latin typeface="Times New Roman" panose="02020603050405020304" pitchFamily="18" charset="0"/>
                <a:cs typeface="Times New Roman" panose="02020603050405020304" pitchFamily="18" charset="0"/>
              </a:rPr>
              <a:t> заданий</a:t>
            </a:r>
            <a:endParaRPr lang="ru-RU" sz="1400">
              <a:latin typeface="Times New Roman" panose="02020603050405020304" pitchFamily="18" charset="0"/>
              <a:cs typeface="Times New Roman" panose="02020603050405020304" pitchFamily="18" charset="0"/>
            </a:endParaRPr>
          </a:p>
        </c:rich>
      </c:tx>
    </c:title>
    <c:plotArea>
      <c:layout/>
      <c:barChart>
        <c:barDir val="col"/>
        <c:grouping val="clustered"/>
        <c:ser>
          <c:idx val="1"/>
          <c:order val="0"/>
          <c:tx>
            <c:v>Задания базового уровня</c:v>
          </c:tx>
          <c:cat>
            <c:numRef>
              <c:f>Анализ_содержание!$B$69:$B$72</c:f>
              <c:numCache>
                <c:formatCode>General</c:formatCode>
                <c:ptCount val="4"/>
                <c:pt idx="0">
                  <c:v>1</c:v>
                </c:pt>
                <c:pt idx="1">
                  <c:v>2</c:v>
                </c:pt>
                <c:pt idx="2">
                  <c:v>3</c:v>
                </c:pt>
                <c:pt idx="3">
                  <c:v>4</c:v>
                </c:pt>
              </c:numCache>
            </c:numRef>
          </c:cat>
          <c:val>
            <c:numRef>
              <c:f>Анализ_содержание!$G$69:$G$72</c:f>
              <c:numCache>
                <c:formatCode>0%</c:formatCode>
                <c:ptCount val="4"/>
                <c:pt idx="0">
                  <c:v>0.96666666666666667</c:v>
                </c:pt>
                <c:pt idx="1">
                  <c:v>0.73333333333333328</c:v>
                </c:pt>
                <c:pt idx="2">
                  <c:v>0.4</c:v>
                </c:pt>
                <c:pt idx="3">
                  <c:v>0.96666666666666667</c:v>
                </c:pt>
              </c:numCache>
            </c:numRef>
          </c:val>
        </c:ser>
        <c:ser>
          <c:idx val="0"/>
          <c:order val="1"/>
          <c:tx>
            <c:v>Задания повышенного уровня</c:v>
          </c:tx>
          <c:cat>
            <c:numRef>
              <c:f>Анализ_содержание!$B$69:$B$72</c:f>
              <c:numCache>
                <c:formatCode>General</c:formatCode>
                <c:ptCount val="4"/>
                <c:pt idx="0">
                  <c:v>1</c:v>
                </c:pt>
                <c:pt idx="1">
                  <c:v>2</c:v>
                </c:pt>
                <c:pt idx="2">
                  <c:v>3</c:v>
                </c:pt>
                <c:pt idx="3">
                  <c:v>4</c:v>
                </c:pt>
              </c:numCache>
            </c:numRef>
          </c:cat>
          <c:val>
            <c:numRef>
              <c:f>Анализ_содержание!$Q$69:$Q$72</c:f>
              <c:numCache>
                <c:formatCode>0%</c:formatCode>
                <c:ptCount val="4"/>
                <c:pt idx="1">
                  <c:v>0.73333333333333328</c:v>
                </c:pt>
              </c:numCache>
            </c:numRef>
          </c:val>
        </c:ser>
        <c:axId val="95733632"/>
        <c:axId val="95735168"/>
      </c:barChart>
      <c:catAx>
        <c:axId val="95733632"/>
        <c:scaling>
          <c:orientation val="minMax"/>
        </c:scaling>
        <c:axPos val="b"/>
        <c:numFmt formatCode="General" sourceLinked="1"/>
        <c:majorTickMark val="none"/>
        <c:tickLblPos val="nextTo"/>
        <c:crossAx val="95735168"/>
        <c:crosses val="autoZero"/>
        <c:auto val="1"/>
        <c:lblAlgn val="ctr"/>
        <c:lblOffset val="100"/>
      </c:catAx>
      <c:valAx>
        <c:axId val="95735168"/>
        <c:scaling>
          <c:orientation val="minMax"/>
        </c:scaling>
        <c:delete val="1"/>
        <c:axPos val="l"/>
        <c:numFmt formatCode="0%" sourceLinked="1"/>
        <c:majorTickMark val="none"/>
        <c:tickLblPos val="nextTo"/>
        <c:crossAx val="95733632"/>
        <c:crosses val="autoZero"/>
        <c:crossBetween val="between"/>
      </c:valAx>
      <c:dTable>
        <c:showHorzBorder val="1"/>
        <c:showVertBorder val="1"/>
        <c:showOutline val="1"/>
        <c:showKeys val="1"/>
        <c:txPr>
          <a:bodyPr/>
          <a:lstStyle/>
          <a:p>
            <a:pPr rtl="0">
              <a:defRPr sz="900">
                <a:latin typeface="Times New Roman" panose="02020603050405020304" pitchFamily="18" charset="0"/>
                <a:cs typeface="Times New Roman" panose="02020603050405020304" pitchFamily="18" charset="0"/>
              </a:defRPr>
            </a:pPr>
            <a:endParaRPr lang="ru-RU"/>
          </a:p>
        </c:txPr>
      </c:dTable>
    </c:plotArea>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Успешность выполнения контрольной работы по математике</a:t>
            </a:r>
          </a:p>
        </c:rich>
      </c:tx>
      <c:layout>
        <c:manualLayout>
          <c:xMode val="edge"/>
          <c:yMode val="edge"/>
          <c:x val="0.15266954978018213"/>
          <c:y val="2.0161496078260177E-2"/>
        </c:manualLayout>
      </c:layout>
    </c:title>
    <c:plotArea>
      <c:layout>
        <c:manualLayout>
          <c:layoutTarget val="inner"/>
          <c:xMode val="edge"/>
          <c:yMode val="edge"/>
          <c:x val="9.2359007579080762E-2"/>
          <c:y val="0.17598105862595664"/>
          <c:w val="0.886449626039437"/>
          <c:h val="0.63110449392717172"/>
        </c:manualLayout>
      </c:layout>
      <c:lineChart>
        <c:grouping val="standard"/>
        <c:ser>
          <c:idx val="1"/>
          <c:order val="0"/>
          <c:tx>
            <c:v>Среднее за работу</c:v>
          </c:tx>
          <c:marker>
            <c:symbol val="none"/>
          </c:marker>
          <c:cat>
            <c:numRef>
              <c:f>[0]!Ученик_ма</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[0]!среднее_ма</c:f>
              <c:numCache>
                <c:formatCode>0%</c:formatCode>
                <c:ptCount val="30"/>
                <c:pt idx="0">
                  <c:v>0.79629629629629639</c:v>
                </c:pt>
                <c:pt idx="1">
                  <c:v>0.79629629629629639</c:v>
                </c:pt>
                <c:pt idx="2">
                  <c:v>0.79629629629629639</c:v>
                </c:pt>
                <c:pt idx="3">
                  <c:v>0.79629629629629639</c:v>
                </c:pt>
                <c:pt idx="4">
                  <c:v>0.79629629629629639</c:v>
                </c:pt>
                <c:pt idx="5">
                  <c:v>0.79629629629629639</c:v>
                </c:pt>
                <c:pt idx="6">
                  <c:v>0.79629629629629639</c:v>
                </c:pt>
                <c:pt idx="7">
                  <c:v>0.79629629629629639</c:v>
                </c:pt>
                <c:pt idx="8">
                  <c:v>0.79629629629629639</c:v>
                </c:pt>
                <c:pt idx="9">
                  <c:v>0.79629629629629639</c:v>
                </c:pt>
                <c:pt idx="10">
                  <c:v>0.79629629629629639</c:v>
                </c:pt>
                <c:pt idx="11">
                  <c:v>0.79629629629629639</c:v>
                </c:pt>
                <c:pt idx="12">
                  <c:v>0.79629629629629639</c:v>
                </c:pt>
                <c:pt idx="13">
                  <c:v>0.79629629629629639</c:v>
                </c:pt>
                <c:pt idx="14">
                  <c:v>0.79629629629629639</c:v>
                </c:pt>
                <c:pt idx="15">
                  <c:v>0.79629629629629639</c:v>
                </c:pt>
                <c:pt idx="16">
                  <c:v>0.79629629629629639</c:v>
                </c:pt>
                <c:pt idx="17">
                  <c:v>0.79629629629629639</c:v>
                </c:pt>
                <c:pt idx="18">
                  <c:v>0.79629629629629639</c:v>
                </c:pt>
                <c:pt idx="19">
                  <c:v>0.79629629629629639</c:v>
                </c:pt>
                <c:pt idx="20">
                  <c:v>0.79629629629629639</c:v>
                </c:pt>
                <c:pt idx="21">
                  <c:v>0.79629629629629639</c:v>
                </c:pt>
                <c:pt idx="22">
                  <c:v>0.79629629629629639</c:v>
                </c:pt>
                <c:pt idx="23">
                  <c:v>0.79629629629629639</c:v>
                </c:pt>
                <c:pt idx="24">
                  <c:v>0.79629629629629639</c:v>
                </c:pt>
                <c:pt idx="25">
                  <c:v>0.79629629629629639</c:v>
                </c:pt>
                <c:pt idx="26">
                  <c:v>0.79629629629629639</c:v>
                </c:pt>
                <c:pt idx="27">
                  <c:v>0.79629629629629639</c:v>
                </c:pt>
                <c:pt idx="28">
                  <c:v>0.79629629629629639</c:v>
                </c:pt>
                <c:pt idx="29">
                  <c:v>0.79629629629629639</c:v>
                </c:pt>
              </c:numCache>
            </c:numRef>
          </c:val>
          <c:smooth val="1"/>
        </c:ser>
        <c:ser>
          <c:idx val="0"/>
          <c:order val="1"/>
          <c:tx>
            <c:v>Ученик</c:v>
          </c:tx>
          <c:spPr>
            <a:ln>
              <a:noFill/>
            </a:ln>
          </c:spPr>
          <c:marker>
            <c:symbol val="circle"/>
            <c:size val="7"/>
          </c:marker>
          <c:dLbls>
            <c:txPr>
              <a:bodyPr/>
              <a:lstStyle/>
              <a:p>
                <a:pPr>
                  <a:defRPr>
                    <a:latin typeface="Times New Roman" panose="02020603050405020304" pitchFamily="18" charset="0"/>
                    <a:cs typeface="Times New Roman" panose="02020603050405020304" pitchFamily="18" charset="0"/>
                  </a:defRPr>
                </a:pPr>
                <a:endParaRPr lang="ru-RU"/>
              </a:p>
            </c:txPr>
            <c:dLblPos val="t"/>
            <c:showVal val="1"/>
          </c:dLbls>
          <c:cat>
            <c:numRef>
              <c:f>[0]!Ученик_ма</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[0]!усп_ма</c:f>
              <c:numCache>
                <c:formatCode>0%</c:formatCode>
                <c:ptCount val="30"/>
                <c:pt idx="0">
                  <c:v>0.89473684210526316</c:v>
                </c:pt>
                <c:pt idx="1">
                  <c:v>0.94736842105263153</c:v>
                </c:pt>
                <c:pt idx="2">
                  <c:v>0.89473684210526316</c:v>
                </c:pt>
                <c:pt idx="3">
                  <c:v>0.84210526315789469</c:v>
                </c:pt>
                <c:pt idx="4">
                  <c:v>0.78947368421052633</c:v>
                </c:pt>
                <c:pt idx="5">
                  <c:v>0.94736842105263153</c:v>
                </c:pt>
                <c:pt idx="6">
                  <c:v>1</c:v>
                </c:pt>
                <c:pt idx="7">
                  <c:v>0.68421052631578949</c:v>
                </c:pt>
                <c:pt idx="8">
                  <c:v>0.84210526315789469</c:v>
                </c:pt>
                <c:pt idx="9">
                  <c:v>0.84210526315789469</c:v>
                </c:pt>
                <c:pt idx="10">
                  <c:v>1</c:v>
                </c:pt>
                <c:pt idx="11">
                  <c:v>0.73684210526315785</c:v>
                </c:pt>
                <c:pt idx="12">
                  <c:v>0.84210526315789469</c:v>
                </c:pt>
                <c:pt idx="13">
                  <c:v>0.84210526315789469</c:v>
                </c:pt>
                <c:pt idx="14">
                  <c:v>0.78947368421052633</c:v>
                </c:pt>
                <c:pt idx="15">
                  <c:v>0.73684210526315785</c:v>
                </c:pt>
                <c:pt idx="16">
                  <c:v>0.84210526315789469</c:v>
                </c:pt>
                <c:pt idx="17">
                  <c:v>0.94736842105263153</c:v>
                </c:pt>
                <c:pt idx="18">
                  <c:v>1</c:v>
                </c:pt>
                <c:pt idx="19">
                  <c:v>1</c:v>
                </c:pt>
                <c:pt idx="20">
                  <c:v>1</c:v>
                </c:pt>
                <c:pt idx="21">
                  <c:v>0.78947368421052633</c:v>
                </c:pt>
                <c:pt idx="22">
                  <c:v>0.78947368421052633</c:v>
                </c:pt>
                <c:pt idx="23">
                  <c:v>0.73684210526315785</c:v>
                </c:pt>
                <c:pt idx="24">
                  <c:v>0.78947368421052633</c:v>
                </c:pt>
                <c:pt idx="25">
                  <c:v>1</c:v>
                </c:pt>
                <c:pt idx="26">
                  <c:v>0.84210526315789469</c:v>
                </c:pt>
                <c:pt idx="27">
                  <c:v>0.78947368421052633</c:v>
                </c:pt>
                <c:pt idx="28">
                  <c:v>0.68421052631578949</c:v>
                </c:pt>
                <c:pt idx="29">
                  <c:v>0.94736842105263153</c:v>
                </c:pt>
              </c:numCache>
            </c:numRef>
          </c:val>
          <c:smooth val="1"/>
        </c:ser>
        <c:marker val="1"/>
        <c:axId val="98189696"/>
        <c:axId val="98191616"/>
      </c:lineChart>
      <c:catAx>
        <c:axId val="98189696"/>
        <c:scaling>
          <c:orientation val="minMax"/>
        </c:scaling>
        <c:axPos val="b"/>
        <c:majorGridlines/>
        <c:title>
          <c:tx>
            <c:rich>
              <a:bodyPr/>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Номер учащегося по списку</a:t>
                </a:r>
              </a:p>
            </c:rich>
          </c:tx>
          <c:layout/>
        </c:title>
        <c:numFmt formatCode="General"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98191616"/>
        <c:crosses val="autoZero"/>
        <c:auto val="1"/>
        <c:lblAlgn val="ctr"/>
        <c:lblOffset val="100"/>
        <c:noMultiLvlLbl val="1"/>
      </c:catAx>
      <c:valAx>
        <c:axId val="98191616"/>
        <c:scaling>
          <c:orientation val="minMax"/>
          <c:max val="1"/>
        </c:scaling>
        <c:axPos val="l"/>
        <c:majorGridlines/>
        <c:title>
          <c:tx>
            <c:rich>
              <a:bodyPr rot="-5400000" vert="horz"/>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Процент от максимального балла</a:t>
                </a:r>
              </a:p>
            </c:rich>
          </c:tx>
          <c:layout/>
        </c:title>
        <c:numFmt formatCode="0%"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98189696"/>
        <c:crosses val="autoZero"/>
        <c:crossBetween val="between"/>
      </c:valAx>
    </c:plotArea>
    <c:legend>
      <c:legendPos val="b"/>
      <c:layout/>
      <c:txPr>
        <a:bodyPr/>
        <a:lstStyle/>
        <a:p>
          <a:pPr>
            <a:defRPr>
              <a:latin typeface="Times New Roman" panose="02020603050405020304" pitchFamily="18" charset="0"/>
              <a:cs typeface="Times New Roman" panose="02020603050405020304" pitchFamily="18" charset="0"/>
            </a:defRPr>
          </a:pPr>
          <a:endParaRPr lang="ru-RU"/>
        </a:p>
      </c:txPr>
    </c:legend>
    <c:plotVisOnly val="1"/>
    <c:dispBlanksAs val="gap"/>
  </c:chart>
  <c:printSettings>
    <c:headerFooter/>
    <c:pageMargins b="0.75000000000000022" l="0.70000000000000018" r="0.70000000000000018" t="0.75000000000000022" header="0.3000000000000001" footer="0.3000000000000001"/>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Сравнение выполнения заданий по математике базового и повышенного</a:t>
            </a:r>
            <a:r>
              <a:rPr lang="ru-RU" sz="1400" baseline="0">
                <a:latin typeface="Times New Roman" panose="02020603050405020304" pitchFamily="18" charset="0"/>
                <a:cs typeface="Times New Roman" panose="02020603050405020304" pitchFamily="18" charset="0"/>
              </a:rPr>
              <a:t> уровней</a:t>
            </a:r>
            <a:endParaRPr lang="ru-RU" sz="1400">
              <a:latin typeface="Times New Roman" panose="02020603050405020304" pitchFamily="18" charset="0"/>
              <a:cs typeface="Times New Roman" panose="02020603050405020304" pitchFamily="18" charset="0"/>
            </a:endParaRPr>
          </a:p>
        </c:rich>
      </c:tx>
    </c:title>
    <c:plotArea>
      <c:layout>
        <c:manualLayout>
          <c:layoutTarget val="inner"/>
          <c:xMode val="edge"/>
          <c:yMode val="edge"/>
          <c:x val="4.1714069017823312E-2"/>
          <c:y val="0.10428134556574926"/>
          <c:w val="0.94463405384907129"/>
          <c:h val="0.75499987960220594"/>
        </c:manualLayout>
      </c:layout>
      <c:barChart>
        <c:barDir val="col"/>
        <c:grouping val="percentStacked"/>
        <c:ser>
          <c:idx val="0"/>
          <c:order val="0"/>
          <c:tx>
            <c:strRef>
              <c:f>Диаграмма_сравнение!$B$3</c:f>
              <c:strCache>
                <c:ptCount val="1"/>
                <c:pt idx="0">
                  <c:v>% за базовый уровень</c:v>
                </c:pt>
              </c:strCache>
            </c:strRef>
          </c:tx>
          <c:spPr>
            <a:ln>
              <a:solidFill>
                <a:schemeClr val="accent1"/>
              </a:solidFill>
            </a:ln>
          </c:spPr>
          <c:cat>
            <c:numRef>
              <c:f>[0]!Ученик_ма</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[0]!бу_ма</c:f>
              <c:numCache>
                <c:formatCode>0%</c:formatCode>
                <c:ptCount val="30"/>
                <c:pt idx="0">
                  <c:v>0.9</c:v>
                </c:pt>
                <c:pt idx="1">
                  <c:v>1</c:v>
                </c:pt>
                <c:pt idx="2">
                  <c:v>1</c:v>
                </c:pt>
                <c:pt idx="3">
                  <c:v>1</c:v>
                </c:pt>
                <c:pt idx="4">
                  <c:v>0.9</c:v>
                </c:pt>
                <c:pt idx="5">
                  <c:v>0.9</c:v>
                </c:pt>
                <c:pt idx="6">
                  <c:v>1</c:v>
                </c:pt>
                <c:pt idx="7">
                  <c:v>0.9</c:v>
                </c:pt>
                <c:pt idx="8">
                  <c:v>0.9</c:v>
                </c:pt>
                <c:pt idx="9">
                  <c:v>1</c:v>
                </c:pt>
                <c:pt idx="10">
                  <c:v>1</c:v>
                </c:pt>
                <c:pt idx="11">
                  <c:v>0.9</c:v>
                </c:pt>
                <c:pt idx="12">
                  <c:v>0.8</c:v>
                </c:pt>
                <c:pt idx="13">
                  <c:v>0.7</c:v>
                </c:pt>
                <c:pt idx="14">
                  <c:v>0.8</c:v>
                </c:pt>
                <c:pt idx="15">
                  <c:v>0.8</c:v>
                </c:pt>
                <c:pt idx="16">
                  <c:v>0.9</c:v>
                </c:pt>
                <c:pt idx="17">
                  <c:v>1</c:v>
                </c:pt>
                <c:pt idx="18">
                  <c:v>1</c:v>
                </c:pt>
                <c:pt idx="19">
                  <c:v>1</c:v>
                </c:pt>
                <c:pt idx="20">
                  <c:v>1</c:v>
                </c:pt>
                <c:pt idx="21">
                  <c:v>0.8</c:v>
                </c:pt>
                <c:pt idx="22">
                  <c:v>0.9</c:v>
                </c:pt>
                <c:pt idx="23">
                  <c:v>1</c:v>
                </c:pt>
                <c:pt idx="24">
                  <c:v>0.8</c:v>
                </c:pt>
                <c:pt idx="25">
                  <c:v>1</c:v>
                </c:pt>
                <c:pt idx="26">
                  <c:v>0.9</c:v>
                </c:pt>
                <c:pt idx="27">
                  <c:v>0.9</c:v>
                </c:pt>
                <c:pt idx="28">
                  <c:v>0.9</c:v>
                </c:pt>
                <c:pt idx="29">
                  <c:v>0.9</c:v>
                </c:pt>
              </c:numCache>
            </c:numRef>
          </c:val>
        </c:ser>
        <c:ser>
          <c:idx val="1"/>
          <c:order val="1"/>
          <c:tx>
            <c:strRef>
              <c:f>Диаграмма_сравнение!$B$3</c:f>
              <c:strCache>
                <c:ptCount val="1"/>
                <c:pt idx="0">
                  <c:v>% за базовый уровень</c:v>
                </c:pt>
              </c:strCache>
            </c:strRef>
          </c:tx>
          <c:spPr>
            <a:solidFill>
              <a:schemeClr val="accent1">
                <a:lumMod val="20000"/>
                <a:lumOff val="80000"/>
              </a:schemeClr>
            </a:solidFill>
            <a:ln>
              <a:solidFill>
                <a:schemeClr val="accent1"/>
              </a:solidFill>
              <a:prstDash val="dash"/>
            </a:ln>
          </c:spPr>
          <c:cat>
            <c:numRef>
              <c:f>[0]!Ученик_ма</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[0]!бу_доп_ма</c:f>
              <c:numCache>
                <c:formatCode>0%</c:formatCode>
                <c:ptCount val="30"/>
                <c:pt idx="0">
                  <c:v>9.9999999999999978E-2</c:v>
                </c:pt>
                <c:pt idx="1">
                  <c:v>0</c:v>
                </c:pt>
                <c:pt idx="2">
                  <c:v>0</c:v>
                </c:pt>
                <c:pt idx="3">
                  <c:v>0</c:v>
                </c:pt>
                <c:pt idx="4">
                  <c:v>9.9999999999999978E-2</c:v>
                </c:pt>
                <c:pt idx="5">
                  <c:v>9.9999999999999978E-2</c:v>
                </c:pt>
                <c:pt idx="6">
                  <c:v>0</c:v>
                </c:pt>
                <c:pt idx="7">
                  <c:v>9.9999999999999978E-2</c:v>
                </c:pt>
                <c:pt idx="8">
                  <c:v>9.9999999999999978E-2</c:v>
                </c:pt>
                <c:pt idx="9">
                  <c:v>0</c:v>
                </c:pt>
                <c:pt idx="10">
                  <c:v>0</c:v>
                </c:pt>
                <c:pt idx="11">
                  <c:v>9.9999999999999978E-2</c:v>
                </c:pt>
                <c:pt idx="12">
                  <c:v>0.19999999999999996</c:v>
                </c:pt>
                <c:pt idx="13">
                  <c:v>0.30000000000000004</c:v>
                </c:pt>
                <c:pt idx="14">
                  <c:v>0.19999999999999996</c:v>
                </c:pt>
                <c:pt idx="15">
                  <c:v>0.19999999999999996</c:v>
                </c:pt>
                <c:pt idx="16">
                  <c:v>9.9999999999999978E-2</c:v>
                </c:pt>
                <c:pt idx="17">
                  <c:v>0</c:v>
                </c:pt>
                <c:pt idx="18">
                  <c:v>0</c:v>
                </c:pt>
                <c:pt idx="19">
                  <c:v>0</c:v>
                </c:pt>
                <c:pt idx="20">
                  <c:v>0</c:v>
                </c:pt>
                <c:pt idx="21">
                  <c:v>0.19999999999999996</c:v>
                </c:pt>
                <c:pt idx="22">
                  <c:v>9.9999999999999978E-2</c:v>
                </c:pt>
                <c:pt idx="23">
                  <c:v>0</c:v>
                </c:pt>
                <c:pt idx="24">
                  <c:v>0.19999999999999996</c:v>
                </c:pt>
                <c:pt idx="25">
                  <c:v>0</c:v>
                </c:pt>
                <c:pt idx="26">
                  <c:v>9.9999999999999978E-2</c:v>
                </c:pt>
                <c:pt idx="27">
                  <c:v>9.9999999999999978E-2</c:v>
                </c:pt>
                <c:pt idx="28">
                  <c:v>9.9999999999999978E-2</c:v>
                </c:pt>
                <c:pt idx="29">
                  <c:v>9.9999999999999978E-2</c:v>
                </c:pt>
              </c:numCache>
            </c:numRef>
          </c:val>
        </c:ser>
        <c:ser>
          <c:idx val="2"/>
          <c:order val="2"/>
          <c:tx>
            <c:strRef>
              <c:f>Диаграмма_сравнение!$D$3</c:f>
              <c:strCache>
                <c:ptCount val="1"/>
                <c:pt idx="0">
                  <c:v>% за повышенный уровень</c:v>
                </c:pt>
              </c:strCache>
            </c:strRef>
          </c:tx>
          <c:spPr>
            <a:ln>
              <a:solidFill>
                <a:srgbClr val="92D050"/>
              </a:solidFill>
            </a:ln>
          </c:spPr>
          <c:cat>
            <c:numRef>
              <c:f>[0]!Ученик_ма</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[0]!пу_ма</c:f>
              <c:numCache>
                <c:formatCode>0%</c:formatCode>
                <c:ptCount val="30"/>
                <c:pt idx="0">
                  <c:v>0.88888888888888884</c:v>
                </c:pt>
                <c:pt idx="1">
                  <c:v>0.88888888888888884</c:v>
                </c:pt>
                <c:pt idx="2">
                  <c:v>0.77777777777777779</c:v>
                </c:pt>
                <c:pt idx="3">
                  <c:v>0.66666666666666663</c:v>
                </c:pt>
                <c:pt idx="4">
                  <c:v>0.66666666666666663</c:v>
                </c:pt>
                <c:pt idx="5">
                  <c:v>1</c:v>
                </c:pt>
                <c:pt idx="6">
                  <c:v>1</c:v>
                </c:pt>
                <c:pt idx="7">
                  <c:v>0.44444444444444442</c:v>
                </c:pt>
                <c:pt idx="8">
                  <c:v>0.77777777777777779</c:v>
                </c:pt>
                <c:pt idx="9">
                  <c:v>0.66666666666666663</c:v>
                </c:pt>
                <c:pt idx="10">
                  <c:v>1</c:v>
                </c:pt>
                <c:pt idx="11">
                  <c:v>0.55555555555555558</c:v>
                </c:pt>
                <c:pt idx="12">
                  <c:v>0.88888888888888884</c:v>
                </c:pt>
                <c:pt idx="13">
                  <c:v>1</c:v>
                </c:pt>
                <c:pt idx="14">
                  <c:v>0.77777777777777779</c:v>
                </c:pt>
                <c:pt idx="15">
                  <c:v>0.66666666666666663</c:v>
                </c:pt>
                <c:pt idx="16">
                  <c:v>0.77777777777777779</c:v>
                </c:pt>
                <c:pt idx="17">
                  <c:v>0.88888888888888884</c:v>
                </c:pt>
                <c:pt idx="18">
                  <c:v>1</c:v>
                </c:pt>
                <c:pt idx="19">
                  <c:v>1</c:v>
                </c:pt>
                <c:pt idx="20">
                  <c:v>1</c:v>
                </c:pt>
                <c:pt idx="21">
                  <c:v>0.77777777777777779</c:v>
                </c:pt>
                <c:pt idx="22">
                  <c:v>0.66666666666666663</c:v>
                </c:pt>
                <c:pt idx="23">
                  <c:v>0.44444444444444442</c:v>
                </c:pt>
                <c:pt idx="24">
                  <c:v>0.77777777777777779</c:v>
                </c:pt>
                <c:pt idx="25">
                  <c:v>1</c:v>
                </c:pt>
                <c:pt idx="26">
                  <c:v>0.77777777777777779</c:v>
                </c:pt>
                <c:pt idx="27">
                  <c:v>0.66666666666666663</c:v>
                </c:pt>
                <c:pt idx="28">
                  <c:v>0.44444444444444442</c:v>
                </c:pt>
                <c:pt idx="29">
                  <c:v>1</c:v>
                </c:pt>
              </c:numCache>
            </c:numRef>
          </c:val>
        </c:ser>
        <c:ser>
          <c:idx val="3"/>
          <c:order val="3"/>
          <c:tx>
            <c:strRef>
              <c:f>Диаграмма_сравнение!$D$3</c:f>
              <c:strCache>
                <c:ptCount val="1"/>
                <c:pt idx="0">
                  <c:v>% за повышенный уровень</c:v>
                </c:pt>
              </c:strCache>
            </c:strRef>
          </c:tx>
          <c:spPr>
            <a:solidFill>
              <a:schemeClr val="accent3">
                <a:lumMod val="20000"/>
                <a:lumOff val="80000"/>
              </a:schemeClr>
            </a:solidFill>
            <a:ln>
              <a:solidFill>
                <a:schemeClr val="accent3"/>
              </a:solidFill>
              <a:prstDash val="sysDash"/>
            </a:ln>
          </c:spPr>
          <c:cat>
            <c:numRef>
              <c:f>[0]!Ученик_ма</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[0]!пу_доп_ма</c:f>
              <c:numCache>
                <c:formatCode>0.00%</c:formatCode>
                <c:ptCount val="30"/>
                <c:pt idx="0">
                  <c:v>0.11111111111111116</c:v>
                </c:pt>
                <c:pt idx="1">
                  <c:v>0.11111111111111116</c:v>
                </c:pt>
                <c:pt idx="2">
                  <c:v>0.22222222222222221</c:v>
                </c:pt>
                <c:pt idx="3">
                  <c:v>0.33333333333333337</c:v>
                </c:pt>
                <c:pt idx="4">
                  <c:v>0.33333333333333337</c:v>
                </c:pt>
                <c:pt idx="5">
                  <c:v>0</c:v>
                </c:pt>
                <c:pt idx="6">
                  <c:v>0</c:v>
                </c:pt>
                <c:pt idx="7">
                  <c:v>0.55555555555555558</c:v>
                </c:pt>
                <c:pt idx="8">
                  <c:v>0.22222222222222221</c:v>
                </c:pt>
                <c:pt idx="9">
                  <c:v>0.33333333333333337</c:v>
                </c:pt>
                <c:pt idx="10">
                  <c:v>0</c:v>
                </c:pt>
                <c:pt idx="11">
                  <c:v>0.44444444444444442</c:v>
                </c:pt>
                <c:pt idx="12">
                  <c:v>0.11111111111111116</c:v>
                </c:pt>
                <c:pt idx="13">
                  <c:v>0</c:v>
                </c:pt>
                <c:pt idx="14">
                  <c:v>0.22222222222222221</c:v>
                </c:pt>
                <c:pt idx="15">
                  <c:v>0.33333333333333337</c:v>
                </c:pt>
                <c:pt idx="16">
                  <c:v>0.22222222222222221</c:v>
                </c:pt>
                <c:pt idx="17">
                  <c:v>0.11111111111111116</c:v>
                </c:pt>
                <c:pt idx="18">
                  <c:v>0</c:v>
                </c:pt>
                <c:pt idx="19">
                  <c:v>0</c:v>
                </c:pt>
                <c:pt idx="20">
                  <c:v>0</c:v>
                </c:pt>
                <c:pt idx="21">
                  <c:v>0.22222222222222221</c:v>
                </c:pt>
                <c:pt idx="22">
                  <c:v>0.33333333333333337</c:v>
                </c:pt>
                <c:pt idx="23">
                  <c:v>0.55555555555555558</c:v>
                </c:pt>
                <c:pt idx="24">
                  <c:v>0.22222222222222221</c:v>
                </c:pt>
                <c:pt idx="25">
                  <c:v>0</c:v>
                </c:pt>
                <c:pt idx="26">
                  <c:v>0.22222222222222221</c:v>
                </c:pt>
                <c:pt idx="27">
                  <c:v>0.33333333333333337</c:v>
                </c:pt>
                <c:pt idx="28">
                  <c:v>0.55555555555555558</c:v>
                </c:pt>
                <c:pt idx="29">
                  <c:v>0</c:v>
                </c:pt>
              </c:numCache>
            </c:numRef>
          </c:val>
        </c:ser>
        <c:overlap val="100"/>
        <c:axId val="98271232"/>
        <c:axId val="98273152"/>
      </c:barChart>
      <c:lineChart>
        <c:grouping val="standard"/>
        <c:ser>
          <c:idx val="4"/>
          <c:order val="4"/>
          <c:spPr>
            <a:ln w="19050">
              <a:solidFill>
                <a:srgbClr val="FF0000"/>
              </a:solidFill>
            </a:ln>
          </c:spPr>
          <c:marker>
            <c:symbol val="none"/>
          </c:marker>
          <c:val>
            <c:numRef>
              <c:f>[0]!середина</c:f>
              <c:numCache>
                <c:formatCode>0%</c:formatCode>
                <c:ptCount val="30"/>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pt idx="28">
                  <c:v>0.5</c:v>
                </c:pt>
                <c:pt idx="29">
                  <c:v>0.5</c:v>
                </c:pt>
              </c:numCache>
            </c:numRef>
          </c:val>
        </c:ser>
        <c:marker val="1"/>
        <c:axId val="98271232"/>
        <c:axId val="98273152"/>
      </c:lineChart>
      <c:catAx>
        <c:axId val="98271232"/>
        <c:scaling>
          <c:orientation val="minMax"/>
        </c:scaling>
        <c:axPos val="b"/>
        <c:title>
          <c:tx>
            <c:rich>
              <a:bodyPr/>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Номер учащегося</a:t>
                </a:r>
                <a:r>
                  <a:rPr lang="ru-RU" baseline="0">
                    <a:latin typeface="Times New Roman" panose="02020603050405020304" pitchFamily="18" charset="0"/>
                    <a:cs typeface="Times New Roman" panose="02020603050405020304" pitchFamily="18" charset="0"/>
                  </a:rPr>
                  <a:t> по журналу</a:t>
                </a:r>
                <a:endParaRPr lang="ru-RU">
                  <a:latin typeface="Times New Roman" panose="02020603050405020304" pitchFamily="18" charset="0"/>
                  <a:cs typeface="Times New Roman" panose="02020603050405020304" pitchFamily="18" charset="0"/>
                </a:endParaRPr>
              </a:p>
            </c:rich>
          </c:tx>
        </c:title>
        <c:numFmt formatCode="General"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98273152"/>
        <c:crosses val="autoZero"/>
        <c:auto val="1"/>
        <c:lblAlgn val="ctr"/>
        <c:lblOffset val="100"/>
      </c:catAx>
      <c:valAx>
        <c:axId val="98273152"/>
        <c:scaling>
          <c:orientation val="minMax"/>
        </c:scaling>
        <c:delete val="1"/>
        <c:axPos val="l"/>
        <c:majorGridlines/>
        <c:title>
          <c:tx>
            <c:rich>
              <a:bodyPr rot="-5400000" vert="horz"/>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Базовый уровень               Повышенный уровень</a:t>
                </a:r>
              </a:p>
            </c:rich>
          </c:tx>
          <c:layout>
            <c:manualLayout>
              <c:xMode val="edge"/>
              <c:yMode val="edge"/>
              <c:x val="1.2058570198105087E-2"/>
              <c:y val="0.12695127834524234"/>
            </c:manualLayout>
          </c:layout>
        </c:title>
        <c:numFmt formatCode="0%" sourceLinked="1"/>
        <c:tickLblPos val="nextTo"/>
        <c:crossAx val="98271232"/>
        <c:crosses val="autoZero"/>
        <c:crossBetween val="between"/>
      </c:valAx>
    </c:plotArea>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Распределение участников по уровням освоения</a:t>
            </a:r>
            <a:r>
              <a:rPr lang="ru-RU" sz="1400" baseline="0">
                <a:latin typeface="Times New Roman" panose="02020603050405020304" pitchFamily="18" charset="0"/>
                <a:cs typeface="Times New Roman" panose="02020603050405020304" pitchFamily="18" charset="0"/>
              </a:rPr>
              <a:t> учебного материала по русскому языку</a:t>
            </a:r>
            <a:endParaRPr lang="ru-RU" sz="1400">
              <a:latin typeface="Times New Roman" panose="02020603050405020304" pitchFamily="18" charset="0"/>
              <a:cs typeface="Times New Roman" panose="02020603050405020304" pitchFamily="18" charset="0"/>
            </a:endParaRPr>
          </a:p>
        </c:rich>
      </c:tx>
    </c:title>
    <c:view3D>
      <c:rotX val="30"/>
      <c:perspective val="30"/>
    </c:view3D>
    <c:plotArea>
      <c:layout/>
      <c:pie3DChart>
        <c:varyColors val="1"/>
        <c:ser>
          <c:idx val="0"/>
          <c:order val="0"/>
          <c:explosion val="25"/>
          <c:dLbls>
            <c:txPr>
              <a:bodyPr/>
              <a:lstStyle/>
              <a:p>
                <a:pPr>
                  <a:defRPr>
                    <a:latin typeface="Times New Roman" panose="02020603050405020304" pitchFamily="18" charset="0"/>
                    <a:cs typeface="Times New Roman" panose="02020603050405020304" pitchFamily="18" charset="0"/>
                  </a:defRPr>
                </a:pPr>
                <a:endParaRPr lang="ru-RU"/>
              </a:p>
            </c:txPr>
            <c:dLblPos val="outEnd"/>
            <c:showVal val="1"/>
            <c:showCatName val="1"/>
            <c:separator>
</c:separator>
            <c:showLeaderLines val="1"/>
          </c:dLbls>
          <c:cat>
            <c:strRef>
              <c:f>Результаты_РУ!$L$10:$L$14</c:f>
              <c:strCache>
                <c:ptCount val="5"/>
                <c:pt idx="0">
                  <c:v>Низкий</c:v>
                </c:pt>
                <c:pt idx="1">
                  <c:v>Пониженный</c:v>
                </c:pt>
                <c:pt idx="2">
                  <c:v>Базовый</c:v>
                </c:pt>
                <c:pt idx="3">
                  <c:v>Повышенный</c:v>
                </c:pt>
                <c:pt idx="4">
                  <c:v>Высокий</c:v>
                </c:pt>
              </c:strCache>
            </c:strRef>
          </c:cat>
          <c:val>
            <c:numRef>
              <c:f>(Результаты_РУ!$D$8,Результаты_РУ!$F$8,Результаты_РУ!$H$8,Результаты_РУ!$J$8,Результаты_РУ!$L$8)</c:f>
              <c:numCache>
                <c:formatCode>0%</c:formatCode>
                <c:ptCount val="5"/>
                <c:pt idx="0">
                  <c:v>0</c:v>
                </c:pt>
                <c:pt idx="1">
                  <c:v>0</c:v>
                </c:pt>
                <c:pt idx="2">
                  <c:v>0.13333333333333333</c:v>
                </c:pt>
                <c:pt idx="3">
                  <c:v>0.23333333333333334</c:v>
                </c:pt>
                <c:pt idx="4">
                  <c:v>0.6333333333333333</c:v>
                </c:pt>
              </c:numCache>
            </c:numRef>
          </c:val>
        </c:ser>
        <c:dLbls>
          <c:showVal val="1"/>
        </c:dLbls>
      </c:pie3DChart>
    </c:plotArea>
    <c:plotVisOnly val="1"/>
    <c:dispBlanksAs val="zero"/>
  </c:chart>
  <c:printSettings>
    <c:headerFooter>
      <c:oddHeader>&amp;CКГБУ "Региональный центр оценки качества образования"</c:oddHeader>
    </c:headerFooter>
    <c:pageMargins b="0.75000000000000022" l="0.70000000000000018" r="0.70000000000000018" t="0.75000000000000022" header="0.3000000000000001" footer="0.3000000000000001"/>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Успешность выполнения контрольной работы по русскому языку</a:t>
            </a:r>
          </a:p>
        </c:rich>
      </c:tx>
      <c:layout>
        <c:manualLayout>
          <c:xMode val="edge"/>
          <c:yMode val="edge"/>
          <c:x val="0.15266954978018213"/>
          <c:y val="2.0161496078260177E-2"/>
        </c:manualLayout>
      </c:layout>
    </c:title>
    <c:plotArea>
      <c:layout>
        <c:manualLayout>
          <c:layoutTarget val="inner"/>
          <c:xMode val="edge"/>
          <c:yMode val="edge"/>
          <c:x val="9.2359007579080762E-2"/>
          <c:y val="0.17598105862595664"/>
          <c:w val="0.886449626039437"/>
          <c:h val="0.63110449392717172"/>
        </c:manualLayout>
      </c:layout>
      <c:lineChart>
        <c:grouping val="standard"/>
        <c:ser>
          <c:idx val="1"/>
          <c:order val="0"/>
          <c:tx>
            <c:v>Среднее за работу</c:v>
          </c:tx>
          <c:marker>
            <c:symbol val="none"/>
          </c:marker>
          <c:cat>
            <c:numRef>
              <c:f>[0]!Ученик_ру</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[0]!среднее_ру</c:f>
              <c:numCache>
                <c:formatCode>0%</c:formatCode>
                <c:ptCount val="30"/>
                <c:pt idx="0">
                  <c:v>0.81666666666666654</c:v>
                </c:pt>
                <c:pt idx="1">
                  <c:v>0.81666666666666654</c:v>
                </c:pt>
                <c:pt idx="2">
                  <c:v>0.81666666666666654</c:v>
                </c:pt>
                <c:pt idx="3">
                  <c:v>0.81666666666666654</c:v>
                </c:pt>
                <c:pt idx="4">
                  <c:v>0.81666666666666654</c:v>
                </c:pt>
                <c:pt idx="5">
                  <c:v>0.81666666666666654</c:v>
                </c:pt>
                <c:pt idx="6">
                  <c:v>0.81666666666666654</c:v>
                </c:pt>
                <c:pt idx="7">
                  <c:v>0.81666666666666654</c:v>
                </c:pt>
                <c:pt idx="8">
                  <c:v>0.81666666666666654</c:v>
                </c:pt>
                <c:pt idx="9">
                  <c:v>0.81666666666666654</c:v>
                </c:pt>
                <c:pt idx="10">
                  <c:v>0.81666666666666654</c:v>
                </c:pt>
                <c:pt idx="11">
                  <c:v>0.81666666666666654</c:v>
                </c:pt>
                <c:pt idx="12">
                  <c:v>0.81666666666666654</c:v>
                </c:pt>
                <c:pt idx="13">
                  <c:v>0.81666666666666654</c:v>
                </c:pt>
                <c:pt idx="14">
                  <c:v>0.81666666666666654</c:v>
                </c:pt>
                <c:pt idx="15">
                  <c:v>0.81666666666666654</c:v>
                </c:pt>
                <c:pt idx="16">
                  <c:v>0.81666666666666654</c:v>
                </c:pt>
                <c:pt idx="17">
                  <c:v>0.81666666666666654</c:v>
                </c:pt>
                <c:pt idx="18">
                  <c:v>0.81666666666666654</c:v>
                </c:pt>
                <c:pt idx="19">
                  <c:v>0.81666666666666654</c:v>
                </c:pt>
                <c:pt idx="20">
                  <c:v>0.81666666666666654</c:v>
                </c:pt>
                <c:pt idx="21">
                  <c:v>0.81666666666666654</c:v>
                </c:pt>
                <c:pt idx="22">
                  <c:v>0.81666666666666654</c:v>
                </c:pt>
                <c:pt idx="23">
                  <c:v>0.81666666666666654</c:v>
                </c:pt>
                <c:pt idx="24">
                  <c:v>0.81666666666666654</c:v>
                </c:pt>
                <c:pt idx="25">
                  <c:v>0.81666666666666654</c:v>
                </c:pt>
                <c:pt idx="26">
                  <c:v>0.81666666666666654</c:v>
                </c:pt>
                <c:pt idx="27">
                  <c:v>0.81666666666666654</c:v>
                </c:pt>
                <c:pt idx="28">
                  <c:v>0.81666666666666654</c:v>
                </c:pt>
                <c:pt idx="29">
                  <c:v>0.81666666666666654</c:v>
                </c:pt>
              </c:numCache>
            </c:numRef>
          </c:val>
          <c:smooth val="1"/>
        </c:ser>
        <c:ser>
          <c:idx val="0"/>
          <c:order val="1"/>
          <c:tx>
            <c:v>Ученик</c:v>
          </c:tx>
          <c:spPr>
            <a:ln>
              <a:noFill/>
            </a:ln>
          </c:spPr>
          <c:marker>
            <c:symbol val="circle"/>
            <c:size val="7"/>
          </c:marker>
          <c:dLbls>
            <c:txPr>
              <a:bodyPr/>
              <a:lstStyle/>
              <a:p>
                <a:pPr>
                  <a:defRPr>
                    <a:latin typeface="Times New Roman" panose="02020603050405020304" pitchFamily="18" charset="0"/>
                    <a:cs typeface="Times New Roman" panose="02020603050405020304" pitchFamily="18" charset="0"/>
                  </a:defRPr>
                </a:pPr>
                <a:endParaRPr lang="ru-RU"/>
              </a:p>
            </c:txPr>
            <c:dLblPos val="t"/>
            <c:showVal val="1"/>
          </c:dLbls>
          <c:cat>
            <c:numRef>
              <c:f>[0]!Ученик_ру</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[0]!усп_ру</c:f>
              <c:numCache>
                <c:formatCode>0%</c:formatCode>
                <c:ptCount val="30"/>
                <c:pt idx="0">
                  <c:v>0.91666666666666663</c:v>
                </c:pt>
                <c:pt idx="1">
                  <c:v>1</c:v>
                </c:pt>
                <c:pt idx="2">
                  <c:v>0.91666666666666663</c:v>
                </c:pt>
                <c:pt idx="3">
                  <c:v>0.875</c:v>
                </c:pt>
                <c:pt idx="4">
                  <c:v>0.66666666666666663</c:v>
                </c:pt>
                <c:pt idx="5">
                  <c:v>0.66666666666666663</c:v>
                </c:pt>
                <c:pt idx="6">
                  <c:v>1</c:v>
                </c:pt>
                <c:pt idx="7">
                  <c:v>0.75</c:v>
                </c:pt>
                <c:pt idx="8">
                  <c:v>0.875</c:v>
                </c:pt>
                <c:pt idx="9">
                  <c:v>0.95833333333333337</c:v>
                </c:pt>
                <c:pt idx="10">
                  <c:v>0.91666666666666663</c:v>
                </c:pt>
                <c:pt idx="11">
                  <c:v>0.54166666666666663</c:v>
                </c:pt>
                <c:pt idx="12">
                  <c:v>0.58333333333333337</c:v>
                </c:pt>
                <c:pt idx="13">
                  <c:v>0.83333333333333337</c:v>
                </c:pt>
                <c:pt idx="14">
                  <c:v>0.875</c:v>
                </c:pt>
                <c:pt idx="15">
                  <c:v>0.79166666666666663</c:v>
                </c:pt>
                <c:pt idx="16">
                  <c:v>1</c:v>
                </c:pt>
                <c:pt idx="17">
                  <c:v>0.95833333333333337</c:v>
                </c:pt>
                <c:pt idx="18">
                  <c:v>0.875</c:v>
                </c:pt>
                <c:pt idx="19">
                  <c:v>0.95833333333333337</c:v>
                </c:pt>
                <c:pt idx="20">
                  <c:v>0.95833333333333337</c:v>
                </c:pt>
                <c:pt idx="21">
                  <c:v>0.75</c:v>
                </c:pt>
                <c:pt idx="22">
                  <c:v>0.70833333333333337</c:v>
                </c:pt>
                <c:pt idx="23">
                  <c:v>0.54166666666666663</c:v>
                </c:pt>
                <c:pt idx="24">
                  <c:v>0.58333333333333337</c:v>
                </c:pt>
                <c:pt idx="25">
                  <c:v>0.91666666666666663</c:v>
                </c:pt>
                <c:pt idx="26">
                  <c:v>0.83333333333333337</c:v>
                </c:pt>
                <c:pt idx="27">
                  <c:v>0.625</c:v>
                </c:pt>
                <c:pt idx="28">
                  <c:v>0.79166666666666663</c:v>
                </c:pt>
                <c:pt idx="29">
                  <c:v>0.83333333333333337</c:v>
                </c:pt>
              </c:numCache>
            </c:numRef>
          </c:val>
          <c:smooth val="1"/>
        </c:ser>
        <c:marker val="1"/>
        <c:axId val="100484608"/>
        <c:axId val="100486528"/>
      </c:lineChart>
      <c:catAx>
        <c:axId val="100484608"/>
        <c:scaling>
          <c:orientation val="minMax"/>
        </c:scaling>
        <c:axPos val="b"/>
        <c:majorGridlines/>
        <c:title>
          <c:tx>
            <c:rich>
              <a:bodyPr/>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Номер учащегося по списку</a:t>
                </a:r>
              </a:p>
            </c:rich>
          </c:tx>
        </c:title>
        <c:numFmt formatCode="General"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100486528"/>
        <c:crosses val="autoZero"/>
        <c:auto val="1"/>
        <c:lblAlgn val="ctr"/>
        <c:lblOffset val="100"/>
      </c:catAx>
      <c:valAx>
        <c:axId val="100486528"/>
        <c:scaling>
          <c:orientation val="minMax"/>
          <c:max val="1"/>
        </c:scaling>
        <c:axPos val="l"/>
        <c:majorGridlines/>
        <c:title>
          <c:tx>
            <c:rich>
              <a:bodyPr rot="-5400000" vert="horz"/>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Процент от максимального балла</a:t>
                </a:r>
              </a:p>
            </c:rich>
          </c:tx>
        </c:title>
        <c:numFmt formatCode="0%"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100484608"/>
        <c:crosses val="autoZero"/>
        <c:crossBetween val="between"/>
      </c:valAx>
    </c:plotArea>
    <c:legend>
      <c:legendPos val="b"/>
      <c:txPr>
        <a:bodyPr/>
        <a:lstStyle/>
        <a:p>
          <a:pPr>
            <a:defRPr>
              <a:latin typeface="Times New Roman" panose="02020603050405020304" pitchFamily="18" charset="0"/>
              <a:cs typeface="Times New Roman" panose="02020603050405020304" pitchFamily="18" charset="0"/>
            </a:defRPr>
          </a:pPr>
          <a:endParaRPr lang="ru-RU"/>
        </a:p>
      </c:txPr>
    </c:legend>
    <c:plotVisOnly val="1"/>
    <c:dispBlanksAs val="gap"/>
  </c:chart>
  <c:printSettings>
    <c:headerFooter/>
    <c:pageMargins b="0.75000000000000022" l="0.70000000000000018" r="0.70000000000000018" t="0.75000000000000022" header="0.3000000000000001" footer="0.3000000000000001"/>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Сравнение выполнения заданий по русскому</a:t>
            </a:r>
            <a:r>
              <a:rPr lang="ru-RU" sz="1400" baseline="0">
                <a:latin typeface="Times New Roman" panose="02020603050405020304" pitchFamily="18" charset="0"/>
                <a:cs typeface="Times New Roman" panose="02020603050405020304" pitchFamily="18" charset="0"/>
              </a:rPr>
              <a:t> языку </a:t>
            </a:r>
            <a:r>
              <a:rPr lang="ru-RU" sz="1400">
                <a:latin typeface="Times New Roman" panose="02020603050405020304" pitchFamily="18" charset="0"/>
                <a:cs typeface="Times New Roman" panose="02020603050405020304" pitchFamily="18" charset="0"/>
              </a:rPr>
              <a:t>базового и повышенного</a:t>
            </a:r>
            <a:r>
              <a:rPr lang="ru-RU" sz="1400" baseline="0">
                <a:latin typeface="Times New Roman" panose="02020603050405020304" pitchFamily="18" charset="0"/>
                <a:cs typeface="Times New Roman" panose="02020603050405020304" pitchFamily="18" charset="0"/>
              </a:rPr>
              <a:t> уровней</a:t>
            </a:r>
            <a:endParaRPr lang="ru-RU" sz="1400">
              <a:latin typeface="Times New Roman" panose="02020603050405020304" pitchFamily="18" charset="0"/>
              <a:cs typeface="Times New Roman" panose="02020603050405020304" pitchFamily="18" charset="0"/>
            </a:endParaRPr>
          </a:p>
        </c:rich>
      </c:tx>
    </c:title>
    <c:plotArea>
      <c:layout/>
      <c:barChart>
        <c:barDir val="col"/>
        <c:grouping val="percentStacked"/>
        <c:ser>
          <c:idx val="0"/>
          <c:order val="0"/>
          <c:tx>
            <c:strRef>
              <c:f>Диаграмма_сравнение!$B$3</c:f>
              <c:strCache>
                <c:ptCount val="1"/>
                <c:pt idx="0">
                  <c:v>% за базовый уровень</c:v>
                </c:pt>
              </c:strCache>
            </c:strRef>
          </c:tx>
          <c:spPr>
            <a:ln>
              <a:solidFill>
                <a:schemeClr val="accent1"/>
              </a:solidFill>
            </a:ln>
          </c:spPr>
          <c:cat>
            <c:numRef>
              <c:f>[0]!Ученик_ру</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[0]!бу_ру</c:f>
              <c:numCache>
                <c:formatCode>0%</c:formatCode>
                <c:ptCount val="30"/>
                <c:pt idx="0">
                  <c:v>1</c:v>
                </c:pt>
                <c:pt idx="1">
                  <c:v>1</c:v>
                </c:pt>
                <c:pt idx="2">
                  <c:v>1</c:v>
                </c:pt>
                <c:pt idx="3">
                  <c:v>0.9</c:v>
                </c:pt>
                <c:pt idx="4">
                  <c:v>0.7</c:v>
                </c:pt>
                <c:pt idx="5">
                  <c:v>0.9</c:v>
                </c:pt>
                <c:pt idx="6">
                  <c:v>1</c:v>
                </c:pt>
                <c:pt idx="7">
                  <c:v>0.8</c:v>
                </c:pt>
                <c:pt idx="8">
                  <c:v>0.9</c:v>
                </c:pt>
                <c:pt idx="9">
                  <c:v>1</c:v>
                </c:pt>
                <c:pt idx="10">
                  <c:v>1</c:v>
                </c:pt>
                <c:pt idx="11">
                  <c:v>0.7</c:v>
                </c:pt>
                <c:pt idx="12">
                  <c:v>0.7</c:v>
                </c:pt>
                <c:pt idx="13">
                  <c:v>1</c:v>
                </c:pt>
                <c:pt idx="14">
                  <c:v>1</c:v>
                </c:pt>
                <c:pt idx="15">
                  <c:v>1</c:v>
                </c:pt>
                <c:pt idx="16">
                  <c:v>1</c:v>
                </c:pt>
                <c:pt idx="17">
                  <c:v>1</c:v>
                </c:pt>
                <c:pt idx="18">
                  <c:v>1</c:v>
                </c:pt>
                <c:pt idx="19">
                  <c:v>1</c:v>
                </c:pt>
                <c:pt idx="20">
                  <c:v>1</c:v>
                </c:pt>
                <c:pt idx="21">
                  <c:v>1</c:v>
                </c:pt>
                <c:pt idx="22">
                  <c:v>0.8</c:v>
                </c:pt>
                <c:pt idx="23">
                  <c:v>0.8</c:v>
                </c:pt>
                <c:pt idx="24">
                  <c:v>0.7</c:v>
                </c:pt>
                <c:pt idx="25">
                  <c:v>1</c:v>
                </c:pt>
                <c:pt idx="26">
                  <c:v>1</c:v>
                </c:pt>
                <c:pt idx="27">
                  <c:v>0.9</c:v>
                </c:pt>
                <c:pt idx="28">
                  <c:v>0.9</c:v>
                </c:pt>
                <c:pt idx="29">
                  <c:v>0.9</c:v>
                </c:pt>
              </c:numCache>
            </c:numRef>
          </c:val>
        </c:ser>
        <c:ser>
          <c:idx val="1"/>
          <c:order val="1"/>
          <c:tx>
            <c:strRef>
              <c:f>Диаграмма_сравнение!$B$3</c:f>
              <c:strCache>
                <c:ptCount val="1"/>
                <c:pt idx="0">
                  <c:v>% за базовый уровень</c:v>
                </c:pt>
              </c:strCache>
            </c:strRef>
          </c:tx>
          <c:spPr>
            <a:solidFill>
              <a:schemeClr val="accent1">
                <a:lumMod val="20000"/>
                <a:lumOff val="80000"/>
              </a:schemeClr>
            </a:solidFill>
            <a:ln>
              <a:solidFill>
                <a:schemeClr val="accent1"/>
              </a:solidFill>
              <a:prstDash val="dash"/>
            </a:ln>
          </c:spPr>
          <c:cat>
            <c:numRef>
              <c:f>[0]!Ученик_ру</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[0]!бу_доп_ру</c:f>
              <c:numCache>
                <c:formatCode>0%</c:formatCode>
                <c:ptCount val="30"/>
                <c:pt idx="0">
                  <c:v>0</c:v>
                </c:pt>
                <c:pt idx="1">
                  <c:v>0</c:v>
                </c:pt>
                <c:pt idx="2">
                  <c:v>0</c:v>
                </c:pt>
                <c:pt idx="3">
                  <c:v>9.9999999999999978E-2</c:v>
                </c:pt>
                <c:pt idx="4">
                  <c:v>0.30000000000000004</c:v>
                </c:pt>
                <c:pt idx="5">
                  <c:v>9.9999999999999978E-2</c:v>
                </c:pt>
                <c:pt idx="6">
                  <c:v>0</c:v>
                </c:pt>
                <c:pt idx="7">
                  <c:v>0.19999999999999996</c:v>
                </c:pt>
                <c:pt idx="8">
                  <c:v>9.9999999999999978E-2</c:v>
                </c:pt>
                <c:pt idx="9">
                  <c:v>0</c:v>
                </c:pt>
                <c:pt idx="10">
                  <c:v>0</c:v>
                </c:pt>
                <c:pt idx="11">
                  <c:v>0.30000000000000004</c:v>
                </c:pt>
                <c:pt idx="12">
                  <c:v>0.30000000000000004</c:v>
                </c:pt>
                <c:pt idx="13">
                  <c:v>0</c:v>
                </c:pt>
                <c:pt idx="14">
                  <c:v>0</c:v>
                </c:pt>
                <c:pt idx="15">
                  <c:v>0</c:v>
                </c:pt>
                <c:pt idx="16">
                  <c:v>0</c:v>
                </c:pt>
                <c:pt idx="17">
                  <c:v>0</c:v>
                </c:pt>
                <c:pt idx="18">
                  <c:v>0</c:v>
                </c:pt>
                <c:pt idx="19">
                  <c:v>0</c:v>
                </c:pt>
                <c:pt idx="20">
                  <c:v>0</c:v>
                </c:pt>
                <c:pt idx="21">
                  <c:v>0</c:v>
                </c:pt>
                <c:pt idx="22">
                  <c:v>0.19999999999999996</c:v>
                </c:pt>
                <c:pt idx="23">
                  <c:v>0.19999999999999996</c:v>
                </c:pt>
                <c:pt idx="24">
                  <c:v>0.30000000000000004</c:v>
                </c:pt>
                <c:pt idx="25">
                  <c:v>0</c:v>
                </c:pt>
                <c:pt idx="26">
                  <c:v>0</c:v>
                </c:pt>
                <c:pt idx="27">
                  <c:v>9.9999999999999978E-2</c:v>
                </c:pt>
                <c:pt idx="28">
                  <c:v>9.9999999999999978E-2</c:v>
                </c:pt>
                <c:pt idx="29">
                  <c:v>9.9999999999999978E-2</c:v>
                </c:pt>
              </c:numCache>
            </c:numRef>
          </c:val>
        </c:ser>
        <c:ser>
          <c:idx val="2"/>
          <c:order val="2"/>
          <c:tx>
            <c:strRef>
              <c:f>Диаграмма_сравнение!$D$3</c:f>
              <c:strCache>
                <c:ptCount val="1"/>
                <c:pt idx="0">
                  <c:v>% за повышенный уровень</c:v>
                </c:pt>
              </c:strCache>
            </c:strRef>
          </c:tx>
          <c:spPr>
            <a:ln>
              <a:solidFill>
                <a:srgbClr val="92D050"/>
              </a:solidFill>
            </a:ln>
          </c:spPr>
          <c:cat>
            <c:numRef>
              <c:f>[0]!Ученик_ру</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[0]!пу_ру</c:f>
              <c:numCache>
                <c:formatCode>0%</c:formatCode>
                <c:ptCount val="30"/>
                <c:pt idx="0">
                  <c:v>1</c:v>
                </c:pt>
                <c:pt idx="1">
                  <c:v>1</c:v>
                </c:pt>
                <c:pt idx="2">
                  <c:v>1</c:v>
                </c:pt>
                <c:pt idx="3">
                  <c:v>0.83333333333333337</c:v>
                </c:pt>
                <c:pt idx="4">
                  <c:v>0.83333333333333337</c:v>
                </c:pt>
                <c:pt idx="5">
                  <c:v>0.83333333333333337</c:v>
                </c:pt>
                <c:pt idx="6">
                  <c:v>1</c:v>
                </c:pt>
                <c:pt idx="7">
                  <c:v>0.66666666666666663</c:v>
                </c:pt>
                <c:pt idx="8">
                  <c:v>1</c:v>
                </c:pt>
                <c:pt idx="9">
                  <c:v>1</c:v>
                </c:pt>
                <c:pt idx="10">
                  <c:v>1</c:v>
                </c:pt>
                <c:pt idx="11">
                  <c:v>0.5</c:v>
                </c:pt>
                <c:pt idx="12">
                  <c:v>0.5</c:v>
                </c:pt>
                <c:pt idx="13">
                  <c:v>0.83333333333333337</c:v>
                </c:pt>
                <c:pt idx="14">
                  <c:v>1</c:v>
                </c:pt>
                <c:pt idx="15">
                  <c:v>0.5</c:v>
                </c:pt>
                <c:pt idx="16">
                  <c:v>1</c:v>
                </c:pt>
                <c:pt idx="17">
                  <c:v>1</c:v>
                </c:pt>
                <c:pt idx="18">
                  <c:v>0.66666666666666663</c:v>
                </c:pt>
                <c:pt idx="19">
                  <c:v>1</c:v>
                </c:pt>
                <c:pt idx="20">
                  <c:v>1</c:v>
                </c:pt>
                <c:pt idx="21">
                  <c:v>0.33333333333333331</c:v>
                </c:pt>
                <c:pt idx="22">
                  <c:v>0.5</c:v>
                </c:pt>
                <c:pt idx="23">
                  <c:v>0.33333333333333331</c:v>
                </c:pt>
                <c:pt idx="24">
                  <c:v>0.83333333333333337</c:v>
                </c:pt>
                <c:pt idx="25">
                  <c:v>1</c:v>
                </c:pt>
                <c:pt idx="26">
                  <c:v>1</c:v>
                </c:pt>
                <c:pt idx="27">
                  <c:v>0.5</c:v>
                </c:pt>
                <c:pt idx="28">
                  <c:v>1</c:v>
                </c:pt>
                <c:pt idx="29">
                  <c:v>1</c:v>
                </c:pt>
              </c:numCache>
            </c:numRef>
          </c:val>
        </c:ser>
        <c:ser>
          <c:idx val="3"/>
          <c:order val="3"/>
          <c:tx>
            <c:strRef>
              <c:f>Диаграмма_сравнение!$D$3</c:f>
              <c:strCache>
                <c:ptCount val="1"/>
                <c:pt idx="0">
                  <c:v>% за повышенный уровень</c:v>
                </c:pt>
              </c:strCache>
            </c:strRef>
          </c:tx>
          <c:spPr>
            <a:solidFill>
              <a:schemeClr val="accent3">
                <a:lumMod val="20000"/>
                <a:lumOff val="80000"/>
              </a:schemeClr>
            </a:solidFill>
            <a:ln>
              <a:solidFill>
                <a:schemeClr val="accent3"/>
              </a:solidFill>
              <a:prstDash val="sysDash"/>
            </a:ln>
          </c:spPr>
          <c:cat>
            <c:numRef>
              <c:f>[0]!Ученик_ру</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[0]!пу_доп_ру</c:f>
              <c:numCache>
                <c:formatCode>0.00%</c:formatCode>
                <c:ptCount val="30"/>
                <c:pt idx="0">
                  <c:v>0</c:v>
                </c:pt>
                <c:pt idx="1">
                  <c:v>0</c:v>
                </c:pt>
                <c:pt idx="2">
                  <c:v>0</c:v>
                </c:pt>
                <c:pt idx="3">
                  <c:v>0.16666666666666663</c:v>
                </c:pt>
                <c:pt idx="4">
                  <c:v>0.16666666666666663</c:v>
                </c:pt>
                <c:pt idx="5">
                  <c:v>0.16666666666666663</c:v>
                </c:pt>
                <c:pt idx="6">
                  <c:v>0</c:v>
                </c:pt>
                <c:pt idx="7">
                  <c:v>0.33333333333333337</c:v>
                </c:pt>
                <c:pt idx="8">
                  <c:v>0</c:v>
                </c:pt>
                <c:pt idx="9">
                  <c:v>0</c:v>
                </c:pt>
                <c:pt idx="10">
                  <c:v>0</c:v>
                </c:pt>
                <c:pt idx="11">
                  <c:v>0.5</c:v>
                </c:pt>
                <c:pt idx="12">
                  <c:v>0.5</c:v>
                </c:pt>
                <c:pt idx="13">
                  <c:v>0.16666666666666663</c:v>
                </c:pt>
                <c:pt idx="14">
                  <c:v>0</c:v>
                </c:pt>
                <c:pt idx="15">
                  <c:v>0.5</c:v>
                </c:pt>
                <c:pt idx="16">
                  <c:v>0</c:v>
                </c:pt>
                <c:pt idx="17">
                  <c:v>0</c:v>
                </c:pt>
                <c:pt idx="18">
                  <c:v>0.33333333333333337</c:v>
                </c:pt>
                <c:pt idx="19">
                  <c:v>0</c:v>
                </c:pt>
                <c:pt idx="20">
                  <c:v>0</c:v>
                </c:pt>
                <c:pt idx="21">
                  <c:v>0.66666666666666674</c:v>
                </c:pt>
                <c:pt idx="22">
                  <c:v>0.5</c:v>
                </c:pt>
                <c:pt idx="23">
                  <c:v>0.66666666666666674</c:v>
                </c:pt>
                <c:pt idx="24">
                  <c:v>0.16666666666666663</c:v>
                </c:pt>
                <c:pt idx="25">
                  <c:v>0</c:v>
                </c:pt>
                <c:pt idx="26">
                  <c:v>0</c:v>
                </c:pt>
                <c:pt idx="27">
                  <c:v>0.5</c:v>
                </c:pt>
                <c:pt idx="28">
                  <c:v>0</c:v>
                </c:pt>
                <c:pt idx="29">
                  <c:v>0</c:v>
                </c:pt>
              </c:numCache>
            </c:numRef>
          </c:val>
        </c:ser>
        <c:overlap val="100"/>
        <c:axId val="100578432"/>
        <c:axId val="100580352"/>
      </c:barChart>
      <c:lineChart>
        <c:grouping val="standard"/>
        <c:ser>
          <c:idx val="4"/>
          <c:order val="4"/>
          <c:spPr>
            <a:ln w="19050">
              <a:solidFill>
                <a:srgbClr val="FF0000"/>
              </a:solidFill>
            </a:ln>
          </c:spPr>
          <c:marker>
            <c:symbol val="none"/>
          </c:marker>
          <c:val>
            <c:numRef>
              <c:f>[0]!середина</c:f>
              <c:numCache>
                <c:formatCode>0%</c:formatCode>
                <c:ptCount val="30"/>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pt idx="28">
                  <c:v>0.5</c:v>
                </c:pt>
                <c:pt idx="29">
                  <c:v>0.5</c:v>
                </c:pt>
              </c:numCache>
            </c:numRef>
          </c:val>
        </c:ser>
        <c:marker val="1"/>
        <c:axId val="100578432"/>
        <c:axId val="100580352"/>
      </c:lineChart>
      <c:catAx>
        <c:axId val="100578432"/>
        <c:scaling>
          <c:orientation val="minMax"/>
        </c:scaling>
        <c:axPos val="b"/>
        <c:title>
          <c:tx>
            <c:rich>
              <a:bodyPr/>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Номер учащегося</a:t>
                </a:r>
                <a:r>
                  <a:rPr lang="ru-RU" baseline="0">
                    <a:latin typeface="Times New Roman" panose="02020603050405020304" pitchFamily="18" charset="0"/>
                    <a:cs typeface="Times New Roman" panose="02020603050405020304" pitchFamily="18" charset="0"/>
                  </a:rPr>
                  <a:t> по журналу</a:t>
                </a:r>
                <a:endParaRPr lang="ru-RU">
                  <a:latin typeface="Times New Roman" panose="02020603050405020304" pitchFamily="18" charset="0"/>
                  <a:cs typeface="Times New Roman" panose="02020603050405020304" pitchFamily="18" charset="0"/>
                </a:endParaRPr>
              </a:p>
            </c:rich>
          </c:tx>
        </c:title>
        <c:numFmt formatCode="General"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100580352"/>
        <c:crosses val="autoZero"/>
        <c:auto val="1"/>
        <c:lblAlgn val="ctr"/>
        <c:lblOffset val="100"/>
      </c:catAx>
      <c:valAx>
        <c:axId val="100580352"/>
        <c:scaling>
          <c:orientation val="minMax"/>
        </c:scaling>
        <c:delete val="1"/>
        <c:axPos val="l"/>
        <c:majorGridlines/>
        <c:title>
          <c:tx>
            <c:rich>
              <a:bodyPr rot="-5400000" vert="horz"/>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Базовый уровень               Повышенный уровень</a:t>
                </a:r>
              </a:p>
            </c:rich>
          </c:tx>
          <c:layout>
            <c:manualLayout>
              <c:xMode val="edge"/>
              <c:yMode val="edge"/>
              <c:x val="1.2058570198105087E-2"/>
              <c:y val="0.12695127834524234"/>
            </c:manualLayout>
          </c:layout>
        </c:title>
        <c:numFmt formatCode="0%" sourceLinked="1"/>
        <c:tickLblPos val="nextTo"/>
        <c:crossAx val="100578432"/>
        <c:crosses val="autoZero"/>
        <c:crossBetween val="between"/>
      </c:valAx>
    </c:plotArea>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Распределение участников по уровням освоения</a:t>
            </a:r>
            <a:r>
              <a:rPr lang="ru-RU" sz="1400" baseline="0">
                <a:latin typeface="Times New Roman" panose="02020603050405020304" pitchFamily="18" charset="0"/>
                <a:cs typeface="Times New Roman" panose="02020603050405020304" pitchFamily="18" charset="0"/>
              </a:rPr>
              <a:t> учебного материала по чтению</a:t>
            </a:r>
            <a:endParaRPr lang="ru-RU" sz="1400">
              <a:latin typeface="Times New Roman" panose="02020603050405020304" pitchFamily="18" charset="0"/>
              <a:cs typeface="Times New Roman" panose="02020603050405020304" pitchFamily="18" charset="0"/>
            </a:endParaRPr>
          </a:p>
        </c:rich>
      </c:tx>
    </c:title>
    <c:view3D>
      <c:rotX val="30"/>
      <c:perspective val="30"/>
    </c:view3D>
    <c:plotArea>
      <c:layout/>
      <c:pie3DChart>
        <c:varyColors val="1"/>
        <c:ser>
          <c:idx val="0"/>
          <c:order val="0"/>
          <c:explosion val="25"/>
          <c:dLbls>
            <c:txPr>
              <a:bodyPr/>
              <a:lstStyle/>
              <a:p>
                <a:pPr>
                  <a:defRPr>
                    <a:latin typeface="Times New Roman" panose="02020603050405020304" pitchFamily="18" charset="0"/>
                    <a:cs typeface="Times New Roman" panose="02020603050405020304" pitchFamily="18" charset="0"/>
                  </a:defRPr>
                </a:pPr>
                <a:endParaRPr lang="ru-RU"/>
              </a:p>
            </c:txPr>
            <c:dLblPos val="outEnd"/>
            <c:showVal val="1"/>
            <c:showCatName val="1"/>
            <c:separator>
</c:separator>
            <c:showLeaderLines val="1"/>
          </c:dLbls>
          <c:cat>
            <c:strRef>
              <c:f>Результаты_ЧТ!$L$10:$L$14</c:f>
              <c:strCache>
                <c:ptCount val="5"/>
                <c:pt idx="0">
                  <c:v>Низкий</c:v>
                </c:pt>
                <c:pt idx="1">
                  <c:v>Пониженный</c:v>
                </c:pt>
                <c:pt idx="2">
                  <c:v>Базовый</c:v>
                </c:pt>
                <c:pt idx="3">
                  <c:v>Повышенный</c:v>
                </c:pt>
                <c:pt idx="4">
                  <c:v>Высокий</c:v>
                </c:pt>
              </c:strCache>
            </c:strRef>
          </c:cat>
          <c:val>
            <c:numRef>
              <c:f>(Результаты_ЧТ!$D$8,Результаты_ЧТ!$F$8,Результаты_ЧТ!$H$8,Результаты_ЧТ!$J$8,Результаты_ЧТ!$L$8)</c:f>
              <c:numCache>
                <c:formatCode>0%</c:formatCode>
                <c:ptCount val="5"/>
                <c:pt idx="0">
                  <c:v>0</c:v>
                </c:pt>
                <c:pt idx="1">
                  <c:v>0</c:v>
                </c:pt>
                <c:pt idx="2">
                  <c:v>6.6666666666666666E-2</c:v>
                </c:pt>
                <c:pt idx="3">
                  <c:v>0.4</c:v>
                </c:pt>
                <c:pt idx="4">
                  <c:v>0.53333333333333333</c:v>
                </c:pt>
              </c:numCache>
            </c:numRef>
          </c:val>
        </c:ser>
        <c:dLbls>
          <c:showVal val="1"/>
        </c:dLbls>
      </c:pie3DChart>
    </c:plotArea>
    <c:plotVisOnly val="1"/>
    <c:dispBlanksAs val="zero"/>
  </c:chart>
  <c:printSettings>
    <c:headerFooter>
      <c:oddHeader>&amp;CКГБУ "Региональный центр оценки качества образования"</c:oddHeader>
    </c:headerFooter>
    <c:pageMargins b="0.75000000000000022" l="0.70000000000000018" r="0.70000000000000018" t="0.75000000000000022" header="0.3000000000000001" footer="0.3000000000000001"/>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Успешность выполнения контрольной работы по чтению</a:t>
            </a:r>
          </a:p>
        </c:rich>
      </c:tx>
    </c:title>
    <c:plotArea>
      <c:layout>
        <c:manualLayout>
          <c:layoutTarget val="inner"/>
          <c:xMode val="edge"/>
          <c:yMode val="edge"/>
          <c:x val="9.2359007579080762E-2"/>
          <c:y val="0.17598105862595664"/>
          <c:w val="0.886449626039437"/>
          <c:h val="0.63110449392717172"/>
        </c:manualLayout>
      </c:layout>
      <c:lineChart>
        <c:grouping val="standard"/>
        <c:ser>
          <c:idx val="1"/>
          <c:order val="0"/>
          <c:tx>
            <c:v>Среднее за работу</c:v>
          </c:tx>
          <c:marker>
            <c:symbol val="none"/>
          </c:marker>
          <c:cat>
            <c:numRef>
              <c:f>[0]!Ученик_чт</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[0]!среднее_чт</c:f>
              <c:numCache>
                <c:formatCode>0%</c:formatCode>
                <c:ptCount val="30"/>
                <c:pt idx="0">
                  <c:v>0.8738095238095237</c:v>
                </c:pt>
                <c:pt idx="1">
                  <c:v>0.8738095238095237</c:v>
                </c:pt>
                <c:pt idx="2">
                  <c:v>0.8738095238095237</c:v>
                </c:pt>
                <c:pt idx="3">
                  <c:v>0.8738095238095237</c:v>
                </c:pt>
                <c:pt idx="4">
                  <c:v>0.8738095238095237</c:v>
                </c:pt>
                <c:pt idx="5">
                  <c:v>0.8738095238095237</c:v>
                </c:pt>
                <c:pt idx="6">
                  <c:v>0.8738095238095237</c:v>
                </c:pt>
                <c:pt idx="7">
                  <c:v>0.8738095238095237</c:v>
                </c:pt>
                <c:pt idx="8">
                  <c:v>0.8738095238095237</c:v>
                </c:pt>
                <c:pt idx="9">
                  <c:v>0.8738095238095237</c:v>
                </c:pt>
                <c:pt idx="10">
                  <c:v>0.8738095238095237</c:v>
                </c:pt>
                <c:pt idx="11">
                  <c:v>0.8738095238095237</c:v>
                </c:pt>
                <c:pt idx="12">
                  <c:v>0.8738095238095237</c:v>
                </c:pt>
                <c:pt idx="13">
                  <c:v>0.8738095238095237</c:v>
                </c:pt>
                <c:pt idx="14">
                  <c:v>0.8738095238095237</c:v>
                </c:pt>
                <c:pt idx="15">
                  <c:v>0.8738095238095237</c:v>
                </c:pt>
                <c:pt idx="16">
                  <c:v>0.8738095238095237</c:v>
                </c:pt>
                <c:pt idx="17">
                  <c:v>0.8738095238095237</c:v>
                </c:pt>
                <c:pt idx="18">
                  <c:v>0.8738095238095237</c:v>
                </c:pt>
                <c:pt idx="19">
                  <c:v>0.8738095238095237</c:v>
                </c:pt>
                <c:pt idx="20">
                  <c:v>0.8738095238095237</c:v>
                </c:pt>
                <c:pt idx="21">
                  <c:v>0.8738095238095237</c:v>
                </c:pt>
                <c:pt idx="22">
                  <c:v>0.8738095238095237</c:v>
                </c:pt>
                <c:pt idx="23">
                  <c:v>0.8738095238095237</c:v>
                </c:pt>
                <c:pt idx="24">
                  <c:v>0.8738095238095237</c:v>
                </c:pt>
                <c:pt idx="25">
                  <c:v>0.8738095238095237</c:v>
                </c:pt>
                <c:pt idx="26">
                  <c:v>0.8738095238095237</c:v>
                </c:pt>
                <c:pt idx="27">
                  <c:v>0.8738095238095237</c:v>
                </c:pt>
                <c:pt idx="28">
                  <c:v>0.8738095238095237</c:v>
                </c:pt>
                <c:pt idx="29">
                  <c:v>0.8738095238095237</c:v>
                </c:pt>
              </c:numCache>
            </c:numRef>
          </c:val>
          <c:smooth val="1"/>
        </c:ser>
        <c:ser>
          <c:idx val="0"/>
          <c:order val="1"/>
          <c:tx>
            <c:v>Ученик</c:v>
          </c:tx>
          <c:spPr>
            <a:ln>
              <a:noFill/>
            </a:ln>
          </c:spPr>
          <c:marker>
            <c:symbol val="circle"/>
            <c:size val="7"/>
          </c:marker>
          <c:dLbls>
            <c:txPr>
              <a:bodyPr/>
              <a:lstStyle/>
              <a:p>
                <a:pPr>
                  <a:defRPr>
                    <a:latin typeface="Times New Roman" panose="02020603050405020304" pitchFamily="18" charset="0"/>
                    <a:cs typeface="Times New Roman" panose="02020603050405020304" pitchFamily="18" charset="0"/>
                  </a:defRPr>
                </a:pPr>
                <a:endParaRPr lang="ru-RU"/>
              </a:p>
            </c:txPr>
            <c:dLblPos val="t"/>
            <c:showVal val="1"/>
          </c:dLbls>
          <c:cat>
            <c:numRef>
              <c:f>[0]!Ученик_чт</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[0]!усп_чт</c:f>
              <c:numCache>
                <c:formatCode>0%</c:formatCode>
                <c:ptCount val="30"/>
                <c:pt idx="0">
                  <c:v>0.7142857142857143</c:v>
                </c:pt>
                <c:pt idx="1">
                  <c:v>1</c:v>
                </c:pt>
                <c:pt idx="2">
                  <c:v>1</c:v>
                </c:pt>
                <c:pt idx="3">
                  <c:v>0.7857142857142857</c:v>
                </c:pt>
                <c:pt idx="4">
                  <c:v>0.8571428571428571</c:v>
                </c:pt>
                <c:pt idx="5">
                  <c:v>0.9285714285714286</c:v>
                </c:pt>
                <c:pt idx="6">
                  <c:v>0.9285714285714286</c:v>
                </c:pt>
                <c:pt idx="7">
                  <c:v>0.9285714285714286</c:v>
                </c:pt>
                <c:pt idx="8">
                  <c:v>1</c:v>
                </c:pt>
                <c:pt idx="9">
                  <c:v>0.8571428571428571</c:v>
                </c:pt>
                <c:pt idx="10">
                  <c:v>1</c:v>
                </c:pt>
                <c:pt idx="11">
                  <c:v>0.8571428571428571</c:v>
                </c:pt>
                <c:pt idx="12">
                  <c:v>0.6428571428571429</c:v>
                </c:pt>
                <c:pt idx="13">
                  <c:v>0.8571428571428571</c:v>
                </c:pt>
                <c:pt idx="14">
                  <c:v>0.8571428571428571</c:v>
                </c:pt>
                <c:pt idx="15">
                  <c:v>0.42857142857142855</c:v>
                </c:pt>
                <c:pt idx="16">
                  <c:v>0.9285714285714286</c:v>
                </c:pt>
                <c:pt idx="17">
                  <c:v>0.8571428571428571</c:v>
                </c:pt>
                <c:pt idx="18">
                  <c:v>0.9285714285714286</c:v>
                </c:pt>
                <c:pt idx="19">
                  <c:v>1</c:v>
                </c:pt>
                <c:pt idx="20">
                  <c:v>1</c:v>
                </c:pt>
                <c:pt idx="21">
                  <c:v>0.8571428571428571</c:v>
                </c:pt>
                <c:pt idx="22">
                  <c:v>0.7857142857142857</c:v>
                </c:pt>
                <c:pt idx="23">
                  <c:v>0.9285714285714286</c:v>
                </c:pt>
                <c:pt idx="24">
                  <c:v>0.8571428571428571</c:v>
                </c:pt>
                <c:pt idx="25">
                  <c:v>1</c:v>
                </c:pt>
                <c:pt idx="26">
                  <c:v>0.7857142857142857</c:v>
                </c:pt>
                <c:pt idx="27">
                  <c:v>0.8571428571428571</c:v>
                </c:pt>
                <c:pt idx="28">
                  <c:v>0.9285714285714286</c:v>
                </c:pt>
                <c:pt idx="29">
                  <c:v>0.8571428571428571</c:v>
                </c:pt>
              </c:numCache>
            </c:numRef>
          </c:val>
          <c:smooth val="1"/>
        </c:ser>
        <c:marker val="1"/>
        <c:axId val="100604544"/>
        <c:axId val="100614912"/>
      </c:lineChart>
      <c:catAx>
        <c:axId val="100604544"/>
        <c:scaling>
          <c:orientation val="minMax"/>
        </c:scaling>
        <c:axPos val="b"/>
        <c:majorGridlines/>
        <c:title>
          <c:tx>
            <c:rich>
              <a:bodyPr/>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Номер учащегося по списку</a:t>
                </a:r>
              </a:p>
            </c:rich>
          </c:tx>
        </c:title>
        <c:numFmt formatCode="General"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100614912"/>
        <c:crosses val="autoZero"/>
        <c:auto val="1"/>
        <c:lblAlgn val="ctr"/>
        <c:lblOffset val="100"/>
      </c:catAx>
      <c:valAx>
        <c:axId val="100614912"/>
        <c:scaling>
          <c:orientation val="minMax"/>
          <c:max val="1"/>
        </c:scaling>
        <c:axPos val="l"/>
        <c:majorGridlines/>
        <c:title>
          <c:tx>
            <c:rich>
              <a:bodyPr rot="-5400000" vert="horz"/>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Процент от максимального балла</a:t>
                </a:r>
              </a:p>
            </c:rich>
          </c:tx>
        </c:title>
        <c:numFmt formatCode="0%"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100604544"/>
        <c:crosses val="autoZero"/>
        <c:crossBetween val="between"/>
      </c:valAx>
    </c:plotArea>
    <c:legend>
      <c:legendPos val="b"/>
      <c:txPr>
        <a:bodyPr/>
        <a:lstStyle/>
        <a:p>
          <a:pPr>
            <a:defRPr>
              <a:latin typeface="Times New Roman" panose="02020603050405020304" pitchFamily="18" charset="0"/>
              <a:cs typeface="Times New Roman" panose="02020603050405020304" pitchFamily="18" charset="0"/>
            </a:defRPr>
          </a:pPr>
          <a:endParaRPr lang="ru-RU"/>
        </a:p>
      </c:txPr>
    </c:legend>
    <c:plotVisOnly val="1"/>
    <c:dispBlanksAs val="gap"/>
  </c:chart>
  <c:printSettings>
    <c:headerFooter/>
    <c:pageMargins b="0.75000000000000022" l="0.70000000000000018" r="0.70000000000000018" t="0.75000000000000022" header="0.3000000000000001" footer="0.3000000000000001"/>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Сравнение выполнения заданий по чтению базового и повышенного</a:t>
            </a:r>
            <a:r>
              <a:rPr lang="ru-RU" sz="1400" baseline="0">
                <a:latin typeface="Times New Roman" panose="02020603050405020304" pitchFamily="18" charset="0"/>
                <a:cs typeface="Times New Roman" panose="02020603050405020304" pitchFamily="18" charset="0"/>
              </a:rPr>
              <a:t> уровней</a:t>
            </a:r>
            <a:endParaRPr lang="ru-RU" sz="1400">
              <a:latin typeface="Times New Roman" panose="02020603050405020304" pitchFamily="18" charset="0"/>
              <a:cs typeface="Times New Roman" panose="02020603050405020304" pitchFamily="18" charset="0"/>
            </a:endParaRPr>
          </a:p>
        </c:rich>
      </c:tx>
    </c:title>
    <c:plotArea>
      <c:layout/>
      <c:barChart>
        <c:barDir val="col"/>
        <c:grouping val="percentStacked"/>
        <c:ser>
          <c:idx val="0"/>
          <c:order val="0"/>
          <c:tx>
            <c:strRef>
              <c:f>Диаграмма_сравнение!$B$3</c:f>
              <c:strCache>
                <c:ptCount val="1"/>
                <c:pt idx="0">
                  <c:v>% за базовый уровень</c:v>
                </c:pt>
              </c:strCache>
            </c:strRef>
          </c:tx>
          <c:spPr>
            <a:ln>
              <a:solidFill>
                <a:schemeClr val="accent1"/>
              </a:solidFill>
            </a:ln>
          </c:spPr>
          <c:cat>
            <c:numRef>
              <c:f>[0]!Ученик_чт</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[0]!бу_чт</c:f>
              <c:numCache>
                <c:formatCode>0%</c:formatCode>
                <c:ptCount val="30"/>
                <c:pt idx="0">
                  <c:v>0.875</c:v>
                </c:pt>
                <c:pt idx="1">
                  <c:v>1</c:v>
                </c:pt>
                <c:pt idx="2">
                  <c:v>1</c:v>
                </c:pt>
                <c:pt idx="3">
                  <c:v>0.75</c:v>
                </c:pt>
                <c:pt idx="4">
                  <c:v>0.875</c:v>
                </c:pt>
                <c:pt idx="5">
                  <c:v>0.875</c:v>
                </c:pt>
                <c:pt idx="6">
                  <c:v>1</c:v>
                </c:pt>
                <c:pt idx="7">
                  <c:v>1</c:v>
                </c:pt>
                <c:pt idx="8">
                  <c:v>1</c:v>
                </c:pt>
                <c:pt idx="9">
                  <c:v>1</c:v>
                </c:pt>
                <c:pt idx="10">
                  <c:v>1</c:v>
                </c:pt>
                <c:pt idx="11">
                  <c:v>1</c:v>
                </c:pt>
                <c:pt idx="12">
                  <c:v>0.75</c:v>
                </c:pt>
                <c:pt idx="13">
                  <c:v>0.875</c:v>
                </c:pt>
                <c:pt idx="14">
                  <c:v>1</c:v>
                </c:pt>
                <c:pt idx="15">
                  <c:v>0.75</c:v>
                </c:pt>
                <c:pt idx="16">
                  <c:v>1</c:v>
                </c:pt>
                <c:pt idx="17">
                  <c:v>0.875</c:v>
                </c:pt>
                <c:pt idx="18">
                  <c:v>0.875</c:v>
                </c:pt>
                <c:pt idx="19">
                  <c:v>1</c:v>
                </c:pt>
                <c:pt idx="20">
                  <c:v>1</c:v>
                </c:pt>
                <c:pt idx="21">
                  <c:v>1</c:v>
                </c:pt>
                <c:pt idx="22">
                  <c:v>1</c:v>
                </c:pt>
                <c:pt idx="23">
                  <c:v>0.875</c:v>
                </c:pt>
                <c:pt idx="24">
                  <c:v>0.875</c:v>
                </c:pt>
                <c:pt idx="25">
                  <c:v>1</c:v>
                </c:pt>
                <c:pt idx="26">
                  <c:v>0.875</c:v>
                </c:pt>
                <c:pt idx="27">
                  <c:v>1</c:v>
                </c:pt>
                <c:pt idx="28">
                  <c:v>1</c:v>
                </c:pt>
                <c:pt idx="29">
                  <c:v>0.875</c:v>
                </c:pt>
              </c:numCache>
            </c:numRef>
          </c:val>
        </c:ser>
        <c:ser>
          <c:idx val="1"/>
          <c:order val="1"/>
          <c:tx>
            <c:strRef>
              <c:f>Диаграмма_сравнение!$B$3</c:f>
              <c:strCache>
                <c:ptCount val="1"/>
                <c:pt idx="0">
                  <c:v>% за базовый уровень</c:v>
                </c:pt>
              </c:strCache>
            </c:strRef>
          </c:tx>
          <c:spPr>
            <a:solidFill>
              <a:schemeClr val="accent1">
                <a:lumMod val="20000"/>
                <a:lumOff val="80000"/>
              </a:schemeClr>
            </a:solidFill>
            <a:ln>
              <a:solidFill>
                <a:schemeClr val="accent1"/>
              </a:solidFill>
              <a:prstDash val="dash"/>
            </a:ln>
          </c:spPr>
          <c:cat>
            <c:numRef>
              <c:f>[0]!Ученик_чт</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[0]!бу_доп_чт</c:f>
              <c:numCache>
                <c:formatCode>0%</c:formatCode>
                <c:ptCount val="30"/>
                <c:pt idx="0">
                  <c:v>0.125</c:v>
                </c:pt>
                <c:pt idx="1">
                  <c:v>0</c:v>
                </c:pt>
                <c:pt idx="2">
                  <c:v>0</c:v>
                </c:pt>
                <c:pt idx="3">
                  <c:v>0.25</c:v>
                </c:pt>
                <c:pt idx="4">
                  <c:v>0.125</c:v>
                </c:pt>
                <c:pt idx="5">
                  <c:v>0.125</c:v>
                </c:pt>
                <c:pt idx="6">
                  <c:v>0</c:v>
                </c:pt>
                <c:pt idx="7">
                  <c:v>0</c:v>
                </c:pt>
                <c:pt idx="8">
                  <c:v>0</c:v>
                </c:pt>
                <c:pt idx="9">
                  <c:v>0</c:v>
                </c:pt>
                <c:pt idx="10">
                  <c:v>0</c:v>
                </c:pt>
                <c:pt idx="11">
                  <c:v>0</c:v>
                </c:pt>
                <c:pt idx="12">
                  <c:v>0.25</c:v>
                </c:pt>
                <c:pt idx="13">
                  <c:v>0.125</c:v>
                </c:pt>
                <c:pt idx="14">
                  <c:v>0</c:v>
                </c:pt>
                <c:pt idx="15">
                  <c:v>0.25</c:v>
                </c:pt>
                <c:pt idx="16">
                  <c:v>0</c:v>
                </c:pt>
                <c:pt idx="17">
                  <c:v>0.125</c:v>
                </c:pt>
                <c:pt idx="18">
                  <c:v>0.125</c:v>
                </c:pt>
                <c:pt idx="19">
                  <c:v>0</c:v>
                </c:pt>
                <c:pt idx="20">
                  <c:v>0</c:v>
                </c:pt>
                <c:pt idx="21">
                  <c:v>0</c:v>
                </c:pt>
                <c:pt idx="22">
                  <c:v>0</c:v>
                </c:pt>
                <c:pt idx="23">
                  <c:v>0.125</c:v>
                </c:pt>
                <c:pt idx="24">
                  <c:v>0.125</c:v>
                </c:pt>
                <c:pt idx="25">
                  <c:v>0</c:v>
                </c:pt>
                <c:pt idx="26">
                  <c:v>0.125</c:v>
                </c:pt>
                <c:pt idx="27">
                  <c:v>0</c:v>
                </c:pt>
                <c:pt idx="28">
                  <c:v>0</c:v>
                </c:pt>
                <c:pt idx="29">
                  <c:v>0.125</c:v>
                </c:pt>
              </c:numCache>
            </c:numRef>
          </c:val>
        </c:ser>
        <c:ser>
          <c:idx val="2"/>
          <c:order val="2"/>
          <c:tx>
            <c:strRef>
              <c:f>Диаграмма_сравнение!$D$3</c:f>
              <c:strCache>
                <c:ptCount val="1"/>
                <c:pt idx="0">
                  <c:v>% за повышенный уровень</c:v>
                </c:pt>
              </c:strCache>
            </c:strRef>
          </c:tx>
          <c:spPr>
            <a:ln>
              <a:solidFill>
                <a:srgbClr val="92D050"/>
              </a:solidFill>
            </a:ln>
          </c:spPr>
          <c:cat>
            <c:numRef>
              <c:f>[0]!Ученик_чт</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[0]!пу_чт</c:f>
              <c:numCache>
                <c:formatCode>0%</c:formatCode>
                <c:ptCount val="30"/>
                <c:pt idx="0">
                  <c:v>0.5</c:v>
                </c:pt>
                <c:pt idx="1">
                  <c:v>1</c:v>
                </c:pt>
                <c:pt idx="2">
                  <c:v>1</c:v>
                </c:pt>
                <c:pt idx="3">
                  <c:v>1</c:v>
                </c:pt>
                <c:pt idx="4">
                  <c:v>1</c:v>
                </c:pt>
                <c:pt idx="5">
                  <c:v>1</c:v>
                </c:pt>
                <c:pt idx="6">
                  <c:v>1</c:v>
                </c:pt>
                <c:pt idx="7">
                  <c:v>0.75</c:v>
                </c:pt>
                <c:pt idx="8">
                  <c:v>1</c:v>
                </c:pt>
                <c:pt idx="9">
                  <c:v>0.75</c:v>
                </c:pt>
                <c:pt idx="10">
                  <c:v>1</c:v>
                </c:pt>
                <c:pt idx="11">
                  <c:v>0.75</c:v>
                </c:pt>
                <c:pt idx="12">
                  <c:v>0.5</c:v>
                </c:pt>
                <c:pt idx="13">
                  <c:v>1</c:v>
                </c:pt>
                <c:pt idx="14">
                  <c:v>0.75</c:v>
                </c:pt>
                <c:pt idx="15">
                  <c:v>0</c:v>
                </c:pt>
                <c:pt idx="16">
                  <c:v>1</c:v>
                </c:pt>
                <c:pt idx="17">
                  <c:v>1</c:v>
                </c:pt>
                <c:pt idx="18">
                  <c:v>1</c:v>
                </c:pt>
                <c:pt idx="19">
                  <c:v>1</c:v>
                </c:pt>
                <c:pt idx="20">
                  <c:v>1</c:v>
                </c:pt>
                <c:pt idx="21">
                  <c:v>0.75</c:v>
                </c:pt>
                <c:pt idx="22">
                  <c:v>0.5</c:v>
                </c:pt>
                <c:pt idx="23">
                  <c:v>1</c:v>
                </c:pt>
                <c:pt idx="24">
                  <c:v>1</c:v>
                </c:pt>
                <c:pt idx="25">
                  <c:v>1</c:v>
                </c:pt>
                <c:pt idx="26">
                  <c:v>0.75</c:v>
                </c:pt>
                <c:pt idx="27">
                  <c:v>0.75</c:v>
                </c:pt>
                <c:pt idx="28">
                  <c:v>0.75</c:v>
                </c:pt>
                <c:pt idx="29">
                  <c:v>1</c:v>
                </c:pt>
              </c:numCache>
            </c:numRef>
          </c:val>
        </c:ser>
        <c:ser>
          <c:idx val="3"/>
          <c:order val="3"/>
          <c:tx>
            <c:strRef>
              <c:f>Диаграмма_сравнение!$D$3</c:f>
              <c:strCache>
                <c:ptCount val="1"/>
                <c:pt idx="0">
                  <c:v>% за повышенный уровень</c:v>
                </c:pt>
              </c:strCache>
            </c:strRef>
          </c:tx>
          <c:spPr>
            <a:solidFill>
              <a:schemeClr val="accent3">
                <a:lumMod val="20000"/>
                <a:lumOff val="80000"/>
              </a:schemeClr>
            </a:solidFill>
            <a:ln>
              <a:solidFill>
                <a:schemeClr val="accent3"/>
              </a:solidFill>
              <a:prstDash val="sysDash"/>
            </a:ln>
          </c:spPr>
          <c:cat>
            <c:numRef>
              <c:f>[0]!Ученик_чт</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[0]!пу_доп_чт</c:f>
              <c:numCache>
                <c:formatCode>0.00%</c:formatCode>
                <c:ptCount val="30"/>
                <c:pt idx="0">
                  <c:v>0.5</c:v>
                </c:pt>
                <c:pt idx="1">
                  <c:v>0</c:v>
                </c:pt>
                <c:pt idx="2">
                  <c:v>0</c:v>
                </c:pt>
                <c:pt idx="3">
                  <c:v>0</c:v>
                </c:pt>
                <c:pt idx="4">
                  <c:v>0</c:v>
                </c:pt>
                <c:pt idx="5">
                  <c:v>0</c:v>
                </c:pt>
                <c:pt idx="6">
                  <c:v>0</c:v>
                </c:pt>
                <c:pt idx="7">
                  <c:v>0.25</c:v>
                </c:pt>
                <c:pt idx="8">
                  <c:v>0</c:v>
                </c:pt>
                <c:pt idx="9">
                  <c:v>0.25</c:v>
                </c:pt>
                <c:pt idx="10">
                  <c:v>0</c:v>
                </c:pt>
                <c:pt idx="11">
                  <c:v>0.25</c:v>
                </c:pt>
                <c:pt idx="12">
                  <c:v>0.5</c:v>
                </c:pt>
                <c:pt idx="13">
                  <c:v>0</c:v>
                </c:pt>
                <c:pt idx="14">
                  <c:v>0.25</c:v>
                </c:pt>
                <c:pt idx="15">
                  <c:v>1</c:v>
                </c:pt>
                <c:pt idx="16">
                  <c:v>0</c:v>
                </c:pt>
                <c:pt idx="17">
                  <c:v>0</c:v>
                </c:pt>
                <c:pt idx="18">
                  <c:v>0</c:v>
                </c:pt>
                <c:pt idx="19">
                  <c:v>0</c:v>
                </c:pt>
                <c:pt idx="20">
                  <c:v>0</c:v>
                </c:pt>
                <c:pt idx="21">
                  <c:v>0.25</c:v>
                </c:pt>
                <c:pt idx="22">
                  <c:v>0.5</c:v>
                </c:pt>
                <c:pt idx="23">
                  <c:v>0</c:v>
                </c:pt>
                <c:pt idx="24">
                  <c:v>0</c:v>
                </c:pt>
                <c:pt idx="25">
                  <c:v>0</c:v>
                </c:pt>
                <c:pt idx="26">
                  <c:v>0.25</c:v>
                </c:pt>
                <c:pt idx="27">
                  <c:v>0.25</c:v>
                </c:pt>
                <c:pt idx="28">
                  <c:v>0.25</c:v>
                </c:pt>
                <c:pt idx="29">
                  <c:v>0</c:v>
                </c:pt>
              </c:numCache>
            </c:numRef>
          </c:val>
        </c:ser>
        <c:overlap val="100"/>
        <c:axId val="100690176"/>
        <c:axId val="100700544"/>
      </c:barChart>
      <c:lineChart>
        <c:grouping val="standard"/>
        <c:ser>
          <c:idx val="4"/>
          <c:order val="4"/>
          <c:spPr>
            <a:ln w="19050">
              <a:solidFill>
                <a:srgbClr val="FF0000"/>
              </a:solidFill>
            </a:ln>
          </c:spPr>
          <c:marker>
            <c:symbol val="none"/>
          </c:marker>
          <c:val>
            <c:numRef>
              <c:f>[0]!середина</c:f>
              <c:numCache>
                <c:formatCode>0%</c:formatCode>
                <c:ptCount val="30"/>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pt idx="28">
                  <c:v>0.5</c:v>
                </c:pt>
                <c:pt idx="29">
                  <c:v>0.5</c:v>
                </c:pt>
              </c:numCache>
            </c:numRef>
          </c:val>
        </c:ser>
        <c:marker val="1"/>
        <c:axId val="100690176"/>
        <c:axId val="100700544"/>
      </c:lineChart>
      <c:catAx>
        <c:axId val="100690176"/>
        <c:scaling>
          <c:orientation val="minMax"/>
        </c:scaling>
        <c:axPos val="b"/>
        <c:title>
          <c:tx>
            <c:rich>
              <a:bodyPr/>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Номер учащегося</a:t>
                </a:r>
                <a:r>
                  <a:rPr lang="ru-RU" baseline="0">
                    <a:latin typeface="Times New Roman" panose="02020603050405020304" pitchFamily="18" charset="0"/>
                    <a:cs typeface="Times New Roman" panose="02020603050405020304" pitchFamily="18" charset="0"/>
                  </a:rPr>
                  <a:t> по журналу</a:t>
                </a:r>
                <a:endParaRPr lang="ru-RU">
                  <a:latin typeface="Times New Roman" panose="02020603050405020304" pitchFamily="18" charset="0"/>
                  <a:cs typeface="Times New Roman" panose="02020603050405020304" pitchFamily="18" charset="0"/>
                </a:endParaRPr>
              </a:p>
            </c:rich>
          </c:tx>
        </c:title>
        <c:numFmt formatCode="General"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100700544"/>
        <c:crosses val="autoZero"/>
        <c:auto val="1"/>
        <c:lblAlgn val="ctr"/>
        <c:lblOffset val="100"/>
      </c:catAx>
      <c:valAx>
        <c:axId val="100700544"/>
        <c:scaling>
          <c:orientation val="minMax"/>
        </c:scaling>
        <c:delete val="1"/>
        <c:axPos val="l"/>
        <c:majorGridlines/>
        <c:title>
          <c:tx>
            <c:rich>
              <a:bodyPr rot="-5400000" vert="horz"/>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Базовый уровень               Повышенный уровень</a:t>
                </a:r>
              </a:p>
            </c:rich>
          </c:tx>
          <c:layout>
            <c:manualLayout>
              <c:xMode val="edge"/>
              <c:yMode val="edge"/>
              <c:x val="1.2058570198105087E-2"/>
              <c:y val="0.12695127834524234"/>
            </c:manualLayout>
          </c:layout>
        </c:title>
        <c:numFmt formatCode="0%" sourceLinked="1"/>
        <c:tickLblPos val="nextTo"/>
        <c:crossAx val="100690176"/>
        <c:crosses val="autoZero"/>
        <c:crossBetween val="between"/>
      </c:valAx>
    </c:plotArea>
    <c:plotVisOnly val="1"/>
    <c:dispBlanksAs val="gap"/>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xdr:col>
      <xdr:colOff>142876</xdr:colOff>
      <xdr:row>8</xdr:row>
      <xdr:rowOff>129887</xdr:rowOff>
    </xdr:from>
    <xdr:to>
      <xdr:col>11</xdr:col>
      <xdr:colOff>554182</xdr:colOff>
      <xdr:row>27</xdr:row>
      <xdr:rowOff>8661</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251113</xdr:colOff>
      <xdr:row>29</xdr:row>
      <xdr:rowOff>43296</xdr:rowOff>
    </xdr:from>
    <xdr:to>
      <xdr:col>10</xdr:col>
      <xdr:colOff>756308</xdr:colOff>
      <xdr:row>59</xdr:row>
      <xdr:rowOff>105827</xdr:rowOff>
    </xdr:to>
    <xdr:graphicFrame macro="">
      <xdr:nvGraphicFramePr>
        <xdr:cNvPr id="7"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658091</xdr:colOff>
      <xdr:row>69</xdr:row>
      <xdr:rowOff>8659</xdr:rowOff>
    </xdr:from>
    <xdr:to>
      <xdr:col>11</xdr:col>
      <xdr:colOff>605270</xdr:colOff>
      <xdr:row>94</xdr:row>
      <xdr:rowOff>48491</xdr:rowOff>
    </xdr:to>
    <xdr:graphicFrame macro="">
      <xdr:nvGraphicFramePr>
        <xdr:cNvPr id="8"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108240</xdr:colOff>
      <xdr:row>8</xdr:row>
      <xdr:rowOff>60613</xdr:rowOff>
    </xdr:from>
    <xdr:to>
      <xdr:col>11</xdr:col>
      <xdr:colOff>519546</xdr:colOff>
      <xdr:row>26</xdr:row>
      <xdr:rowOff>77934</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337704</xdr:colOff>
      <xdr:row>29</xdr:row>
      <xdr:rowOff>8659</xdr:rowOff>
    </xdr:from>
    <xdr:to>
      <xdr:col>11</xdr:col>
      <xdr:colOff>2967</xdr:colOff>
      <xdr:row>59</xdr:row>
      <xdr:rowOff>71190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658091</xdr:colOff>
      <xdr:row>69</xdr:row>
      <xdr:rowOff>8659</xdr:rowOff>
    </xdr:from>
    <xdr:to>
      <xdr:col>11</xdr:col>
      <xdr:colOff>605270</xdr:colOff>
      <xdr:row>94</xdr:row>
      <xdr:rowOff>48491</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108240</xdr:colOff>
      <xdr:row>8</xdr:row>
      <xdr:rowOff>60613</xdr:rowOff>
    </xdr:from>
    <xdr:to>
      <xdr:col>11</xdr:col>
      <xdr:colOff>519546</xdr:colOff>
      <xdr:row>26</xdr:row>
      <xdr:rowOff>77934</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337704</xdr:colOff>
      <xdr:row>29</xdr:row>
      <xdr:rowOff>8659</xdr:rowOff>
    </xdr:from>
    <xdr:to>
      <xdr:col>11</xdr:col>
      <xdr:colOff>2967</xdr:colOff>
      <xdr:row>59</xdr:row>
      <xdr:rowOff>71190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658091</xdr:colOff>
      <xdr:row>69</xdr:row>
      <xdr:rowOff>8659</xdr:rowOff>
    </xdr:from>
    <xdr:to>
      <xdr:col>11</xdr:col>
      <xdr:colOff>605270</xdr:colOff>
      <xdr:row>94</xdr:row>
      <xdr:rowOff>48491</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969168</xdr:colOff>
      <xdr:row>11</xdr:row>
      <xdr:rowOff>85724</xdr:rowOff>
    </xdr:from>
    <xdr:to>
      <xdr:col>19</xdr:col>
      <xdr:colOff>150018</xdr:colOff>
      <xdr:row>31</xdr:row>
      <xdr:rowOff>152399</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1476375</xdr:colOff>
      <xdr:row>42</xdr:row>
      <xdr:rowOff>28575</xdr:rowOff>
    </xdr:from>
    <xdr:to>
      <xdr:col>20</xdr:col>
      <xdr:colOff>133350</xdr:colOff>
      <xdr:row>62</xdr:row>
      <xdr:rowOff>90488</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1905000</xdr:colOff>
      <xdr:row>73</xdr:row>
      <xdr:rowOff>2</xdr:rowOff>
    </xdr:from>
    <xdr:to>
      <xdr:col>20</xdr:col>
      <xdr:colOff>311944</xdr:colOff>
      <xdr:row>91</xdr:row>
      <xdr:rowOff>154781</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Лист1">
    <tabColor rgb="FFFFFF00"/>
  </sheetPr>
  <dimension ref="A1:Y111"/>
  <sheetViews>
    <sheetView tabSelected="1" topLeftCell="A13" zoomScale="96" zoomScaleNormal="96" workbookViewId="0">
      <selection activeCell="D54" sqref="D54"/>
    </sheetView>
  </sheetViews>
  <sheetFormatPr defaultRowHeight="12.75"/>
  <cols>
    <col min="1" max="1" width="4.5703125" style="6" customWidth="1"/>
    <col min="2" max="2" width="4.140625" style="6" customWidth="1"/>
    <col min="3" max="3" width="6.140625" style="40" customWidth="1"/>
    <col min="4" max="4" width="30" style="6" customWidth="1"/>
    <col min="5" max="6" width="20.28515625" style="6" customWidth="1"/>
    <col min="7" max="8" width="15" style="6" customWidth="1"/>
    <col min="9" max="9" width="9.42578125" style="6" customWidth="1"/>
    <col min="10" max="11" width="7.7109375" style="6" customWidth="1"/>
    <col min="12" max="16" width="13.28515625" style="6" customWidth="1"/>
    <col min="17" max="17" width="9.140625" style="6"/>
    <col min="18" max="18" width="12.5703125" style="6" hidden="1" customWidth="1"/>
    <col min="19" max="19" width="9.140625" style="6" hidden="1" customWidth="1"/>
    <col min="20" max="20" width="7.7109375" style="6" hidden="1" customWidth="1"/>
    <col min="21" max="21" width="9.140625" style="6" hidden="1" customWidth="1"/>
    <col min="22" max="22" width="9.140625" style="273" hidden="1" customWidth="1"/>
    <col min="23" max="23" width="12.85546875" style="6" hidden="1" customWidth="1"/>
    <col min="24" max="24" width="22.42578125" style="6" hidden="1" customWidth="1"/>
    <col min="25" max="25" width="12.5703125" style="6" hidden="1" customWidth="1"/>
    <col min="26" max="16384" width="9.140625" style="6"/>
  </cols>
  <sheetData>
    <row r="1" spans="1:25" s="1" customFormat="1" ht="30.75" customHeight="1" thickBot="1">
      <c r="B1" s="2"/>
      <c r="C1" s="3"/>
      <c r="D1" s="2"/>
      <c r="E1" s="4" t="s">
        <v>0</v>
      </c>
      <c r="F1" s="371">
        <v>3866</v>
      </c>
      <c r="G1" s="4" t="s">
        <v>1</v>
      </c>
      <c r="H1" s="5" t="s">
        <v>333</v>
      </c>
      <c r="R1" s="214"/>
      <c r="S1" s="214"/>
      <c r="T1" s="208"/>
      <c r="V1" s="272"/>
    </row>
    <row r="2" spans="1:25" ht="13.5" thickBot="1">
      <c r="B2" s="7"/>
      <c r="C2" s="8"/>
      <c r="D2" s="9"/>
      <c r="E2" s="9"/>
      <c r="F2" s="9"/>
      <c r="G2" s="9"/>
      <c r="H2" s="9"/>
      <c r="I2" s="9"/>
      <c r="J2" s="213"/>
      <c r="K2" s="9"/>
      <c r="L2" s="9"/>
    </row>
    <row r="3" spans="1:25" s="10" customFormat="1" ht="30" customHeight="1" thickBot="1">
      <c r="B3" s="380" t="s">
        <v>2</v>
      </c>
      <c r="C3" s="381"/>
      <c r="D3" s="382"/>
      <c r="E3" s="383" t="s">
        <v>356</v>
      </c>
      <c r="F3" s="384"/>
      <c r="G3" s="384"/>
      <c r="H3" s="384"/>
      <c r="I3" s="385"/>
      <c r="J3" s="385"/>
      <c r="K3" s="385"/>
      <c r="L3" s="386"/>
      <c r="V3" s="274"/>
    </row>
    <row r="4" spans="1:25" ht="13.5" customHeight="1">
      <c r="B4" s="7"/>
      <c r="C4" s="11"/>
      <c r="D4" s="215"/>
      <c r="E4" s="210"/>
      <c r="F4" s="210"/>
      <c r="G4" s="210"/>
      <c r="H4" s="210"/>
      <c r="I4" s="210"/>
      <c r="J4" s="12"/>
      <c r="K4" s="12"/>
      <c r="L4" s="12"/>
    </row>
    <row r="5" spans="1:25" ht="14.25" customHeight="1">
      <c r="A5" s="223"/>
      <c r="B5" s="13"/>
      <c r="C5" s="14"/>
      <c r="D5" s="216"/>
      <c r="K5" s="212" t="s">
        <v>84</v>
      </c>
      <c r="L5" s="9"/>
    </row>
    <row r="6" spans="1:25" ht="14.25" customHeight="1">
      <c r="B6" s="13"/>
      <c r="C6" s="14"/>
      <c r="D6" s="217"/>
      <c r="K6" s="212"/>
      <c r="L6" s="9"/>
      <c r="P6" s="15"/>
    </row>
    <row r="7" spans="1:25" ht="15" customHeight="1">
      <c r="B7" s="13"/>
      <c r="C7" s="14"/>
      <c r="D7" s="209"/>
      <c r="K7" s="212"/>
      <c r="L7" s="9"/>
    </row>
    <row r="8" spans="1:25" ht="12.75" customHeight="1">
      <c r="B8" s="402" t="s">
        <v>88</v>
      </c>
      <c r="C8" s="402"/>
      <c r="D8" s="402"/>
      <c r="E8" s="402"/>
      <c r="F8" s="402"/>
      <c r="G8" s="402"/>
      <c r="H8" s="402"/>
      <c r="I8" s="402"/>
      <c r="J8" s="402"/>
      <c r="K8" s="402"/>
      <c r="L8" s="402"/>
      <c r="M8" s="402"/>
      <c r="N8" s="402"/>
      <c r="O8" s="402"/>
      <c r="P8" s="402"/>
    </row>
    <row r="9" spans="1:25" ht="12.75" customHeight="1">
      <c r="B9" s="16" t="s">
        <v>3</v>
      </c>
      <c r="C9" s="17" t="s">
        <v>4</v>
      </c>
      <c r="D9" s="16" t="s">
        <v>5</v>
      </c>
      <c r="E9" s="16"/>
      <c r="F9" s="16"/>
      <c r="G9" s="16"/>
      <c r="H9" s="16"/>
      <c r="I9" s="16" t="s">
        <v>6</v>
      </c>
      <c r="J9" s="18" t="s">
        <v>7</v>
      </c>
      <c r="K9" s="19" t="s">
        <v>8</v>
      </c>
      <c r="L9" s="20" t="s">
        <v>9</v>
      </c>
      <c r="M9" s="20" t="s">
        <v>94</v>
      </c>
      <c r="N9" s="20" t="s">
        <v>105</v>
      </c>
      <c r="O9" s="20" t="s">
        <v>106</v>
      </c>
      <c r="P9" s="20" t="s">
        <v>107</v>
      </c>
      <c r="V9" s="207" t="s">
        <v>110</v>
      </c>
      <c r="W9" s="223" t="s">
        <v>93</v>
      </c>
      <c r="X9" s="223" t="s">
        <v>111</v>
      </c>
      <c r="Y9" s="223" t="s">
        <v>136</v>
      </c>
    </row>
    <row r="10" spans="1:25" ht="22.5" customHeight="1">
      <c r="B10" s="387" t="s">
        <v>10</v>
      </c>
      <c r="C10" s="388" t="s">
        <v>96</v>
      </c>
      <c r="D10" s="389" t="s">
        <v>11</v>
      </c>
      <c r="E10" s="390" t="s">
        <v>97</v>
      </c>
      <c r="F10" s="394" t="s">
        <v>98</v>
      </c>
      <c r="G10" s="400"/>
      <c r="H10" s="395"/>
      <c r="I10" s="387" t="s">
        <v>12</v>
      </c>
      <c r="J10" s="394" t="s">
        <v>13</v>
      </c>
      <c r="K10" s="395"/>
      <c r="L10" s="379" t="s">
        <v>102</v>
      </c>
      <c r="M10" s="379" t="s">
        <v>103</v>
      </c>
      <c r="N10" s="379" t="s">
        <v>104</v>
      </c>
      <c r="O10" s="379" t="s">
        <v>108</v>
      </c>
      <c r="P10" s="379" t="s">
        <v>109</v>
      </c>
      <c r="V10" s="207" t="s">
        <v>112</v>
      </c>
      <c r="W10" s="223" t="s">
        <v>99</v>
      </c>
      <c r="X10" s="223" t="s">
        <v>113</v>
      </c>
      <c r="Y10" s="223"/>
    </row>
    <row r="11" spans="1:25" ht="22.5" customHeight="1">
      <c r="B11" s="387"/>
      <c r="C11" s="388"/>
      <c r="D11" s="389"/>
      <c r="E11" s="391"/>
      <c r="F11" s="398"/>
      <c r="G11" s="401"/>
      <c r="H11" s="399"/>
      <c r="I11" s="393"/>
      <c r="J11" s="396"/>
      <c r="K11" s="397"/>
      <c r="L11" s="379"/>
      <c r="M11" s="379"/>
      <c r="N11" s="379"/>
      <c r="O11" s="379"/>
      <c r="P11" s="379"/>
      <c r="V11" s="207"/>
      <c r="W11" s="223"/>
      <c r="X11" s="223" t="s">
        <v>114</v>
      </c>
      <c r="Y11" s="223"/>
    </row>
    <row r="12" spans="1:25" ht="22.5" customHeight="1">
      <c r="B12" s="387"/>
      <c r="C12" s="388"/>
      <c r="D12" s="389"/>
      <c r="E12" s="391"/>
      <c r="F12" s="390" t="s">
        <v>99</v>
      </c>
      <c r="G12" s="390" t="s">
        <v>100</v>
      </c>
      <c r="H12" s="390" t="s">
        <v>101</v>
      </c>
      <c r="I12" s="393"/>
      <c r="J12" s="396"/>
      <c r="K12" s="397"/>
      <c r="L12" s="379"/>
      <c r="M12" s="379"/>
      <c r="N12" s="379"/>
      <c r="O12" s="379"/>
      <c r="P12" s="379"/>
      <c r="V12" s="207"/>
      <c r="W12" s="223"/>
      <c r="X12" s="223" t="s">
        <v>115</v>
      </c>
      <c r="Y12" s="223"/>
    </row>
    <row r="13" spans="1:25" ht="22.5" customHeight="1">
      <c r="B13" s="387"/>
      <c r="C13" s="388"/>
      <c r="D13" s="389"/>
      <c r="E13" s="392"/>
      <c r="F13" s="392"/>
      <c r="G13" s="392"/>
      <c r="H13" s="392"/>
      <c r="I13" s="393"/>
      <c r="J13" s="398"/>
      <c r="K13" s="399"/>
      <c r="L13" s="379"/>
      <c r="M13" s="379"/>
      <c r="N13" s="379"/>
      <c r="O13" s="379"/>
      <c r="P13" s="379"/>
      <c r="R13" s="223" t="s">
        <v>331</v>
      </c>
      <c r="V13" s="207"/>
      <c r="W13" s="223"/>
      <c r="X13" s="223" t="s">
        <v>116</v>
      </c>
      <c r="Y13" s="223"/>
    </row>
    <row r="14" spans="1:25" ht="12.75" hidden="1" customHeight="1">
      <c r="B14" s="21"/>
      <c r="C14" s="22"/>
      <c r="D14" s="23"/>
      <c r="E14" s="24"/>
      <c r="F14" s="24"/>
      <c r="G14" s="24"/>
      <c r="H14" s="24"/>
      <c r="I14" s="25"/>
      <c r="J14" s="26"/>
      <c r="K14" s="27"/>
      <c r="L14" s="28"/>
      <c r="M14" s="28"/>
      <c r="N14" s="28"/>
      <c r="O14" s="28"/>
      <c r="P14" s="28"/>
      <c r="R14" s="275" t="s">
        <v>332</v>
      </c>
      <c r="V14" s="207"/>
      <c r="W14" s="223"/>
      <c r="X14" s="223"/>
      <c r="Y14" s="223"/>
    </row>
    <row r="15" spans="1:25" ht="12.75" hidden="1" customHeight="1">
      <c r="B15" s="21"/>
      <c r="C15" s="22"/>
      <c r="D15" s="23"/>
      <c r="E15" s="24"/>
      <c r="F15" s="24"/>
      <c r="G15" s="24"/>
      <c r="H15" s="24"/>
      <c r="I15" s="25"/>
      <c r="J15" s="26"/>
      <c r="K15" s="27"/>
      <c r="L15" s="28"/>
      <c r="M15" s="28"/>
      <c r="N15" s="28"/>
      <c r="O15" s="28"/>
      <c r="P15" s="28"/>
      <c r="R15" s="275" t="s">
        <v>151</v>
      </c>
      <c r="V15" s="207"/>
      <c r="W15" s="223"/>
      <c r="X15" s="223"/>
      <c r="Y15" s="223"/>
    </row>
    <row r="16" spans="1:25" ht="12.75" hidden="1" customHeight="1">
      <c r="B16" s="21"/>
      <c r="C16" s="22"/>
      <c r="D16" s="23"/>
      <c r="E16" s="24"/>
      <c r="F16" s="24"/>
      <c r="G16" s="24"/>
      <c r="H16" s="24"/>
      <c r="I16" s="25"/>
      <c r="J16" s="26"/>
      <c r="K16" s="27"/>
      <c r="L16" s="28"/>
      <c r="M16" s="28"/>
      <c r="N16" s="28"/>
      <c r="O16" s="28"/>
      <c r="P16" s="28"/>
      <c r="R16" s="275" t="s">
        <v>333</v>
      </c>
      <c r="V16" s="207"/>
      <c r="W16" s="223"/>
      <c r="X16" s="223"/>
      <c r="Y16" s="223"/>
    </row>
    <row r="17" spans="1:25" ht="12.75" hidden="1" customHeight="1">
      <c r="B17" s="21"/>
      <c r="C17" s="22"/>
      <c r="D17" s="23"/>
      <c r="E17" s="24"/>
      <c r="F17" s="24"/>
      <c r="G17" s="24"/>
      <c r="H17" s="24"/>
      <c r="I17" s="25"/>
      <c r="J17" s="26"/>
      <c r="K17" s="27"/>
      <c r="L17" s="28"/>
      <c r="M17" s="28"/>
      <c r="N17" s="28"/>
      <c r="O17" s="28"/>
      <c r="P17" s="28"/>
      <c r="R17" s="275" t="s">
        <v>334</v>
      </c>
      <c r="V17" s="207"/>
      <c r="W17" s="223"/>
      <c r="X17" s="223"/>
      <c r="Y17" s="223"/>
    </row>
    <row r="18" spans="1:25" ht="12.75" hidden="1" customHeight="1">
      <c r="B18" s="21"/>
      <c r="C18" s="22"/>
      <c r="D18" s="23"/>
      <c r="E18" s="24"/>
      <c r="F18" s="24"/>
      <c r="G18" s="24"/>
      <c r="H18" s="24"/>
      <c r="I18" s="25"/>
      <c r="J18" s="26"/>
      <c r="K18" s="27"/>
      <c r="L18" s="28"/>
      <c r="M18" s="28"/>
      <c r="N18" s="28"/>
      <c r="O18" s="28"/>
      <c r="P18" s="28"/>
      <c r="R18" s="275" t="s">
        <v>335</v>
      </c>
      <c r="V18" s="207"/>
      <c r="W18" s="223"/>
      <c r="X18" s="223"/>
      <c r="Y18" s="223"/>
    </row>
    <row r="19" spans="1:25" ht="12.75" hidden="1" customHeight="1">
      <c r="B19" s="21"/>
      <c r="C19" s="22"/>
      <c r="D19" s="23"/>
      <c r="E19" s="24"/>
      <c r="F19" s="24"/>
      <c r="G19" s="24"/>
      <c r="H19" s="24"/>
      <c r="I19" s="25"/>
      <c r="J19" s="26"/>
      <c r="K19" s="27"/>
      <c r="L19" s="28"/>
      <c r="M19" s="28"/>
      <c r="N19" s="28"/>
      <c r="O19" s="28"/>
      <c r="P19" s="28"/>
      <c r="R19" s="275" t="s">
        <v>336</v>
      </c>
      <c r="V19" s="207"/>
      <c r="W19" s="223"/>
      <c r="X19" s="223"/>
      <c r="Y19" s="223"/>
    </row>
    <row r="20" spans="1:25" ht="12.75" hidden="1" customHeight="1">
      <c r="B20" s="21"/>
      <c r="C20" s="22"/>
      <c r="D20" s="23"/>
      <c r="E20" s="24"/>
      <c r="F20" s="24"/>
      <c r="G20" s="24"/>
      <c r="H20" s="24"/>
      <c r="I20" s="25"/>
      <c r="J20" s="26"/>
      <c r="K20" s="27"/>
      <c r="L20" s="28"/>
      <c r="M20" s="28"/>
      <c r="N20" s="28"/>
      <c r="O20" s="28"/>
      <c r="P20" s="28"/>
      <c r="R20" s="275" t="s">
        <v>337</v>
      </c>
      <c r="V20" s="207"/>
      <c r="W20" s="223"/>
      <c r="X20" s="223"/>
      <c r="Y20" s="223"/>
    </row>
    <row r="21" spans="1:25" ht="12.75" hidden="1" customHeight="1">
      <c r="B21" s="21"/>
      <c r="C21" s="22"/>
      <c r="D21" s="23"/>
      <c r="E21" s="24"/>
      <c r="F21" s="24"/>
      <c r="G21" s="24"/>
      <c r="H21" s="24"/>
      <c r="I21" s="25"/>
      <c r="J21" s="26"/>
      <c r="K21" s="27"/>
      <c r="L21" s="28"/>
      <c r="M21" s="28"/>
      <c r="N21" s="28"/>
      <c r="O21" s="28"/>
      <c r="P21" s="28"/>
      <c r="R21" s="275" t="s">
        <v>338</v>
      </c>
      <c r="V21" s="207"/>
      <c r="W21" s="223"/>
      <c r="X21" s="223"/>
      <c r="Y21" s="223"/>
    </row>
    <row r="22" spans="1:25" ht="12.75" hidden="1" customHeight="1">
      <c r="A22" s="207">
        <f ca="1">ABS(A23-A24) * 10000</f>
        <v>0</v>
      </c>
      <c r="B22" s="21"/>
      <c r="C22" s="22"/>
      <c r="D22" s="23"/>
      <c r="E22" s="24"/>
      <c r="F22" s="24"/>
      <c r="G22" s="24"/>
      <c r="H22" s="24"/>
      <c r="I22" s="25"/>
      <c r="J22" s="26"/>
      <c r="K22" s="27"/>
      <c r="L22" s="28"/>
      <c r="M22" s="28"/>
      <c r="N22" s="28"/>
      <c r="O22" s="28"/>
      <c r="P22" s="28"/>
      <c r="R22" s="275" t="s">
        <v>339</v>
      </c>
      <c r="V22" s="207"/>
      <c r="W22" s="223"/>
      <c r="X22" s="223"/>
      <c r="Y22" s="223"/>
    </row>
    <row r="23" spans="1:25" ht="12.75" hidden="1" customHeight="1">
      <c r="A23" s="6">
        <f>COUNTA(D25:D10000)</f>
        <v>0</v>
      </c>
      <c r="B23" s="21"/>
      <c r="C23" s="22"/>
      <c r="D23" s="23"/>
      <c r="E23" s="24"/>
      <c r="F23" s="24"/>
      <c r="G23" s="24"/>
      <c r="H23" s="24"/>
      <c r="I23" s="25"/>
      <c r="J23" s="26"/>
      <c r="K23" s="27"/>
      <c r="L23" s="28"/>
      <c r="M23" s="28"/>
      <c r="N23" s="28"/>
      <c r="O23" s="28"/>
      <c r="P23" s="28"/>
      <c r="R23" s="275" t="s">
        <v>340</v>
      </c>
      <c r="V23" s="207"/>
      <c r="W23" s="223"/>
      <c r="X23" s="223"/>
      <c r="Y23" s="223"/>
    </row>
    <row r="24" spans="1:25" ht="12.75" hidden="1" customHeight="1">
      <c r="A24" s="6">
        <f ca="1">IF($A$23=0,0,COUNTA(OFFSET($D$25,0,0,$A$23,1)))</f>
        <v>0</v>
      </c>
      <c r="B24" s="29"/>
      <c r="C24" s="30"/>
      <c r="D24" s="31"/>
      <c r="E24" s="32"/>
      <c r="F24" s="32"/>
      <c r="G24" s="32"/>
      <c r="H24" s="32"/>
      <c r="I24" s="33"/>
      <c r="J24" s="34"/>
      <c r="K24" s="35"/>
      <c r="L24" s="36"/>
      <c r="M24" s="36"/>
      <c r="N24" s="36"/>
      <c r="O24" s="36"/>
      <c r="P24" s="36"/>
      <c r="R24" s="275" t="s">
        <v>341</v>
      </c>
      <c r="T24" s="6">
        <f>SUM(T25:T64)</f>
        <v>30</v>
      </c>
      <c r="V24" s="207"/>
      <c r="W24" s="223"/>
      <c r="X24" s="223"/>
      <c r="Y24" s="223"/>
    </row>
    <row r="25" spans="1:25" s="352" customFormat="1">
      <c r="B25" s="353">
        <v>1</v>
      </c>
      <c r="C25" s="374">
        <v>1</v>
      </c>
      <c r="D25" s="375"/>
      <c r="E25" s="354" t="str">
        <f t="shared" ref="E25:E64" si="0">IF(AND($F$1&lt;&gt;"",$H$1&lt;&gt;"",C25&lt;&gt;"",D25&lt;&gt;""),CONCATENATE($F$1,"-",$H$1,"-",TEXT(C25,"00")),"")</f>
        <v/>
      </c>
      <c r="F25" s="355"/>
      <c r="G25" s="367"/>
      <c r="H25" s="354"/>
      <c r="I25" s="377">
        <v>1</v>
      </c>
      <c r="J25" s="378" t="s">
        <v>121</v>
      </c>
      <c r="K25" s="378" t="s">
        <v>357</v>
      </c>
      <c r="L25" s="359">
        <v>2</v>
      </c>
      <c r="M25" s="359">
        <v>2</v>
      </c>
      <c r="N25" s="359">
        <v>2</v>
      </c>
      <c r="O25" s="359">
        <v>1</v>
      </c>
      <c r="P25" s="359">
        <v>1</v>
      </c>
      <c r="R25" s="360" t="s">
        <v>342</v>
      </c>
      <c r="T25" s="352">
        <f>IF(ISBLANK(C25),0,(IF(COUNTA($C25:$D25)+COUNTA($I25:$L25)&lt;&gt;6,1,0)))</f>
        <v>1</v>
      </c>
      <c r="V25" s="361" t="s">
        <v>117</v>
      </c>
      <c r="W25" s="362" t="s">
        <v>118</v>
      </c>
      <c r="X25" s="362">
        <v>1</v>
      </c>
      <c r="Y25" s="362" t="s">
        <v>135</v>
      </c>
    </row>
    <row r="26" spans="1:25" s="352" customFormat="1">
      <c r="B26" s="363">
        <v>2</v>
      </c>
      <c r="C26" s="374">
        <v>2</v>
      </c>
      <c r="D26" s="375"/>
      <c r="E26" s="365" t="str">
        <f t="shared" si="0"/>
        <v/>
      </c>
      <c r="F26" s="355"/>
      <c r="G26" s="367"/>
      <c r="H26" s="354"/>
      <c r="I26" s="377">
        <v>1</v>
      </c>
      <c r="J26" s="378" t="s">
        <v>121</v>
      </c>
      <c r="K26" s="378" t="s">
        <v>357</v>
      </c>
      <c r="L26" s="359">
        <v>1</v>
      </c>
      <c r="M26" s="359">
        <v>1</v>
      </c>
      <c r="N26" s="359">
        <v>1</v>
      </c>
      <c r="O26" s="359">
        <v>1</v>
      </c>
      <c r="P26" s="359">
        <v>1</v>
      </c>
      <c r="R26" s="360" t="s">
        <v>343</v>
      </c>
      <c r="T26" s="352">
        <f t="shared" ref="T26:T62" si="1">IF(ISBLANK(C26),0,(IF(COUNTA($C26:$D26)+COUNTA($I26:$L26)&lt;&gt;6,1,0)))</f>
        <v>1</v>
      </c>
      <c r="V26" s="361"/>
      <c r="W26" s="362"/>
      <c r="X26" s="362">
        <v>2</v>
      </c>
      <c r="Y26" s="362"/>
    </row>
    <row r="27" spans="1:25" s="352" customFormat="1">
      <c r="B27" s="353">
        <v>3</v>
      </c>
      <c r="C27" s="374">
        <v>3</v>
      </c>
      <c r="D27" s="375"/>
      <c r="E27" s="365" t="str">
        <f t="shared" si="0"/>
        <v/>
      </c>
      <c r="F27" s="355"/>
      <c r="G27" s="367"/>
      <c r="H27" s="354"/>
      <c r="I27" s="377">
        <v>1</v>
      </c>
      <c r="J27" s="378" t="s">
        <v>124</v>
      </c>
      <c r="K27" s="378" t="s">
        <v>357</v>
      </c>
      <c r="L27" s="359">
        <v>1</v>
      </c>
      <c r="M27" s="359">
        <v>1</v>
      </c>
      <c r="N27" s="359">
        <v>1</v>
      </c>
      <c r="O27" s="359">
        <v>1</v>
      </c>
      <c r="P27" s="359">
        <v>1</v>
      </c>
      <c r="R27" s="360" t="s">
        <v>344</v>
      </c>
      <c r="T27" s="352">
        <f t="shared" si="1"/>
        <v>1</v>
      </c>
      <c r="V27" s="361" t="s">
        <v>119</v>
      </c>
      <c r="W27" s="362" t="s">
        <v>120</v>
      </c>
      <c r="X27" s="360" t="s">
        <v>122</v>
      </c>
      <c r="Y27" s="362"/>
    </row>
    <row r="28" spans="1:25" s="352" customFormat="1">
      <c r="B28" s="363">
        <v>4</v>
      </c>
      <c r="C28" s="374">
        <v>4</v>
      </c>
      <c r="D28" s="375"/>
      <c r="E28" s="365" t="str">
        <f t="shared" si="0"/>
        <v/>
      </c>
      <c r="F28" s="355"/>
      <c r="G28" s="367"/>
      <c r="H28" s="354"/>
      <c r="I28" s="377">
        <v>2</v>
      </c>
      <c r="J28" s="378" t="s">
        <v>127</v>
      </c>
      <c r="K28" s="378" t="s">
        <v>357</v>
      </c>
      <c r="L28" s="359">
        <v>1</v>
      </c>
      <c r="M28" s="359">
        <v>1</v>
      </c>
      <c r="N28" s="359">
        <v>1</v>
      </c>
      <c r="O28" s="359">
        <v>1</v>
      </c>
      <c r="P28" s="359">
        <v>1</v>
      </c>
      <c r="R28" s="360" t="s">
        <v>345</v>
      </c>
      <c r="T28" s="352">
        <f t="shared" si="1"/>
        <v>1</v>
      </c>
      <c r="V28" s="361"/>
      <c r="W28" s="362"/>
      <c r="X28" s="360" t="s">
        <v>123</v>
      </c>
      <c r="Y28" s="362"/>
    </row>
    <row r="29" spans="1:25" s="352" customFormat="1">
      <c r="B29" s="353">
        <v>5</v>
      </c>
      <c r="C29" s="374">
        <v>5</v>
      </c>
      <c r="D29" s="375"/>
      <c r="E29" s="365" t="str">
        <f t="shared" si="0"/>
        <v/>
      </c>
      <c r="F29" s="355"/>
      <c r="G29" s="367"/>
      <c r="H29" s="354"/>
      <c r="I29" s="377">
        <v>1</v>
      </c>
      <c r="J29" s="378" t="s">
        <v>126</v>
      </c>
      <c r="K29" s="378" t="s">
        <v>357</v>
      </c>
      <c r="L29" s="359">
        <v>1</v>
      </c>
      <c r="M29" s="359">
        <v>1</v>
      </c>
      <c r="N29" s="359">
        <v>1</v>
      </c>
      <c r="O29" s="359">
        <v>1</v>
      </c>
      <c r="P29" s="359">
        <v>1</v>
      </c>
      <c r="R29" s="360" t="s">
        <v>346</v>
      </c>
      <c r="T29" s="352">
        <f t="shared" si="1"/>
        <v>1</v>
      </c>
      <c r="V29" s="361"/>
      <c r="W29" s="362"/>
      <c r="X29" s="360" t="s">
        <v>124</v>
      </c>
      <c r="Y29" s="362"/>
    </row>
    <row r="30" spans="1:25" s="352" customFormat="1">
      <c r="B30" s="363">
        <v>6</v>
      </c>
      <c r="C30" s="374">
        <v>6</v>
      </c>
      <c r="D30" s="375"/>
      <c r="E30" s="365" t="str">
        <f t="shared" si="0"/>
        <v/>
      </c>
      <c r="F30" s="355"/>
      <c r="G30" s="367"/>
      <c r="H30" s="354"/>
      <c r="I30" s="377">
        <v>2</v>
      </c>
      <c r="J30" s="378" t="s">
        <v>131</v>
      </c>
      <c r="K30" s="378" t="s">
        <v>357</v>
      </c>
      <c r="L30" s="359">
        <v>2</v>
      </c>
      <c r="M30" s="359">
        <v>2</v>
      </c>
      <c r="N30" s="359">
        <v>2</v>
      </c>
      <c r="O30" s="359">
        <v>1</v>
      </c>
      <c r="P30" s="359">
        <v>1</v>
      </c>
      <c r="R30" s="360" t="s">
        <v>347</v>
      </c>
      <c r="T30" s="352">
        <f t="shared" si="1"/>
        <v>1</v>
      </c>
      <c r="V30" s="361"/>
      <c r="W30" s="362"/>
      <c r="X30" s="360" t="s">
        <v>125</v>
      </c>
      <c r="Y30" s="362"/>
    </row>
    <row r="31" spans="1:25" s="352" customFormat="1">
      <c r="B31" s="353">
        <v>7</v>
      </c>
      <c r="C31" s="374">
        <v>7</v>
      </c>
      <c r="D31" s="375"/>
      <c r="E31" s="365" t="str">
        <f t="shared" si="0"/>
        <v/>
      </c>
      <c r="F31" s="355"/>
      <c r="G31" s="367"/>
      <c r="H31" s="354"/>
      <c r="I31" s="377">
        <v>1</v>
      </c>
      <c r="J31" s="378" t="s">
        <v>129</v>
      </c>
      <c r="K31" s="378" t="s">
        <v>357</v>
      </c>
      <c r="L31" s="359">
        <v>2</v>
      </c>
      <c r="M31" s="359">
        <v>2</v>
      </c>
      <c r="N31" s="359">
        <v>2</v>
      </c>
      <c r="O31" s="359">
        <v>1</v>
      </c>
      <c r="P31" s="359">
        <v>1</v>
      </c>
      <c r="R31" s="360" t="s">
        <v>348</v>
      </c>
      <c r="T31" s="352">
        <f t="shared" si="1"/>
        <v>1</v>
      </c>
      <c r="V31" s="361"/>
      <c r="W31" s="362"/>
      <c r="X31" s="360" t="s">
        <v>126</v>
      </c>
      <c r="Y31" s="362"/>
    </row>
    <row r="32" spans="1:25" s="352" customFormat="1">
      <c r="B32" s="363">
        <v>8</v>
      </c>
      <c r="C32" s="374">
        <v>8</v>
      </c>
      <c r="D32" s="376"/>
      <c r="E32" s="365" t="str">
        <f t="shared" si="0"/>
        <v/>
      </c>
      <c r="F32" s="355"/>
      <c r="G32" s="367"/>
      <c r="H32" s="354"/>
      <c r="I32" s="377">
        <v>2</v>
      </c>
      <c r="J32" s="378" t="s">
        <v>122</v>
      </c>
      <c r="K32" s="378" t="s">
        <v>357</v>
      </c>
      <c r="L32" s="359">
        <v>1</v>
      </c>
      <c r="M32" s="359">
        <v>1</v>
      </c>
      <c r="N32" s="359">
        <v>1</v>
      </c>
      <c r="O32" s="359">
        <v>1</v>
      </c>
      <c r="P32" s="359">
        <v>1</v>
      </c>
      <c r="R32" s="360" t="s">
        <v>349</v>
      </c>
      <c r="T32" s="352">
        <f t="shared" si="1"/>
        <v>1</v>
      </c>
      <c r="V32" s="361"/>
      <c r="W32" s="362"/>
      <c r="X32" s="360" t="s">
        <v>121</v>
      </c>
      <c r="Y32" s="362"/>
    </row>
    <row r="33" spans="2:25" s="352" customFormat="1">
      <c r="B33" s="353">
        <v>9</v>
      </c>
      <c r="C33" s="374">
        <v>9</v>
      </c>
      <c r="D33" s="376"/>
      <c r="E33" s="365" t="str">
        <f t="shared" si="0"/>
        <v/>
      </c>
      <c r="F33" s="355"/>
      <c r="G33" s="367"/>
      <c r="H33" s="354"/>
      <c r="I33" s="377">
        <v>1</v>
      </c>
      <c r="J33" s="378" t="s">
        <v>128</v>
      </c>
      <c r="K33" s="378" t="s">
        <v>357</v>
      </c>
      <c r="L33" s="359">
        <v>2</v>
      </c>
      <c r="M33" s="359">
        <v>2</v>
      </c>
      <c r="N33" s="359">
        <v>2</v>
      </c>
      <c r="O33" s="359">
        <v>0</v>
      </c>
      <c r="P33" s="359">
        <v>0</v>
      </c>
      <c r="R33" s="360" t="s">
        <v>350</v>
      </c>
      <c r="T33" s="352">
        <f t="shared" si="1"/>
        <v>1</v>
      </c>
      <c r="V33" s="361"/>
      <c r="W33" s="362"/>
      <c r="X33" s="360" t="s">
        <v>127</v>
      </c>
      <c r="Y33" s="362"/>
    </row>
    <row r="34" spans="2:25" s="352" customFormat="1">
      <c r="B34" s="363">
        <v>10</v>
      </c>
      <c r="C34" s="374">
        <v>10</v>
      </c>
      <c r="D34" s="376"/>
      <c r="E34" s="365" t="str">
        <f t="shared" si="0"/>
        <v/>
      </c>
      <c r="F34" s="355"/>
      <c r="G34" s="367"/>
      <c r="H34" s="354"/>
      <c r="I34" s="377">
        <v>2</v>
      </c>
      <c r="J34" s="378" t="s">
        <v>127</v>
      </c>
      <c r="K34" s="378" t="s">
        <v>357</v>
      </c>
      <c r="L34" s="359">
        <v>2</v>
      </c>
      <c r="M34" s="359">
        <v>2</v>
      </c>
      <c r="N34" s="359">
        <v>2</v>
      </c>
      <c r="O34" s="359">
        <v>1</v>
      </c>
      <c r="P34" s="359">
        <v>1</v>
      </c>
      <c r="R34" s="360" t="s">
        <v>351</v>
      </c>
      <c r="T34" s="352">
        <f t="shared" si="1"/>
        <v>1</v>
      </c>
      <c r="V34" s="361"/>
      <c r="W34" s="362"/>
      <c r="X34" s="360" t="s">
        <v>128</v>
      </c>
      <c r="Y34" s="362"/>
    </row>
    <row r="35" spans="2:25" s="352" customFormat="1">
      <c r="B35" s="353">
        <v>11</v>
      </c>
      <c r="C35" s="374">
        <v>11</v>
      </c>
      <c r="D35" s="376"/>
      <c r="E35" s="365" t="str">
        <f t="shared" si="0"/>
        <v/>
      </c>
      <c r="F35" s="355"/>
      <c r="G35" s="367"/>
      <c r="H35" s="354"/>
      <c r="I35" s="377">
        <v>2</v>
      </c>
      <c r="J35" s="378" t="s">
        <v>123</v>
      </c>
      <c r="K35" s="378" t="s">
        <v>357</v>
      </c>
      <c r="L35" s="359">
        <v>1</v>
      </c>
      <c r="M35" s="359">
        <v>1</v>
      </c>
      <c r="N35" s="359">
        <v>1</v>
      </c>
      <c r="O35" s="359">
        <v>1</v>
      </c>
      <c r="P35" s="359">
        <v>1</v>
      </c>
      <c r="T35" s="352">
        <f t="shared" si="1"/>
        <v>1</v>
      </c>
      <c r="V35" s="361"/>
      <c r="W35" s="362"/>
      <c r="X35" s="360" t="s">
        <v>129</v>
      </c>
      <c r="Y35" s="362"/>
    </row>
    <row r="36" spans="2:25" s="352" customFormat="1">
      <c r="B36" s="363">
        <v>12</v>
      </c>
      <c r="C36" s="374">
        <v>12</v>
      </c>
      <c r="D36" s="376"/>
      <c r="E36" s="365" t="str">
        <f t="shared" si="0"/>
        <v/>
      </c>
      <c r="F36" s="355"/>
      <c r="G36" s="367"/>
      <c r="H36" s="354"/>
      <c r="I36" s="377">
        <v>2</v>
      </c>
      <c r="J36" s="378" t="s">
        <v>126</v>
      </c>
      <c r="K36" s="378" t="s">
        <v>357</v>
      </c>
      <c r="L36" s="359">
        <v>1</v>
      </c>
      <c r="M36" s="359">
        <v>1</v>
      </c>
      <c r="N36" s="359">
        <v>1</v>
      </c>
      <c r="O36" s="359">
        <v>1</v>
      </c>
      <c r="P36" s="359">
        <v>1</v>
      </c>
      <c r="T36" s="352">
        <f t="shared" si="1"/>
        <v>1</v>
      </c>
      <c r="V36" s="361"/>
      <c r="W36" s="362"/>
      <c r="X36" s="360" t="s">
        <v>130</v>
      </c>
      <c r="Y36" s="362"/>
    </row>
    <row r="37" spans="2:25" s="352" customFormat="1">
      <c r="B37" s="353">
        <v>13</v>
      </c>
      <c r="C37" s="374">
        <v>13</v>
      </c>
      <c r="D37" s="376"/>
      <c r="E37" s="365" t="str">
        <f t="shared" si="0"/>
        <v/>
      </c>
      <c r="F37" s="355"/>
      <c r="G37" s="367"/>
      <c r="H37" s="354"/>
      <c r="I37" s="377">
        <v>2</v>
      </c>
      <c r="J37" s="378" t="s">
        <v>126</v>
      </c>
      <c r="K37" s="378" t="s">
        <v>357</v>
      </c>
      <c r="L37" s="359">
        <v>2</v>
      </c>
      <c r="M37" s="359">
        <v>2</v>
      </c>
      <c r="N37" s="359">
        <v>2</v>
      </c>
      <c r="O37" s="359">
        <v>1</v>
      </c>
      <c r="P37" s="359">
        <v>1</v>
      </c>
      <c r="T37" s="352">
        <f t="shared" si="1"/>
        <v>1</v>
      </c>
      <c r="V37" s="361"/>
      <c r="W37" s="362"/>
      <c r="X37" s="360" t="s">
        <v>131</v>
      </c>
      <c r="Y37" s="362"/>
    </row>
    <row r="38" spans="2:25" s="352" customFormat="1">
      <c r="B38" s="363">
        <v>14</v>
      </c>
      <c r="C38" s="374">
        <v>14</v>
      </c>
      <c r="D38" s="376"/>
      <c r="E38" s="365" t="str">
        <f t="shared" si="0"/>
        <v/>
      </c>
      <c r="F38" s="355"/>
      <c r="G38" s="367"/>
      <c r="H38" s="354"/>
      <c r="I38" s="377">
        <v>1</v>
      </c>
      <c r="J38" s="378" t="s">
        <v>130</v>
      </c>
      <c r="K38" s="378" t="s">
        <v>357</v>
      </c>
      <c r="L38" s="359">
        <v>2</v>
      </c>
      <c r="M38" s="359">
        <v>2</v>
      </c>
      <c r="N38" s="359">
        <v>2</v>
      </c>
      <c r="O38" s="359">
        <v>1</v>
      </c>
      <c r="P38" s="359">
        <v>1</v>
      </c>
      <c r="T38" s="352">
        <f t="shared" si="1"/>
        <v>1</v>
      </c>
      <c r="V38" s="361"/>
      <c r="W38" s="362"/>
      <c r="X38" s="360" t="s">
        <v>132</v>
      </c>
      <c r="Y38" s="362"/>
    </row>
    <row r="39" spans="2:25" s="352" customFormat="1">
      <c r="B39" s="353">
        <v>15</v>
      </c>
      <c r="C39" s="374">
        <v>15</v>
      </c>
      <c r="D39" s="376"/>
      <c r="E39" s="365" t="str">
        <f t="shared" si="0"/>
        <v/>
      </c>
      <c r="F39" s="355"/>
      <c r="G39" s="367"/>
      <c r="H39" s="354"/>
      <c r="I39" s="377">
        <v>2</v>
      </c>
      <c r="J39" s="378" t="s">
        <v>129</v>
      </c>
      <c r="K39" s="378" t="s">
        <v>357</v>
      </c>
      <c r="L39" s="359">
        <v>2</v>
      </c>
      <c r="M39" s="359">
        <v>2</v>
      </c>
      <c r="N39" s="359">
        <v>2</v>
      </c>
      <c r="O39" s="359">
        <v>1</v>
      </c>
      <c r="P39" s="359">
        <v>1</v>
      </c>
      <c r="T39" s="352">
        <f t="shared" si="1"/>
        <v>1</v>
      </c>
      <c r="V39" s="361" t="s">
        <v>133</v>
      </c>
      <c r="W39" s="362" t="s">
        <v>120</v>
      </c>
      <c r="X39" s="360" t="s">
        <v>134</v>
      </c>
      <c r="Y39" s="362"/>
    </row>
    <row r="40" spans="2:25" s="352" customFormat="1">
      <c r="B40" s="363">
        <v>16</v>
      </c>
      <c r="C40" s="374">
        <v>16</v>
      </c>
      <c r="D40" s="376"/>
      <c r="E40" s="365" t="str">
        <f t="shared" si="0"/>
        <v/>
      </c>
      <c r="F40" s="355"/>
      <c r="G40" s="367"/>
      <c r="H40" s="354"/>
      <c r="I40" s="377">
        <v>1</v>
      </c>
      <c r="J40" s="378" t="s">
        <v>132</v>
      </c>
      <c r="K40" s="378" t="s">
        <v>357</v>
      </c>
      <c r="L40" s="359">
        <v>1</v>
      </c>
      <c r="M40" s="359">
        <v>1</v>
      </c>
      <c r="N40" s="359">
        <v>1</v>
      </c>
      <c r="O40" s="359">
        <v>1</v>
      </c>
      <c r="P40" s="359">
        <v>1</v>
      </c>
      <c r="T40" s="352">
        <f t="shared" si="1"/>
        <v>1</v>
      </c>
      <c r="V40" s="361"/>
      <c r="W40" s="362"/>
      <c r="X40" s="360" t="s">
        <v>122</v>
      </c>
      <c r="Y40" s="362"/>
    </row>
    <row r="41" spans="2:25" s="352" customFormat="1">
      <c r="B41" s="353">
        <v>17</v>
      </c>
      <c r="C41" s="374">
        <v>17</v>
      </c>
      <c r="D41" s="376"/>
      <c r="E41" s="365" t="str">
        <f t="shared" si="0"/>
        <v/>
      </c>
      <c r="F41" s="355"/>
      <c r="G41" s="367"/>
      <c r="H41" s="354"/>
      <c r="I41" s="377">
        <v>2</v>
      </c>
      <c r="J41" s="378" t="s">
        <v>127</v>
      </c>
      <c r="K41" s="378" t="s">
        <v>357</v>
      </c>
      <c r="L41" s="359">
        <v>2</v>
      </c>
      <c r="M41" s="359">
        <v>2</v>
      </c>
      <c r="N41" s="359">
        <v>2</v>
      </c>
      <c r="O41" s="359">
        <v>1</v>
      </c>
      <c r="P41" s="359">
        <v>1</v>
      </c>
      <c r="T41" s="352">
        <f t="shared" si="1"/>
        <v>1</v>
      </c>
      <c r="V41" s="361"/>
      <c r="W41" s="362"/>
      <c r="X41" s="360" t="s">
        <v>123</v>
      </c>
      <c r="Y41" s="362"/>
    </row>
    <row r="42" spans="2:25" s="352" customFormat="1">
      <c r="B42" s="363">
        <v>18</v>
      </c>
      <c r="C42" s="374">
        <v>18</v>
      </c>
      <c r="D42" s="376"/>
      <c r="E42" s="365" t="str">
        <f t="shared" si="0"/>
        <v/>
      </c>
      <c r="F42" s="355"/>
      <c r="G42" s="367"/>
      <c r="H42" s="354"/>
      <c r="I42" s="377">
        <v>1</v>
      </c>
      <c r="J42" s="378" t="s">
        <v>125</v>
      </c>
      <c r="K42" s="378" t="s">
        <v>357</v>
      </c>
      <c r="L42" s="359">
        <v>2</v>
      </c>
      <c r="M42" s="359">
        <v>2</v>
      </c>
      <c r="N42" s="359">
        <v>2</v>
      </c>
      <c r="O42" s="359">
        <v>1</v>
      </c>
      <c r="P42" s="359">
        <v>1</v>
      </c>
      <c r="T42" s="352">
        <f t="shared" si="1"/>
        <v>1</v>
      </c>
      <c r="V42" s="361"/>
      <c r="W42" s="362"/>
      <c r="X42" s="360" t="s">
        <v>124</v>
      </c>
      <c r="Y42" s="362"/>
    </row>
    <row r="43" spans="2:25" s="352" customFormat="1">
      <c r="B43" s="353">
        <v>19</v>
      </c>
      <c r="C43" s="374">
        <v>19</v>
      </c>
      <c r="D43" s="376"/>
      <c r="E43" s="365" t="str">
        <f t="shared" si="0"/>
        <v/>
      </c>
      <c r="F43" s="355"/>
      <c r="G43" s="367"/>
      <c r="H43" s="354"/>
      <c r="I43" s="377">
        <v>1</v>
      </c>
      <c r="J43" s="378" t="s">
        <v>123</v>
      </c>
      <c r="K43" s="378" t="s">
        <v>357</v>
      </c>
      <c r="L43" s="359">
        <v>1</v>
      </c>
      <c r="M43" s="359">
        <v>1</v>
      </c>
      <c r="N43" s="359">
        <v>1</v>
      </c>
      <c r="O43" s="359">
        <v>1</v>
      </c>
      <c r="P43" s="359">
        <v>1</v>
      </c>
      <c r="T43" s="352">
        <f t="shared" si="1"/>
        <v>1</v>
      </c>
      <c r="V43" s="361"/>
      <c r="W43" s="362"/>
      <c r="X43" s="360" t="s">
        <v>125</v>
      </c>
      <c r="Y43" s="362"/>
    </row>
    <row r="44" spans="2:25" s="352" customFormat="1">
      <c r="B44" s="363">
        <v>20</v>
      </c>
      <c r="C44" s="374">
        <v>20</v>
      </c>
      <c r="D44" s="376"/>
      <c r="E44" s="365" t="str">
        <f t="shared" si="0"/>
        <v/>
      </c>
      <c r="F44" s="355"/>
      <c r="G44" s="367"/>
      <c r="H44" s="354"/>
      <c r="I44" s="377">
        <v>2</v>
      </c>
      <c r="J44" s="378" t="s">
        <v>127</v>
      </c>
      <c r="K44" s="378" t="s">
        <v>357</v>
      </c>
      <c r="L44" s="359">
        <v>2</v>
      </c>
      <c r="M44" s="359">
        <v>2</v>
      </c>
      <c r="N44" s="359">
        <v>2</v>
      </c>
      <c r="O44" s="359">
        <v>1</v>
      </c>
      <c r="P44" s="359">
        <v>1</v>
      </c>
      <c r="T44" s="352">
        <f t="shared" si="1"/>
        <v>1</v>
      </c>
      <c r="V44" s="361"/>
      <c r="W44" s="362"/>
      <c r="X44" s="360" t="s">
        <v>126</v>
      </c>
      <c r="Y44" s="362"/>
    </row>
    <row r="45" spans="2:25" s="352" customFormat="1">
      <c r="B45" s="353">
        <v>21</v>
      </c>
      <c r="C45" s="374">
        <v>21</v>
      </c>
      <c r="D45" s="376"/>
      <c r="E45" s="365" t="str">
        <f t="shared" si="0"/>
        <v/>
      </c>
      <c r="F45" s="355"/>
      <c r="G45" s="367"/>
      <c r="H45" s="354"/>
      <c r="I45" s="377">
        <v>1</v>
      </c>
      <c r="J45" s="378" t="s">
        <v>127</v>
      </c>
      <c r="K45" s="378" t="s">
        <v>357</v>
      </c>
      <c r="L45" s="359">
        <v>1</v>
      </c>
      <c r="M45" s="359">
        <v>1</v>
      </c>
      <c r="N45" s="359">
        <v>1</v>
      </c>
      <c r="O45" s="359">
        <v>1</v>
      </c>
      <c r="P45" s="359">
        <v>1</v>
      </c>
      <c r="T45" s="352">
        <f t="shared" si="1"/>
        <v>1</v>
      </c>
      <c r="V45" s="361"/>
      <c r="W45" s="362"/>
      <c r="X45" s="360" t="s">
        <v>121</v>
      </c>
      <c r="Y45" s="362"/>
    </row>
    <row r="46" spans="2:25" s="352" customFormat="1">
      <c r="B46" s="363">
        <v>22</v>
      </c>
      <c r="C46" s="374">
        <v>22</v>
      </c>
      <c r="D46" s="376"/>
      <c r="E46" s="365" t="str">
        <f t="shared" si="0"/>
        <v/>
      </c>
      <c r="F46" s="355"/>
      <c r="G46" s="367"/>
      <c r="H46" s="354"/>
      <c r="I46" s="377">
        <v>2</v>
      </c>
      <c r="J46" s="378" t="s">
        <v>128</v>
      </c>
      <c r="K46" s="378" t="s">
        <v>357</v>
      </c>
      <c r="L46" s="359">
        <v>2</v>
      </c>
      <c r="M46" s="359">
        <v>2</v>
      </c>
      <c r="N46" s="359">
        <v>2</v>
      </c>
      <c r="O46" s="359">
        <v>1</v>
      </c>
      <c r="P46" s="359">
        <v>1</v>
      </c>
      <c r="T46" s="352">
        <f t="shared" si="1"/>
        <v>1</v>
      </c>
      <c r="V46" s="361"/>
      <c r="W46" s="362"/>
      <c r="X46" s="360" t="s">
        <v>127</v>
      </c>
      <c r="Y46" s="362"/>
    </row>
    <row r="47" spans="2:25" s="352" customFormat="1">
      <c r="B47" s="353">
        <v>23</v>
      </c>
      <c r="C47" s="374">
        <v>23</v>
      </c>
      <c r="D47" s="376"/>
      <c r="E47" s="365" t="str">
        <f t="shared" si="0"/>
        <v/>
      </c>
      <c r="F47" s="355"/>
      <c r="G47" s="367"/>
      <c r="H47" s="354"/>
      <c r="I47" s="377">
        <v>1</v>
      </c>
      <c r="J47" s="378" t="s">
        <v>130</v>
      </c>
      <c r="K47" s="378" t="s">
        <v>357</v>
      </c>
      <c r="L47" s="359">
        <v>1</v>
      </c>
      <c r="M47" s="359">
        <v>1</v>
      </c>
      <c r="N47" s="359">
        <v>1</v>
      </c>
      <c r="O47" s="359">
        <v>1</v>
      </c>
      <c r="P47" s="359">
        <v>1</v>
      </c>
      <c r="T47" s="352">
        <f t="shared" si="1"/>
        <v>1</v>
      </c>
      <c r="V47" s="361"/>
      <c r="W47" s="362"/>
      <c r="X47" s="360" t="s">
        <v>128</v>
      </c>
      <c r="Y47" s="362"/>
    </row>
    <row r="48" spans="2:25" s="352" customFormat="1">
      <c r="B48" s="363">
        <v>24</v>
      </c>
      <c r="C48" s="374">
        <v>24</v>
      </c>
      <c r="D48" s="376"/>
      <c r="E48" s="365" t="str">
        <f t="shared" si="0"/>
        <v/>
      </c>
      <c r="F48" s="355"/>
      <c r="G48" s="367"/>
      <c r="H48" s="354"/>
      <c r="I48" s="377">
        <v>2</v>
      </c>
      <c r="J48" s="378" t="s">
        <v>129</v>
      </c>
      <c r="K48" s="378" t="s">
        <v>357</v>
      </c>
      <c r="L48" s="359">
        <v>2</v>
      </c>
      <c r="M48" s="359">
        <v>2</v>
      </c>
      <c r="N48" s="359">
        <v>2</v>
      </c>
      <c r="O48" s="359">
        <v>1</v>
      </c>
      <c r="P48" s="359">
        <v>1</v>
      </c>
      <c r="T48" s="352">
        <f t="shared" si="1"/>
        <v>1</v>
      </c>
      <c r="V48" s="361"/>
      <c r="W48" s="362"/>
      <c r="X48" s="360" t="s">
        <v>129</v>
      </c>
      <c r="Y48" s="362"/>
    </row>
    <row r="49" spans="2:25" s="352" customFormat="1">
      <c r="B49" s="353">
        <v>25</v>
      </c>
      <c r="C49" s="374">
        <v>25</v>
      </c>
      <c r="D49" s="376"/>
      <c r="E49" s="365" t="str">
        <f t="shared" si="0"/>
        <v/>
      </c>
      <c r="F49" s="355"/>
      <c r="G49" s="367"/>
      <c r="H49" s="354"/>
      <c r="I49" s="377">
        <v>1</v>
      </c>
      <c r="J49" s="378" t="s">
        <v>125</v>
      </c>
      <c r="K49" s="378" t="s">
        <v>358</v>
      </c>
      <c r="L49" s="359">
        <v>1</v>
      </c>
      <c r="M49" s="359">
        <v>1</v>
      </c>
      <c r="N49" s="359">
        <v>1</v>
      </c>
      <c r="O49" s="359">
        <v>1</v>
      </c>
      <c r="P49" s="359">
        <v>1</v>
      </c>
      <c r="T49" s="352">
        <f t="shared" si="1"/>
        <v>1</v>
      </c>
      <c r="V49" s="361"/>
      <c r="W49" s="362"/>
      <c r="X49" s="360" t="s">
        <v>130</v>
      </c>
      <c r="Y49" s="362"/>
    </row>
    <row r="50" spans="2:25" s="352" customFormat="1">
      <c r="B50" s="363">
        <v>26</v>
      </c>
      <c r="C50" s="374">
        <v>26</v>
      </c>
      <c r="D50" s="376"/>
      <c r="E50" s="365" t="str">
        <f t="shared" si="0"/>
        <v/>
      </c>
      <c r="F50" s="355"/>
      <c r="G50" s="367"/>
      <c r="H50" s="354"/>
      <c r="I50" s="377">
        <v>1</v>
      </c>
      <c r="J50" s="378" t="s">
        <v>128</v>
      </c>
      <c r="K50" s="378" t="s">
        <v>357</v>
      </c>
      <c r="L50" s="359">
        <v>1</v>
      </c>
      <c r="M50" s="359">
        <v>1</v>
      </c>
      <c r="N50" s="359">
        <v>1</v>
      </c>
      <c r="O50" s="359">
        <v>1</v>
      </c>
      <c r="P50" s="359">
        <v>1</v>
      </c>
      <c r="T50" s="352">
        <f t="shared" si="1"/>
        <v>1</v>
      </c>
      <c r="V50" s="361" t="s">
        <v>137</v>
      </c>
      <c r="W50" s="362" t="s">
        <v>102</v>
      </c>
      <c r="X50" s="362">
        <v>1</v>
      </c>
      <c r="Y50" s="362" t="s">
        <v>352</v>
      </c>
    </row>
    <row r="51" spans="2:25" s="352" customFormat="1">
      <c r="B51" s="353">
        <v>27</v>
      </c>
      <c r="C51" s="374">
        <v>27</v>
      </c>
      <c r="D51" s="376"/>
      <c r="E51" s="365" t="str">
        <f t="shared" si="0"/>
        <v/>
      </c>
      <c r="F51" s="355"/>
      <c r="G51" s="367"/>
      <c r="H51" s="354"/>
      <c r="I51" s="377">
        <v>2</v>
      </c>
      <c r="J51" s="378" t="s">
        <v>128</v>
      </c>
      <c r="K51" s="378" t="s">
        <v>357</v>
      </c>
      <c r="L51" s="359">
        <v>2</v>
      </c>
      <c r="M51" s="359">
        <v>2</v>
      </c>
      <c r="N51" s="359">
        <v>2</v>
      </c>
      <c r="O51" s="359">
        <v>1</v>
      </c>
      <c r="P51" s="359">
        <v>1</v>
      </c>
      <c r="T51" s="352">
        <f t="shared" si="1"/>
        <v>1</v>
      </c>
      <c r="V51" s="361" t="s">
        <v>138</v>
      </c>
      <c r="W51" s="362"/>
      <c r="X51" s="362">
        <v>2</v>
      </c>
      <c r="Y51" s="362"/>
    </row>
    <row r="52" spans="2:25" s="352" customFormat="1">
      <c r="B52" s="363">
        <v>28</v>
      </c>
      <c r="C52" s="374">
        <v>28</v>
      </c>
      <c r="D52" s="376"/>
      <c r="E52" s="365" t="str">
        <f t="shared" si="0"/>
        <v/>
      </c>
      <c r="F52" s="355"/>
      <c r="G52" s="367"/>
      <c r="H52" s="354"/>
      <c r="I52" s="377">
        <v>2</v>
      </c>
      <c r="J52" s="378" t="s">
        <v>127</v>
      </c>
      <c r="K52" s="378" t="s">
        <v>357</v>
      </c>
      <c r="L52" s="359">
        <v>1</v>
      </c>
      <c r="M52" s="359">
        <v>1</v>
      </c>
      <c r="N52" s="359">
        <v>1</v>
      </c>
      <c r="O52" s="359">
        <v>1</v>
      </c>
      <c r="P52" s="359">
        <v>1</v>
      </c>
      <c r="T52" s="352">
        <f t="shared" si="1"/>
        <v>1</v>
      </c>
      <c r="V52" s="361" t="s">
        <v>27</v>
      </c>
      <c r="W52" s="362"/>
      <c r="X52" s="362">
        <v>0</v>
      </c>
      <c r="Y52" s="362"/>
    </row>
    <row r="53" spans="2:25" s="352" customFormat="1">
      <c r="B53" s="353">
        <v>29</v>
      </c>
      <c r="C53" s="374">
        <v>29</v>
      </c>
      <c r="D53" s="376"/>
      <c r="E53" s="365" t="str">
        <f t="shared" si="0"/>
        <v/>
      </c>
      <c r="F53" s="355"/>
      <c r="G53" s="367"/>
      <c r="H53" s="354"/>
      <c r="I53" s="377">
        <v>2</v>
      </c>
      <c r="J53" s="378" t="s">
        <v>132</v>
      </c>
      <c r="K53" s="378" t="s">
        <v>358</v>
      </c>
      <c r="L53" s="359">
        <v>1</v>
      </c>
      <c r="M53" s="359">
        <v>1</v>
      </c>
      <c r="N53" s="359">
        <v>1</v>
      </c>
      <c r="O53" s="359">
        <v>1</v>
      </c>
      <c r="P53" s="359">
        <v>1</v>
      </c>
      <c r="T53" s="352">
        <f t="shared" si="1"/>
        <v>1</v>
      </c>
      <c r="V53" s="361"/>
      <c r="W53" s="362"/>
      <c r="X53" s="362"/>
      <c r="Y53" s="362"/>
    </row>
    <row r="54" spans="2:25" s="352" customFormat="1">
      <c r="B54" s="363">
        <v>30</v>
      </c>
      <c r="C54" s="374">
        <v>30</v>
      </c>
      <c r="D54" s="376"/>
      <c r="E54" s="365" t="str">
        <f t="shared" si="0"/>
        <v/>
      </c>
      <c r="F54" s="355"/>
      <c r="G54" s="367"/>
      <c r="H54" s="354"/>
      <c r="I54" s="377">
        <v>1</v>
      </c>
      <c r="J54" s="378" t="s">
        <v>129</v>
      </c>
      <c r="K54" s="378" t="s">
        <v>357</v>
      </c>
      <c r="L54" s="359">
        <v>2</v>
      </c>
      <c r="M54" s="359">
        <v>2</v>
      </c>
      <c r="N54" s="359">
        <v>2</v>
      </c>
      <c r="O54" s="359">
        <v>1</v>
      </c>
      <c r="P54" s="359">
        <v>1</v>
      </c>
      <c r="T54" s="352">
        <f t="shared" si="1"/>
        <v>1</v>
      </c>
      <c r="W54" s="362"/>
      <c r="X54" s="362"/>
      <c r="Y54" s="362"/>
    </row>
    <row r="55" spans="2:25" s="352" customFormat="1">
      <c r="B55" s="353">
        <v>31</v>
      </c>
      <c r="C55" s="37"/>
      <c r="D55" s="364"/>
      <c r="E55" s="365" t="str">
        <f t="shared" si="0"/>
        <v/>
      </c>
      <c r="F55" s="355"/>
      <c r="G55" s="367"/>
      <c r="H55" s="354"/>
      <c r="I55" s="356"/>
      <c r="J55" s="357"/>
      <c r="K55" s="358"/>
      <c r="L55" s="359"/>
      <c r="M55" s="359"/>
      <c r="N55" s="359"/>
      <c r="O55" s="359"/>
      <c r="P55" s="359"/>
      <c r="T55" s="352">
        <f t="shared" si="1"/>
        <v>0</v>
      </c>
      <c r="V55" s="361"/>
      <c r="W55" s="362"/>
      <c r="X55" s="362"/>
      <c r="Y55" s="362"/>
    </row>
    <row r="56" spans="2:25" s="352" customFormat="1">
      <c r="B56" s="363">
        <v>32</v>
      </c>
      <c r="C56" s="37"/>
      <c r="D56" s="364"/>
      <c r="E56" s="365" t="str">
        <f t="shared" si="0"/>
        <v/>
      </c>
      <c r="F56" s="355"/>
      <c r="G56" s="367"/>
      <c r="H56" s="354"/>
      <c r="I56" s="356"/>
      <c r="J56" s="357"/>
      <c r="K56" s="358"/>
      <c r="L56" s="359"/>
      <c r="M56" s="359"/>
      <c r="N56" s="359"/>
      <c r="O56" s="359"/>
      <c r="P56" s="359"/>
      <c r="T56" s="352">
        <f t="shared" si="1"/>
        <v>0</v>
      </c>
      <c r="V56" s="361" t="s">
        <v>139</v>
      </c>
      <c r="W56" s="362" t="s">
        <v>108</v>
      </c>
      <c r="X56" s="362">
        <v>1</v>
      </c>
      <c r="Y56" s="362" t="s">
        <v>141</v>
      </c>
    </row>
    <row r="57" spans="2:25" s="352" customFormat="1">
      <c r="B57" s="353">
        <v>33</v>
      </c>
      <c r="C57" s="37"/>
      <c r="D57" s="364"/>
      <c r="E57" s="365" t="str">
        <f t="shared" si="0"/>
        <v/>
      </c>
      <c r="F57" s="355"/>
      <c r="G57" s="367"/>
      <c r="H57" s="354"/>
      <c r="I57" s="356"/>
      <c r="J57" s="357"/>
      <c r="K57" s="358"/>
      <c r="L57" s="359"/>
      <c r="M57" s="359"/>
      <c r="N57" s="359"/>
      <c r="O57" s="359"/>
      <c r="P57" s="359"/>
      <c r="T57" s="352">
        <f t="shared" si="1"/>
        <v>0</v>
      </c>
      <c r="V57" s="361"/>
      <c r="W57" s="362"/>
      <c r="X57" s="362">
        <v>0</v>
      </c>
      <c r="Y57" s="362"/>
    </row>
    <row r="58" spans="2:25" s="352" customFormat="1">
      <c r="B58" s="363">
        <v>34</v>
      </c>
      <c r="C58" s="37"/>
      <c r="D58" s="364"/>
      <c r="E58" s="365" t="str">
        <f t="shared" si="0"/>
        <v/>
      </c>
      <c r="F58" s="355"/>
      <c r="G58" s="367"/>
      <c r="H58" s="354"/>
      <c r="I58" s="356"/>
      <c r="J58" s="357"/>
      <c r="K58" s="358"/>
      <c r="L58" s="359"/>
      <c r="M58" s="359"/>
      <c r="N58" s="359"/>
      <c r="O58" s="359"/>
      <c r="P58" s="359"/>
      <c r="T58" s="352">
        <f t="shared" si="1"/>
        <v>0</v>
      </c>
      <c r="V58" s="361" t="s">
        <v>140</v>
      </c>
      <c r="W58" s="362" t="s">
        <v>109</v>
      </c>
      <c r="X58" s="362">
        <v>1</v>
      </c>
      <c r="Y58" s="362" t="s">
        <v>141</v>
      </c>
    </row>
    <row r="59" spans="2:25" s="352" customFormat="1">
      <c r="B59" s="353">
        <v>35</v>
      </c>
      <c r="C59" s="37"/>
      <c r="D59" s="364"/>
      <c r="E59" s="365" t="str">
        <f t="shared" si="0"/>
        <v/>
      </c>
      <c r="F59" s="355"/>
      <c r="G59" s="367"/>
      <c r="H59" s="354"/>
      <c r="I59" s="356"/>
      <c r="J59" s="357"/>
      <c r="K59" s="358"/>
      <c r="L59" s="359"/>
      <c r="M59" s="359"/>
      <c r="N59" s="359"/>
      <c r="O59" s="359"/>
      <c r="P59" s="359"/>
      <c r="T59" s="352">
        <f t="shared" si="1"/>
        <v>0</v>
      </c>
      <c r="V59" s="361"/>
      <c r="W59" s="362"/>
      <c r="X59" s="362">
        <v>0</v>
      </c>
      <c r="Y59" s="362"/>
    </row>
    <row r="60" spans="2:25" s="352" customFormat="1">
      <c r="B60" s="363">
        <v>36</v>
      </c>
      <c r="C60" s="37"/>
      <c r="D60" s="364"/>
      <c r="E60" s="365" t="str">
        <f t="shared" si="0"/>
        <v/>
      </c>
      <c r="F60" s="355"/>
      <c r="G60" s="367"/>
      <c r="H60" s="354"/>
      <c r="I60" s="356"/>
      <c r="J60" s="357"/>
      <c r="K60" s="358"/>
      <c r="L60" s="359"/>
      <c r="M60" s="359"/>
      <c r="N60" s="359"/>
      <c r="O60" s="359"/>
      <c r="P60" s="359"/>
      <c r="T60" s="352">
        <f t="shared" si="1"/>
        <v>0</v>
      </c>
      <c r="V60" s="361"/>
      <c r="W60" s="362"/>
      <c r="X60" s="362"/>
      <c r="Y60" s="362"/>
    </row>
    <row r="61" spans="2:25" s="352" customFormat="1">
      <c r="B61" s="353">
        <v>37</v>
      </c>
      <c r="C61" s="37"/>
      <c r="D61" s="364"/>
      <c r="E61" s="365" t="str">
        <f t="shared" si="0"/>
        <v/>
      </c>
      <c r="F61" s="355"/>
      <c r="G61" s="367"/>
      <c r="H61" s="354"/>
      <c r="I61" s="356"/>
      <c r="J61" s="357"/>
      <c r="K61" s="358"/>
      <c r="L61" s="359"/>
      <c r="M61" s="359"/>
      <c r="N61" s="359"/>
      <c r="O61" s="359"/>
      <c r="P61" s="359"/>
      <c r="T61" s="352">
        <f t="shared" si="1"/>
        <v>0</v>
      </c>
      <c r="V61" s="361"/>
      <c r="W61" s="362"/>
      <c r="X61" s="362"/>
      <c r="Y61" s="362"/>
    </row>
    <row r="62" spans="2:25" s="352" customFormat="1">
      <c r="B62" s="363">
        <v>38</v>
      </c>
      <c r="C62" s="37"/>
      <c r="D62" s="364"/>
      <c r="E62" s="365" t="str">
        <f t="shared" si="0"/>
        <v/>
      </c>
      <c r="F62" s="355"/>
      <c r="G62" s="367"/>
      <c r="H62" s="354"/>
      <c r="I62" s="356"/>
      <c r="J62" s="357"/>
      <c r="K62" s="358"/>
      <c r="L62" s="359"/>
      <c r="M62" s="359"/>
      <c r="N62" s="359"/>
      <c r="O62" s="359"/>
      <c r="P62" s="359"/>
      <c r="T62" s="352">
        <f t="shared" si="1"/>
        <v>0</v>
      </c>
      <c r="V62" s="361"/>
      <c r="W62" s="362"/>
      <c r="X62" s="362"/>
      <c r="Y62" s="362"/>
    </row>
    <row r="63" spans="2:25" s="352" customFormat="1">
      <c r="B63" s="353">
        <v>39</v>
      </c>
      <c r="C63" s="37"/>
      <c r="D63" s="364"/>
      <c r="E63" s="365" t="str">
        <f t="shared" si="0"/>
        <v/>
      </c>
      <c r="F63" s="355"/>
      <c r="G63" s="367"/>
      <c r="H63" s="354"/>
      <c r="I63" s="356"/>
      <c r="J63" s="357"/>
      <c r="K63" s="358"/>
      <c r="L63" s="359"/>
      <c r="M63" s="359"/>
      <c r="N63" s="359"/>
      <c r="O63" s="359"/>
      <c r="P63" s="359"/>
      <c r="T63" s="352">
        <f t="shared" ref="T63:T64" si="2">IF(ISBLANK(C63),0,(IF(COUNTA($C63:$D63)+COUNTA($I63:$L63)&lt;&gt;6,1,0)))</f>
        <v>0</v>
      </c>
      <c r="V63" s="361"/>
      <c r="W63" s="362"/>
      <c r="X63" s="362"/>
      <c r="Y63" s="362"/>
    </row>
    <row r="64" spans="2:25" s="352" customFormat="1">
      <c r="B64" s="363">
        <v>40</v>
      </c>
      <c r="C64" s="37"/>
      <c r="D64" s="364"/>
      <c r="E64" s="365" t="str">
        <f t="shared" si="0"/>
        <v/>
      </c>
      <c r="F64" s="355"/>
      <c r="G64" s="367"/>
      <c r="H64" s="354"/>
      <c r="I64" s="356"/>
      <c r="J64" s="357"/>
      <c r="K64" s="358"/>
      <c r="L64" s="359"/>
      <c r="M64" s="359"/>
      <c r="N64" s="359"/>
      <c r="O64" s="359"/>
      <c r="P64" s="359"/>
      <c r="T64" s="352">
        <f t="shared" si="2"/>
        <v>0</v>
      </c>
      <c r="V64" s="366"/>
    </row>
    <row r="65" spans="1:16">
      <c r="A65" s="1"/>
      <c r="B65" s="38"/>
      <c r="C65" s="39"/>
      <c r="D65" s="1"/>
      <c r="P65" s="15"/>
    </row>
    <row r="66" spans="1:16">
      <c r="A66" s="1"/>
      <c r="B66" s="1"/>
      <c r="C66" s="39"/>
      <c r="D66" s="1"/>
      <c r="P66" s="15"/>
    </row>
    <row r="67" spans="1:16">
      <c r="P67" s="15"/>
    </row>
    <row r="68" spans="1:16">
      <c r="P68" s="15"/>
    </row>
    <row r="69" spans="1:16">
      <c r="P69" s="15"/>
    </row>
    <row r="70" spans="1:16">
      <c r="P70" s="15"/>
    </row>
    <row r="71" spans="1:16">
      <c r="P71" s="15"/>
    </row>
    <row r="72" spans="1:16">
      <c r="P72" s="15"/>
    </row>
    <row r="73" spans="1:16">
      <c r="P73" s="15"/>
    </row>
    <row r="74" spans="1:16">
      <c r="P74" s="15"/>
    </row>
    <row r="75" spans="1:16">
      <c r="P75" s="15"/>
    </row>
    <row r="76" spans="1:16">
      <c r="P76" s="15"/>
    </row>
    <row r="77" spans="1:16">
      <c r="P77" s="15"/>
    </row>
    <row r="78" spans="1:16">
      <c r="P78" s="15"/>
    </row>
    <row r="79" spans="1:16">
      <c r="P79" s="15"/>
    </row>
    <row r="80" spans="1:16">
      <c r="P80" s="15"/>
    </row>
    <row r="81" spans="16:16">
      <c r="P81" s="15"/>
    </row>
    <row r="82" spans="16:16">
      <c r="P82" s="15"/>
    </row>
    <row r="83" spans="16:16">
      <c r="P83" s="15"/>
    </row>
    <row r="84" spans="16:16">
      <c r="P84" s="15"/>
    </row>
    <row r="85" spans="16:16">
      <c r="P85" s="15"/>
    </row>
    <row r="86" spans="16:16">
      <c r="P86" s="15"/>
    </row>
    <row r="87" spans="16:16">
      <c r="P87" s="15"/>
    </row>
    <row r="88" spans="16:16">
      <c r="P88" s="15"/>
    </row>
    <row r="89" spans="16:16">
      <c r="P89" s="15"/>
    </row>
    <row r="90" spans="16:16">
      <c r="P90" s="15"/>
    </row>
    <row r="91" spans="16:16">
      <c r="P91" s="15"/>
    </row>
    <row r="92" spans="16:16">
      <c r="P92" s="15"/>
    </row>
    <row r="93" spans="16:16">
      <c r="P93" s="15"/>
    </row>
    <row r="94" spans="16:16">
      <c r="P94" s="15"/>
    </row>
    <row r="95" spans="16:16">
      <c r="P95" s="15"/>
    </row>
    <row r="96" spans="16:16">
      <c r="P96" s="15"/>
    </row>
    <row r="97" spans="16:16">
      <c r="P97" s="15"/>
    </row>
    <row r="98" spans="16:16">
      <c r="P98" s="15"/>
    </row>
    <row r="99" spans="16:16">
      <c r="P99" s="15"/>
    </row>
    <row r="100" spans="16:16">
      <c r="P100" s="15"/>
    </row>
    <row r="101" spans="16:16">
      <c r="P101" s="15"/>
    </row>
    <row r="102" spans="16:16">
      <c r="P102" s="15"/>
    </row>
    <row r="103" spans="16:16">
      <c r="P103" s="15"/>
    </row>
    <row r="104" spans="16:16">
      <c r="P104" s="15"/>
    </row>
    <row r="105" spans="16:16">
      <c r="P105" s="15"/>
    </row>
    <row r="106" spans="16:16">
      <c r="P106" s="15"/>
    </row>
    <row r="107" spans="16:16">
      <c r="P107" s="15"/>
    </row>
    <row r="108" spans="16:16">
      <c r="P108" s="15"/>
    </row>
    <row r="109" spans="16:16">
      <c r="P109" s="15"/>
    </row>
    <row r="110" spans="16:16">
      <c r="P110" s="15"/>
    </row>
    <row r="111" spans="16:16">
      <c r="P111" s="15"/>
    </row>
  </sheetData>
  <sheetProtection password="C621" sheet="1" objects="1" scenarios="1"/>
  <protectedRanges>
    <protectedRange sqref="C25:D65 F25:P65" name="Диапазон2"/>
    <protectedRange sqref="F1 H1 E3" name="О школе"/>
  </protectedRanges>
  <mergeCells count="18">
    <mergeCell ref="H12:H13"/>
    <mergeCell ref="B8:P8"/>
    <mergeCell ref="N10:N13"/>
    <mergeCell ref="O10:O13"/>
    <mergeCell ref="P10:P13"/>
    <mergeCell ref="M10:M13"/>
    <mergeCell ref="B3:D3"/>
    <mergeCell ref="E3:L3"/>
    <mergeCell ref="B10:B13"/>
    <mergeCell ref="C10:C13"/>
    <mergeCell ref="D10:D13"/>
    <mergeCell ref="E10:E13"/>
    <mergeCell ref="I10:I13"/>
    <mergeCell ref="J10:K13"/>
    <mergeCell ref="L10:L13"/>
    <mergeCell ref="F10:H11"/>
    <mergeCell ref="F12:F13"/>
    <mergeCell ref="G12:G13"/>
  </mergeCells>
  <conditionalFormatting sqref="F1 H1 E3:L3">
    <cfRule type="expression" dxfId="32" priority="17" stopIfTrue="1">
      <formula>ISBLANK(E1)</formula>
    </cfRule>
  </conditionalFormatting>
  <conditionalFormatting sqref="G14:G64">
    <cfRule type="expression" dxfId="31" priority="5" stopIfTrue="1">
      <formula>AND(ISBLANK(G14),OR($F14="Перешел в параллельный класс",$F14="Поступил из параллельного класса"))</formula>
    </cfRule>
  </conditionalFormatting>
  <conditionalFormatting sqref="H14:H64">
    <cfRule type="expression" dxfId="30" priority="4" stopIfTrue="1">
      <formula>AND(ISBLANK(H14),$F14="Поступил из параллельного класса")</formula>
    </cfRule>
  </conditionalFormatting>
  <conditionalFormatting sqref="I14:P24 I55:P64 L25:P54">
    <cfRule type="expression" dxfId="29" priority="3" stopIfTrue="1">
      <formula>AND(OR(COUNTA($C14:$D14)&lt;&gt;0,COUNTA($I14:$P14)&lt;&gt;0),ISBLANK(I14),$F14&lt;&gt;"Выбыл из ОО",$F14&lt;&gt;"Перешел в параллельный класс")</formula>
    </cfRule>
  </conditionalFormatting>
  <conditionalFormatting sqref="C25:D54">
    <cfRule type="expression" dxfId="28" priority="2" stopIfTrue="1">
      <formula>AND(OR(COUNTA($C25:$D25)&lt;&gt;0,COUNTA($F25:$O25)&lt;&gt;0),ISBLANK(C25))</formula>
    </cfRule>
  </conditionalFormatting>
  <conditionalFormatting sqref="I25:K54">
    <cfRule type="expression" dxfId="27" priority="1" stopIfTrue="1">
      <formula>AND(OR(COUNTA($C25:$D25)&lt;&gt;0,COUNTA($F25:$O25)&lt;&gt;0),ISBLANK(I25))</formula>
    </cfRule>
  </conditionalFormatting>
  <dataValidations xWindow="547" yWindow="554" count="13">
    <dataValidation allowBlank="1" showInputMessage="1" showErrorMessage="1" promptTitle="Код учащегося" prompt="Данное поле заполняется автоматически" sqref="E25:E64"/>
    <dataValidation type="whole" allowBlank="1" showInputMessage="1" showErrorMessage="1" promptTitle="Номер по журналу" prompt=" " sqref="C25:C64">
      <formula1>1</formula1>
      <formula2>99</formula2>
    </dataValidation>
    <dataValidation allowBlank="1" showInputMessage="1" showErrorMessage="1" promptTitle="Фамилия, Имя учащегося" prompt=" " sqref="D25:D64"/>
    <dataValidation allowBlank="1" showErrorMessage="1" promptTitle="Код учащегося" prompt="Данное поле заполняется автоматически" sqref="H25:H64"/>
    <dataValidation type="list" allowBlank="1" showErrorMessage="1" promptTitle="Код учащегося" prompt="Данное поле заполняется автоматически" sqref="F25:F64">
      <formula1>$X$10:$X$13</formula1>
    </dataValidation>
    <dataValidation type="list" allowBlank="1" showInputMessage="1" showErrorMessage="1" prompt="1 - Ж_x000a_2 - М" sqref="I25:I64">
      <formula1>$X$25:$X$26</formula1>
    </dataValidation>
    <dataValidation type="list" allowBlank="1" showInputMessage="1" showErrorMessage="1" sqref="J25:J64">
      <formula1>$X$27:$X$38</formula1>
    </dataValidation>
    <dataValidation type="list" allowBlank="1" showInputMessage="1" showErrorMessage="1" sqref="K25:K64">
      <formula1>$X$39:$X$49</formula1>
    </dataValidation>
    <dataValidation type="list" allowBlank="1" showDropDown="1" showInputMessage="1" showErrorMessage="1" sqref="H1">
      <formula1>$R$14:$R$34</formula1>
    </dataValidation>
    <dataValidation type="list" allowBlank="1" showInputMessage="1" showErrorMessage="1" prompt="1 - выполнял вариант 1, 2 - выполнял вариант2, 0 - не выполнял работу" sqref="L25:N64">
      <formula1>$X$50:$X$52</formula1>
    </dataValidation>
    <dataValidation type="list" allowBlank="1" showInputMessage="1" showErrorMessage="1" prompt="1 - учащийся выполнял методику, 0 - не выполнял" sqref="O25:P64">
      <formula1>$X$56:$X$57</formula1>
    </dataValidation>
    <dataValidation type="list" allowBlank="1" showDropDown="1" showErrorMessage="1" promptTitle="Код учащегося" prompt="Данное поле заполняется автоматически" sqref="G25:G64">
      <formula1>$R$14:$R$34</formula1>
    </dataValidation>
    <dataValidation type="whole" allowBlank="1" showInputMessage="1" showErrorMessage="1" sqref="F1">
      <formula1>2000</formula1>
      <formula2>4300</formula2>
    </dataValidation>
  </dataValidations>
  <pageMargins left="0.42708333333333331" right="0.23958333333333334" top="0.84375" bottom="0.98425196850393704" header="0.51181102362204722" footer="0.51181102362204722"/>
  <pageSetup paperSize="9" scale="75" fitToWidth="0" fitToHeight="0" orientation="portrait" r:id="rId1"/>
  <headerFooter alignWithMargins="0">
    <oddHeader>&amp;CКГБУ "Региональный центр оценки качества образования"</oddHeader>
  </headerFooter>
</worksheet>
</file>

<file path=xl/worksheets/sheet10.xml><?xml version="1.0" encoding="utf-8"?>
<worksheet xmlns="http://schemas.openxmlformats.org/spreadsheetml/2006/main" xmlns:r="http://schemas.openxmlformats.org/officeDocument/2006/relationships">
  <sheetPr codeName="Лист6">
    <tabColor rgb="FFFF0000"/>
    <pageSetUpPr fitToPage="1"/>
  </sheetPr>
  <dimension ref="B1:P77"/>
  <sheetViews>
    <sheetView topLeftCell="A49" zoomScalePageLayoutView="85" workbookViewId="0">
      <selection activeCell="L36" sqref="L36:L37"/>
    </sheetView>
  </sheetViews>
  <sheetFormatPr defaultRowHeight="12.75"/>
  <cols>
    <col min="1" max="1" width="2.85546875" style="108" customWidth="1"/>
    <col min="2" max="2" width="10.28515625" style="108" customWidth="1"/>
    <col min="3" max="3" width="21.7109375" style="108" customWidth="1"/>
    <col min="4" max="4" width="49.42578125" style="146" customWidth="1"/>
    <col min="5" max="5" width="51.5703125" style="108" hidden="1" customWidth="1"/>
    <col min="6" max="6" width="3.85546875" style="146" hidden="1" customWidth="1"/>
    <col min="7" max="7" width="12.7109375" style="147" customWidth="1"/>
    <col min="8" max="8" width="12.28515625" style="147" customWidth="1"/>
    <col min="9" max="9" width="9.5703125" style="146" customWidth="1"/>
    <col min="10" max="15" width="8" style="108" customWidth="1"/>
    <col min="16" max="16" width="9.140625" style="252" hidden="1" customWidth="1"/>
    <col min="17" max="16384" width="9.140625" style="108"/>
  </cols>
  <sheetData>
    <row r="1" spans="2:16" ht="8.25" customHeight="1"/>
    <row r="2" spans="2:16" ht="36" customHeight="1">
      <c r="B2" s="109" t="s">
        <v>29</v>
      </c>
      <c r="C2" s="488">
        <f>'СПИСОК КЛАССА'!F1</f>
        <v>3866</v>
      </c>
      <c r="D2" s="489"/>
      <c r="E2" s="489"/>
      <c r="F2" s="489"/>
      <c r="G2" s="489"/>
      <c r="H2" s="489"/>
      <c r="I2" s="489"/>
      <c r="J2" s="490" t="s">
        <v>1</v>
      </c>
      <c r="K2" s="490"/>
      <c r="L2" s="110" t="str">
        <f>'СПИСОК КЛАССА'!H1</f>
        <v>0102</v>
      </c>
      <c r="M2" s="111"/>
      <c r="N2" s="111"/>
    </row>
    <row r="3" spans="2:16" ht="20.25" customHeight="1">
      <c r="B3" s="487" t="s">
        <v>185</v>
      </c>
      <c r="C3" s="487"/>
      <c r="D3" s="487"/>
      <c r="E3" s="487"/>
      <c r="F3" s="487"/>
      <c r="G3" s="487"/>
      <c r="H3" s="487"/>
      <c r="I3" s="487"/>
      <c r="J3" s="487"/>
      <c r="K3" s="487"/>
      <c r="L3" s="487"/>
      <c r="M3" s="487"/>
      <c r="N3" s="487"/>
    </row>
    <row r="4" spans="2:16" ht="4.5" customHeight="1"/>
    <row r="5" spans="2:16" ht="3" customHeight="1">
      <c r="B5" s="112"/>
      <c r="C5" s="112"/>
      <c r="D5" s="145"/>
      <c r="E5" s="112"/>
      <c r="F5" s="145"/>
      <c r="G5" s="142"/>
      <c r="H5" s="142"/>
      <c r="I5" s="145"/>
      <c r="J5" s="112"/>
      <c r="K5" s="112"/>
      <c r="L5" s="112"/>
      <c r="M5" s="112"/>
      <c r="N5" s="112"/>
    </row>
    <row r="6" spans="2:16" ht="15.75">
      <c r="B6" s="505" t="s">
        <v>49</v>
      </c>
      <c r="C6" s="505"/>
      <c r="D6" s="505"/>
      <c r="E6" s="505"/>
      <c r="F6" s="505"/>
      <c r="G6" s="505"/>
      <c r="H6" s="505"/>
      <c r="I6" s="505"/>
      <c r="J6" s="505"/>
      <c r="K6" s="505"/>
      <c r="L6" s="505"/>
      <c r="M6" s="505"/>
      <c r="N6" s="505"/>
    </row>
    <row r="7" spans="2:16" ht="45" customHeight="1">
      <c r="B7" s="506" t="s">
        <v>50</v>
      </c>
      <c r="C7" s="506" t="s">
        <v>161</v>
      </c>
      <c r="D7" s="508" t="s">
        <v>162</v>
      </c>
      <c r="E7" s="506" t="s">
        <v>90</v>
      </c>
      <c r="F7" s="508" t="s">
        <v>91</v>
      </c>
      <c r="G7" s="506" t="s">
        <v>51</v>
      </c>
      <c r="H7" s="506" t="s">
        <v>52</v>
      </c>
      <c r="I7" s="506" t="s">
        <v>57</v>
      </c>
      <c r="J7" s="510" t="s">
        <v>30</v>
      </c>
      <c r="K7" s="511"/>
      <c r="L7" s="512" t="s">
        <v>31</v>
      </c>
      <c r="M7" s="512"/>
      <c r="N7" s="512" t="s">
        <v>32</v>
      </c>
      <c r="O7" s="512"/>
    </row>
    <row r="8" spans="2:16" ht="20.25" customHeight="1">
      <c r="B8" s="507"/>
      <c r="C8" s="507"/>
      <c r="D8" s="509"/>
      <c r="E8" s="507"/>
      <c r="F8" s="509"/>
      <c r="G8" s="507"/>
      <c r="H8" s="507"/>
      <c r="I8" s="507"/>
      <c r="J8" s="143" t="s">
        <v>33</v>
      </c>
      <c r="K8" s="143" t="s">
        <v>34</v>
      </c>
      <c r="L8" s="107" t="s">
        <v>33</v>
      </c>
      <c r="M8" s="107" t="s">
        <v>34</v>
      </c>
      <c r="N8" s="107" t="s">
        <v>33</v>
      </c>
      <c r="O8" s="107" t="s">
        <v>34</v>
      </c>
    </row>
    <row r="9" spans="2:16" ht="48.75" customHeight="1">
      <c r="B9" s="179">
        <v>1</v>
      </c>
      <c r="C9" s="227" t="s">
        <v>159</v>
      </c>
      <c r="D9" s="296" t="s">
        <v>160</v>
      </c>
      <c r="E9" s="227"/>
      <c r="F9" s="199"/>
      <c r="G9" s="199" t="s">
        <v>53</v>
      </c>
      <c r="H9" s="255" t="s">
        <v>54</v>
      </c>
      <c r="I9" s="200">
        <v>1</v>
      </c>
      <c r="J9" s="200">
        <f ca="1">МА!BK22</f>
        <v>27</v>
      </c>
      <c r="K9" s="124">
        <f ca="1">J9/МА!$F$6</f>
        <v>0.9</v>
      </c>
      <c r="L9" s="179">
        <f ca="1">МА!BK23</f>
        <v>3</v>
      </c>
      <c r="M9" s="124">
        <f ca="1">L9/МА!$F$6</f>
        <v>0.1</v>
      </c>
      <c r="N9" s="179">
        <f ca="1">МА!BK24</f>
        <v>0</v>
      </c>
      <c r="O9" s="124">
        <f ca="1">N9/МА!$F$6</f>
        <v>0</v>
      </c>
      <c r="P9" s="253">
        <f ca="1">SUM(K9,M9,O9)</f>
        <v>1</v>
      </c>
    </row>
    <row r="10" spans="2:16" ht="33" customHeight="1">
      <c r="B10" s="179">
        <v>2</v>
      </c>
      <c r="C10" s="227" t="s">
        <v>163</v>
      </c>
      <c r="D10" s="296" t="s">
        <v>164</v>
      </c>
      <c r="E10" s="227"/>
      <c r="F10" s="199"/>
      <c r="G10" s="199" t="s">
        <v>53</v>
      </c>
      <c r="H10" s="255" t="s">
        <v>54</v>
      </c>
      <c r="I10" s="255">
        <v>1</v>
      </c>
      <c r="J10" s="200">
        <f ca="1">МА!BL22</f>
        <v>27</v>
      </c>
      <c r="K10" s="256">
        <f ca="1">J10/МА!$F$6</f>
        <v>0.9</v>
      </c>
      <c r="L10" s="179">
        <f ca="1">МА!BL23</f>
        <v>3</v>
      </c>
      <c r="M10" s="256">
        <f ca="1">L10/МА!$F$6</f>
        <v>0.1</v>
      </c>
      <c r="N10" s="179">
        <f ca="1">МА!BL24</f>
        <v>0</v>
      </c>
      <c r="O10" s="256">
        <f ca="1">N10/МА!$F$6</f>
        <v>0</v>
      </c>
      <c r="P10" s="253">
        <f t="shared" ref="P10:P26" ca="1" si="0">SUM(K10,M10,O10)</f>
        <v>1</v>
      </c>
    </row>
    <row r="11" spans="2:16" ht="33" customHeight="1">
      <c r="B11" s="200">
        <v>3</v>
      </c>
      <c r="C11" s="271" t="s">
        <v>163</v>
      </c>
      <c r="D11" s="296" t="s">
        <v>165</v>
      </c>
      <c r="E11" s="227"/>
      <c r="F11" s="199"/>
      <c r="G11" s="199" t="s">
        <v>53</v>
      </c>
      <c r="H11" s="255" t="s">
        <v>54</v>
      </c>
      <c r="I11" s="255">
        <v>1</v>
      </c>
      <c r="J11" s="200">
        <f ca="1">МА!BM22</f>
        <v>29</v>
      </c>
      <c r="K11" s="256">
        <f ca="1">J11/МА!$F$6</f>
        <v>0.96666666666666667</v>
      </c>
      <c r="L11" s="179">
        <f ca="1">МА!BM23</f>
        <v>1</v>
      </c>
      <c r="M11" s="256">
        <f ca="1">L11/МА!$F$6</f>
        <v>3.3333333333333333E-2</v>
      </c>
      <c r="N11" s="179">
        <f ca="1">МА!BM24</f>
        <v>0</v>
      </c>
      <c r="O11" s="256">
        <f ca="1">N11/МА!$F$6</f>
        <v>0</v>
      </c>
      <c r="P11" s="253">
        <f t="shared" ca="1" si="0"/>
        <v>1</v>
      </c>
    </row>
    <row r="12" spans="2:16" ht="57.75" customHeight="1">
      <c r="B12" s="200">
        <v>4</v>
      </c>
      <c r="C12" s="254" t="s">
        <v>159</v>
      </c>
      <c r="D12" s="297" t="s">
        <v>166</v>
      </c>
      <c r="E12" s="224"/>
      <c r="F12" s="225"/>
      <c r="G12" s="199" t="s">
        <v>53</v>
      </c>
      <c r="H12" s="255" t="s">
        <v>95</v>
      </c>
      <c r="I12" s="255">
        <v>1</v>
      </c>
      <c r="J12" s="200">
        <f ca="1">МА!BN22</f>
        <v>30</v>
      </c>
      <c r="K12" s="256">
        <f ca="1">J12/МА!$F$6</f>
        <v>1</v>
      </c>
      <c r="L12" s="198">
        <f ca="1">МА!BN23</f>
        <v>0</v>
      </c>
      <c r="M12" s="256">
        <f ca="1">L12/МА!$F$6</f>
        <v>0</v>
      </c>
      <c r="N12" s="198">
        <f ca="1">МА!BN24</f>
        <v>0</v>
      </c>
      <c r="O12" s="256">
        <f ca="1">N12/МА!$F$6</f>
        <v>0</v>
      </c>
      <c r="P12" s="253">
        <f t="shared" ca="1" si="0"/>
        <v>1</v>
      </c>
    </row>
    <row r="13" spans="2:16" ht="54" customHeight="1">
      <c r="B13" s="200">
        <v>5</v>
      </c>
      <c r="C13" s="227" t="s">
        <v>167</v>
      </c>
      <c r="D13" s="296" t="s">
        <v>168</v>
      </c>
      <c r="E13" s="227"/>
      <c r="F13" s="199"/>
      <c r="G13" s="199" t="s">
        <v>53</v>
      </c>
      <c r="H13" s="255" t="s">
        <v>95</v>
      </c>
      <c r="I13" s="255">
        <v>1</v>
      </c>
      <c r="J13" s="200">
        <f ca="1">МА!BO22</f>
        <v>30</v>
      </c>
      <c r="K13" s="256">
        <f ca="1">J13/МА!$F$6</f>
        <v>1</v>
      </c>
      <c r="L13" s="179">
        <f ca="1">МА!BO23</f>
        <v>0</v>
      </c>
      <c r="M13" s="256">
        <f ca="1">L13/МА!$F$6</f>
        <v>0</v>
      </c>
      <c r="N13" s="179">
        <f ca="1">МА!BO24</f>
        <v>0</v>
      </c>
      <c r="O13" s="256">
        <f ca="1">N13/МА!$F$6</f>
        <v>0</v>
      </c>
      <c r="P13" s="253">
        <f t="shared" ca="1" si="0"/>
        <v>1</v>
      </c>
    </row>
    <row r="14" spans="2:16" ht="64.5" customHeight="1">
      <c r="B14" s="200">
        <v>6</v>
      </c>
      <c r="C14" s="227" t="s">
        <v>169</v>
      </c>
      <c r="D14" s="296" t="s">
        <v>170</v>
      </c>
      <c r="E14" s="227"/>
      <c r="F14" s="199"/>
      <c r="G14" s="199" t="s">
        <v>53</v>
      </c>
      <c r="H14" s="255" t="s">
        <v>95</v>
      </c>
      <c r="I14" s="255">
        <v>1</v>
      </c>
      <c r="J14" s="200">
        <f ca="1">МА!BP22</f>
        <v>30</v>
      </c>
      <c r="K14" s="256">
        <f ca="1">J14/МА!$F$6</f>
        <v>1</v>
      </c>
      <c r="L14" s="179">
        <f ca="1">МА!BP23</f>
        <v>0</v>
      </c>
      <c r="M14" s="256">
        <f ca="1">L14/МА!$F$6</f>
        <v>0</v>
      </c>
      <c r="N14" s="179">
        <f ca="1">МА!BP24</f>
        <v>0</v>
      </c>
      <c r="O14" s="256">
        <f ca="1">N14/МА!$F$6</f>
        <v>0</v>
      </c>
      <c r="P14" s="253">
        <f t="shared" ca="1" si="0"/>
        <v>1</v>
      </c>
    </row>
    <row r="15" spans="2:16" ht="49.5" customHeight="1">
      <c r="B15" s="200">
        <v>7</v>
      </c>
      <c r="C15" s="227" t="s">
        <v>167</v>
      </c>
      <c r="D15" s="296" t="s">
        <v>171</v>
      </c>
      <c r="E15" s="227"/>
      <c r="F15" s="199"/>
      <c r="G15" s="199" t="s">
        <v>53</v>
      </c>
      <c r="H15" s="255" t="s">
        <v>95</v>
      </c>
      <c r="I15" s="255">
        <v>1</v>
      </c>
      <c r="J15" s="200">
        <f ca="1">МА!BQ22</f>
        <v>22</v>
      </c>
      <c r="K15" s="256">
        <f ca="1">J15/МА!$F$6</f>
        <v>0.73333333333333328</v>
      </c>
      <c r="L15" s="179">
        <f ca="1">МА!BQ23</f>
        <v>8</v>
      </c>
      <c r="M15" s="256">
        <f ca="1">L15/МА!$F$6</f>
        <v>0.26666666666666666</v>
      </c>
      <c r="N15" s="179">
        <f ca="1">МА!BQ24</f>
        <v>0</v>
      </c>
      <c r="O15" s="256">
        <f ca="1">N15/МА!$F$6</f>
        <v>0</v>
      </c>
      <c r="P15" s="253">
        <f t="shared" ca="1" si="0"/>
        <v>1</v>
      </c>
    </row>
    <row r="16" spans="2:16" ht="66.75" customHeight="1">
      <c r="B16" s="200">
        <v>8</v>
      </c>
      <c r="C16" s="271" t="s">
        <v>169</v>
      </c>
      <c r="D16" s="296" t="s">
        <v>172</v>
      </c>
      <c r="E16" s="227"/>
      <c r="F16" s="199"/>
      <c r="G16" s="199" t="s">
        <v>53</v>
      </c>
      <c r="H16" s="255" t="s">
        <v>95</v>
      </c>
      <c r="I16" s="255">
        <v>1</v>
      </c>
      <c r="J16" s="200">
        <f ca="1">МА!BR22</f>
        <v>30</v>
      </c>
      <c r="K16" s="256">
        <f ca="1">J16/МА!$F$6</f>
        <v>1</v>
      </c>
      <c r="L16" s="179">
        <f ca="1">МА!BR23</f>
        <v>0</v>
      </c>
      <c r="M16" s="256">
        <f ca="1">L16/МА!$F$6</f>
        <v>0</v>
      </c>
      <c r="N16" s="179">
        <f ca="1">МА!BR24</f>
        <v>0</v>
      </c>
      <c r="O16" s="256">
        <f ca="1">N16/МА!$F$6</f>
        <v>0</v>
      </c>
      <c r="P16" s="253">
        <f t="shared" ca="1" si="0"/>
        <v>1</v>
      </c>
    </row>
    <row r="17" spans="2:16" ht="67.5" customHeight="1">
      <c r="B17" s="200">
        <v>9</v>
      </c>
      <c r="C17" s="227" t="s">
        <v>169</v>
      </c>
      <c r="D17" s="296" t="s">
        <v>173</v>
      </c>
      <c r="E17" s="227"/>
      <c r="F17" s="199"/>
      <c r="G17" s="199" t="s">
        <v>53</v>
      </c>
      <c r="H17" s="255" t="s">
        <v>95</v>
      </c>
      <c r="I17" s="255">
        <v>1</v>
      </c>
      <c r="J17" s="200">
        <f ca="1">МА!BS22</f>
        <v>25</v>
      </c>
      <c r="K17" s="256">
        <f ca="1">J17/МА!$F$6</f>
        <v>0.83333333333333337</v>
      </c>
      <c r="L17" s="179">
        <f ca="1">МА!BS23</f>
        <v>5</v>
      </c>
      <c r="M17" s="256">
        <f ca="1">L17/МА!$F$6</f>
        <v>0.16666666666666666</v>
      </c>
      <c r="N17" s="179">
        <f ca="1">МА!BR24</f>
        <v>0</v>
      </c>
      <c r="O17" s="256">
        <f ca="1">N17/МА!$F$6</f>
        <v>0</v>
      </c>
      <c r="P17" s="253">
        <f t="shared" ca="1" si="0"/>
        <v>1</v>
      </c>
    </row>
    <row r="18" spans="2:16" ht="36" customHeight="1">
      <c r="B18" s="200">
        <v>10</v>
      </c>
      <c r="C18" s="254" t="s">
        <v>159</v>
      </c>
      <c r="D18" s="297" t="s">
        <v>174</v>
      </c>
      <c r="E18" s="224"/>
      <c r="F18" s="225"/>
      <c r="G18" s="199" t="s">
        <v>53</v>
      </c>
      <c r="H18" s="255" t="s">
        <v>95</v>
      </c>
      <c r="I18" s="200">
        <v>1</v>
      </c>
      <c r="J18" s="200">
        <f ca="1">МА!BT22</f>
        <v>25</v>
      </c>
      <c r="K18" s="256">
        <f ca="1">J18/МА!$F$6</f>
        <v>0.83333333333333337</v>
      </c>
      <c r="L18" s="198">
        <f ca="1">МА!BT23</f>
        <v>5</v>
      </c>
      <c r="M18" s="256">
        <f ca="1">L18/МА!$F$6</f>
        <v>0.16666666666666666</v>
      </c>
      <c r="N18" s="198">
        <f ca="1">МА!BT24</f>
        <v>0</v>
      </c>
      <c r="O18" s="256">
        <f ca="1">N18/МА!$F$6</f>
        <v>0</v>
      </c>
      <c r="P18" s="253">
        <f t="shared" ca="1" si="0"/>
        <v>1</v>
      </c>
    </row>
    <row r="19" spans="2:16" ht="20.25" customHeight="1">
      <c r="B19" s="515">
        <v>11</v>
      </c>
      <c r="C19" s="499" t="s">
        <v>159</v>
      </c>
      <c r="D19" s="499" t="s">
        <v>175</v>
      </c>
      <c r="E19" s="227"/>
      <c r="F19" s="199"/>
      <c r="G19" s="503" t="s">
        <v>56</v>
      </c>
      <c r="H19" s="503" t="s">
        <v>54</v>
      </c>
      <c r="I19" s="200">
        <v>2</v>
      </c>
      <c r="J19" s="200">
        <f ca="1">МА!BU21</f>
        <v>24</v>
      </c>
      <c r="K19" s="256">
        <f ca="1">J19/МА!$F$6</f>
        <v>0.8</v>
      </c>
      <c r="L19" s="493">
        <f ca="1">МА!BU23</f>
        <v>3</v>
      </c>
      <c r="M19" s="495">
        <f ca="1">L19/МА!$F$6</f>
        <v>0.1</v>
      </c>
      <c r="N19" s="493">
        <f ca="1">МА!BU24</f>
        <v>0</v>
      </c>
      <c r="O19" s="495">
        <f ca="1">N19/МА!$F$6</f>
        <v>0</v>
      </c>
      <c r="P19" s="253">
        <f t="shared" ca="1" si="0"/>
        <v>0.9</v>
      </c>
    </row>
    <row r="20" spans="2:16" ht="20.25" customHeight="1">
      <c r="B20" s="517"/>
      <c r="C20" s="500"/>
      <c r="D20" s="500"/>
      <c r="E20" s="271"/>
      <c r="F20" s="199"/>
      <c r="G20" s="504"/>
      <c r="H20" s="504"/>
      <c r="I20" s="255">
        <v>1</v>
      </c>
      <c r="J20" s="255">
        <f ca="1">МА!BU22</f>
        <v>3</v>
      </c>
      <c r="K20" s="256">
        <f ca="1">J20/МА!$F$6</f>
        <v>0.1</v>
      </c>
      <c r="L20" s="494"/>
      <c r="M20" s="496"/>
      <c r="N20" s="494"/>
      <c r="O20" s="496"/>
      <c r="P20" s="253"/>
    </row>
    <row r="21" spans="2:16" ht="24.75" customHeight="1">
      <c r="B21" s="515">
        <v>12</v>
      </c>
      <c r="C21" s="499" t="s">
        <v>159</v>
      </c>
      <c r="D21" s="499" t="s">
        <v>176</v>
      </c>
      <c r="E21" s="271"/>
      <c r="F21" s="199"/>
      <c r="G21" s="503" t="s">
        <v>56</v>
      </c>
      <c r="H21" s="503" t="s">
        <v>54</v>
      </c>
      <c r="I21" s="255">
        <v>2</v>
      </c>
      <c r="J21" s="200">
        <f ca="1">МА!BV21</f>
        <v>30</v>
      </c>
      <c r="K21" s="256">
        <f ca="1">J21/МА!$F$6</f>
        <v>1</v>
      </c>
      <c r="L21" s="493">
        <f ca="1">МА!BV23</f>
        <v>0</v>
      </c>
      <c r="M21" s="495">
        <f ca="1">L21/МА!$F$6</f>
        <v>0</v>
      </c>
      <c r="N21" s="493">
        <f ca="1">МА!BV24</f>
        <v>0</v>
      </c>
      <c r="O21" s="495">
        <f ca="1">N21/МА!$F$6</f>
        <v>0</v>
      </c>
      <c r="P21" s="253">
        <f t="shared" ca="1" si="0"/>
        <v>1</v>
      </c>
    </row>
    <row r="22" spans="2:16" ht="24.75" customHeight="1">
      <c r="B22" s="517"/>
      <c r="C22" s="500"/>
      <c r="D22" s="500"/>
      <c r="E22" s="271"/>
      <c r="F22" s="199"/>
      <c r="G22" s="504"/>
      <c r="H22" s="504"/>
      <c r="I22" s="255">
        <v>1</v>
      </c>
      <c r="J22" s="255">
        <f ca="1">МА!BV22</f>
        <v>0</v>
      </c>
      <c r="K22" s="256">
        <f ca="1">J22/МА!$F$6</f>
        <v>0</v>
      </c>
      <c r="L22" s="494"/>
      <c r="M22" s="496"/>
      <c r="N22" s="494"/>
      <c r="O22" s="496"/>
      <c r="P22" s="253"/>
    </row>
    <row r="23" spans="2:16" ht="33" customHeight="1">
      <c r="B23" s="200" t="s">
        <v>178</v>
      </c>
      <c r="C23" s="499" t="s">
        <v>177</v>
      </c>
      <c r="D23" s="296" t="s">
        <v>181</v>
      </c>
      <c r="E23" s="227"/>
      <c r="F23" s="199"/>
      <c r="G23" s="503" t="s">
        <v>56</v>
      </c>
      <c r="H23" s="255" t="s">
        <v>95</v>
      </c>
      <c r="I23" s="200">
        <v>1</v>
      </c>
      <c r="J23" s="200">
        <f ca="1">МА!BW22</f>
        <v>25</v>
      </c>
      <c r="K23" s="256">
        <f ca="1">J23/МА!$F$6</f>
        <v>0.83333333333333337</v>
      </c>
      <c r="L23" s="179">
        <f ca="1">МА!BW23</f>
        <v>5</v>
      </c>
      <c r="M23" s="124">
        <f ca="1">L23/МА!$F$6</f>
        <v>0.16666666666666666</v>
      </c>
      <c r="N23" s="179">
        <f ca="1">МА!BW24</f>
        <v>0</v>
      </c>
      <c r="O23" s="124">
        <f ca="1">N23/МА!$F$6</f>
        <v>0</v>
      </c>
      <c r="P23" s="253">
        <f t="shared" ca="1" si="0"/>
        <v>1</v>
      </c>
    </row>
    <row r="24" spans="2:16" ht="39.75" customHeight="1">
      <c r="B24" s="200" t="s">
        <v>179</v>
      </c>
      <c r="C24" s="518"/>
      <c r="D24" s="296" t="s">
        <v>182</v>
      </c>
      <c r="E24" s="186"/>
      <c r="F24" s="199"/>
      <c r="G24" s="519"/>
      <c r="H24" s="255" t="s">
        <v>95</v>
      </c>
      <c r="I24" s="200">
        <v>1</v>
      </c>
      <c r="J24" s="200">
        <f ca="1">МА!BX22</f>
        <v>25</v>
      </c>
      <c r="K24" s="256">
        <f ca="1">J24/МА!$F$6</f>
        <v>0.83333333333333337</v>
      </c>
      <c r="L24" s="179">
        <f ca="1">МА!BX23</f>
        <v>5</v>
      </c>
      <c r="M24" s="124">
        <f ca="1">L24/МА!$F$6</f>
        <v>0.16666666666666666</v>
      </c>
      <c r="N24" s="179">
        <f ca="1">МА!BX24</f>
        <v>0</v>
      </c>
      <c r="O24" s="124">
        <f ca="1">N24/МА!$F$6</f>
        <v>0</v>
      </c>
      <c r="P24" s="253">
        <f t="shared" ca="1" si="0"/>
        <v>1</v>
      </c>
    </row>
    <row r="25" spans="2:16" ht="42" customHeight="1">
      <c r="B25" s="200" t="s">
        <v>180</v>
      </c>
      <c r="C25" s="500"/>
      <c r="D25" s="296" t="s">
        <v>183</v>
      </c>
      <c r="E25" s="186"/>
      <c r="F25" s="199"/>
      <c r="G25" s="504"/>
      <c r="H25" s="255" t="s">
        <v>54</v>
      </c>
      <c r="I25" s="200">
        <v>1</v>
      </c>
      <c r="J25" s="200">
        <f ca="1">МА!BY22</f>
        <v>23</v>
      </c>
      <c r="K25" s="256">
        <f ca="1">J25/МА!$F$6</f>
        <v>0.76666666666666672</v>
      </c>
      <c r="L25" s="179">
        <f ca="1">МА!BY23</f>
        <v>7</v>
      </c>
      <c r="M25" s="124">
        <f ca="1">L25/МА!$F$6</f>
        <v>0.23333333333333334</v>
      </c>
      <c r="N25" s="179">
        <f ca="1">МА!BY24</f>
        <v>0</v>
      </c>
      <c r="O25" s="124">
        <f ca="1">N25/МА!$F$6</f>
        <v>0</v>
      </c>
      <c r="P25" s="253">
        <f t="shared" ca="1" si="0"/>
        <v>1</v>
      </c>
    </row>
    <row r="26" spans="2:16" ht="27.75" customHeight="1">
      <c r="B26" s="515">
        <v>14</v>
      </c>
      <c r="C26" s="499" t="s">
        <v>167</v>
      </c>
      <c r="D26" s="499" t="s">
        <v>184</v>
      </c>
      <c r="E26" s="271"/>
      <c r="F26" s="199"/>
      <c r="G26" s="503" t="s">
        <v>56</v>
      </c>
      <c r="H26" s="503" t="s">
        <v>55</v>
      </c>
      <c r="I26" s="255">
        <v>2</v>
      </c>
      <c r="J26" s="200">
        <f ca="1">МА!BZ21</f>
        <v>15</v>
      </c>
      <c r="K26" s="256">
        <f ca="1">J26/МА!$F$6</f>
        <v>0.5</v>
      </c>
      <c r="L26" s="493">
        <f ca="1">МА!BZ23</f>
        <v>14</v>
      </c>
      <c r="M26" s="495">
        <f ca="1">L26/МА!$F$6</f>
        <v>0.46666666666666667</v>
      </c>
      <c r="N26" s="493">
        <f ca="1">МА!BZ24</f>
        <v>0</v>
      </c>
      <c r="O26" s="495">
        <f ca="1">N26/МА!$F$6</f>
        <v>0</v>
      </c>
      <c r="P26" s="253">
        <f t="shared" ca="1" si="0"/>
        <v>0.96666666666666667</v>
      </c>
    </row>
    <row r="27" spans="2:16" ht="27.75" customHeight="1">
      <c r="B27" s="517"/>
      <c r="C27" s="500"/>
      <c r="D27" s="500"/>
      <c r="E27" s="271"/>
      <c r="F27" s="199"/>
      <c r="G27" s="504"/>
      <c r="H27" s="504"/>
      <c r="I27" s="255">
        <v>1</v>
      </c>
      <c r="J27" s="255">
        <f ca="1">МА!BZ22</f>
        <v>1</v>
      </c>
      <c r="K27" s="256">
        <f ca="1">J27/МА!$F$6</f>
        <v>3.3333333333333333E-2</v>
      </c>
      <c r="L27" s="494"/>
      <c r="M27" s="496">
        <f ca="1">L27/МА!$F$6</f>
        <v>0</v>
      </c>
      <c r="N27" s="494"/>
      <c r="O27" s="496">
        <f ca="1">N27/МА!$F$6</f>
        <v>0</v>
      </c>
    </row>
    <row r="29" spans="2:16" ht="20.25" customHeight="1">
      <c r="B29" s="487" t="s">
        <v>208</v>
      </c>
      <c r="C29" s="487"/>
      <c r="D29" s="487"/>
      <c r="E29" s="487"/>
      <c r="F29" s="487"/>
      <c r="G29" s="487"/>
      <c r="H29" s="487"/>
      <c r="I29" s="487"/>
      <c r="J29" s="487"/>
      <c r="K29" s="487"/>
      <c r="L29" s="487"/>
      <c r="M29" s="487"/>
      <c r="N29" s="487"/>
    </row>
    <row r="30" spans="2:16" ht="9.75" customHeight="1">
      <c r="B30" s="293"/>
      <c r="C30" s="293"/>
      <c r="D30" s="145"/>
      <c r="E30" s="293"/>
      <c r="F30" s="145"/>
      <c r="G30" s="293"/>
      <c r="H30" s="293"/>
      <c r="I30" s="145"/>
      <c r="J30" s="293"/>
      <c r="K30" s="293"/>
      <c r="L30" s="293"/>
      <c r="M30" s="293"/>
      <c r="N30" s="293"/>
    </row>
    <row r="31" spans="2:16" ht="15.75">
      <c r="B31" s="505" t="s">
        <v>49</v>
      </c>
      <c r="C31" s="505"/>
      <c r="D31" s="505"/>
      <c r="E31" s="505"/>
      <c r="F31" s="505"/>
      <c r="G31" s="505"/>
      <c r="H31" s="505"/>
      <c r="I31" s="505"/>
      <c r="J31" s="505"/>
      <c r="K31" s="505"/>
      <c r="L31" s="505"/>
      <c r="M31" s="505"/>
      <c r="N31" s="505"/>
    </row>
    <row r="32" spans="2:16" ht="45" customHeight="1">
      <c r="B32" s="506" t="s">
        <v>50</v>
      </c>
      <c r="C32" s="506" t="s">
        <v>161</v>
      </c>
      <c r="D32" s="508" t="s">
        <v>162</v>
      </c>
      <c r="E32" s="506" t="s">
        <v>90</v>
      </c>
      <c r="F32" s="508" t="s">
        <v>91</v>
      </c>
      <c r="G32" s="506" t="s">
        <v>51</v>
      </c>
      <c r="H32" s="506" t="s">
        <v>52</v>
      </c>
      <c r="I32" s="506" t="s">
        <v>57</v>
      </c>
      <c r="J32" s="510" t="s">
        <v>30</v>
      </c>
      <c r="K32" s="511"/>
      <c r="L32" s="512" t="s">
        <v>31</v>
      </c>
      <c r="M32" s="512"/>
      <c r="N32" s="512" t="s">
        <v>32</v>
      </c>
      <c r="O32" s="512"/>
    </row>
    <row r="33" spans="2:16" ht="20.25" customHeight="1">
      <c r="B33" s="507"/>
      <c r="C33" s="507"/>
      <c r="D33" s="509"/>
      <c r="E33" s="507"/>
      <c r="F33" s="509"/>
      <c r="G33" s="507"/>
      <c r="H33" s="507"/>
      <c r="I33" s="507"/>
      <c r="J33" s="294" t="s">
        <v>33</v>
      </c>
      <c r="K33" s="294" t="s">
        <v>34</v>
      </c>
      <c r="L33" s="294" t="s">
        <v>33</v>
      </c>
      <c r="M33" s="294" t="s">
        <v>34</v>
      </c>
      <c r="N33" s="294" t="s">
        <v>33</v>
      </c>
      <c r="O33" s="294" t="s">
        <v>34</v>
      </c>
    </row>
    <row r="34" spans="2:16" ht="19.5" customHeight="1">
      <c r="B34" s="515">
        <v>1</v>
      </c>
      <c r="C34" s="499" t="s">
        <v>220</v>
      </c>
      <c r="D34" s="499" t="s">
        <v>210</v>
      </c>
      <c r="E34" s="271"/>
      <c r="F34" s="199"/>
      <c r="G34" s="493" t="s">
        <v>53</v>
      </c>
      <c r="H34" s="493" t="s">
        <v>54</v>
      </c>
      <c r="I34" s="255">
        <v>2</v>
      </c>
      <c r="J34" s="255">
        <f ca="1">РУ!BK21</f>
        <v>29</v>
      </c>
      <c r="K34" s="256">
        <f ca="1">J34/РУ!$F$6</f>
        <v>0.96666666666666667</v>
      </c>
      <c r="L34" s="493">
        <f ca="1">РУ!BK23</f>
        <v>0</v>
      </c>
      <c r="M34" s="495">
        <f ca="1">L34/РУ!$F$6</f>
        <v>0</v>
      </c>
      <c r="N34" s="493">
        <f ca="1">РУ!BK24</f>
        <v>0</v>
      </c>
      <c r="O34" s="495">
        <f ca="1">N34/РУ!$F$6</f>
        <v>0</v>
      </c>
      <c r="P34" s="253">
        <f ca="1">SUM(K34:K35,M34,O34)</f>
        <v>1</v>
      </c>
    </row>
    <row r="35" spans="2:16" ht="19.5" customHeight="1">
      <c r="B35" s="517"/>
      <c r="C35" s="500"/>
      <c r="D35" s="500"/>
      <c r="E35" s="271"/>
      <c r="F35" s="199"/>
      <c r="G35" s="494"/>
      <c r="H35" s="494"/>
      <c r="I35" s="255">
        <v>1</v>
      </c>
      <c r="J35" s="255">
        <f ca="1">РУ!BK22</f>
        <v>1</v>
      </c>
      <c r="K35" s="256">
        <f ca="1">J35/РУ!$F$6</f>
        <v>3.3333333333333333E-2</v>
      </c>
      <c r="L35" s="494"/>
      <c r="M35" s="496"/>
      <c r="N35" s="494"/>
      <c r="O35" s="496">
        <f ca="1">N35/РУ!$F$6</f>
        <v>0</v>
      </c>
      <c r="P35" s="253"/>
    </row>
    <row r="36" spans="2:16" ht="35.25" customHeight="1">
      <c r="B36" s="515">
        <v>2</v>
      </c>
      <c r="C36" s="499" t="s">
        <v>220</v>
      </c>
      <c r="D36" s="499" t="s">
        <v>211</v>
      </c>
      <c r="E36" s="271"/>
      <c r="F36" s="199"/>
      <c r="G36" s="493" t="s">
        <v>53</v>
      </c>
      <c r="H36" s="493" t="s">
        <v>95</v>
      </c>
      <c r="I36" s="255">
        <v>2</v>
      </c>
      <c r="J36" s="255">
        <f ca="1">РУ!BL21</f>
        <v>17</v>
      </c>
      <c r="K36" s="256">
        <f ca="1">J36/РУ!$F$6</f>
        <v>0.56666666666666665</v>
      </c>
      <c r="L36" s="493">
        <f ca="1">РУ!BL23</f>
        <v>2</v>
      </c>
      <c r="M36" s="495">
        <f ca="1">L36/РУ!$F$6</f>
        <v>6.6666666666666666E-2</v>
      </c>
      <c r="N36" s="493">
        <f ca="1">РУ!BL24</f>
        <v>0</v>
      </c>
      <c r="O36" s="495">
        <f ca="1">N36/РУ!$F$6</f>
        <v>0</v>
      </c>
      <c r="P36" s="253"/>
    </row>
    <row r="37" spans="2:16" ht="35.25" customHeight="1">
      <c r="B37" s="517"/>
      <c r="C37" s="500"/>
      <c r="D37" s="500"/>
      <c r="E37" s="271"/>
      <c r="F37" s="199"/>
      <c r="G37" s="494"/>
      <c r="H37" s="494"/>
      <c r="I37" s="255">
        <v>1</v>
      </c>
      <c r="J37" s="255">
        <f ca="1">РУ!BL22</f>
        <v>11</v>
      </c>
      <c r="K37" s="256">
        <f ca="1">J37/РУ!$F$6</f>
        <v>0.36666666666666664</v>
      </c>
      <c r="L37" s="494"/>
      <c r="M37" s="496"/>
      <c r="N37" s="494"/>
      <c r="O37" s="496">
        <f ca="1">N37/РУ!$F$6</f>
        <v>0</v>
      </c>
      <c r="P37" s="253">
        <f ca="1">SUM(K36:K37,M36,O36)</f>
        <v>1</v>
      </c>
    </row>
    <row r="38" spans="2:16" ht="20.25" customHeight="1">
      <c r="B38" s="515">
        <v>3</v>
      </c>
      <c r="C38" s="499" t="s">
        <v>220</v>
      </c>
      <c r="D38" s="499" t="s">
        <v>212</v>
      </c>
      <c r="E38" s="271"/>
      <c r="F38" s="199"/>
      <c r="G38" s="493" t="s">
        <v>53</v>
      </c>
      <c r="H38" s="493" t="s">
        <v>95</v>
      </c>
      <c r="I38" s="255">
        <v>2</v>
      </c>
      <c r="J38" s="255">
        <f ca="1">РУ!BM21</f>
        <v>21</v>
      </c>
      <c r="K38" s="256">
        <f ca="1">J38/РУ!$F$6</f>
        <v>0.7</v>
      </c>
      <c r="L38" s="493">
        <f ca="1">РУ!BM23</f>
        <v>3</v>
      </c>
      <c r="M38" s="495">
        <f ca="1">L38/РУ!$F$6</f>
        <v>0.1</v>
      </c>
      <c r="N38" s="493">
        <f ca="1">РУ!BM24</f>
        <v>0</v>
      </c>
      <c r="O38" s="495">
        <f ca="1">N38/РУ!$F$6</f>
        <v>0</v>
      </c>
      <c r="P38" s="253"/>
    </row>
    <row r="39" spans="2:16" ht="20.25" customHeight="1">
      <c r="B39" s="517"/>
      <c r="C39" s="500"/>
      <c r="D39" s="500"/>
      <c r="E39" s="271"/>
      <c r="F39" s="199"/>
      <c r="G39" s="494"/>
      <c r="H39" s="494"/>
      <c r="I39" s="255">
        <v>1</v>
      </c>
      <c r="J39" s="255">
        <f ca="1">РУ!BM22</f>
        <v>6</v>
      </c>
      <c r="K39" s="256">
        <f ca="1">J39/РУ!$F$6</f>
        <v>0.2</v>
      </c>
      <c r="L39" s="494"/>
      <c r="M39" s="496"/>
      <c r="N39" s="494"/>
      <c r="O39" s="496">
        <f ca="1">N39/РУ!$F$6</f>
        <v>0</v>
      </c>
      <c r="P39" s="253">
        <f ca="1">SUM(K38:K39,M38,O38)</f>
        <v>0.99999999999999989</v>
      </c>
    </row>
    <row r="40" spans="2:16" ht="39" customHeight="1">
      <c r="B40" s="255">
        <v>4</v>
      </c>
      <c r="C40" s="299" t="s">
        <v>221</v>
      </c>
      <c r="D40" s="297" t="s">
        <v>213</v>
      </c>
      <c r="E40" s="299"/>
      <c r="F40" s="300"/>
      <c r="G40" s="199" t="s">
        <v>53</v>
      </c>
      <c r="H40" s="255" t="s">
        <v>95</v>
      </c>
      <c r="I40" s="255">
        <v>1</v>
      </c>
      <c r="J40" s="255">
        <f ca="1">РУ!BN22</f>
        <v>25</v>
      </c>
      <c r="K40" s="256">
        <f ca="1">J40/РУ!$F$6</f>
        <v>0.83333333333333337</v>
      </c>
      <c r="L40" s="298">
        <f ca="1">РУ!BN23</f>
        <v>5</v>
      </c>
      <c r="M40" s="256">
        <f ca="1">L40/РУ!$F$6</f>
        <v>0.16666666666666666</v>
      </c>
      <c r="N40" s="306">
        <f ca="1">РУ!BN24</f>
        <v>0</v>
      </c>
      <c r="O40" s="256">
        <f ca="1">N40/РУ!$F$6</f>
        <v>0</v>
      </c>
      <c r="P40" s="253">
        <f t="shared" ref="P40:P45" ca="1" si="1">SUM(K40,M40,O40)</f>
        <v>1</v>
      </c>
    </row>
    <row r="41" spans="2:16" ht="30" customHeight="1">
      <c r="B41" s="255">
        <v>5</v>
      </c>
      <c r="C41" s="307" t="s">
        <v>221</v>
      </c>
      <c r="D41" s="296" t="s">
        <v>214</v>
      </c>
      <c r="E41" s="271"/>
      <c r="F41" s="199"/>
      <c r="G41" s="199" t="s">
        <v>53</v>
      </c>
      <c r="H41" s="255" t="s">
        <v>54</v>
      </c>
      <c r="I41" s="255">
        <v>1</v>
      </c>
      <c r="J41" s="255">
        <f ca="1">РУ!BO22</f>
        <v>29</v>
      </c>
      <c r="K41" s="256">
        <f ca="1">J41/РУ!$F$6</f>
        <v>0.96666666666666667</v>
      </c>
      <c r="L41" s="255">
        <f ca="1">РУ!BO23</f>
        <v>1</v>
      </c>
      <c r="M41" s="256">
        <f ca="1">L41/РУ!$F$6</f>
        <v>3.3333333333333333E-2</v>
      </c>
      <c r="N41" s="255">
        <f ca="1">РУ!BO24</f>
        <v>0</v>
      </c>
      <c r="O41" s="256">
        <f ca="1">N41/РУ!$F$6</f>
        <v>0</v>
      </c>
      <c r="P41" s="253">
        <f t="shared" ca="1" si="1"/>
        <v>1</v>
      </c>
    </row>
    <row r="42" spans="2:16" ht="39" customHeight="1">
      <c r="B42" s="255">
        <v>6</v>
      </c>
      <c r="C42" s="307" t="s">
        <v>221</v>
      </c>
      <c r="D42" s="296" t="s">
        <v>215</v>
      </c>
      <c r="E42" s="271"/>
      <c r="F42" s="199"/>
      <c r="G42" s="199" t="s">
        <v>53</v>
      </c>
      <c r="H42" s="255" t="s">
        <v>95</v>
      </c>
      <c r="I42" s="255">
        <v>1</v>
      </c>
      <c r="J42" s="255">
        <f ca="1">РУ!BP22</f>
        <v>29</v>
      </c>
      <c r="K42" s="256">
        <f ca="1">J42/РУ!$F$6</f>
        <v>0.96666666666666667</v>
      </c>
      <c r="L42" s="255">
        <f ca="1">РУ!BP23</f>
        <v>1</v>
      </c>
      <c r="M42" s="256">
        <f ca="1">L42/РУ!$F$6</f>
        <v>3.3333333333333333E-2</v>
      </c>
      <c r="N42" s="255">
        <f ca="1">РУ!BP24</f>
        <v>0</v>
      </c>
      <c r="O42" s="256">
        <f ca="1">N42/РУ!$F$6</f>
        <v>0</v>
      </c>
      <c r="P42" s="253">
        <f t="shared" ca="1" si="1"/>
        <v>1</v>
      </c>
    </row>
    <row r="43" spans="2:16" ht="36.75" customHeight="1">
      <c r="B43" s="515">
        <v>7</v>
      </c>
      <c r="C43" s="499" t="s">
        <v>224</v>
      </c>
      <c r="D43" s="499" t="s">
        <v>216</v>
      </c>
      <c r="E43" s="271"/>
      <c r="F43" s="199"/>
      <c r="G43" s="493" t="s">
        <v>53</v>
      </c>
      <c r="H43" s="493" t="s">
        <v>55</v>
      </c>
      <c r="I43" s="255">
        <v>2</v>
      </c>
      <c r="J43" s="255">
        <f ca="1">РУ!BQ21</f>
        <v>21</v>
      </c>
      <c r="K43" s="256">
        <f ca="1">J43/РУ!$F$6</f>
        <v>0.7</v>
      </c>
      <c r="L43" s="493">
        <f ca="1">РУ!BQ23</f>
        <v>3</v>
      </c>
      <c r="M43" s="495">
        <f ca="1">L43/РУ!$F$6</f>
        <v>0.1</v>
      </c>
      <c r="N43" s="493">
        <f ca="1">РУ!BQ24</f>
        <v>0</v>
      </c>
      <c r="O43" s="495">
        <f ca="1">N43/РУ!$F$6</f>
        <v>0</v>
      </c>
      <c r="P43" s="253"/>
    </row>
    <row r="44" spans="2:16" ht="36.75" customHeight="1">
      <c r="B44" s="517"/>
      <c r="C44" s="500"/>
      <c r="D44" s="500"/>
      <c r="E44" s="271"/>
      <c r="F44" s="199"/>
      <c r="G44" s="494"/>
      <c r="H44" s="494"/>
      <c r="I44" s="255">
        <v>1</v>
      </c>
      <c r="J44" s="255">
        <f ca="1">РУ!BQ22</f>
        <v>6</v>
      </c>
      <c r="K44" s="256">
        <f ca="1">J44/РУ!$F$6</f>
        <v>0.2</v>
      </c>
      <c r="L44" s="494"/>
      <c r="M44" s="496"/>
      <c r="N44" s="494"/>
      <c r="O44" s="496">
        <f ca="1">N44/РУ!$F$6</f>
        <v>0</v>
      </c>
      <c r="P44" s="253">
        <f ca="1">SUM(K43:K44,M43,O43)</f>
        <v>0.99999999999999989</v>
      </c>
    </row>
    <row r="45" spans="2:16" ht="27.75" customHeight="1">
      <c r="B45" s="255">
        <v>8</v>
      </c>
      <c r="C45" s="271" t="s">
        <v>221</v>
      </c>
      <c r="D45" s="296" t="s">
        <v>217</v>
      </c>
      <c r="E45" s="271"/>
      <c r="F45" s="199"/>
      <c r="G45" s="199" t="s">
        <v>53</v>
      </c>
      <c r="H45" s="255" t="s">
        <v>95</v>
      </c>
      <c r="I45" s="255">
        <v>1</v>
      </c>
      <c r="J45" s="255">
        <f ca="1">РУ!BR22</f>
        <v>25</v>
      </c>
      <c r="K45" s="256">
        <f ca="1">J45/РУ!$F$6</f>
        <v>0.83333333333333337</v>
      </c>
      <c r="L45" s="255">
        <f ca="1">РУ!BR23</f>
        <v>5</v>
      </c>
      <c r="M45" s="256">
        <f ca="1">L45/РУ!$F$6</f>
        <v>0.16666666666666666</v>
      </c>
      <c r="N45" s="255">
        <f ca="1">РУ!BR24</f>
        <v>0</v>
      </c>
      <c r="O45" s="256">
        <f ca="1">N45/РУ!$F$6</f>
        <v>0</v>
      </c>
      <c r="P45" s="253">
        <f t="shared" ca="1" si="1"/>
        <v>1</v>
      </c>
    </row>
    <row r="46" spans="2:16" ht="22.5" customHeight="1">
      <c r="B46" s="515">
        <v>9</v>
      </c>
      <c r="C46" s="499" t="s">
        <v>220</v>
      </c>
      <c r="D46" s="499" t="s">
        <v>225</v>
      </c>
      <c r="E46" s="271"/>
      <c r="F46" s="199"/>
      <c r="G46" s="503" t="s">
        <v>53</v>
      </c>
      <c r="H46" s="493" t="s">
        <v>54</v>
      </c>
      <c r="I46" s="255">
        <v>4</v>
      </c>
      <c r="J46" s="255">
        <f ca="1">РУ!CJ19</f>
        <v>8</v>
      </c>
      <c r="K46" s="256">
        <f ca="1">J46/РУ!$F$6</f>
        <v>0.26666666666666666</v>
      </c>
      <c r="L46" s="493">
        <f ca="1">РУ!CJ23</f>
        <v>0</v>
      </c>
      <c r="M46" s="495">
        <f ca="1">L46/РУ!$F$6</f>
        <v>0</v>
      </c>
      <c r="N46" s="493">
        <f ca="1">РУ!CJ24</f>
        <v>0</v>
      </c>
      <c r="O46" s="495">
        <f ca="1">N46/РУ!$F$6</f>
        <v>0</v>
      </c>
      <c r="P46" s="253"/>
    </row>
    <row r="47" spans="2:16" ht="22.5" customHeight="1">
      <c r="B47" s="516"/>
      <c r="C47" s="518"/>
      <c r="D47" s="518"/>
      <c r="E47" s="307"/>
      <c r="F47" s="308"/>
      <c r="G47" s="519"/>
      <c r="H47" s="513"/>
      <c r="I47" s="255">
        <v>3</v>
      </c>
      <c r="J47" s="255">
        <f ca="1">РУ!CJ20</f>
        <v>16</v>
      </c>
      <c r="K47" s="256">
        <f ca="1">J47/РУ!$F$6</f>
        <v>0.53333333333333333</v>
      </c>
      <c r="L47" s="513"/>
      <c r="M47" s="514"/>
      <c r="N47" s="513"/>
      <c r="O47" s="514">
        <f ca="1">N47/РУ!$F$6</f>
        <v>0</v>
      </c>
      <c r="P47" s="253"/>
    </row>
    <row r="48" spans="2:16" ht="22.5" customHeight="1">
      <c r="B48" s="516"/>
      <c r="C48" s="518"/>
      <c r="D48" s="518"/>
      <c r="E48" s="307"/>
      <c r="F48" s="308"/>
      <c r="G48" s="519"/>
      <c r="H48" s="513"/>
      <c r="I48" s="255">
        <v>2</v>
      </c>
      <c r="J48" s="255">
        <f ca="1">РУ!CJ21</f>
        <v>2</v>
      </c>
      <c r="K48" s="256">
        <f ca="1">J48/РУ!$F$6</f>
        <v>6.6666666666666666E-2</v>
      </c>
      <c r="L48" s="513"/>
      <c r="M48" s="514"/>
      <c r="N48" s="513"/>
      <c r="O48" s="514">
        <f ca="1">N48/РУ!$F$6</f>
        <v>0</v>
      </c>
      <c r="P48" s="253"/>
    </row>
    <row r="49" spans="2:16" ht="22.5" customHeight="1">
      <c r="B49" s="517"/>
      <c r="C49" s="500"/>
      <c r="D49" s="500"/>
      <c r="E49" s="307"/>
      <c r="F49" s="308"/>
      <c r="G49" s="504"/>
      <c r="H49" s="494"/>
      <c r="I49" s="255">
        <v>1</v>
      </c>
      <c r="J49" s="255">
        <f ca="1">РУ!CJ22</f>
        <v>4</v>
      </c>
      <c r="K49" s="256">
        <f ca="1">J49/РУ!$F$6</f>
        <v>0.13333333333333333</v>
      </c>
      <c r="L49" s="494"/>
      <c r="M49" s="496"/>
      <c r="N49" s="494"/>
      <c r="O49" s="496">
        <f ca="1">N49/РУ!$F$6</f>
        <v>0</v>
      </c>
      <c r="P49" s="253">
        <f ca="1">SUM(K46:K49,M46,O46)</f>
        <v>1</v>
      </c>
    </row>
    <row r="50" spans="2:16" ht="22.5" customHeight="1">
      <c r="B50" s="515">
        <v>10</v>
      </c>
      <c r="C50" s="499" t="s">
        <v>220</v>
      </c>
      <c r="D50" s="499" t="s">
        <v>212</v>
      </c>
      <c r="E50" s="271"/>
      <c r="F50" s="199"/>
      <c r="G50" s="493" t="s">
        <v>53</v>
      </c>
      <c r="H50" s="493" t="s">
        <v>54</v>
      </c>
      <c r="I50" s="255">
        <v>2</v>
      </c>
      <c r="J50" s="255">
        <f ca="1">РУ!BU21</f>
        <v>18</v>
      </c>
      <c r="K50" s="256">
        <f ca="1">J50/РУ!$F$6</f>
        <v>0.6</v>
      </c>
      <c r="L50" s="493">
        <f ca="1">РУ!BU23</f>
        <v>4</v>
      </c>
      <c r="M50" s="495">
        <f ca="1">L50/РУ!$F$6</f>
        <v>0.13333333333333333</v>
      </c>
      <c r="N50" s="493">
        <f ca="1">РУ!BU24</f>
        <v>0</v>
      </c>
      <c r="O50" s="495">
        <f ca="1">N50/РУ!$F$6</f>
        <v>0</v>
      </c>
      <c r="P50" s="253"/>
    </row>
    <row r="51" spans="2:16" ht="22.5" customHeight="1">
      <c r="B51" s="517"/>
      <c r="C51" s="500"/>
      <c r="D51" s="500"/>
      <c r="E51" s="271"/>
      <c r="F51" s="199"/>
      <c r="G51" s="494"/>
      <c r="H51" s="494"/>
      <c r="I51" s="255">
        <v>1</v>
      </c>
      <c r="J51" s="255">
        <f ca="1">РУ!BU22</f>
        <v>8</v>
      </c>
      <c r="K51" s="256">
        <f ca="1">J51/РУ!$F$6</f>
        <v>0.26666666666666666</v>
      </c>
      <c r="L51" s="494"/>
      <c r="M51" s="496"/>
      <c r="N51" s="494"/>
      <c r="O51" s="496">
        <f ca="1">N51/РУ!$F$6</f>
        <v>0</v>
      </c>
      <c r="P51" s="253">
        <f ca="1">SUM(K50:K51,M50,O50)</f>
        <v>1</v>
      </c>
    </row>
    <row r="52" spans="2:16" ht="19.5" customHeight="1">
      <c r="B52" s="515">
        <v>11</v>
      </c>
      <c r="C52" s="499" t="s">
        <v>221</v>
      </c>
      <c r="D52" s="499" t="s">
        <v>219</v>
      </c>
      <c r="E52" s="271"/>
      <c r="F52" s="199"/>
      <c r="G52" s="493" t="s">
        <v>56</v>
      </c>
      <c r="H52" s="493" t="s">
        <v>95</v>
      </c>
      <c r="I52" s="255">
        <v>2</v>
      </c>
      <c r="J52" s="255">
        <f ca="1">РУ!BV21</f>
        <v>27</v>
      </c>
      <c r="K52" s="256">
        <f ca="1">J52/РУ!$F$6</f>
        <v>0.9</v>
      </c>
      <c r="L52" s="493">
        <f ca="1">РУ!BV23</f>
        <v>1</v>
      </c>
      <c r="M52" s="495">
        <f ca="1">L52/РУ!$F$6</f>
        <v>3.3333333333333333E-2</v>
      </c>
      <c r="N52" s="493">
        <f ca="1">РУ!BV24</f>
        <v>0</v>
      </c>
      <c r="O52" s="495">
        <f ca="1">N52/РУ!$F$6</f>
        <v>0</v>
      </c>
      <c r="P52" s="253"/>
    </row>
    <row r="53" spans="2:16" ht="19.5" customHeight="1">
      <c r="B53" s="517"/>
      <c r="C53" s="500"/>
      <c r="D53" s="500"/>
      <c r="E53" s="271"/>
      <c r="F53" s="199"/>
      <c r="G53" s="494"/>
      <c r="H53" s="494"/>
      <c r="I53" s="255">
        <v>1</v>
      </c>
      <c r="J53" s="255">
        <f ca="1">РУ!BV22</f>
        <v>2</v>
      </c>
      <c r="K53" s="256">
        <f ca="1">J53/РУ!$F$6</f>
        <v>6.6666666666666666E-2</v>
      </c>
      <c r="L53" s="494"/>
      <c r="M53" s="496"/>
      <c r="N53" s="494"/>
      <c r="O53" s="496">
        <f ca="1">N53/РУ!$F$6</f>
        <v>0</v>
      </c>
      <c r="P53" s="253">
        <f ca="1">SUM(K52:K53,M52,O52)</f>
        <v>1</v>
      </c>
    </row>
    <row r="54" spans="2:16" ht="22.5" customHeight="1">
      <c r="B54" s="515">
        <v>12</v>
      </c>
      <c r="C54" s="499" t="s">
        <v>220</v>
      </c>
      <c r="D54" s="499" t="s">
        <v>218</v>
      </c>
      <c r="E54" s="271"/>
      <c r="F54" s="199"/>
      <c r="G54" s="493" t="s">
        <v>56</v>
      </c>
      <c r="H54" s="493" t="s">
        <v>55</v>
      </c>
      <c r="I54" s="255">
        <v>2</v>
      </c>
      <c r="J54" s="255">
        <f ca="1">РУ!BW21</f>
        <v>19</v>
      </c>
      <c r="K54" s="256">
        <f ca="1">J54/РУ!$F$6</f>
        <v>0.6333333333333333</v>
      </c>
      <c r="L54" s="493">
        <f ca="1">РУ!BW23</f>
        <v>5</v>
      </c>
      <c r="M54" s="495">
        <f ca="1">L54/РУ!$F$6</f>
        <v>0.16666666666666666</v>
      </c>
      <c r="N54" s="493">
        <f ca="1">РУ!BW24</f>
        <v>0</v>
      </c>
      <c r="O54" s="495">
        <f ca="1">N54/РУ!$F$6</f>
        <v>0</v>
      </c>
      <c r="P54" s="253"/>
    </row>
    <row r="55" spans="2:16" ht="22.5" customHeight="1">
      <c r="B55" s="517"/>
      <c r="C55" s="500"/>
      <c r="D55" s="500"/>
      <c r="E55" s="271"/>
      <c r="F55" s="199"/>
      <c r="G55" s="494"/>
      <c r="H55" s="494"/>
      <c r="I55" s="255">
        <v>1</v>
      </c>
      <c r="J55" s="255">
        <f ca="1">РУ!BW22</f>
        <v>6</v>
      </c>
      <c r="K55" s="256">
        <f ca="1">J55/РУ!$F$6</f>
        <v>0.2</v>
      </c>
      <c r="L55" s="494"/>
      <c r="M55" s="496"/>
      <c r="N55" s="494"/>
      <c r="O55" s="496">
        <f ca="1">N55/РУ!$F$6</f>
        <v>0</v>
      </c>
      <c r="P55" s="253">
        <f ca="1">SUM(K54:K55,M54,O54)</f>
        <v>0.99999999999999989</v>
      </c>
    </row>
    <row r="56" spans="2:16" ht="23.25" customHeight="1">
      <c r="B56" s="515">
        <v>13</v>
      </c>
      <c r="C56" s="499" t="s">
        <v>220</v>
      </c>
      <c r="D56" s="499" t="s">
        <v>210</v>
      </c>
      <c r="E56" s="271"/>
      <c r="F56" s="199"/>
      <c r="G56" s="493" t="s">
        <v>56</v>
      </c>
      <c r="H56" s="493" t="s">
        <v>95</v>
      </c>
      <c r="I56" s="255">
        <v>2</v>
      </c>
      <c r="J56" s="255">
        <f ca="1">РУ!BX21</f>
        <v>20</v>
      </c>
      <c r="K56" s="256">
        <f ca="1">J56/РУ!$F$6</f>
        <v>0.66666666666666663</v>
      </c>
      <c r="L56" s="493">
        <f ca="1">РУ!BX23</f>
        <v>2</v>
      </c>
      <c r="M56" s="495">
        <f ca="1">L56/РУ!$F$6</f>
        <v>6.6666666666666666E-2</v>
      </c>
      <c r="N56" s="493">
        <f ca="1">РУ!BX24</f>
        <v>0</v>
      </c>
      <c r="O56" s="495">
        <f ca="1">N56/РУ!$F$6</f>
        <v>0</v>
      </c>
      <c r="P56" s="253"/>
    </row>
    <row r="57" spans="2:16" ht="23.25" customHeight="1">
      <c r="B57" s="517"/>
      <c r="C57" s="500"/>
      <c r="D57" s="500"/>
      <c r="E57" s="271"/>
      <c r="F57" s="199"/>
      <c r="G57" s="494"/>
      <c r="H57" s="494"/>
      <c r="I57" s="255">
        <v>1</v>
      </c>
      <c r="J57" s="255">
        <f ca="1">РУ!BX22</f>
        <v>8</v>
      </c>
      <c r="K57" s="256">
        <f ca="1">J57/РУ!$F$6</f>
        <v>0.26666666666666666</v>
      </c>
      <c r="L57" s="494"/>
      <c r="M57" s="496"/>
      <c r="N57" s="494"/>
      <c r="O57" s="496">
        <f ca="1">N57/РУ!$F$6</f>
        <v>0</v>
      </c>
      <c r="P57" s="253">
        <f ca="1">SUM(K56:K57,M56,O56)</f>
        <v>1</v>
      </c>
    </row>
    <row r="59" spans="2:16" ht="19.5">
      <c r="B59" s="487" t="s">
        <v>239</v>
      </c>
      <c r="C59" s="487"/>
      <c r="D59" s="487"/>
      <c r="E59" s="487"/>
      <c r="F59" s="487"/>
      <c r="G59" s="487"/>
      <c r="H59" s="487"/>
      <c r="I59" s="487"/>
      <c r="J59" s="487"/>
      <c r="K59" s="487"/>
      <c r="L59" s="487"/>
      <c r="M59" s="487"/>
      <c r="N59" s="487"/>
    </row>
    <row r="60" spans="2:16" ht="15.75">
      <c r="B60" s="329"/>
      <c r="C60" s="329"/>
      <c r="D60" s="145"/>
      <c r="E60" s="329"/>
      <c r="F60" s="145"/>
      <c r="G60" s="329"/>
      <c r="H60" s="329"/>
      <c r="I60" s="145"/>
      <c r="J60" s="329"/>
      <c r="K60" s="329"/>
      <c r="L60" s="329"/>
      <c r="M60" s="329"/>
      <c r="N60" s="329"/>
    </row>
    <row r="61" spans="2:16" ht="15.75">
      <c r="B61" s="505" t="s">
        <v>49</v>
      </c>
      <c r="C61" s="505"/>
      <c r="D61" s="505"/>
      <c r="E61" s="505"/>
      <c r="F61" s="505"/>
      <c r="G61" s="505"/>
      <c r="H61" s="505"/>
      <c r="I61" s="505"/>
      <c r="J61" s="505"/>
      <c r="K61" s="505"/>
      <c r="L61" s="505"/>
      <c r="M61" s="505"/>
      <c r="N61" s="505"/>
    </row>
    <row r="62" spans="2:16" ht="51.75" customHeight="1">
      <c r="B62" s="506" t="s">
        <v>50</v>
      </c>
      <c r="C62" s="506" t="s">
        <v>240</v>
      </c>
      <c r="D62" s="508" t="s">
        <v>241</v>
      </c>
      <c r="E62" s="506" t="s">
        <v>90</v>
      </c>
      <c r="F62" s="508" t="s">
        <v>91</v>
      </c>
      <c r="G62" s="506" t="s">
        <v>51</v>
      </c>
      <c r="H62" s="506" t="s">
        <v>52</v>
      </c>
      <c r="I62" s="506" t="s">
        <v>57</v>
      </c>
      <c r="J62" s="510" t="s">
        <v>30</v>
      </c>
      <c r="K62" s="511"/>
      <c r="L62" s="512" t="s">
        <v>31</v>
      </c>
      <c r="M62" s="512"/>
      <c r="N62" s="512" t="s">
        <v>32</v>
      </c>
      <c r="O62" s="512"/>
    </row>
    <row r="63" spans="2:16" ht="25.5" customHeight="1">
      <c r="B63" s="507"/>
      <c r="C63" s="507"/>
      <c r="D63" s="509"/>
      <c r="E63" s="507"/>
      <c r="F63" s="509"/>
      <c r="G63" s="507"/>
      <c r="H63" s="507"/>
      <c r="I63" s="507"/>
      <c r="J63" s="330" t="s">
        <v>33</v>
      </c>
      <c r="K63" s="330" t="s">
        <v>34</v>
      </c>
      <c r="L63" s="330" t="s">
        <v>33</v>
      </c>
      <c r="M63" s="330" t="s">
        <v>34</v>
      </c>
      <c r="N63" s="330" t="s">
        <v>33</v>
      </c>
      <c r="O63" s="330" t="s">
        <v>34</v>
      </c>
    </row>
    <row r="64" spans="2:16" ht="15.75">
      <c r="B64" s="346">
        <v>1</v>
      </c>
      <c r="C64" s="327" t="s">
        <v>242</v>
      </c>
      <c r="D64" s="327" t="s">
        <v>243</v>
      </c>
      <c r="E64" s="271"/>
      <c r="F64" s="199"/>
      <c r="G64" s="325" t="s">
        <v>53</v>
      </c>
      <c r="H64" s="325" t="s">
        <v>95</v>
      </c>
      <c r="I64" s="255">
        <v>1</v>
      </c>
      <c r="J64" s="255">
        <f ca="1">ЧТ!BK22</f>
        <v>30</v>
      </c>
      <c r="K64" s="256">
        <f ca="1">J64/ЧТ!$E$6</f>
        <v>1</v>
      </c>
      <c r="L64" s="325">
        <f ca="1">ЧТ!BK23</f>
        <v>0</v>
      </c>
      <c r="M64" s="326">
        <f ca="1">L64/ЧТ!$E$6</f>
        <v>0</v>
      </c>
      <c r="N64" s="325">
        <f ca="1">ЧТ!BK24</f>
        <v>0</v>
      </c>
      <c r="O64" s="326">
        <f ca="1">N64/ЧТ!$E$6</f>
        <v>0</v>
      </c>
      <c r="P64" s="253">
        <f ca="1">SUM(K64,M64,O64)</f>
        <v>1</v>
      </c>
    </row>
    <row r="65" spans="2:16" ht="31.5">
      <c r="B65" s="346">
        <v>2</v>
      </c>
      <c r="C65" s="327" t="s">
        <v>242</v>
      </c>
      <c r="D65" s="327" t="s">
        <v>244</v>
      </c>
      <c r="E65" s="271"/>
      <c r="F65" s="199"/>
      <c r="G65" s="325" t="s">
        <v>53</v>
      </c>
      <c r="H65" s="325" t="s">
        <v>95</v>
      </c>
      <c r="I65" s="255">
        <v>1</v>
      </c>
      <c r="J65" s="255">
        <f ca="1">ЧТ!BL22</f>
        <v>28</v>
      </c>
      <c r="K65" s="256">
        <f ca="1">J65/ЧТ!$E$6</f>
        <v>0.93333333333333335</v>
      </c>
      <c r="L65" s="325">
        <f ca="1">ЧТ!BL23</f>
        <v>2</v>
      </c>
      <c r="M65" s="326">
        <f ca="1">L65/ЧТ!$E$6</f>
        <v>6.6666666666666666E-2</v>
      </c>
      <c r="N65" s="325">
        <f ca="1">ЧТ!BL24</f>
        <v>0</v>
      </c>
      <c r="O65" s="326">
        <f ca="1">N65/ЧТ!$E$6</f>
        <v>0</v>
      </c>
      <c r="P65" s="253">
        <f t="shared" ref="P65:P67" ca="1" si="2">SUM(K65,M65,O65)</f>
        <v>1</v>
      </c>
    </row>
    <row r="66" spans="2:16" ht="31.5">
      <c r="B66" s="346">
        <v>3</v>
      </c>
      <c r="C66" s="327" t="s">
        <v>242</v>
      </c>
      <c r="D66" s="327" t="s">
        <v>244</v>
      </c>
      <c r="E66" s="271"/>
      <c r="F66" s="199"/>
      <c r="G66" s="325" t="s">
        <v>53</v>
      </c>
      <c r="H66" s="325" t="s">
        <v>95</v>
      </c>
      <c r="I66" s="255">
        <v>1</v>
      </c>
      <c r="J66" s="255">
        <f ca="1">ЧТ!BM22</f>
        <v>27</v>
      </c>
      <c r="K66" s="256">
        <f ca="1">J66/ЧТ!$E$6</f>
        <v>0.9</v>
      </c>
      <c r="L66" s="325">
        <f ca="1">ЧТ!BM23</f>
        <v>3</v>
      </c>
      <c r="M66" s="326">
        <f ca="1">L66/ЧТ!$E$6</f>
        <v>0.1</v>
      </c>
      <c r="N66" s="325">
        <f ca="1">ЧТ!BM24</f>
        <v>0</v>
      </c>
      <c r="O66" s="326">
        <f ca="1">N66/ЧТ!$E$6</f>
        <v>0</v>
      </c>
      <c r="P66" s="253">
        <f t="shared" ca="1" si="2"/>
        <v>1</v>
      </c>
    </row>
    <row r="67" spans="2:16" ht="31.5">
      <c r="B67" s="195">
        <v>4</v>
      </c>
      <c r="C67" s="327" t="s">
        <v>242</v>
      </c>
      <c r="D67" s="327" t="s">
        <v>244</v>
      </c>
      <c r="E67" s="327"/>
      <c r="F67" s="328"/>
      <c r="G67" s="325" t="s">
        <v>53</v>
      </c>
      <c r="H67" s="325" t="s">
        <v>54</v>
      </c>
      <c r="I67" s="255">
        <v>1</v>
      </c>
      <c r="J67" s="255">
        <f ca="1">ЧТ!BN22</f>
        <v>30</v>
      </c>
      <c r="K67" s="256">
        <f ca="1">J67/ЧТ!$E$6</f>
        <v>1</v>
      </c>
      <c r="L67" s="325">
        <f ca="1">ЧТ!BN23</f>
        <v>0</v>
      </c>
      <c r="M67" s="326">
        <f ca="1">L67/ЧТ!$E$6</f>
        <v>0</v>
      </c>
      <c r="N67" s="325">
        <f ca="1">ЧТ!BN24</f>
        <v>0</v>
      </c>
      <c r="O67" s="326">
        <f ca="1">N67/ЧТ!$E$6</f>
        <v>0</v>
      </c>
      <c r="P67" s="253">
        <f t="shared" ca="1" si="2"/>
        <v>1</v>
      </c>
    </row>
    <row r="68" spans="2:16" ht="15.75">
      <c r="B68" s="497">
        <v>5</v>
      </c>
      <c r="C68" s="499" t="s">
        <v>245</v>
      </c>
      <c r="D68" s="499" t="s">
        <v>246</v>
      </c>
      <c r="E68" s="271"/>
      <c r="F68" s="199"/>
      <c r="G68" s="501" t="s">
        <v>53</v>
      </c>
      <c r="H68" s="501" t="s">
        <v>247</v>
      </c>
      <c r="I68" s="255">
        <v>2</v>
      </c>
      <c r="J68" s="255">
        <f ca="1">ЧТ!BO21</f>
        <v>12</v>
      </c>
      <c r="K68" s="256">
        <f ca="1">J68/ЧТ!$E$6</f>
        <v>0.4</v>
      </c>
      <c r="L68" s="493">
        <f ca="1">ЧТ!BO23</f>
        <v>2</v>
      </c>
      <c r="M68" s="495">
        <f ca="1">L68/ЧТ!$E$6</f>
        <v>6.6666666666666666E-2</v>
      </c>
      <c r="N68" s="493">
        <f ca="1">ЧТ!BO24</f>
        <v>0</v>
      </c>
      <c r="O68" s="495">
        <f ca="1">N68/ЧТ!$E$6</f>
        <v>0</v>
      </c>
    </row>
    <row r="69" spans="2:16" ht="15.75">
      <c r="B69" s="498"/>
      <c r="C69" s="500"/>
      <c r="D69" s="500"/>
      <c r="E69" s="271"/>
      <c r="F69" s="199"/>
      <c r="G69" s="502"/>
      <c r="H69" s="502"/>
      <c r="I69" s="255">
        <v>1</v>
      </c>
      <c r="J69" s="255">
        <f ca="1">ЧТ!BO22</f>
        <v>16</v>
      </c>
      <c r="K69" s="256">
        <f ca="1">J69/ЧТ!$E$6</f>
        <v>0.53333333333333333</v>
      </c>
      <c r="L69" s="494"/>
      <c r="M69" s="496"/>
      <c r="N69" s="494"/>
      <c r="O69" s="496"/>
      <c r="P69" s="253">
        <f ca="1">SUM(K68:K69,M68,O68)</f>
        <v>1</v>
      </c>
    </row>
    <row r="70" spans="2:16" ht="31.5">
      <c r="B70" s="195">
        <v>6</v>
      </c>
      <c r="C70" s="327" t="s">
        <v>242</v>
      </c>
      <c r="D70" s="327" t="s">
        <v>244</v>
      </c>
      <c r="E70" s="271"/>
      <c r="F70" s="199"/>
      <c r="G70" s="325" t="s">
        <v>53</v>
      </c>
      <c r="H70" s="325" t="s">
        <v>54</v>
      </c>
      <c r="I70" s="255">
        <v>1</v>
      </c>
      <c r="J70" s="255">
        <f ca="1">ЧТ!BP22</f>
        <v>30</v>
      </c>
      <c r="K70" s="256">
        <f ca="1">J70/ЧТ!$E$6</f>
        <v>1</v>
      </c>
      <c r="L70" s="255">
        <f ca="1">ЧТ!BP23</f>
        <v>0</v>
      </c>
      <c r="M70" s="256">
        <f ca="1">L70/ЧТ!$E$6</f>
        <v>0</v>
      </c>
      <c r="N70" s="255">
        <f ca="1">ЧТ!BP24</f>
        <v>0</v>
      </c>
      <c r="O70" s="256">
        <f ca="1">N70/ЧТ!$E$6</f>
        <v>0</v>
      </c>
      <c r="P70" s="253">
        <f t="shared" ref="P70:P71" ca="1" si="3">SUM(K70,M70,O70)</f>
        <v>1</v>
      </c>
    </row>
    <row r="71" spans="2:16" ht="31.5">
      <c r="B71" s="346">
        <v>7</v>
      </c>
      <c r="C71" s="327" t="s">
        <v>248</v>
      </c>
      <c r="D71" s="327" t="s">
        <v>249</v>
      </c>
      <c r="E71" s="271"/>
      <c r="F71" s="199"/>
      <c r="G71" s="325" t="s">
        <v>53</v>
      </c>
      <c r="H71" s="325" t="s">
        <v>95</v>
      </c>
      <c r="I71" s="255">
        <v>1</v>
      </c>
      <c r="J71" s="255">
        <f ca="1">ЧТ!BQ22</f>
        <v>22</v>
      </c>
      <c r="K71" s="256">
        <f ca="1">J71/ЧТ!$E$6</f>
        <v>0.73333333333333328</v>
      </c>
      <c r="L71" s="325">
        <f ca="1">ЧТ!BQ23</f>
        <v>8</v>
      </c>
      <c r="M71" s="256">
        <f ca="1">L71/ЧТ!$E$6</f>
        <v>0.26666666666666666</v>
      </c>
      <c r="N71" s="325">
        <f ca="1">ЧТ!BQ24</f>
        <v>0</v>
      </c>
      <c r="O71" s="326">
        <f ca="1">N71/ЧТ!$E$6</f>
        <v>0</v>
      </c>
      <c r="P71" s="253">
        <f t="shared" ca="1" si="3"/>
        <v>1</v>
      </c>
    </row>
    <row r="72" spans="2:16" ht="15.75">
      <c r="B72" s="497">
        <v>8</v>
      </c>
      <c r="C72" s="499" t="s">
        <v>250</v>
      </c>
      <c r="D72" s="499" t="s">
        <v>251</v>
      </c>
      <c r="E72" s="271"/>
      <c r="F72" s="199"/>
      <c r="G72" s="503" t="s">
        <v>53</v>
      </c>
      <c r="H72" s="503" t="s">
        <v>55</v>
      </c>
      <c r="I72" s="255">
        <v>2</v>
      </c>
      <c r="J72" s="255">
        <f ca="1">ЧТ!BR21</f>
        <v>29</v>
      </c>
      <c r="K72" s="256">
        <f ca="1">J72/ЧТ!$E$6</f>
        <v>0.96666666666666667</v>
      </c>
      <c r="L72" s="493">
        <f ca="1">ЧТ!BR23</f>
        <v>1</v>
      </c>
      <c r="M72" s="495">
        <f ca="1">L72/ЧТ!$E$6</f>
        <v>3.3333333333333333E-2</v>
      </c>
      <c r="N72" s="493">
        <f ca="1">ЧТ!BR24</f>
        <v>0</v>
      </c>
      <c r="O72" s="495">
        <f ca="1">N72/ЧТ!$E$6</f>
        <v>0</v>
      </c>
    </row>
    <row r="73" spans="2:16" ht="15.75">
      <c r="B73" s="498"/>
      <c r="C73" s="500"/>
      <c r="D73" s="500"/>
      <c r="E73" s="271"/>
      <c r="F73" s="199"/>
      <c r="G73" s="504"/>
      <c r="H73" s="504"/>
      <c r="I73" s="255">
        <v>1</v>
      </c>
      <c r="J73" s="255">
        <f ca="1">ЧТ!BR22</f>
        <v>0</v>
      </c>
      <c r="K73" s="256">
        <f ca="1">J73/ЧТ!$E$6</f>
        <v>0</v>
      </c>
      <c r="L73" s="494"/>
      <c r="M73" s="496"/>
      <c r="N73" s="494"/>
      <c r="O73" s="496"/>
      <c r="P73" s="253">
        <f ca="1">SUM(K72:K73,M72,O72)</f>
        <v>1</v>
      </c>
    </row>
    <row r="74" spans="2:16" ht="27" customHeight="1">
      <c r="B74" s="497">
        <v>9</v>
      </c>
      <c r="C74" s="499" t="s">
        <v>248</v>
      </c>
      <c r="D74" s="499" t="s">
        <v>252</v>
      </c>
      <c r="E74" s="271"/>
      <c r="F74" s="199"/>
      <c r="G74" s="503" t="s">
        <v>56</v>
      </c>
      <c r="H74" s="503" t="s">
        <v>55</v>
      </c>
      <c r="I74" s="255">
        <v>2</v>
      </c>
      <c r="J74" s="255">
        <f ca="1">ЧТ!BS21</f>
        <v>22</v>
      </c>
      <c r="K74" s="256">
        <f ca="1">J74/ЧТ!$E$6</f>
        <v>0.73333333333333328</v>
      </c>
      <c r="L74" s="493">
        <f ca="1">ЧТ!BS23</f>
        <v>1</v>
      </c>
      <c r="M74" s="495">
        <f ca="1">L74/ЧТ!$E$6</f>
        <v>3.3333333333333333E-2</v>
      </c>
      <c r="N74" s="493">
        <f ca="1">ЧТ!BS24</f>
        <v>0</v>
      </c>
      <c r="O74" s="495">
        <f ca="1">N74/ЧТ!$E$6</f>
        <v>0</v>
      </c>
    </row>
    <row r="75" spans="2:16" ht="27" customHeight="1">
      <c r="B75" s="498"/>
      <c r="C75" s="500"/>
      <c r="D75" s="500"/>
      <c r="E75" s="271"/>
      <c r="F75" s="199"/>
      <c r="G75" s="504"/>
      <c r="H75" s="504"/>
      <c r="I75" s="255">
        <v>1</v>
      </c>
      <c r="J75" s="255">
        <f ca="1">ЧТ!BS22</f>
        <v>7</v>
      </c>
      <c r="K75" s="256">
        <f ca="1">J75/ЧТ!$E$6</f>
        <v>0.23333333333333334</v>
      </c>
      <c r="L75" s="494"/>
      <c r="M75" s="496"/>
      <c r="N75" s="494"/>
      <c r="O75" s="496"/>
      <c r="P75" s="253">
        <f ca="1">SUM(K74:K75,M74,O74)</f>
        <v>0.99999999999999989</v>
      </c>
    </row>
    <row r="76" spans="2:16" ht="21" customHeight="1">
      <c r="B76" s="497">
        <v>10</v>
      </c>
      <c r="C76" s="499" t="s">
        <v>248</v>
      </c>
      <c r="D76" s="499" t="s">
        <v>249</v>
      </c>
      <c r="E76" s="271"/>
      <c r="F76" s="199"/>
      <c r="G76" s="503" t="s">
        <v>56</v>
      </c>
      <c r="H76" s="503" t="s">
        <v>55</v>
      </c>
      <c r="I76" s="255">
        <v>2</v>
      </c>
      <c r="J76" s="255">
        <f ca="1">ЧТ!BT21</f>
        <v>22</v>
      </c>
      <c r="K76" s="256">
        <f ca="1">J76/ЧТ!$E$6</f>
        <v>0.73333333333333328</v>
      </c>
      <c r="L76" s="493">
        <f ca="1">ЧТ!BT23</f>
        <v>1</v>
      </c>
      <c r="M76" s="495">
        <f ca="1">L76/ЧТ!$E$6</f>
        <v>3.3333333333333333E-2</v>
      </c>
      <c r="N76" s="493">
        <f ca="1">ЧТ!BT24</f>
        <v>0</v>
      </c>
      <c r="O76" s="495">
        <f ca="1">N76/ЧТ!$E$6</f>
        <v>0</v>
      </c>
    </row>
    <row r="77" spans="2:16" ht="21" customHeight="1">
      <c r="B77" s="498"/>
      <c r="C77" s="500"/>
      <c r="D77" s="500"/>
      <c r="E77" s="271"/>
      <c r="F77" s="199"/>
      <c r="G77" s="504"/>
      <c r="H77" s="504"/>
      <c r="I77" s="255">
        <v>1</v>
      </c>
      <c r="J77" s="255">
        <f ca="1">ЧТ!BT22</f>
        <v>7</v>
      </c>
      <c r="K77" s="256">
        <f ca="1">J77/ЧТ!$E$6</f>
        <v>0.23333333333333334</v>
      </c>
      <c r="L77" s="494"/>
      <c r="M77" s="496"/>
      <c r="N77" s="494"/>
      <c r="O77" s="496"/>
      <c r="P77" s="253">
        <f ca="1">SUM(K76:K77,M76,O76)</f>
        <v>0.99999999999999989</v>
      </c>
    </row>
  </sheetData>
  <sheetProtection password="C621" sheet="1" objects="1" scenarios="1" selectLockedCells="1" selectUnlockedCells="1"/>
  <mergeCells count="187">
    <mergeCell ref="M56:M57"/>
    <mergeCell ref="O34:O35"/>
    <mergeCell ref="O36:O37"/>
    <mergeCell ref="O38:O39"/>
    <mergeCell ref="O43:O44"/>
    <mergeCell ref="O46:O49"/>
    <mergeCell ref="O50:O51"/>
    <mergeCell ref="O52:O53"/>
    <mergeCell ref="O54:O55"/>
    <mergeCell ref="O56:O57"/>
    <mergeCell ref="L52:L53"/>
    <mergeCell ref="L54:L55"/>
    <mergeCell ref="L56:L57"/>
    <mergeCell ref="N34:N35"/>
    <mergeCell ref="N36:N37"/>
    <mergeCell ref="N38:N39"/>
    <mergeCell ref="N43:N44"/>
    <mergeCell ref="N46:N49"/>
    <mergeCell ref="N50:N51"/>
    <mergeCell ref="N52:N53"/>
    <mergeCell ref="N54:N55"/>
    <mergeCell ref="N56:N57"/>
    <mergeCell ref="M34:M35"/>
    <mergeCell ref="M36:M37"/>
    <mergeCell ref="M38:M39"/>
    <mergeCell ref="M43:M44"/>
    <mergeCell ref="L34:L35"/>
    <mergeCell ref="L36:L37"/>
    <mergeCell ref="L38:L39"/>
    <mergeCell ref="L43:L44"/>
    <mergeCell ref="L50:L51"/>
    <mergeCell ref="L46:L49"/>
    <mergeCell ref="M52:M53"/>
    <mergeCell ref="M54:M55"/>
    <mergeCell ref="B56:B57"/>
    <mergeCell ref="C56:C57"/>
    <mergeCell ref="D56:D57"/>
    <mergeCell ref="G56:G57"/>
    <mergeCell ref="H56:H57"/>
    <mergeCell ref="C54:C55"/>
    <mergeCell ref="D54:D55"/>
    <mergeCell ref="G52:G53"/>
    <mergeCell ref="H52:H53"/>
    <mergeCell ref="B54:B55"/>
    <mergeCell ref="C52:C53"/>
    <mergeCell ref="D52:D53"/>
    <mergeCell ref="G54:G55"/>
    <mergeCell ref="H54:H55"/>
    <mergeCell ref="B52:B53"/>
    <mergeCell ref="B43:B44"/>
    <mergeCell ref="C43:C44"/>
    <mergeCell ref="D43:D44"/>
    <mergeCell ref="G43:G44"/>
    <mergeCell ref="H43:H44"/>
    <mergeCell ref="B38:B39"/>
    <mergeCell ref="C38:C39"/>
    <mergeCell ref="D38:D39"/>
    <mergeCell ref="G38:G39"/>
    <mergeCell ref="H38:H39"/>
    <mergeCell ref="L26:L27"/>
    <mergeCell ref="M26:M27"/>
    <mergeCell ref="N26:N27"/>
    <mergeCell ref="O26:O27"/>
    <mergeCell ref="L21:L22"/>
    <mergeCell ref="M21:M22"/>
    <mergeCell ref="N21:N22"/>
    <mergeCell ref="O21:O22"/>
    <mergeCell ref="L19:L20"/>
    <mergeCell ref="M19:M20"/>
    <mergeCell ref="N19:N20"/>
    <mergeCell ref="O19:O20"/>
    <mergeCell ref="B26:B27"/>
    <mergeCell ref="C26:C27"/>
    <mergeCell ref="D26:D27"/>
    <mergeCell ref="G26:G27"/>
    <mergeCell ref="H26:H27"/>
    <mergeCell ref="H19:H20"/>
    <mergeCell ref="B21:B22"/>
    <mergeCell ref="C21:C22"/>
    <mergeCell ref="D21:D22"/>
    <mergeCell ref="G21:G22"/>
    <mergeCell ref="H21:H22"/>
    <mergeCell ref="C23:C25"/>
    <mergeCell ref="G23:G25"/>
    <mergeCell ref="B19:B20"/>
    <mergeCell ref="C19:C20"/>
    <mergeCell ref="D19:D20"/>
    <mergeCell ref="G19:G20"/>
    <mergeCell ref="B3:N3"/>
    <mergeCell ref="C2:I2"/>
    <mergeCell ref="J2:K2"/>
    <mergeCell ref="B6:N6"/>
    <mergeCell ref="J7:K7"/>
    <mergeCell ref="L7:M7"/>
    <mergeCell ref="N7:O7"/>
    <mergeCell ref="B7:B8"/>
    <mergeCell ref="C7:C8"/>
    <mergeCell ref="E7:E8"/>
    <mergeCell ref="G7:G8"/>
    <mergeCell ref="H7:H8"/>
    <mergeCell ref="I7:I8"/>
    <mergeCell ref="D7:D8"/>
    <mergeCell ref="F7:F8"/>
    <mergeCell ref="B29:N29"/>
    <mergeCell ref="B31:N31"/>
    <mergeCell ref="B32:B33"/>
    <mergeCell ref="C32:C33"/>
    <mergeCell ref="D32:D33"/>
    <mergeCell ref="E32:E33"/>
    <mergeCell ref="F32:F33"/>
    <mergeCell ref="G32:G33"/>
    <mergeCell ref="H32:H33"/>
    <mergeCell ref="I32:I33"/>
    <mergeCell ref="J32:K32"/>
    <mergeCell ref="L32:M32"/>
    <mergeCell ref="N32:O32"/>
    <mergeCell ref="C34:C35"/>
    <mergeCell ref="D34:D35"/>
    <mergeCell ref="G34:G35"/>
    <mergeCell ref="H34:H35"/>
    <mergeCell ref="B36:B37"/>
    <mergeCell ref="C36:C37"/>
    <mergeCell ref="D36:D37"/>
    <mergeCell ref="G36:G37"/>
    <mergeCell ref="H36:H37"/>
    <mergeCell ref="B34:B35"/>
    <mergeCell ref="H46:H49"/>
    <mergeCell ref="H50:H51"/>
    <mergeCell ref="M46:M49"/>
    <mergeCell ref="M50:M51"/>
    <mergeCell ref="B46:B49"/>
    <mergeCell ref="C46:C49"/>
    <mergeCell ref="D46:D49"/>
    <mergeCell ref="G46:G49"/>
    <mergeCell ref="B50:B51"/>
    <mergeCell ref="C50:C51"/>
    <mergeCell ref="D50:D51"/>
    <mergeCell ref="G50:G51"/>
    <mergeCell ref="B59:N59"/>
    <mergeCell ref="B61:N61"/>
    <mergeCell ref="B62:B63"/>
    <mergeCell ref="C62:C63"/>
    <mergeCell ref="D62:D63"/>
    <mergeCell ref="E62:E63"/>
    <mergeCell ref="F62:F63"/>
    <mergeCell ref="G62:G63"/>
    <mergeCell ref="H62:H63"/>
    <mergeCell ref="I62:I63"/>
    <mergeCell ref="J62:K62"/>
    <mergeCell ref="L62:M62"/>
    <mergeCell ref="N62:O62"/>
    <mergeCell ref="B74:B75"/>
    <mergeCell ref="C74:C75"/>
    <mergeCell ref="D74:D75"/>
    <mergeCell ref="G74:G75"/>
    <mergeCell ref="H74:H75"/>
    <mergeCell ref="L74:L75"/>
    <mergeCell ref="M74:M75"/>
    <mergeCell ref="N74:N75"/>
    <mergeCell ref="O74:O75"/>
    <mergeCell ref="B76:B77"/>
    <mergeCell ref="C76:C77"/>
    <mergeCell ref="D76:D77"/>
    <mergeCell ref="G76:G77"/>
    <mergeCell ref="H76:H77"/>
    <mergeCell ref="L76:L77"/>
    <mergeCell ref="M76:M77"/>
    <mergeCell ref="N76:N77"/>
    <mergeCell ref="O76:O77"/>
    <mergeCell ref="N68:N69"/>
    <mergeCell ref="O68:O69"/>
    <mergeCell ref="N72:N73"/>
    <mergeCell ref="O72:O73"/>
    <mergeCell ref="B68:B69"/>
    <mergeCell ref="C68:C69"/>
    <mergeCell ref="D68:D69"/>
    <mergeCell ref="G68:G69"/>
    <mergeCell ref="H68:H69"/>
    <mergeCell ref="L68:L69"/>
    <mergeCell ref="L72:L73"/>
    <mergeCell ref="M68:M69"/>
    <mergeCell ref="M72:M73"/>
    <mergeCell ref="B72:B73"/>
    <mergeCell ref="C72:C73"/>
    <mergeCell ref="D72:D73"/>
    <mergeCell ref="G72:G73"/>
    <mergeCell ref="H72:H73"/>
  </mergeCells>
  <pageMargins left="0.7" right="0.7" top="0.75" bottom="0.75" header="0.3" footer="0.3"/>
  <pageSetup paperSize="9" scale="80" fitToHeight="0" orientation="landscape" r:id="rId1"/>
  <headerFooter scaleWithDoc="0">
    <oddHeader>&amp;CКГБУ "Региональный центр оценки качества образования"</oddHeader>
  </headerFooter>
  <rowBreaks count="3" manualBreakCount="3">
    <brk id="28" max="16383" man="1"/>
    <brk id="51" max="16383" man="1"/>
    <brk id="58" max="16383" man="1"/>
  </rowBreaks>
</worksheet>
</file>

<file path=xl/worksheets/sheet11.xml><?xml version="1.0" encoding="utf-8"?>
<worksheet xmlns="http://schemas.openxmlformats.org/spreadsheetml/2006/main" xmlns:r="http://schemas.openxmlformats.org/officeDocument/2006/relationships">
  <sheetPr codeName="Лист9">
    <tabColor rgb="FFFF0000"/>
    <pageSetUpPr fitToPage="1"/>
  </sheetPr>
  <dimension ref="B1:Y72"/>
  <sheetViews>
    <sheetView view="pageLayout" topLeftCell="A25" zoomScale="80" zoomScalePageLayoutView="80" workbookViewId="0">
      <selection activeCell="G5" sqref="G5"/>
    </sheetView>
  </sheetViews>
  <sheetFormatPr defaultRowHeight="12.75"/>
  <cols>
    <col min="1" max="1" width="4.5703125" customWidth="1"/>
    <col min="2" max="2" width="11" customWidth="1"/>
    <col min="3" max="3" width="29.28515625" customWidth="1"/>
    <col min="4" max="4" width="11.85546875" customWidth="1"/>
    <col min="5" max="5" width="8.140625" hidden="1" customWidth="1"/>
    <col min="6" max="6" width="7.85546875" customWidth="1"/>
    <col min="7" max="7" width="8.42578125" customWidth="1"/>
    <col min="8" max="11" width="7.85546875" customWidth="1"/>
    <col min="12" max="13" width="7.42578125" customWidth="1"/>
    <col min="14" max="14" width="11.85546875" customWidth="1"/>
    <col min="15" max="15" width="6.7109375" hidden="1" customWidth="1"/>
    <col min="16" max="21" width="7.42578125" customWidth="1"/>
    <col min="22" max="23" width="7.5703125" customWidth="1"/>
    <col min="24" max="25" width="9.140625" hidden="1" customWidth="1"/>
  </cols>
  <sheetData>
    <row r="1" spans="2:25" ht="42" customHeight="1">
      <c r="B1" s="109" t="s">
        <v>29</v>
      </c>
      <c r="C1" s="488">
        <f>'СПИСОК КЛАССА'!F1</f>
        <v>3866</v>
      </c>
      <c r="D1" s="489"/>
      <c r="E1" s="489"/>
      <c r="F1" s="489"/>
      <c r="G1" s="489"/>
      <c r="K1" s="490" t="s">
        <v>1</v>
      </c>
      <c r="L1" s="490"/>
      <c r="M1" s="110" t="str">
        <f>'СПИСОК КЛАССА'!H1</f>
        <v>0102</v>
      </c>
    </row>
    <row r="2" spans="2:25" ht="19.5" customHeight="1">
      <c r="B2" s="487" t="s">
        <v>186</v>
      </c>
      <c r="C2" s="487"/>
      <c r="D2" s="487"/>
      <c r="E2" s="487"/>
      <c r="F2" s="487"/>
      <c r="G2" s="487"/>
      <c r="H2" s="487"/>
      <c r="I2" s="487"/>
      <c r="J2" s="487"/>
      <c r="K2" s="487"/>
      <c r="L2" s="487"/>
      <c r="M2" s="487"/>
      <c r="N2" s="487"/>
      <c r="O2" s="487"/>
      <c r="P2" s="487"/>
      <c r="Q2" s="487"/>
      <c r="R2" s="487"/>
      <c r="S2" s="487"/>
      <c r="T2" s="487"/>
      <c r="U2" s="487"/>
      <c r="V2" s="487"/>
      <c r="W2" s="487"/>
    </row>
    <row r="4" spans="2:25" s="121" customFormat="1" ht="48.75" customHeight="1">
      <c r="B4" s="491" t="s">
        <v>10</v>
      </c>
      <c r="C4" s="491" t="s">
        <v>161</v>
      </c>
      <c r="D4" s="520" t="s">
        <v>329</v>
      </c>
      <c r="E4" s="520" t="s">
        <v>60</v>
      </c>
      <c r="F4" s="491" t="s">
        <v>40</v>
      </c>
      <c r="G4" s="491"/>
      <c r="H4" s="491" t="s">
        <v>41</v>
      </c>
      <c r="I4" s="491"/>
      <c r="J4" s="522" t="s">
        <v>42</v>
      </c>
      <c r="K4" s="523"/>
      <c r="L4" s="522" t="s">
        <v>43</v>
      </c>
      <c r="M4" s="523"/>
      <c r="N4" s="524" t="s">
        <v>330</v>
      </c>
      <c r="O4" s="524" t="s">
        <v>60</v>
      </c>
      <c r="P4" s="526" t="s">
        <v>40</v>
      </c>
      <c r="Q4" s="526"/>
      <c r="R4" s="526" t="s">
        <v>41</v>
      </c>
      <c r="S4" s="526"/>
      <c r="T4" s="527" t="s">
        <v>42</v>
      </c>
      <c r="U4" s="528"/>
      <c r="V4" s="527" t="s">
        <v>43</v>
      </c>
      <c r="W4" s="528"/>
    </row>
    <row r="5" spans="2:25" s="121" customFormat="1" ht="33.75" customHeight="1">
      <c r="B5" s="491"/>
      <c r="C5" s="491"/>
      <c r="D5" s="521"/>
      <c r="E5" s="521"/>
      <c r="F5" s="122" t="s">
        <v>36</v>
      </c>
      <c r="G5" s="122" t="s">
        <v>34</v>
      </c>
      <c r="H5" s="122" t="s">
        <v>36</v>
      </c>
      <c r="I5" s="122" t="s">
        <v>34</v>
      </c>
      <c r="J5" s="122" t="s">
        <v>36</v>
      </c>
      <c r="K5" s="122" t="s">
        <v>34</v>
      </c>
      <c r="L5" s="125" t="s">
        <v>36</v>
      </c>
      <c r="M5" s="125" t="s">
        <v>34</v>
      </c>
      <c r="N5" s="525"/>
      <c r="O5" s="525"/>
      <c r="P5" s="150" t="s">
        <v>36</v>
      </c>
      <c r="Q5" s="150" t="s">
        <v>34</v>
      </c>
      <c r="R5" s="150" t="s">
        <v>36</v>
      </c>
      <c r="S5" s="150" t="s">
        <v>34</v>
      </c>
      <c r="T5" s="150" t="s">
        <v>36</v>
      </c>
      <c r="U5" s="150" t="s">
        <v>34</v>
      </c>
      <c r="V5" s="150" t="s">
        <v>36</v>
      </c>
      <c r="W5" s="150" t="s">
        <v>34</v>
      </c>
    </row>
    <row r="6" spans="2:25" ht="19.5" customHeight="1">
      <c r="B6" s="270">
        <v>1</v>
      </c>
      <c r="C6" s="271" t="s">
        <v>159</v>
      </c>
      <c r="D6" s="255" t="s">
        <v>187</v>
      </c>
      <c r="E6" s="144">
        <v>3</v>
      </c>
      <c r="F6" s="106">
        <f ca="1">SUM(МА!BK22,МА!BN22,МА!BT22)</f>
        <v>82</v>
      </c>
      <c r="G6" s="124">
        <f ca="1">F6/E6/МА!$F$6</f>
        <v>0.91111111111111109</v>
      </c>
      <c r="H6" s="106"/>
      <c r="I6" s="124"/>
      <c r="J6" s="144">
        <f ca="1">SUM(МА!BK23,МА!BN23,МА!BT23)</f>
        <v>8</v>
      </c>
      <c r="K6" s="124">
        <f ca="1">J6/E6/МА!$F$6</f>
        <v>8.8888888888888878E-2</v>
      </c>
      <c r="L6" s="123">
        <f ca="1">SUM(МА!BK24,МА!BN24,МА!BT24)</f>
        <v>0</v>
      </c>
      <c r="M6" s="124">
        <f ca="1">L6/E6/МА!$F$6</f>
        <v>0</v>
      </c>
      <c r="N6" s="144" t="s">
        <v>188</v>
      </c>
      <c r="O6" s="144">
        <v>2</v>
      </c>
      <c r="P6" s="144">
        <f ca="1">SUM(МА!BU21,МА!BV21)</f>
        <v>54</v>
      </c>
      <c r="Q6" s="256">
        <f ca="1">P6/O6/МА!$F$6</f>
        <v>0.9</v>
      </c>
      <c r="R6" s="204">
        <f ca="1">SUM(МА!BU22,МА!BV22)</f>
        <v>3</v>
      </c>
      <c r="S6" s="256">
        <f ca="1">R6/O6/МА!$F$6</f>
        <v>0.05</v>
      </c>
      <c r="T6" s="204">
        <f ca="1">SUM(МА!BU23,МА!BV23)</f>
        <v>3</v>
      </c>
      <c r="U6" s="256">
        <f ca="1">T6/O6/МА!$F$6</f>
        <v>0.05</v>
      </c>
      <c r="V6" s="204">
        <f ca="1">SUM(МА!BU24,МА!BV24)</f>
        <v>0</v>
      </c>
      <c r="W6" s="256">
        <f ca="1">V6/O6/МА!$F$6</f>
        <v>0</v>
      </c>
      <c r="X6" s="205">
        <f ca="1">SUM(G6,K6,M6)</f>
        <v>1</v>
      </c>
      <c r="Y6" s="205">
        <f ca="1">SUM(Q6,S6,U6,W6)</f>
        <v>1</v>
      </c>
    </row>
    <row r="7" spans="2:25" ht="30" customHeight="1">
      <c r="B7" s="270">
        <v>2</v>
      </c>
      <c r="C7" s="271" t="s">
        <v>163</v>
      </c>
      <c r="D7" s="255" t="s">
        <v>189</v>
      </c>
      <c r="E7" s="144">
        <v>2</v>
      </c>
      <c r="F7" s="106">
        <f ca="1">SUM(МА!BL22,МА!BM22)</f>
        <v>56</v>
      </c>
      <c r="G7" s="124">
        <f ca="1">F7/E7/МА!$F$6</f>
        <v>0.93333333333333335</v>
      </c>
      <c r="H7" s="179"/>
      <c r="I7" s="124"/>
      <c r="J7" s="179">
        <f ca="1">SUM(МА!BL23,МА!BM23)</f>
        <v>4</v>
      </c>
      <c r="K7" s="124">
        <f ca="1">J7/E7/МА!$F$6</f>
        <v>6.6666666666666666E-2</v>
      </c>
      <c r="L7" s="179">
        <f ca="1">SUM(МА!BL24,МА!BM24)</f>
        <v>0</v>
      </c>
      <c r="M7" s="124">
        <f ca="1">L7/E7/МА!$F$6</f>
        <v>0</v>
      </c>
      <c r="N7" s="144"/>
      <c r="O7" s="144"/>
      <c r="P7" s="144"/>
      <c r="Q7" s="256"/>
      <c r="R7" s="144"/>
      <c r="S7" s="256"/>
      <c r="T7" s="144"/>
      <c r="U7" s="256"/>
      <c r="V7" s="144"/>
      <c r="W7" s="256"/>
      <c r="X7" s="205">
        <f ca="1">SUM(G7,K7,M7)</f>
        <v>1</v>
      </c>
      <c r="Y7" s="205"/>
    </row>
    <row r="8" spans="2:25" ht="31.5" customHeight="1">
      <c r="B8" s="114">
        <v>3</v>
      </c>
      <c r="C8" s="227" t="s">
        <v>167</v>
      </c>
      <c r="D8" s="255" t="s">
        <v>190</v>
      </c>
      <c r="E8" s="255">
        <v>2</v>
      </c>
      <c r="F8" s="255">
        <f ca="1">SUM(МА!BO22,МА!BQ22)</f>
        <v>52</v>
      </c>
      <c r="G8" s="256">
        <f ca="1">F8/E8/МА!$F$6</f>
        <v>0.8666666666666667</v>
      </c>
      <c r="H8" s="255"/>
      <c r="I8" s="256"/>
      <c r="J8" s="255">
        <f ca="1">SUM(МА!BO23,МА!BQ23)</f>
        <v>8</v>
      </c>
      <c r="K8" s="256">
        <f ca="1">J8/E8/МА!$F$6</f>
        <v>0.13333333333333333</v>
      </c>
      <c r="L8" s="255">
        <f ca="1">SUM(МА!BO24,МА!BQ24)</f>
        <v>0</v>
      </c>
      <c r="M8" s="256">
        <f ca="1">L8/E8/МА!$F$6</f>
        <v>0</v>
      </c>
      <c r="N8" s="226">
        <v>14</v>
      </c>
      <c r="O8" s="226">
        <v>1</v>
      </c>
      <c r="P8" s="226">
        <f ca="1">МА!BZ21</f>
        <v>15</v>
      </c>
      <c r="Q8" s="256">
        <f ca="1">P8/O8/МА!$F$6</f>
        <v>0.5</v>
      </c>
      <c r="R8" s="226">
        <f ca="1">МА!BZ22</f>
        <v>1</v>
      </c>
      <c r="S8" s="256">
        <f ca="1">R8/O8/МА!$F$6</f>
        <v>3.3333333333333333E-2</v>
      </c>
      <c r="T8" s="226">
        <f ca="1">МА!BZ23</f>
        <v>14</v>
      </c>
      <c r="U8" s="256">
        <f ca="1">T8/O8/МА!$F$6</f>
        <v>0.46666666666666667</v>
      </c>
      <c r="V8" s="226">
        <f ca="1">МА!BZ24</f>
        <v>0</v>
      </c>
      <c r="W8" s="256">
        <f ca="1">V8/O8/МА!$F$6</f>
        <v>0</v>
      </c>
      <c r="X8" s="205">
        <f ca="1">SUM(G8,K8,M8)</f>
        <v>1</v>
      </c>
      <c r="Y8" s="205">
        <f ca="1">SUM(Q8,S8,U8,W8)</f>
        <v>1</v>
      </c>
    </row>
    <row r="9" spans="2:25" ht="47.25" customHeight="1">
      <c r="B9" s="270">
        <v>4</v>
      </c>
      <c r="C9" s="271" t="s">
        <v>191</v>
      </c>
      <c r="D9" s="255" t="s">
        <v>192</v>
      </c>
      <c r="E9" s="226">
        <v>3</v>
      </c>
      <c r="F9" s="226">
        <f ca="1">SUM(МА!BP22,МА!BR22,МА!BS22)</f>
        <v>85</v>
      </c>
      <c r="G9" s="256">
        <f ca="1">F9/E9/МА!$F$6</f>
        <v>0.94444444444444442</v>
      </c>
      <c r="H9" s="255"/>
      <c r="I9" s="256"/>
      <c r="J9" s="255">
        <f ca="1">SUM(МА!BP23,МА!BR23,МА!BS23)</f>
        <v>5</v>
      </c>
      <c r="K9" s="256">
        <f ca="1">J9/E9/МА!$F$6</f>
        <v>5.5555555555555559E-2</v>
      </c>
      <c r="L9" s="255">
        <f ca="1">SUM(МА!BP24,МА!BR24,МА!BS24)</f>
        <v>0</v>
      </c>
      <c r="M9" s="256">
        <f ca="1">L9/E9/МА!$F$6</f>
        <v>0</v>
      </c>
      <c r="N9" s="226"/>
      <c r="O9" s="226"/>
      <c r="P9" s="226"/>
      <c r="Q9" s="256"/>
      <c r="R9" s="255"/>
      <c r="S9" s="256"/>
      <c r="T9" s="255"/>
      <c r="U9" s="256"/>
      <c r="V9" s="255"/>
      <c r="W9" s="256"/>
      <c r="X9" s="205">
        <f ca="1">SUM(G9,K9,M9)</f>
        <v>1</v>
      </c>
      <c r="Y9" s="205"/>
    </row>
    <row r="10" spans="2:25" ht="19.5" customHeight="1">
      <c r="B10" s="114">
        <v>5</v>
      </c>
      <c r="C10" s="227" t="s">
        <v>177</v>
      </c>
      <c r="D10" s="255"/>
      <c r="E10" s="255"/>
      <c r="F10" s="255"/>
      <c r="G10" s="256"/>
      <c r="H10" s="255"/>
      <c r="I10" s="256"/>
      <c r="J10" s="255"/>
      <c r="K10" s="256"/>
      <c r="L10" s="255"/>
      <c r="M10" s="256"/>
      <c r="N10" s="255">
        <v>13</v>
      </c>
      <c r="O10" s="255">
        <v>1</v>
      </c>
      <c r="P10" s="255">
        <f ca="1">МА!CA20</f>
        <v>17</v>
      </c>
      <c r="Q10" s="256">
        <f ca="1">P10/O10/МА!$F$6</f>
        <v>0.56666666666666665</v>
      </c>
      <c r="R10" s="255">
        <f ca="1">SUM(МА!CA21:CA22)</f>
        <v>13</v>
      </c>
      <c r="S10" s="256">
        <f ca="1">R10/O10/МА!$F$6</f>
        <v>0.43333333333333335</v>
      </c>
      <c r="T10" s="255">
        <f ca="1">МА!CA23</f>
        <v>0</v>
      </c>
      <c r="U10" s="256">
        <f ca="1">T10/O10/МА!$F$6</f>
        <v>0</v>
      </c>
      <c r="V10" s="255">
        <f ca="1">МА!CA24</f>
        <v>0</v>
      </c>
      <c r="W10" s="256">
        <f ca="1">V10/O10/МА!$F$6</f>
        <v>0</v>
      </c>
      <c r="X10" s="205"/>
      <c r="Y10" s="205">
        <f ca="1">SUM(Q10,S10,U10,W10)</f>
        <v>1</v>
      </c>
    </row>
    <row r="11" spans="2:25">
      <c r="R11" s="205"/>
    </row>
    <row r="35" spans="2:25" ht="19.5" customHeight="1">
      <c r="B35" s="487" t="s">
        <v>209</v>
      </c>
      <c r="C35" s="487"/>
      <c r="D35" s="487"/>
      <c r="E35" s="487"/>
      <c r="F35" s="487"/>
      <c r="G35" s="487"/>
      <c r="H35" s="487"/>
      <c r="I35" s="487"/>
      <c r="J35" s="487"/>
      <c r="K35" s="487"/>
      <c r="L35" s="487"/>
      <c r="M35" s="487"/>
      <c r="N35" s="487"/>
      <c r="O35" s="487"/>
      <c r="P35" s="487"/>
      <c r="Q35" s="487"/>
      <c r="R35" s="487"/>
      <c r="S35" s="487"/>
      <c r="T35" s="487"/>
      <c r="U35" s="487"/>
      <c r="V35" s="487"/>
      <c r="W35" s="487"/>
    </row>
    <row r="37" spans="2:25" s="121" customFormat="1" ht="48.75" customHeight="1">
      <c r="B37" s="491" t="s">
        <v>10</v>
      </c>
      <c r="C37" s="491" t="s">
        <v>161</v>
      </c>
      <c r="D37" s="520" t="s">
        <v>329</v>
      </c>
      <c r="E37" s="520" t="s">
        <v>60</v>
      </c>
      <c r="F37" s="491" t="s">
        <v>40</v>
      </c>
      <c r="G37" s="491"/>
      <c r="H37" s="491" t="s">
        <v>41</v>
      </c>
      <c r="I37" s="491"/>
      <c r="J37" s="522" t="s">
        <v>42</v>
      </c>
      <c r="K37" s="523"/>
      <c r="L37" s="522" t="s">
        <v>43</v>
      </c>
      <c r="M37" s="523"/>
      <c r="N37" s="524" t="s">
        <v>330</v>
      </c>
      <c r="O37" s="524" t="s">
        <v>60</v>
      </c>
      <c r="P37" s="526" t="s">
        <v>40</v>
      </c>
      <c r="Q37" s="526"/>
      <c r="R37" s="526" t="s">
        <v>41</v>
      </c>
      <c r="S37" s="526"/>
      <c r="T37" s="527" t="s">
        <v>42</v>
      </c>
      <c r="U37" s="528"/>
      <c r="V37" s="527" t="s">
        <v>43</v>
      </c>
      <c r="W37" s="528"/>
    </row>
    <row r="38" spans="2:25" s="121" customFormat="1" ht="33.75" customHeight="1">
      <c r="B38" s="491"/>
      <c r="C38" s="491"/>
      <c r="D38" s="521"/>
      <c r="E38" s="521"/>
      <c r="F38" s="292" t="s">
        <v>36</v>
      </c>
      <c r="G38" s="292" t="s">
        <v>34</v>
      </c>
      <c r="H38" s="292" t="s">
        <v>36</v>
      </c>
      <c r="I38" s="292" t="s">
        <v>34</v>
      </c>
      <c r="J38" s="292" t="s">
        <v>36</v>
      </c>
      <c r="K38" s="292" t="s">
        <v>34</v>
      </c>
      <c r="L38" s="292" t="s">
        <v>36</v>
      </c>
      <c r="M38" s="292" t="s">
        <v>34</v>
      </c>
      <c r="N38" s="525"/>
      <c r="O38" s="525"/>
      <c r="P38" s="295" t="s">
        <v>36</v>
      </c>
      <c r="Q38" s="295" t="s">
        <v>34</v>
      </c>
      <c r="R38" s="295" t="s">
        <v>36</v>
      </c>
      <c r="S38" s="295" t="s">
        <v>34</v>
      </c>
      <c r="T38" s="295" t="s">
        <v>36</v>
      </c>
      <c r="U38" s="295" t="s">
        <v>34</v>
      </c>
      <c r="V38" s="295" t="s">
        <v>36</v>
      </c>
      <c r="W38" s="295" t="s">
        <v>34</v>
      </c>
    </row>
    <row r="39" spans="2:25" ht="18" customHeight="1">
      <c r="B39" s="270">
        <v>1</v>
      </c>
      <c r="C39" s="271" t="s">
        <v>220</v>
      </c>
      <c r="D39" s="255" t="s">
        <v>222</v>
      </c>
      <c r="E39" s="255">
        <v>5</v>
      </c>
      <c r="F39" s="255">
        <f ca="1">SUM(РУ!BK21:BM21,РУ!CJ19,РУ!BU21)</f>
        <v>93</v>
      </c>
      <c r="G39" s="256">
        <f ca="1">F39/$E39/РУ!$F$6</f>
        <v>0.62</v>
      </c>
      <c r="H39" s="255">
        <f ca="1">SUM(РУ!BK22:BM22,РУ!CJ20:CJ22,РУ!BU22)</f>
        <v>48</v>
      </c>
      <c r="I39" s="256">
        <f ca="1">H39/$E39/РУ!$F$6</f>
        <v>0.32</v>
      </c>
      <c r="J39" s="255">
        <f ca="1">SUM(РУ!BK23:BM23,РУ!CJ23,РУ!BU23)</f>
        <v>9</v>
      </c>
      <c r="K39" s="256">
        <f ca="1">J39/$E39/РУ!$F$6</f>
        <v>6.0000000000000005E-2</v>
      </c>
      <c r="L39" s="255">
        <f ca="1">SUM(РУ!BK24:BM24,РУ!CJ24,РУ!BU24)</f>
        <v>0</v>
      </c>
      <c r="M39" s="256">
        <f ca="1">L39/$E39/РУ!$F$6</f>
        <v>0</v>
      </c>
      <c r="N39" s="255" t="s">
        <v>226</v>
      </c>
      <c r="O39" s="255">
        <v>2</v>
      </c>
      <c r="P39" s="255">
        <f ca="1">SUM(РУ!BW21:BX21)</f>
        <v>39</v>
      </c>
      <c r="Q39" s="256">
        <f ca="1">P39/$O39/РУ!$F$6</f>
        <v>0.65</v>
      </c>
      <c r="R39" s="255">
        <f ca="1">SUM(РУ!BW22:BX22)</f>
        <v>14</v>
      </c>
      <c r="S39" s="256">
        <f ca="1">R39/$O39/РУ!$F$6</f>
        <v>0.23333333333333334</v>
      </c>
      <c r="T39" s="255">
        <f ca="1">SUM(РУ!BW23:BX23)</f>
        <v>7</v>
      </c>
      <c r="U39" s="256">
        <f ca="1">T39/$O39/РУ!$F$6</f>
        <v>0.11666666666666667</v>
      </c>
      <c r="V39" s="255">
        <f ca="1">SUM(РУ!BW24:BX24)</f>
        <v>0</v>
      </c>
      <c r="W39" s="256">
        <f ca="1">V39/$O39/РУ!$F$6</f>
        <v>0</v>
      </c>
      <c r="X39" s="205">
        <f ca="1">SUM(G39,I39,K39,M39)</f>
        <v>1</v>
      </c>
      <c r="Y39" s="205">
        <f ca="1">SUM(Q39,S39,U39,W39)</f>
        <v>1</v>
      </c>
    </row>
    <row r="40" spans="2:25" ht="15.75" customHeight="1">
      <c r="B40" s="114">
        <v>2</v>
      </c>
      <c r="C40" s="271" t="s">
        <v>221</v>
      </c>
      <c r="D40" s="199" t="s">
        <v>223</v>
      </c>
      <c r="E40" s="255">
        <v>5</v>
      </c>
      <c r="F40" s="255">
        <f ca="1">SUM(РУ!BN22:BP22,РУ!BQ21,РУ!BR22)</f>
        <v>129</v>
      </c>
      <c r="G40" s="256">
        <f ca="1">F40/$E40/РУ!$F$6</f>
        <v>0.86</v>
      </c>
      <c r="H40" s="255">
        <f ca="1">РУ!BQ22</f>
        <v>6</v>
      </c>
      <c r="I40" s="256">
        <f ca="1">H40/$E40/РУ!$F$6</f>
        <v>0.04</v>
      </c>
      <c r="J40" s="255">
        <f ca="1">SUM(РУ!BN23:BR23)</f>
        <v>15</v>
      </c>
      <c r="K40" s="256">
        <f ca="1">J40/$E40/РУ!$F$6</f>
        <v>0.1</v>
      </c>
      <c r="L40" s="255">
        <f ca="1">SUM(РУ!BN24:BR24)</f>
        <v>0</v>
      </c>
      <c r="M40" s="256">
        <f ca="1">L40/$E40/РУ!$F$6</f>
        <v>0</v>
      </c>
      <c r="N40" s="255">
        <v>11</v>
      </c>
      <c r="O40" s="255">
        <v>1</v>
      </c>
      <c r="P40" s="255">
        <f ca="1">РУ!BV21</f>
        <v>27</v>
      </c>
      <c r="Q40" s="256">
        <f ca="1">P40/$O40/РУ!$F$6</f>
        <v>0.9</v>
      </c>
      <c r="R40" s="255">
        <f ca="1">РУ!BV22</f>
        <v>2</v>
      </c>
      <c r="S40" s="256">
        <f ca="1">R40/$O40/РУ!$F$6</f>
        <v>6.6666666666666666E-2</v>
      </c>
      <c r="T40" s="255">
        <f ca="1">РУ!BV23</f>
        <v>1</v>
      </c>
      <c r="U40" s="256">
        <f ca="1">T40/$O40/РУ!$F$6</f>
        <v>3.3333333333333333E-2</v>
      </c>
      <c r="V40" s="255">
        <f ca="1">РУ!BV24</f>
        <v>0</v>
      </c>
      <c r="W40" s="256">
        <f ca="1">V40/$O40/РУ!$F$6</f>
        <v>0</v>
      </c>
      <c r="X40" s="205">
        <f ca="1">SUM(G40,I40,K40,M40)</f>
        <v>1</v>
      </c>
      <c r="Y40" s="205">
        <f ca="1">SUM(Q40,S40,U40,W40)</f>
        <v>1</v>
      </c>
    </row>
    <row r="65" spans="2:25" ht="19.5">
      <c r="B65" s="487" t="s">
        <v>253</v>
      </c>
      <c r="C65" s="487"/>
      <c r="D65" s="487"/>
      <c r="E65" s="487"/>
      <c r="F65" s="487"/>
      <c r="G65" s="487"/>
      <c r="H65" s="487"/>
      <c r="I65" s="487"/>
      <c r="J65" s="487"/>
      <c r="K65" s="487"/>
      <c r="L65" s="487"/>
      <c r="M65" s="487"/>
      <c r="N65" s="487"/>
      <c r="O65" s="487"/>
      <c r="P65" s="487"/>
      <c r="Q65" s="487"/>
      <c r="R65" s="487"/>
      <c r="S65" s="487"/>
      <c r="T65" s="487"/>
      <c r="U65" s="487"/>
      <c r="V65" s="487"/>
      <c r="W65" s="487"/>
    </row>
    <row r="67" spans="2:25" ht="54" customHeight="1">
      <c r="B67" s="491" t="s">
        <v>240</v>
      </c>
      <c r="C67" s="491" t="s">
        <v>254</v>
      </c>
      <c r="D67" s="520" t="s">
        <v>329</v>
      </c>
      <c r="E67" s="520" t="s">
        <v>60</v>
      </c>
      <c r="F67" s="491" t="s">
        <v>40</v>
      </c>
      <c r="G67" s="491"/>
      <c r="H67" s="491" t="s">
        <v>41</v>
      </c>
      <c r="I67" s="491"/>
      <c r="J67" s="522" t="s">
        <v>42</v>
      </c>
      <c r="K67" s="523"/>
      <c r="L67" s="522" t="s">
        <v>43</v>
      </c>
      <c r="M67" s="523"/>
      <c r="N67" s="524" t="s">
        <v>330</v>
      </c>
      <c r="O67" s="524" t="s">
        <v>60</v>
      </c>
      <c r="P67" s="526" t="s">
        <v>40</v>
      </c>
      <c r="Q67" s="526"/>
      <c r="R67" s="526" t="s">
        <v>41</v>
      </c>
      <c r="S67" s="526"/>
      <c r="T67" s="527" t="s">
        <v>42</v>
      </c>
      <c r="U67" s="528"/>
      <c r="V67" s="527" t="s">
        <v>43</v>
      </c>
      <c r="W67" s="528"/>
    </row>
    <row r="68" spans="2:25" ht="21.75" customHeight="1">
      <c r="B68" s="491"/>
      <c r="C68" s="491"/>
      <c r="D68" s="521"/>
      <c r="E68" s="521"/>
      <c r="F68" s="324" t="s">
        <v>36</v>
      </c>
      <c r="G68" s="324" t="s">
        <v>34</v>
      </c>
      <c r="H68" s="324" t="s">
        <v>36</v>
      </c>
      <c r="I68" s="324" t="s">
        <v>34</v>
      </c>
      <c r="J68" s="324" t="s">
        <v>36</v>
      </c>
      <c r="K68" s="324" t="s">
        <v>34</v>
      </c>
      <c r="L68" s="324" t="s">
        <v>36</v>
      </c>
      <c r="M68" s="324" t="s">
        <v>34</v>
      </c>
      <c r="N68" s="525"/>
      <c r="O68" s="525"/>
      <c r="P68" s="331" t="s">
        <v>36</v>
      </c>
      <c r="Q68" s="331" t="s">
        <v>34</v>
      </c>
      <c r="R68" s="331" t="s">
        <v>36</v>
      </c>
      <c r="S68" s="331" t="s">
        <v>34</v>
      </c>
      <c r="T68" s="331" t="s">
        <v>36</v>
      </c>
      <c r="U68" s="331" t="s">
        <v>34</v>
      </c>
      <c r="V68" s="331" t="s">
        <v>36</v>
      </c>
      <c r="W68" s="331" t="s">
        <v>34</v>
      </c>
    </row>
    <row r="69" spans="2:25" ht="81.75" customHeight="1">
      <c r="B69" s="270">
        <v>1</v>
      </c>
      <c r="C69" s="271" t="s">
        <v>255</v>
      </c>
      <c r="D69" s="255" t="s">
        <v>256</v>
      </c>
      <c r="E69" s="255">
        <v>5</v>
      </c>
      <c r="F69" s="255">
        <f ca="1">SUM(ЧТ!BK22:BN22,ЧТ!BP22)</f>
        <v>145</v>
      </c>
      <c r="G69" s="256">
        <f ca="1">F69/$E69/ЧТ!$E$6</f>
        <v>0.96666666666666667</v>
      </c>
      <c r="H69" s="255"/>
      <c r="I69" s="256"/>
      <c r="J69" s="255">
        <f ca="1">SUM(ЧТ!BK23:BN23,ЧТ!BP23)</f>
        <v>5</v>
      </c>
      <c r="K69" s="256">
        <f ca="1">J69/$E69/ЧТ!$E$6</f>
        <v>3.3333333333333333E-2</v>
      </c>
      <c r="L69" s="255">
        <f ca="1">SUM(ЧТ!BK24:BN24,ЧТ!BP24)</f>
        <v>0</v>
      </c>
      <c r="M69" s="256">
        <f ca="1">L69/$E69/ЧТ!$E$6</f>
        <v>0</v>
      </c>
      <c r="N69" s="255"/>
      <c r="O69" s="255"/>
      <c r="P69" s="255"/>
      <c r="Q69" s="256"/>
      <c r="R69" s="255"/>
      <c r="S69" s="256"/>
      <c r="T69" s="255"/>
      <c r="U69" s="256"/>
      <c r="V69" s="255"/>
      <c r="W69" s="256"/>
      <c r="X69" s="205">
        <f ca="1">SUM(G69,I69,K69,M69)</f>
        <v>1</v>
      </c>
    </row>
    <row r="70" spans="2:25" ht="99.75" customHeight="1">
      <c r="B70" s="114">
        <v>2</v>
      </c>
      <c r="C70" s="271" t="s">
        <v>257</v>
      </c>
      <c r="D70" s="199" t="s">
        <v>258</v>
      </c>
      <c r="E70" s="255">
        <v>1</v>
      </c>
      <c r="F70" s="255">
        <f ca="1">ЧТ!BQ22</f>
        <v>22</v>
      </c>
      <c r="G70" s="256">
        <f ca="1">F70/$E70/ЧТ!$E$6</f>
        <v>0.73333333333333328</v>
      </c>
      <c r="H70" s="255"/>
      <c r="I70" s="256"/>
      <c r="J70" s="255">
        <f ca="1">ЧТ!BQ23</f>
        <v>8</v>
      </c>
      <c r="K70" s="256">
        <f ca="1">J70/$E70/ЧТ!$E$6</f>
        <v>0.26666666666666666</v>
      </c>
      <c r="L70" s="255">
        <f ca="1">ЧТ!BQ24</f>
        <v>0</v>
      </c>
      <c r="M70" s="256">
        <f ca="1">L70/$E70/ЧТ!$E$6</f>
        <v>0</v>
      </c>
      <c r="N70" s="255" t="s">
        <v>259</v>
      </c>
      <c r="O70" s="255">
        <v>2</v>
      </c>
      <c r="P70" s="255">
        <f ca="1">SUM(ЧТ!BS21:BT21)</f>
        <v>44</v>
      </c>
      <c r="Q70" s="256">
        <f ca="1">P70/$O70/ЧТ!$E$6</f>
        <v>0.73333333333333328</v>
      </c>
      <c r="R70" s="255">
        <f ca="1">SUM(ЧТ!BS22:BT22)</f>
        <v>14</v>
      </c>
      <c r="S70" s="256">
        <f ca="1">R70/$O70/ЧТ!$E$6</f>
        <v>0.23333333333333334</v>
      </c>
      <c r="T70" s="255">
        <f ca="1">SUM(ЧТ!BS23:BT23)</f>
        <v>2</v>
      </c>
      <c r="U70" s="256">
        <f ca="1">T70/$O70/ЧТ!$E$6</f>
        <v>3.3333333333333333E-2</v>
      </c>
      <c r="V70" s="255">
        <f ca="1">SUM(ЧТ!BS24:BT24)</f>
        <v>0</v>
      </c>
      <c r="W70" s="256">
        <f ca="1">V70/$O70/ЧТ!$E$6</f>
        <v>0</v>
      </c>
      <c r="X70" s="205">
        <f t="shared" ref="X70:X72" ca="1" si="0">SUM(G70,I70,K70,M70)</f>
        <v>1</v>
      </c>
      <c r="Y70" s="205">
        <f ca="1">SUM(Q70,S70,U70,W70)</f>
        <v>0.99999999999999989</v>
      </c>
    </row>
    <row r="71" spans="2:25" ht="56.25" customHeight="1">
      <c r="B71" s="114">
        <v>3</v>
      </c>
      <c r="C71" s="271" t="s">
        <v>260</v>
      </c>
      <c r="D71" s="199" t="s">
        <v>262</v>
      </c>
      <c r="E71" s="255">
        <v>1</v>
      </c>
      <c r="F71" s="255">
        <f ca="1">ЧТ!BO21</f>
        <v>12</v>
      </c>
      <c r="G71" s="256">
        <f ca="1">F71/$E71/ЧТ!$E$6</f>
        <v>0.4</v>
      </c>
      <c r="H71" s="255">
        <f ca="1">ЧТ!BO22</f>
        <v>16</v>
      </c>
      <c r="I71" s="256">
        <f ca="1">H71/$E71/ЧТ!$E$6</f>
        <v>0.53333333333333333</v>
      </c>
      <c r="J71" s="255">
        <f ca="1">ЧТ!BO23</f>
        <v>2</v>
      </c>
      <c r="K71" s="256">
        <f ca="1">J71/$E71/ЧТ!$E$6</f>
        <v>6.6666666666666666E-2</v>
      </c>
      <c r="L71" s="255">
        <f ca="1">ЧТ!BO24</f>
        <v>0</v>
      </c>
      <c r="M71" s="256">
        <f ca="1">L71/$E71/ЧТ!$E$6</f>
        <v>0</v>
      </c>
      <c r="N71" s="255"/>
      <c r="O71" s="255"/>
      <c r="P71" s="255"/>
      <c r="Q71" s="256"/>
      <c r="R71" s="255"/>
      <c r="S71" s="256"/>
      <c r="T71" s="255"/>
      <c r="U71" s="256"/>
      <c r="V71" s="255"/>
      <c r="W71" s="256"/>
      <c r="X71" s="205">
        <f t="shared" ca="1" si="0"/>
        <v>1</v>
      </c>
    </row>
    <row r="72" spans="2:25" ht="114.75" customHeight="1">
      <c r="B72" s="114">
        <v>4</v>
      </c>
      <c r="C72" s="271" t="s">
        <v>261</v>
      </c>
      <c r="D72" s="199" t="s">
        <v>263</v>
      </c>
      <c r="E72" s="255">
        <v>1</v>
      </c>
      <c r="F72" s="255">
        <f ca="1">ЧТ!BR21</f>
        <v>29</v>
      </c>
      <c r="G72" s="256">
        <f ca="1">F72/$E72/ЧТ!$E$6</f>
        <v>0.96666666666666667</v>
      </c>
      <c r="H72" s="255">
        <f ca="1">ЧТ!BR22</f>
        <v>0</v>
      </c>
      <c r="I72" s="256">
        <f ca="1">H72/$E72/ЧТ!$E$6</f>
        <v>0</v>
      </c>
      <c r="J72" s="255">
        <f ca="1">ЧТ!BR23</f>
        <v>1</v>
      </c>
      <c r="K72" s="256">
        <f ca="1">J72/$E72/ЧТ!$E$6</f>
        <v>3.3333333333333333E-2</v>
      </c>
      <c r="L72" s="255">
        <f ca="1">ЧТ!BR24</f>
        <v>0</v>
      </c>
      <c r="M72" s="256">
        <f ca="1">L72/$E72/ЧТ!$E$6</f>
        <v>0</v>
      </c>
      <c r="N72" s="255"/>
      <c r="O72" s="255"/>
      <c r="P72" s="255"/>
      <c r="Q72" s="256"/>
      <c r="R72" s="255"/>
      <c r="S72" s="256"/>
      <c r="T72" s="255"/>
      <c r="U72" s="256"/>
      <c r="V72" s="255"/>
      <c r="W72" s="256"/>
      <c r="X72" s="205">
        <f t="shared" ca="1" si="0"/>
        <v>1</v>
      </c>
    </row>
  </sheetData>
  <sheetProtection password="C621" sheet="1" objects="1" scenarios="1" selectLockedCells="1" selectUnlockedCells="1"/>
  <mergeCells count="47">
    <mergeCell ref="C1:G1"/>
    <mergeCell ref="K1:L1"/>
    <mergeCell ref="F4:G4"/>
    <mergeCell ref="H4:I4"/>
    <mergeCell ref="J4:K4"/>
    <mergeCell ref="L4:M4"/>
    <mergeCell ref="D4:D5"/>
    <mergeCell ref="E4:E5"/>
    <mergeCell ref="N4:N5"/>
    <mergeCell ref="B2:W2"/>
    <mergeCell ref="P4:Q4"/>
    <mergeCell ref="R4:S4"/>
    <mergeCell ref="T4:U4"/>
    <mergeCell ref="V4:W4"/>
    <mergeCell ref="O4:O5"/>
    <mergeCell ref="B4:B5"/>
    <mergeCell ref="C4:C5"/>
    <mergeCell ref="B35:W35"/>
    <mergeCell ref="B37:B38"/>
    <mergeCell ref="C37:C38"/>
    <mergeCell ref="D37:D38"/>
    <mergeCell ref="E37:E38"/>
    <mergeCell ref="F37:G37"/>
    <mergeCell ref="H37:I37"/>
    <mergeCell ref="J37:K37"/>
    <mergeCell ref="L37:M37"/>
    <mergeCell ref="N37:N38"/>
    <mergeCell ref="O37:O38"/>
    <mergeCell ref="P37:Q37"/>
    <mergeCell ref="R37:S37"/>
    <mergeCell ref="T37:U37"/>
    <mergeCell ref="V37:W37"/>
    <mergeCell ref="B65:W65"/>
    <mergeCell ref="B67:B68"/>
    <mergeCell ref="C67:C68"/>
    <mergeCell ref="D67:D68"/>
    <mergeCell ref="E67:E68"/>
    <mergeCell ref="F67:G67"/>
    <mergeCell ref="H67:I67"/>
    <mergeCell ref="J67:K67"/>
    <mergeCell ref="L67:M67"/>
    <mergeCell ref="N67:N68"/>
    <mergeCell ref="O67:O68"/>
    <mergeCell ref="P67:Q67"/>
    <mergeCell ref="R67:S67"/>
    <mergeCell ref="T67:U67"/>
    <mergeCell ref="V67:W67"/>
  </mergeCells>
  <pageMargins left="0.7" right="0.7" top="0.75" bottom="0.75" header="0.3" footer="0.3"/>
  <pageSetup paperSize="9" scale="70" fitToHeight="0" orientation="landscape" r:id="rId1"/>
  <headerFooter>
    <oddHeader>&amp;CКГБУ "Региональный центр оценки качества образования"</oddHeader>
  </headerFooter>
  <rowBreaks count="2" manualBreakCount="2">
    <brk id="34" max="16383" man="1"/>
    <brk id="64" max="16383" man="1"/>
  </rowBreaks>
  <drawing r:id="rId2"/>
</worksheet>
</file>

<file path=xl/worksheets/sheet12.xml><?xml version="1.0" encoding="utf-8"?>
<worksheet xmlns="http://schemas.openxmlformats.org/spreadsheetml/2006/main" xmlns:r="http://schemas.openxmlformats.org/officeDocument/2006/relationships">
  <sheetPr codeName="Лист14"/>
  <dimension ref="A1:V43"/>
  <sheetViews>
    <sheetView topLeftCell="C1" workbookViewId="0">
      <selection activeCell="V4" sqref="V4"/>
    </sheetView>
  </sheetViews>
  <sheetFormatPr defaultRowHeight="12.75"/>
  <cols>
    <col min="1" max="1" width="10.5703125" customWidth="1"/>
    <col min="2" max="3" width="9.140625" style="117"/>
  </cols>
  <sheetData>
    <row r="1" spans="1:22">
      <c r="A1">
        <f>МА!A23</f>
        <v>30</v>
      </c>
      <c r="B1" s="178" t="s">
        <v>85</v>
      </c>
    </row>
    <row r="2" spans="1:22">
      <c r="B2" s="529" t="s">
        <v>205</v>
      </c>
      <c r="C2" s="529"/>
      <c r="D2" s="529"/>
      <c r="E2" s="529"/>
      <c r="F2" s="529"/>
      <c r="G2" s="529"/>
      <c r="H2" s="322"/>
      <c r="I2" s="322"/>
      <c r="J2" s="530" t="s">
        <v>206</v>
      </c>
      <c r="K2" s="530"/>
      <c r="L2" s="530"/>
      <c r="M2" s="530"/>
      <c r="N2" s="530"/>
      <c r="P2" s="332"/>
      <c r="Q2" s="530" t="s">
        <v>238</v>
      </c>
      <c r="R2" s="530"/>
      <c r="S2" s="530"/>
      <c r="T2" s="530"/>
      <c r="U2" s="530"/>
    </row>
    <row r="3" spans="1:22" s="90" customFormat="1" ht="51">
      <c r="A3" s="90" t="s">
        <v>58</v>
      </c>
      <c r="B3" s="148" t="s">
        <v>86</v>
      </c>
      <c r="C3" s="148"/>
      <c r="D3" s="90" t="s">
        <v>87</v>
      </c>
      <c r="G3" s="90" t="s">
        <v>158</v>
      </c>
      <c r="H3" s="90" t="s">
        <v>207</v>
      </c>
      <c r="I3" s="90" t="s">
        <v>58</v>
      </c>
      <c r="J3" s="148" t="s">
        <v>86</v>
      </c>
      <c r="K3" s="148"/>
      <c r="L3" s="90" t="s">
        <v>87</v>
      </c>
      <c r="N3" s="90" t="s">
        <v>158</v>
      </c>
      <c r="O3" s="90" t="s">
        <v>207</v>
      </c>
      <c r="P3" s="90" t="s">
        <v>58</v>
      </c>
      <c r="Q3" s="148" t="s">
        <v>86</v>
      </c>
      <c r="R3" s="148"/>
      <c r="S3" s="90" t="s">
        <v>87</v>
      </c>
      <c r="U3" s="90" t="s">
        <v>158</v>
      </c>
      <c r="V3" s="90" t="s">
        <v>207</v>
      </c>
    </row>
    <row r="4" spans="1:22">
      <c r="A4">
        <f>IF(МА!D25&lt;&gt;"УЧЕНИК НЕ ВЫПОЛНЯЛ РАБОТУ",МА!C25,"")</f>
        <v>1</v>
      </c>
      <c r="B4" s="117">
        <f>МА!AX25</f>
        <v>0.9</v>
      </c>
      <c r="C4" s="117">
        <f>IFERROR(100%-B4,"")</f>
        <v>9.9999999999999978E-2</v>
      </c>
      <c r="D4" s="120">
        <f>МА!AZ25</f>
        <v>0.88888888888888884</v>
      </c>
      <c r="E4" s="149">
        <f>IFERROR(100%-D4,"")</f>
        <v>0.11111111111111116</v>
      </c>
      <c r="F4" s="117">
        <v>0.5</v>
      </c>
      <c r="G4" s="120">
        <f ca="1">МА!AV25</f>
        <v>0.89473684210526316</v>
      </c>
      <c r="H4" s="120">
        <f ca="1">МА!$AZ$24</f>
        <v>0.79629629629629639</v>
      </c>
      <c r="I4">
        <f>IF(РУ!D25&lt;&gt;"УЧЕНИК НЕ ВЫПОЛНЯЛ РАБОТУ",РУ!C25,"")</f>
        <v>1</v>
      </c>
      <c r="J4" s="117">
        <f>РУ!AX25</f>
        <v>1</v>
      </c>
      <c r="K4" s="117">
        <f>IFERROR(100%-J4,"")</f>
        <v>0</v>
      </c>
      <c r="L4" s="117">
        <f>РУ!AZ25</f>
        <v>1</v>
      </c>
      <c r="M4" s="149">
        <f>IFERROR(100%-L4,"")</f>
        <v>0</v>
      </c>
      <c r="N4" s="120">
        <f ca="1">РУ!AV25</f>
        <v>0.91666666666666663</v>
      </c>
      <c r="O4" s="117">
        <f ca="1">РУ!$AV$24</f>
        <v>0.81666666666666654</v>
      </c>
      <c r="P4">
        <f>IF(ЧТ!D25&lt;&gt;"УЧЕНИК НЕ ВЫПОЛНЯЛ РАБОТУ",ЧТ!C25,"")</f>
        <v>1</v>
      </c>
      <c r="Q4" s="120">
        <f>ЧТ!AX25</f>
        <v>0.875</v>
      </c>
      <c r="R4" s="117">
        <f>IFERROR(100%-Q4,"")</f>
        <v>0.125</v>
      </c>
      <c r="S4" s="120">
        <f>ЧТ!AZ25</f>
        <v>0.5</v>
      </c>
      <c r="T4" s="149">
        <f>IFERROR(100%-S4,"")</f>
        <v>0.5</v>
      </c>
      <c r="U4" s="120">
        <f ca="1">ЧТ!AV25</f>
        <v>0.7142857142857143</v>
      </c>
      <c r="V4" s="117">
        <f ca="1">ЧТ!$AV$24</f>
        <v>0.8738095238095237</v>
      </c>
    </row>
    <row r="5" spans="1:22">
      <c r="A5">
        <f>IF(МА!D26&lt;&gt;"УЧЕНИК НЕ ВЫПОЛНЯЛ РАБОТУ",МА!C26,"")</f>
        <v>2</v>
      </c>
      <c r="B5" s="117">
        <f>МА!AX26</f>
        <v>1</v>
      </c>
      <c r="C5" s="117">
        <f t="shared" ref="C5:C43" si="0">IFERROR(100%-B5,"")</f>
        <v>0</v>
      </c>
      <c r="D5" s="120">
        <f>МА!AZ26</f>
        <v>0.88888888888888884</v>
      </c>
      <c r="E5" s="149">
        <f t="shared" ref="E5:E43" si="1">IFERROR(100%-D5,"")</f>
        <v>0.11111111111111116</v>
      </c>
      <c r="F5" s="117">
        <v>0.5</v>
      </c>
      <c r="G5" s="120">
        <f ca="1">МА!AV26</f>
        <v>0.94736842105263153</v>
      </c>
      <c r="H5" s="120">
        <f ca="1">МА!$AZ$24</f>
        <v>0.79629629629629639</v>
      </c>
      <c r="I5">
        <f>IF(РУ!D26&lt;&gt;"УЧЕНИК НЕ ВЫПОЛНЯЛ РАБОТУ",РУ!C26,"")</f>
        <v>2</v>
      </c>
      <c r="J5" s="117">
        <f>РУ!AX26</f>
        <v>1</v>
      </c>
      <c r="K5" s="117">
        <f t="shared" ref="K5:K43" si="2">IFERROR(100%-J5,"")</f>
        <v>0</v>
      </c>
      <c r="L5" s="117">
        <f>РУ!AZ26</f>
        <v>1</v>
      </c>
      <c r="M5" s="149">
        <f t="shared" ref="M5:M43" si="3">IFERROR(100%-L5,"")</f>
        <v>0</v>
      </c>
      <c r="N5" s="120">
        <f ca="1">РУ!AV26</f>
        <v>1</v>
      </c>
      <c r="O5" s="117">
        <f ca="1">РУ!$AV$24</f>
        <v>0.81666666666666654</v>
      </c>
      <c r="P5">
        <f>IF(ЧТ!D26&lt;&gt;"УЧЕНИК НЕ ВЫПОЛНЯЛ РАБОТУ",ЧТ!C26,"")</f>
        <v>2</v>
      </c>
      <c r="Q5" s="120">
        <f>ЧТ!AX26</f>
        <v>1</v>
      </c>
      <c r="R5" s="117">
        <f t="shared" ref="R5:R43" si="4">IFERROR(100%-Q5,"")</f>
        <v>0</v>
      </c>
      <c r="S5" s="120">
        <f>ЧТ!AZ26</f>
        <v>1</v>
      </c>
      <c r="T5" s="149">
        <f t="shared" ref="T5:T43" si="5">IFERROR(100%-S5,"")</f>
        <v>0</v>
      </c>
      <c r="U5" s="120">
        <f ca="1">ЧТ!AV26</f>
        <v>1</v>
      </c>
      <c r="V5" s="117">
        <f ca="1">ЧТ!$AV$24</f>
        <v>0.8738095238095237</v>
      </c>
    </row>
    <row r="6" spans="1:22">
      <c r="A6">
        <f>IF(МА!D27&lt;&gt;"УЧЕНИК НЕ ВЫПОЛНЯЛ РАБОТУ",МА!C27,"")</f>
        <v>3</v>
      </c>
      <c r="B6" s="117">
        <f>МА!AX27</f>
        <v>1</v>
      </c>
      <c r="C6" s="117">
        <f t="shared" si="0"/>
        <v>0</v>
      </c>
      <c r="D6" s="120">
        <f>МА!AZ27</f>
        <v>0.77777777777777779</v>
      </c>
      <c r="E6" s="149">
        <f t="shared" si="1"/>
        <v>0.22222222222222221</v>
      </c>
      <c r="F6" s="117">
        <v>0.5</v>
      </c>
      <c r="G6" s="120">
        <f ca="1">МА!AV27</f>
        <v>0.89473684210526316</v>
      </c>
      <c r="H6" s="120">
        <f ca="1">МА!$AZ$24</f>
        <v>0.79629629629629639</v>
      </c>
      <c r="I6">
        <f>IF(РУ!D27&lt;&gt;"УЧЕНИК НЕ ВЫПОЛНЯЛ РАБОТУ",РУ!C27,"")</f>
        <v>3</v>
      </c>
      <c r="J6" s="117">
        <f>РУ!AX27</f>
        <v>1</v>
      </c>
      <c r="K6" s="117">
        <f t="shared" si="2"/>
        <v>0</v>
      </c>
      <c r="L6" s="117">
        <f>РУ!AZ27</f>
        <v>1</v>
      </c>
      <c r="M6" s="149">
        <f t="shared" si="3"/>
        <v>0</v>
      </c>
      <c r="N6" s="120">
        <f ca="1">РУ!AV27</f>
        <v>0.91666666666666663</v>
      </c>
      <c r="O6" s="117">
        <f ca="1">РУ!$AV$24</f>
        <v>0.81666666666666654</v>
      </c>
      <c r="P6">
        <f>IF(ЧТ!D27&lt;&gt;"УЧЕНИК НЕ ВЫПОЛНЯЛ РАБОТУ",ЧТ!C27,"")</f>
        <v>3</v>
      </c>
      <c r="Q6" s="120">
        <f>ЧТ!AX27</f>
        <v>1</v>
      </c>
      <c r="R6" s="117">
        <f t="shared" si="4"/>
        <v>0</v>
      </c>
      <c r="S6" s="120">
        <f>ЧТ!AZ27</f>
        <v>1</v>
      </c>
      <c r="T6" s="149">
        <f t="shared" si="5"/>
        <v>0</v>
      </c>
      <c r="U6" s="120">
        <f ca="1">ЧТ!AV27</f>
        <v>1</v>
      </c>
      <c r="V6" s="117">
        <f ca="1">ЧТ!$AV$24</f>
        <v>0.8738095238095237</v>
      </c>
    </row>
    <row r="7" spans="1:22">
      <c r="A7">
        <f>IF(МА!D28&lt;&gt;"УЧЕНИК НЕ ВЫПОЛНЯЛ РАБОТУ",МА!C28,"")</f>
        <v>4</v>
      </c>
      <c r="B7" s="117">
        <f>МА!AX28</f>
        <v>1</v>
      </c>
      <c r="C7" s="117">
        <f t="shared" si="0"/>
        <v>0</v>
      </c>
      <c r="D7" s="120">
        <f>МА!AZ28</f>
        <v>0.66666666666666663</v>
      </c>
      <c r="E7" s="149">
        <f t="shared" si="1"/>
        <v>0.33333333333333337</v>
      </c>
      <c r="F7" s="117">
        <v>0.5</v>
      </c>
      <c r="G7" s="120">
        <f ca="1">МА!AV28</f>
        <v>0.84210526315789469</v>
      </c>
      <c r="H7" s="120">
        <f ca="1">МА!$AZ$24</f>
        <v>0.79629629629629639</v>
      </c>
      <c r="I7">
        <f>IF(РУ!D28&lt;&gt;"УЧЕНИК НЕ ВЫПОЛНЯЛ РАБОТУ",РУ!C28,"")</f>
        <v>4</v>
      </c>
      <c r="J7" s="117">
        <f>РУ!AX28</f>
        <v>0.9</v>
      </c>
      <c r="K7" s="117">
        <f t="shared" si="2"/>
        <v>9.9999999999999978E-2</v>
      </c>
      <c r="L7" s="117">
        <f>РУ!AZ28</f>
        <v>0.83333333333333337</v>
      </c>
      <c r="M7" s="149">
        <f t="shared" si="3"/>
        <v>0.16666666666666663</v>
      </c>
      <c r="N7" s="120">
        <f ca="1">РУ!AV28</f>
        <v>0.875</v>
      </c>
      <c r="O7" s="117">
        <f ca="1">РУ!$AV$24</f>
        <v>0.81666666666666654</v>
      </c>
      <c r="P7">
        <f>IF(ЧТ!D28&lt;&gt;"УЧЕНИК НЕ ВЫПОЛНЯЛ РАБОТУ",ЧТ!C28,"")</f>
        <v>4</v>
      </c>
      <c r="Q7" s="120">
        <f>ЧТ!AX28</f>
        <v>0.75</v>
      </c>
      <c r="R7" s="117">
        <f t="shared" si="4"/>
        <v>0.25</v>
      </c>
      <c r="S7" s="120">
        <f>ЧТ!AZ28</f>
        <v>1</v>
      </c>
      <c r="T7" s="149">
        <f t="shared" si="5"/>
        <v>0</v>
      </c>
      <c r="U7" s="120">
        <f ca="1">ЧТ!AV28</f>
        <v>0.7857142857142857</v>
      </c>
      <c r="V7" s="117">
        <f ca="1">ЧТ!$AV$24</f>
        <v>0.8738095238095237</v>
      </c>
    </row>
    <row r="8" spans="1:22">
      <c r="A8">
        <f>IF(МА!D29&lt;&gt;"УЧЕНИК НЕ ВЫПОЛНЯЛ РАБОТУ",МА!C29,"")</f>
        <v>5</v>
      </c>
      <c r="B8" s="117">
        <f>МА!AX29</f>
        <v>0.9</v>
      </c>
      <c r="C8" s="117">
        <f t="shared" si="0"/>
        <v>9.9999999999999978E-2</v>
      </c>
      <c r="D8" s="120">
        <f>МА!AZ29</f>
        <v>0.66666666666666663</v>
      </c>
      <c r="E8" s="149">
        <f t="shared" si="1"/>
        <v>0.33333333333333337</v>
      </c>
      <c r="F8" s="117">
        <v>0.5</v>
      </c>
      <c r="G8" s="120">
        <f ca="1">МА!AV29</f>
        <v>0.78947368421052633</v>
      </c>
      <c r="H8" s="120">
        <f ca="1">МА!$AZ$24</f>
        <v>0.79629629629629639</v>
      </c>
      <c r="I8">
        <f>IF(РУ!D29&lt;&gt;"УЧЕНИК НЕ ВЫПОЛНЯЛ РАБОТУ",РУ!C29,"")</f>
        <v>5</v>
      </c>
      <c r="J8" s="117">
        <f>РУ!AX29</f>
        <v>0.7</v>
      </c>
      <c r="K8" s="117">
        <f t="shared" si="2"/>
        <v>0.30000000000000004</v>
      </c>
      <c r="L8" s="117">
        <f>РУ!AZ29</f>
        <v>0.83333333333333337</v>
      </c>
      <c r="M8" s="149">
        <f t="shared" si="3"/>
        <v>0.16666666666666663</v>
      </c>
      <c r="N8" s="120">
        <f ca="1">РУ!AV29</f>
        <v>0.66666666666666663</v>
      </c>
      <c r="O8" s="117">
        <f ca="1">РУ!$AV$24</f>
        <v>0.81666666666666654</v>
      </c>
      <c r="P8">
        <f>IF(ЧТ!D29&lt;&gt;"УЧЕНИК НЕ ВЫПОЛНЯЛ РАБОТУ",ЧТ!C29,"")</f>
        <v>5</v>
      </c>
      <c r="Q8" s="120">
        <f>ЧТ!AX29</f>
        <v>0.875</v>
      </c>
      <c r="R8" s="117">
        <f t="shared" si="4"/>
        <v>0.125</v>
      </c>
      <c r="S8" s="120">
        <f>ЧТ!AZ29</f>
        <v>1</v>
      </c>
      <c r="T8" s="149">
        <f t="shared" si="5"/>
        <v>0</v>
      </c>
      <c r="U8" s="120">
        <f ca="1">ЧТ!AV29</f>
        <v>0.8571428571428571</v>
      </c>
      <c r="V8" s="117">
        <f ca="1">ЧТ!$AV$24</f>
        <v>0.8738095238095237</v>
      </c>
    </row>
    <row r="9" spans="1:22">
      <c r="A9">
        <f>IF(МА!D30&lt;&gt;"УЧЕНИК НЕ ВЫПОЛНЯЛ РАБОТУ",МА!C30,"")</f>
        <v>6</v>
      </c>
      <c r="B9" s="117">
        <f>МА!AX30</f>
        <v>0.9</v>
      </c>
      <c r="C9" s="117">
        <f t="shared" si="0"/>
        <v>9.9999999999999978E-2</v>
      </c>
      <c r="D9" s="120">
        <f>МА!AZ30</f>
        <v>1</v>
      </c>
      <c r="E9" s="149">
        <f t="shared" si="1"/>
        <v>0</v>
      </c>
      <c r="F9" s="117">
        <v>0.5</v>
      </c>
      <c r="G9" s="120">
        <f ca="1">МА!AV30</f>
        <v>0.94736842105263153</v>
      </c>
      <c r="H9" s="120">
        <f ca="1">МА!$AZ$24</f>
        <v>0.79629629629629639</v>
      </c>
      <c r="I9">
        <f>IF(РУ!D30&lt;&gt;"УЧЕНИК НЕ ВЫПОЛНЯЛ РАБОТУ",РУ!C30,"")</f>
        <v>6</v>
      </c>
      <c r="J9" s="117">
        <f>РУ!AX30</f>
        <v>0.9</v>
      </c>
      <c r="K9" s="117">
        <f t="shared" si="2"/>
        <v>9.9999999999999978E-2</v>
      </c>
      <c r="L9" s="117">
        <f>РУ!AZ30</f>
        <v>0.83333333333333337</v>
      </c>
      <c r="M9" s="149">
        <f t="shared" si="3"/>
        <v>0.16666666666666663</v>
      </c>
      <c r="N9" s="120">
        <f ca="1">РУ!AV30</f>
        <v>0.66666666666666663</v>
      </c>
      <c r="O9" s="117">
        <f ca="1">РУ!$AV$24</f>
        <v>0.81666666666666654</v>
      </c>
      <c r="P9">
        <f>IF(ЧТ!D30&lt;&gt;"УЧЕНИК НЕ ВЫПОЛНЯЛ РАБОТУ",ЧТ!C30,"")</f>
        <v>6</v>
      </c>
      <c r="Q9" s="120">
        <f>ЧТ!AX30</f>
        <v>0.875</v>
      </c>
      <c r="R9" s="117">
        <f t="shared" si="4"/>
        <v>0.125</v>
      </c>
      <c r="S9" s="120">
        <f>ЧТ!AZ30</f>
        <v>1</v>
      </c>
      <c r="T9" s="149">
        <f t="shared" si="5"/>
        <v>0</v>
      </c>
      <c r="U9" s="120">
        <f ca="1">ЧТ!AV30</f>
        <v>0.9285714285714286</v>
      </c>
      <c r="V9" s="117">
        <f ca="1">ЧТ!$AV$24</f>
        <v>0.8738095238095237</v>
      </c>
    </row>
    <row r="10" spans="1:22">
      <c r="A10">
        <f>IF(МА!D31&lt;&gt;"УЧЕНИК НЕ ВЫПОЛНЯЛ РАБОТУ",МА!C31,"")</f>
        <v>7</v>
      </c>
      <c r="B10" s="117">
        <f>МА!AX31</f>
        <v>1</v>
      </c>
      <c r="C10" s="117">
        <f t="shared" si="0"/>
        <v>0</v>
      </c>
      <c r="D10" s="120">
        <f>МА!AZ31</f>
        <v>1</v>
      </c>
      <c r="E10" s="149">
        <f t="shared" si="1"/>
        <v>0</v>
      </c>
      <c r="F10" s="117">
        <v>0.5</v>
      </c>
      <c r="G10" s="120">
        <f ca="1">МА!AV31</f>
        <v>1</v>
      </c>
      <c r="H10" s="120">
        <f ca="1">МА!$AZ$24</f>
        <v>0.79629629629629639</v>
      </c>
      <c r="I10">
        <f>IF(РУ!D31&lt;&gt;"УЧЕНИК НЕ ВЫПОЛНЯЛ РАБОТУ",РУ!C31,"")</f>
        <v>7</v>
      </c>
      <c r="J10" s="117">
        <f>РУ!AX31</f>
        <v>1</v>
      </c>
      <c r="K10" s="117">
        <f t="shared" si="2"/>
        <v>0</v>
      </c>
      <c r="L10" s="117">
        <f>РУ!AZ31</f>
        <v>1</v>
      </c>
      <c r="M10" s="149">
        <f t="shared" si="3"/>
        <v>0</v>
      </c>
      <c r="N10" s="120">
        <f ca="1">РУ!AV31</f>
        <v>1</v>
      </c>
      <c r="O10" s="117">
        <f ca="1">РУ!$AV$24</f>
        <v>0.81666666666666654</v>
      </c>
      <c r="P10">
        <f>IF(ЧТ!D31&lt;&gt;"УЧЕНИК НЕ ВЫПОЛНЯЛ РАБОТУ",ЧТ!C31,"")</f>
        <v>7</v>
      </c>
      <c r="Q10" s="120">
        <f>ЧТ!AX31</f>
        <v>1</v>
      </c>
      <c r="R10" s="117">
        <f t="shared" si="4"/>
        <v>0</v>
      </c>
      <c r="S10" s="120">
        <f>ЧТ!AZ31</f>
        <v>1</v>
      </c>
      <c r="T10" s="149">
        <f t="shared" si="5"/>
        <v>0</v>
      </c>
      <c r="U10" s="120">
        <f ca="1">ЧТ!AV31</f>
        <v>0.9285714285714286</v>
      </c>
      <c r="V10" s="117">
        <f ca="1">ЧТ!$AV$24</f>
        <v>0.8738095238095237</v>
      </c>
    </row>
    <row r="11" spans="1:22">
      <c r="A11">
        <f>IF(МА!D32&lt;&gt;"УЧЕНИК НЕ ВЫПОЛНЯЛ РАБОТУ",МА!C32,"")</f>
        <v>8</v>
      </c>
      <c r="B11" s="117">
        <f>МА!AX32</f>
        <v>0.9</v>
      </c>
      <c r="C11" s="117">
        <f t="shared" si="0"/>
        <v>9.9999999999999978E-2</v>
      </c>
      <c r="D11" s="120">
        <f>МА!AZ32</f>
        <v>0.44444444444444442</v>
      </c>
      <c r="E11" s="149">
        <f t="shared" si="1"/>
        <v>0.55555555555555558</v>
      </c>
      <c r="F11" s="117">
        <v>0.5</v>
      </c>
      <c r="G11" s="120">
        <f ca="1">МА!AV32</f>
        <v>0.68421052631578949</v>
      </c>
      <c r="H11" s="120">
        <f ca="1">МА!$AZ$24</f>
        <v>0.79629629629629639</v>
      </c>
      <c r="I11">
        <f>IF(РУ!D32&lt;&gt;"УЧЕНИК НЕ ВЫПОЛНЯЛ РАБОТУ",РУ!C32,"")</f>
        <v>8</v>
      </c>
      <c r="J11" s="117">
        <f>РУ!AX32</f>
        <v>0.8</v>
      </c>
      <c r="K11" s="117">
        <f t="shared" si="2"/>
        <v>0.19999999999999996</v>
      </c>
      <c r="L11" s="117">
        <f>РУ!AZ32</f>
        <v>0.66666666666666663</v>
      </c>
      <c r="M11" s="149">
        <f t="shared" si="3"/>
        <v>0.33333333333333337</v>
      </c>
      <c r="N11" s="120">
        <f ca="1">РУ!AV32</f>
        <v>0.75</v>
      </c>
      <c r="O11" s="117">
        <f ca="1">РУ!$AV$24</f>
        <v>0.81666666666666654</v>
      </c>
      <c r="P11">
        <f>IF(ЧТ!D32&lt;&gt;"УЧЕНИК НЕ ВЫПОЛНЯЛ РАБОТУ",ЧТ!C32,"")</f>
        <v>8</v>
      </c>
      <c r="Q11" s="120">
        <f>ЧТ!AX32</f>
        <v>1</v>
      </c>
      <c r="R11" s="117">
        <f t="shared" si="4"/>
        <v>0</v>
      </c>
      <c r="S11" s="120">
        <f>ЧТ!AZ32</f>
        <v>0.75</v>
      </c>
      <c r="T11" s="149">
        <f t="shared" si="5"/>
        <v>0.25</v>
      </c>
      <c r="U11" s="120">
        <f ca="1">ЧТ!AV32</f>
        <v>0.9285714285714286</v>
      </c>
      <c r="V11" s="117">
        <f ca="1">ЧТ!$AV$24</f>
        <v>0.8738095238095237</v>
      </c>
    </row>
    <row r="12" spans="1:22">
      <c r="A12">
        <f>IF(МА!D33&lt;&gt;"УЧЕНИК НЕ ВЫПОЛНЯЛ РАБОТУ",МА!C33,"")</f>
        <v>9</v>
      </c>
      <c r="B12" s="117">
        <f>МА!AX33</f>
        <v>0.9</v>
      </c>
      <c r="C12" s="117">
        <f t="shared" si="0"/>
        <v>9.9999999999999978E-2</v>
      </c>
      <c r="D12" s="120">
        <f>МА!AZ33</f>
        <v>0.77777777777777779</v>
      </c>
      <c r="E12" s="149">
        <f t="shared" si="1"/>
        <v>0.22222222222222221</v>
      </c>
      <c r="F12" s="117">
        <v>0.5</v>
      </c>
      <c r="G12" s="120">
        <f ca="1">МА!AV33</f>
        <v>0.84210526315789469</v>
      </c>
      <c r="H12" s="120">
        <f ca="1">МА!$AZ$24</f>
        <v>0.79629629629629639</v>
      </c>
      <c r="I12">
        <f>IF(РУ!D33&lt;&gt;"УЧЕНИК НЕ ВЫПОЛНЯЛ РАБОТУ",РУ!C33,"")</f>
        <v>9</v>
      </c>
      <c r="J12" s="117">
        <f>РУ!AX33</f>
        <v>0.9</v>
      </c>
      <c r="K12" s="117">
        <f t="shared" si="2"/>
        <v>9.9999999999999978E-2</v>
      </c>
      <c r="L12" s="117">
        <f>РУ!AZ33</f>
        <v>1</v>
      </c>
      <c r="M12" s="149">
        <f t="shared" si="3"/>
        <v>0</v>
      </c>
      <c r="N12" s="120">
        <f ca="1">РУ!AV33</f>
        <v>0.875</v>
      </c>
      <c r="O12" s="117">
        <f ca="1">РУ!$AV$24</f>
        <v>0.81666666666666654</v>
      </c>
      <c r="P12">
        <f>IF(ЧТ!D33&lt;&gt;"УЧЕНИК НЕ ВЫПОЛНЯЛ РАБОТУ",ЧТ!C33,"")</f>
        <v>9</v>
      </c>
      <c r="Q12" s="120">
        <f>ЧТ!AX33</f>
        <v>1</v>
      </c>
      <c r="R12" s="117">
        <f t="shared" si="4"/>
        <v>0</v>
      </c>
      <c r="S12" s="120">
        <f>ЧТ!AZ33</f>
        <v>1</v>
      </c>
      <c r="T12" s="149">
        <f t="shared" si="5"/>
        <v>0</v>
      </c>
      <c r="U12" s="120">
        <f ca="1">ЧТ!AV33</f>
        <v>1</v>
      </c>
      <c r="V12" s="117">
        <f ca="1">ЧТ!$AV$24</f>
        <v>0.8738095238095237</v>
      </c>
    </row>
    <row r="13" spans="1:22">
      <c r="A13">
        <f>IF(МА!D34&lt;&gt;"УЧЕНИК НЕ ВЫПОЛНЯЛ РАБОТУ",МА!C34,"")</f>
        <v>10</v>
      </c>
      <c r="B13" s="117">
        <f>МА!AX34</f>
        <v>1</v>
      </c>
      <c r="C13" s="117">
        <f t="shared" si="0"/>
        <v>0</v>
      </c>
      <c r="D13" s="120">
        <f>МА!AZ34</f>
        <v>0.66666666666666663</v>
      </c>
      <c r="E13" s="149">
        <f t="shared" si="1"/>
        <v>0.33333333333333337</v>
      </c>
      <c r="F13" s="117">
        <v>0.5</v>
      </c>
      <c r="G13" s="120">
        <f ca="1">МА!AV34</f>
        <v>0.84210526315789469</v>
      </c>
      <c r="H13" s="120">
        <f ca="1">МА!$AZ$24</f>
        <v>0.79629629629629639</v>
      </c>
      <c r="I13">
        <f>IF(РУ!D34&lt;&gt;"УЧЕНИК НЕ ВЫПОЛНЯЛ РАБОТУ",РУ!C34,"")</f>
        <v>10</v>
      </c>
      <c r="J13" s="117">
        <f>РУ!AX34</f>
        <v>1</v>
      </c>
      <c r="K13" s="117">
        <f t="shared" si="2"/>
        <v>0</v>
      </c>
      <c r="L13" s="117">
        <f>РУ!AZ34</f>
        <v>1</v>
      </c>
      <c r="M13" s="149">
        <f t="shared" si="3"/>
        <v>0</v>
      </c>
      <c r="N13" s="120">
        <f ca="1">РУ!AV34</f>
        <v>0.95833333333333337</v>
      </c>
      <c r="O13" s="117">
        <f ca="1">РУ!$AV$24</f>
        <v>0.81666666666666654</v>
      </c>
      <c r="P13">
        <f>IF(ЧТ!D34&lt;&gt;"УЧЕНИК НЕ ВЫПОЛНЯЛ РАБОТУ",ЧТ!C34,"")</f>
        <v>10</v>
      </c>
      <c r="Q13" s="120">
        <f>ЧТ!AX34</f>
        <v>1</v>
      </c>
      <c r="R13" s="117">
        <f t="shared" si="4"/>
        <v>0</v>
      </c>
      <c r="S13" s="120">
        <f>ЧТ!AZ34</f>
        <v>0.75</v>
      </c>
      <c r="T13" s="149">
        <f t="shared" si="5"/>
        <v>0.25</v>
      </c>
      <c r="U13" s="120">
        <f ca="1">ЧТ!AV34</f>
        <v>0.8571428571428571</v>
      </c>
      <c r="V13" s="117">
        <f ca="1">ЧТ!$AV$24</f>
        <v>0.8738095238095237</v>
      </c>
    </row>
    <row r="14" spans="1:22">
      <c r="A14">
        <f>IF(МА!D35&lt;&gt;"УЧЕНИК НЕ ВЫПОЛНЯЛ РАБОТУ",МА!C35,"")</f>
        <v>11</v>
      </c>
      <c r="B14" s="117">
        <f>МА!AX35</f>
        <v>1</v>
      </c>
      <c r="C14" s="117">
        <f t="shared" si="0"/>
        <v>0</v>
      </c>
      <c r="D14" s="120">
        <f>МА!AZ35</f>
        <v>1</v>
      </c>
      <c r="E14" s="149">
        <f t="shared" si="1"/>
        <v>0</v>
      </c>
      <c r="F14" s="117">
        <v>0.5</v>
      </c>
      <c r="G14" s="120">
        <f ca="1">МА!AV35</f>
        <v>1</v>
      </c>
      <c r="H14" s="120">
        <f ca="1">МА!$AZ$24</f>
        <v>0.79629629629629639</v>
      </c>
      <c r="I14">
        <f>IF(РУ!D35&lt;&gt;"УЧЕНИК НЕ ВЫПОЛНЯЛ РАБОТУ",РУ!C35,"")</f>
        <v>11</v>
      </c>
      <c r="J14" s="117">
        <f>РУ!AX35</f>
        <v>1</v>
      </c>
      <c r="K14" s="117">
        <f t="shared" si="2"/>
        <v>0</v>
      </c>
      <c r="L14" s="117">
        <f>РУ!AZ35</f>
        <v>1</v>
      </c>
      <c r="M14" s="149">
        <f t="shared" si="3"/>
        <v>0</v>
      </c>
      <c r="N14" s="120">
        <f ca="1">РУ!AV35</f>
        <v>0.91666666666666663</v>
      </c>
      <c r="O14" s="117">
        <f ca="1">РУ!$AV$24</f>
        <v>0.81666666666666654</v>
      </c>
      <c r="P14">
        <f>IF(ЧТ!D35&lt;&gt;"УЧЕНИК НЕ ВЫПОЛНЯЛ РАБОТУ",ЧТ!C35,"")</f>
        <v>11</v>
      </c>
      <c r="Q14" s="120">
        <f>ЧТ!AX35</f>
        <v>1</v>
      </c>
      <c r="R14" s="117">
        <f t="shared" si="4"/>
        <v>0</v>
      </c>
      <c r="S14" s="120">
        <f>ЧТ!AZ35</f>
        <v>1</v>
      </c>
      <c r="T14" s="149">
        <f t="shared" si="5"/>
        <v>0</v>
      </c>
      <c r="U14" s="120">
        <f ca="1">ЧТ!AV35</f>
        <v>1</v>
      </c>
      <c r="V14" s="117">
        <f ca="1">ЧТ!$AV$24</f>
        <v>0.8738095238095237</v>
      </c>
    </row>
    <row r="15" spans="1:22">
      <c r="A15">
        <f>IF(МА!D36&lt;&gt;"УЧЕНИК НЕ ВЫПОЛНЯЛ РАБОТУ",МА!C36,"")</f>
        <v>12</v>
      </c>
      <c r="B15" s="117">
        <f>МА!AX36</f>
        <v>0.9</v>
      </c>
      <c r="C15" s="117">
        <f t="shared" si="0"/>
        <v>9.9999999999999978E-2</v>
      </c>
      <c r="D15" s="120">
        <f>МА!AZ36</f>
        <v>0.55555555555555558</v>
      </c>
      <c r="E15" s="149">
        <f t="shared" si="1"/>
        <v>0.44444444444444442</v>
      </c>
      <c r="F15" s="117">
        <v>0.5</v>
      </c>
      <c r="G15" s="120">
        <f ca="1">МА!AV36</f>
        <v>0.73684210526315785</v>
      </c>
      <c r="H15" s="120">
        <f ca="1">МА!$AZ$24</f>
        <v>0.79629629629629639</v>
      </c>
      <c r="I15">
        <f>IF(РУ!D36&lt;&gt;"УЧЕНИК НЕ ВЫПОЛНЯЛ РАБОТУ",РУ!C36,"")</f>
        <v>12</v>
      </c>
      <c r="J15" s="117">
        <f>РУ!AX36</f>
        <v>0.7</v>
      </c>
      <c r="K15" s="117">
        <f t="shared" si="2"/>
        <v>0.30000000000000004</v>
      </c>
      <c r="L15" s="117">
        <f>РУ!AZ36</f>
        <v>0.5</v>
      </c>
      <c r="M15" s="149">
        <f t="shared" si="3"/>
        <v>0.5</v>
      </c>
      <c r="N15" s="120">
        <f ca="1">РУ!AV36</f>
        <v>0.54166666666666663</v>
      </c>
      <c r="O15" s="117">
        <f ca="1">РУ!$AV$24</f>
        <v>0.81666666666666654</v>
      </c>
      <c r="P15">
        <f>IF(ЧТ!D36&lt;&gt;"УЧЕНИК НЕ ВЫПОЛНЯЛ РАБОТУ",ЧТ!C36,"")</f>
        <v>12</v>
      </c>
      <c r="Q15" s="120">
        <f>ЧТ!AX36</f>
        <v>1</v>
      </c>
      <c r="R15" s="117">
        <f t="shared" si="4"/>
        <v>0</v>
      </c>
      <c r="S15" s="120">
        <f>ЧТ!AZ36</f>
        <v>0.75</v>
      </c>
      <c r="T15" s="149">
        <f t="shared" si="5"/>
        <v>0.25</v>
      </c>
      <c r="U15" s="120">
        <f ca="1">ЧТ!AV36</f>
        <v>0.8571428571428571</v>
      </c>
      <c r="V15" s="117">
        <f ca="1">ЧТ!$AV$24</f>
        <v>0.8738095238095237</v>
      </c>
    </row>
    <row r="16" spans="1:22">
      <c r="A16">
        <f>IF(МА!D37&lt;&gt;"УЧЕНИК НЕ ВЫПОЛНЯЛ РАБОТУ",МА!C37,"")</f>
        <v>13</v>
      </c>
      <c r="B16" s="117">
        <f>МА!AX37</f>
        <v>0.8</v>
      </c>
      <c r="C16" s="117">
        <f t="shared" si="0"/>
        <v>0.19999999999999996</v>
      </c>
      <c r="D16" s="120">
        <f>МА!AZ37</f>
        <v>0.88888888888888884</v>
      </c>
      <c r="E16" s="149">
        <f t="shared" si="1"/>
        <v>0.11111111111111116</v>
      </c>
      <c r="F16" s="117">
        <v>0.5</v>
      </c>
      <c r="G16" s="120">
        <f ca="1">МА!AV37</f>
        <v>0.84210526315789469</v>
      </c>
      <c r="H16" s="120">
        <f ca="1">МА!$AZ$24</f>
        <v>0.79629629629629639</v>
      </c>
      <c r="I16">
        <f>IF(РУ!D37&lt;&gt;"УЧЕНИК НЕ ВЫПОЛНЯЛ РАБОТУ",РУ!C37,"")</f>
        <v>13</v>
      </c>
      <c r="J16" s="117">
        <f>РУ!AX37</f>
        <v>0.7</v>
      </c>
      <c r="K16" s="117">
        <f t="shared" si="2"/>
        <v>0.30000000000000004</v>
      </c>
      <c r="L16" s="117">
        <f>РУ!AZ37</f>
        <v>0.5</v>
      </c>
      <c r="M16" s="149">
        <f t="shared" si="3"/>
        <v>0.5</v>
      </c>
      <c r="N16" s="120">
        <f ca="1">РУ!AV37</f>
        <v>0.58333333333333337</v>
      </c>
      <c r="O16" s="117">
        <f ca="1">РУ!$AV$24</f>
        <v>0.81666666666666654</v>
      </c>
      <c r="P16">
        <f>IF(ЧТ!D37&lt;&gt;"УЧЕНИК НЕ ВЫПОЛНЯЛ РАБОТУ",ЧТ!C37,"")</f>
        <v>13</v>
      </c>
      <c r="Q16" s="120">
        <f>ЧТ!AX37</f>
        <v>0.75</v>
      </c>
      <c r="R16" s="117">
        <f t="shared" si="4"/>
        <v>0.25</v>
      </c>
      <c r="S16" s="120">
        <f>ЧТ!AZ37</f>
        <v>0.5</v>
      </c>
      <c r="T16" s="149">
        <f t="shared" si="5"/>
        <v>0.5</v>
      </c>
      <c r="U16" s="120">
        <f ca="1">ЧТ!AV37</f>
        <v>0.6428571428571429</v>
      </c>
      <c r="V16" s="117">
        <f ca="1">ЧТ!$AV$24</f>
        <v>0.8738095238095237</v>
      </c>
    </row>
    <row r="17" spans="1:22">
      <c r="A17">
        <f>IF(МА!D38&lt;&gt;"УЧЕНИК НЕ ВЫПОЛНЯЛ РАБОТУ",МА!C38,"")</f>
        <v>14</v>
      </c>
      <c r="B17" s="117">
        <f>МА!AX38</f>
        <v>0.7</v>
      </c>
      <c r="C17" s="117">
        <f t="shared" si="0"/>
        <v>0.30000000000000004</v>
      </c>
      <c r="D17" s="120">
        <f>МА!AZ38</f>
        <v>1</v>
      </c>
      <c r="E17" s="149">
        <f t="shared" si="1"/>
        <v>0</v>
      </c>
      <c r="F17" s="117">
        <v>0.5</v>
      </c>
      <c r="G17" s="120">
        <f ca="1">МА!AV38</f>
        <v>0.84210526315789469</v>
      </c>
      <c r="H17" s="120">
        <f ca="1">МА!$AZ$24</f>
        <v>0.79629629629629639</v>
      </c>
      <c r="I17">
        <f>IF(РУ!D38&lt;&gt;"УЧЕНИК НЕ ВЫПОЛНЯЛ РАБОТУ",РУ!C38,"")</f>
        <v>14</v>
      </c>
      <c r="J17" s="117">
        <f>РУ!AX38</f>
        <v>1</v>
      </c>
      <c r="K17" s="117">
        <f t="shared" si="2"/>
        <v>0</v>
      </c>
      <c r="L17" s="117">
        <f>РУ!AZ38</f>
        <v>0.83333333333333337</v>
      </c>
      <c r="M17" s="149">
        <f t="shared" si="3"/>
        <v>0.16666666666666663</v>
      </c>
      <c r="N17" s="120">
        <f ca="1">РУ!AV38</f>
        <v>0.83333333333333337</v>
      </c>
      <c r="O17" s="117">
        <f ca="1">РУ!$AV$24</f>
        <v>0.81666666666666654</v>
      </c>
      <c r="P17">
        <f>IF(ЧТ!D38&lt;&gt;"УЧЕНИК НЕ ВЫПОЛНЯЛ РАБОТУ",ЧТ!C38,"")</f>
        <v>14</v>
      </c>
      <c r="Q17" s="120">
        <f>ЧТ!AX38</f>
        <v>0.875</v>
      </c>
      <c r="R17" s="117">
        <f t="shared" si="4"/>
        <v>0.125</v>
      </c>
      <c r="S17" s="120">
        <f>ЧТ!AZ38</f>
        <v>1</v>
      </c>
      <c r="T17" s="149">
        <f t="shared" si="5"/>
        <v>0</v>
      </c>
      <c r="U17" s="120">
        <f ca="1">ЧТ!AV38</f>
        <v>0.8571428571428571</v>
      </c>
      <c r="V17" s="117">
        <f ca="1">ЧТ!$AV$24</f>
        <v>0.8738095238095237</v>
      </c>
    </row>
    <row r="18" spans="1:22">
      <c r="A18">
        <f>IF(МА!D39&lt;&gt;"УЧЕНИК НЕ ВЫПОЛНЯЛ РАБОТУ",МА!C39,"")</f>
        <v>15</v>
      </c>
      <c r="B18" s="117">
        <f>МА!AX39</f>
        <v>0.8</v>
      </c>
      <c r="C18" s="117">
        <f t="shared" si="0"/>
        <v>0.19999999999999996</v>
      </c>
      <c r="D18" s="120">
        <f>МА!AZ39</f>
        <v>0.77777777777777779</v>
      </c>
      <c r="E18" s="149">
        <f t="shared" si="1"/>
        <v>0.22222222222222221</v>
      </c>
      <c r="F18" s="117">
        <v>0.5</v>
      </c>
      <c r="G18" s="120">
        <f ca="1">МА!AV39</f>
        <v>0.78947368421052633</v>
      </c>
      <c r="H18" s="120">
        <f ca="1">МА!$AZ$24</f>
        <v>0.79629629629629639</v>
      </c>
      <c r="I18">
        <f>IF(РУ!D39&lt;&gt;"УЧЕНИК НЕ ВЫПОЛНЯЛ РАБОТУ",РУ!C39,"")</f>
        <v>15</v>
      </c>
      <c r="J18" s="117">
        <f>РУ!AX39</f>
        <v>1</v>
      </c>
      <c r="K18" s="117">
        <f t="shared" si="2"/>
        <v>0</v>
      </c>
      <c r="L18" s="117">
        <f>РУ!AZ39</f>
        <v>1</v>
      </c>
      <c r="M18" s="149">
        <f t="shared" si="3"/>
        <v>0</v>
      </c>
      <c r="N18" s="120">
        <f ca="1">РУ!AV39</f>
        <v>0.875</v>
      </c>
      <c r="O18" s="117">
        <f ca="1">РУ!$AV$24</f>
        <v>0.81666666666666654</v>
      </c>
      <c r="P18">
        <f>IF(ЧТ!D39&lt;&gt;"УЧЕНИК НЕ ВЫПОЛНЯЛ РАБОТУ",ЧТ!C39,"")</f>
        <v>15</v>
      </c>
      <c r="Q18" s="120">
        <f>ЧТ!AX39</f>
        <v>1</v>
      </c>
      <c r="R18" s="117">
        <f t="shared" si="4"/>
        <v>0</v>
      </c>
      <c r="S18" s="120">
        <f>ЧТ!AZ39</f>
        <v>0.75</v>
      </c>
      <c r="T18" s="149">
        <f t="shared" si="5"/>
        <v>0.25</v>
      </c>
      <c r="U18" s="120">
        <f ca="1">ЧТ!AV39</f>
        <v>0.8571428571428571</v>
      </c>
      <c r="V18" s="117">
        <f ca="1">ЧТ!$AV$24</f>
        <v>0.8738095238095237</v>
      </c>
    </row>
    <row r="19" spans="1:22">
      <c r="A19">
        <f>IF(МА!D40&lt;&gt;"УЧЕНИК НЕ ВЫПОЛНЯЛ РАБОТУ",МА!C40,"")</f>
        <v>16</v>
      </c>
      <c r="B19" s="117">
        <f>МА!AX40</f>
        <v>0.8</v>
      </c>
      <c r="C19" s="117">
        <f t="shared" si="0"/>
        <v>0.19999999999999996</v>
      </c>
      <c r="D19" s="120">
        <f>МА!AZ40</f>
        <v>0.66666666666666663</v>
      </c>
      <c r="E19" s="149">
        <f t="shared" si="1"/>
        <v>0.33333333333333337</v>
      </c>
      <c r="F19" s="117">
        <v>0.5</v>
      </c>
      <c r="G19" s="120">
        <f ca="1">МА!AV40</f>
        <v>0.73684210526315785</v>
      </c>
      <c r="H19" s="120">
        <f ca="1">МА!$AZ$24</f>
        <v>0.79629629629629639</v>
      </c>
      <c r="I19">
        <f>IF(РУ!D40&lt;&gt;"УЧЕНИК НЕ ВЫПОЛНЯЛ РАБОТУ",РУ!C40,"")</f>
        <v>16</v>
      </c>
      <c r="J19" s="117">
        <f>РУ!AX40</f>
        <v>1</v>
      </c>
      <c r="K19" s="117">
        <f t="shared" si="2"/>
        <v>0</v>
      </c>
      <c r="L19" s="117">
        <f>РУ!AZ40</f>
        <v>0.5</v>
      </c>
      <c r="M19" s="149">
        <f t="shared" si="3"/>
        <v>0.5</v>
      </c>
      <c r="N19" s="120">
        <f ca="1">РУ!AV40</f>
        <v>0.79166666666666663</v>
      </c>
      <c r="O19" s="117">
        <f ca="1">РУ!$AV$24</f>
        <v>0.81666666666666654</v>
      </c>
      <c r="P19">
        <f>IF(ЧТ!D40&lt;&gt;"УЧЕНИК НЕ ВЫПОЛНЯЛ РАБОТУ",ЧТ!C40,"")</f>
        <v>16</v>
      </c>
      <c r="Q19" s="120">
        <f>ЧТ!AX40</f>
        <v>0.75</v>
      </c>
      <c r="R19" s="117">
        <f t="shared" si="4"/>
        <v>0.25</v>
      </c>
      <c r="S19" s="120">
        <f>ЧТ!AZ40</f>
        <v>0</v>
      </c>
      <c r="T19" s="149">
        <f t="shared" si="5"/>
        <v>1</v>
      </c>
      <c r="U19" s="120">
        <f ca="1">ЧТ!AV40</f>
        <v>0.42857142857142855</v>
      </c>
      <c r="V19" s="117">
        <f ca="1">ЧТ!$AV$24</f>
        <v>0.8738095238095237</v>
      </c>
    </row>
    <row r="20" spans="1:22">
      <c r="A20">
        <f>IF(МА!D41&lt;&gt;"УЧЕНИК НЕ ВЫПОЛНЯЛ РАБОТУ",МА!C41,"")</f>
        <v>17</v>
      </c>
      <c r="B20" s="117">
        <f>МА!AX41</f>
        <v>0.9</v>
      </c>
      <c r="C20" s="117">
        <f t="shared" si="0"/>
        <v>9.9999999999999978E-2</v>
      </c>
      <c r="D20" s="120">
        <f>МА!AZ41</f>
        <v>0.77777777777777779</v>
      </c>
      <c r="E20" s="149">
        <f t="shared" si="1"/>
        <v>0.22222222222222221</v>
      </c>
      <c r="F20" s="117">
        <v>0.5</v>
      </c>
      <c r="G20" s="120">
        <f ca="1">МА!AV41</f>
        <v>0.84210526315789469</v>
      </c>
      <c r="H20" s="120">
        <f ca="1">МА!$AZ$24</f>
        <v>0.79629629629629639</v>
      </c>
      <c r="I20">
        <f>IF(РУ!D41&lt;&gt;"УЧЕНИК НЕ ВЫПОЛНЯЛ РАБОТУ",РУ!C41,"")</f>
        <v>17</v>
      </c>
      <c r="J20" s="117">
        <f>РУ!AX41</f>
        <v>1</v>
      </c>
      <c r="K20" s="117">
        <f t="shared" si="2"/>
        <v>0</v>
      </c>
      <c r="L20" s="117">
        <f>РУ!AZ41</f>
        <v>1</v>
      </c>
      <c r="M20" s="149">
        <f t="shared" si="3"/>
        <v>0</v>
      </c>
      <c r="N20" s="120">
        <f ca="1">РУ!AV41</f>
        <v>1</v>
      </c>
      <c r="O20" s="117">
        <f ca="1">РУ!$AV$24</f>
        <v>0.81666666666666654</v>
      </c>
      <c r="P20">
        <f>IF(ЧТ!D41&lt;&gt;"УЧЕНИК НЕ ВЫПОЛНЯЛ РАБОТУ",ЧТ!C41,"")</f>
        <v>17</v>
      </c>
      <c r="Q20" s="120">
        <f>ЧТ!AX41</f>
        <v>1</v>
      </c>
      <c r="R20" s="117">
        <f t="shared" si="4"/>
        <v>0</v>
      </c>
      <c r="S20" s="120">
        <f>ЧТ!AZ41</f>
        <v>1</v>
      </c>
      <c r="T20" s="149">
        <f t="shared" si="5"/>
        <v>0</v>
      </c>
      <c r="U20" s="120">
        <f ca="1">ЧТ!AV41</f>
        <v>0.9285714285714286</v>
      </c>
      <c r="V20" s="117">
        <f ca="1">ЧТ!$AV$24</f>
        <v>0.8738095238095237</v>
      </c>
    </row>
    <row r="21" spans="1:22">
      <c r="A21">
        <f>IF(МА!D42&lt;&gt;"УЧЕНИК НЕ ВЫПОЛНЯЛ РАБОТУ",МА!C42,"")</f>
        <v>18</v>
      </c>
      <c r="B21" s="117">
        <f>МА!AX42</f>
        <v>1</v>
      </c>
      <c r="C21" s="117">
        <f t="shared" si="0"/>
        <v>0</v>
      </c>
      <c r="D21" s="120">
        <f>МА!AZ42</f>
        <v>0.88888888888888884</v>
      </c>
      <c r="E21" s="149">
        <f t="shared" si="1"/>
        <v>0.11111111111111116</v>
      </c>
      <c r="F21" s="117">
        <v>0.5</v>
      </c>
      <c r="G21" s="120">
        <f ca="1">МА!AV42</f>
        <v>0.94736842105263153</v>
      </c>
      <c r="H21" s="120">
        <f ca="1">МА!$AZ$24</f>
        <v>0.79629629629629639</v>
      </c>
      <c r="I21">
        <f>IF(РУ!D42&lt;&gt;"УЧЕНИК НЕ ВЫПОЛНЯЛ РАБОТУ",РУ!C42,"")</f>
        <v>18</v>
      </c>
      <c r="J21" s="117">
        <f>РУ!AX42</f>
        <v>1</v>
      </c>
      <c r="K21" s="117">
        <f t="shared" si="2"/>
        <v>0</v>
      </c>
      <c r="L21" s="117">
        <f>РУ!AZ42</f>
        <v>1</v>
      </c>
      <c r="M21" s="149">
        <f t="shared" si="3"/>
        <v>0</v>
      </c>
      <c r="N21" s="120">
        <f ca="1">РУ!AV42</f>
        <v>0.95833333333333337</v>
      </c>
      <c r="O21" s="117">
        <f ca="1">РУ!$AV$24</f>
        <v>0.81666666666666654</v>
      </c>
      <c r="P21">
        <f>IF(ЧТ!D42&lt;&gt;"УЧЕНИК НЕ ВЫПОЛНЯЛ РАБОТУ",ЧТ!C42,"")</f>
        <v>18</v>
      </c>
      <c r="Q21" s="120">
        <f>ЧТ!AX42</f>
        <v>0.875</v>
      </c>
      <c r="R21" s="117">
        <f t="shared" si="4"/>
        <v>0.125</v>
      </c>
      <c r="S21" s="120">
        <f>ЧТ!AZ42</f>
        <v>1</v>
      </c>
      <c r="T21" s="149">
        <f t="shared" si="5"/>
        <v>0</v>
      </c>
      <c r="U21" s="120">
        <f ca="1">ЧТ!AV42</f>
        <v>0.8571428571428571</v>
      </c>
      <c r="V21" s="117">
        <f ca="1">ЧТ!$AV$24</f>
        <v>0.8738095238095237</v>
      </c>
    </row>
    <row r="22" spans="1:22">
      <c r="A22">
        <f>IF(МА!D43&lt;&gt;"УЧЕНИК НЕ ВЫПОЛНЯЛ РАБОТУ",МА!C43,"")</f>
        <v>19</v>
      </c>
      <c r="B22" s="117">
        <f>МА!AX43</f>
        <v>1</v>
      </c>
      <c r="C22" s="117">
        <f t="shared" si="0"/>
        <v>0</v>
      </c>
      <c r="D22" s="120">
        <f>МА!AZ43</f>
        <v>1</v>
      </c>
      <c r="E22" s="149">
        <f t="shared" si="1"/>
        <v>0</v>
      </c>
      <c r="F22" s="117">
        <v>0.5</v>
      </c>
      <c r="G22" s="120">
        <f ca="1">МА!AV43</f>
        <v>1</v>
      </c>
      <c r="H22" s="120">
        <f ca="1">МА!$AZ$24</f>
        <v>0.79629629629629639</v>
      </c>
      <c r="I22">
        <f>IF(РУ!D43&lt;&gt;"УЧЕНИК НЕ ВЫПОЛНЯЛ РАБОТУ",РУ!C43,"")</f>
        <v>19</v>
      </c>
      <c r="J22" s="117">
        <f>РУ!AX43</f>
        <v>1</v>
      </c>
      <c r="K22" s="117">
        <f t="shared" si="2"/>
        <v>0</v>
      </c>
      <c r="L22" s="117">
        <f>РУ!AZ43</f>
        <v>0.66666666666666663</v>
      </c>
      <c r="M22" s="149">
        <f t="shared" si="3"/>
        <v>0.33333333333333337</v>
      </c>
      <c r="N22" s="120">
        <f ca="1">РУ!AV43</f>
        <v>0.875</v>
      </c>
      <c r="O22" s="117">
        <f ca="1">РУ!$AV$24</f>
        <v>0.81666666666666654</v>
      </c>
      <c r="P22">
        <f>IF(ЧТ!D43&lt;&gt;"УЧЕНИК НЕ ВЫПОЛНЯЛ РАБОТУ",ЧТ!C43,"")</f>
        <v>19</v>
      </c>
      <c r="Q22" s="120">
        <f>ЧТ!AX43</f>
        <v>0.875</v>
      </c>
      <c r="R22" s="117">
        <f t="shared" si="4"/>
        <v>0.125</v>
      </c>
      <c r="S22" s="120">
        <f>ЧТ!AZ43</f>
        <v>1</v>
      </c>
      <c r="T22" s="149">
        <f t="shared" si="5"/>
        <v>0</v>
      </c>
      <c r="U22" s="120">
        <f ca="1">ЧТ!AV43</f>
        <v>0.9285714285714286</v>
      </c>
      <c r="V22" s="117">
        <f ca="1">ЧТ!$AV$24</f>
        <v>0.8738095238095237</v>
      </c>
    </row>
    <row r="23" spans="1:22">
      <c r="A23">
        <f>IF(МА!D44&lt;&gt;"УЧЕНИК НЕ ВЫПОЛНЯЛ РАБОТУ",МА!C44,"")</f>
        <v>20</v>
      </c>
      <c r="B23" s="117">
        <f>МА!AX44</f>
        <v>1</v>
      </c>
      <c r="C23" s="117">
        <f t="shared" si="0"/>
        <v>0</v>
      </c>
      <c r="D23" s="120">
        <f>МА!AZ44</f>
        <v>1</v>
      </c>
      <c r="E23" s="149">
        <f t="shared" si="1"/>
        <v>0</v>
      </c>
      <c r="F23" s="117">
        <v>0.5</v>
      </c>
      <c r="G23" s="120">
        <f ca="1">МА!AV44</f>
        <v>1</v>
      </c>
      <c r="H23" s="120">
        <f ca="1">МА!$AZ$24</f>
        <v>0.79629629629629639</v>
      </c>
      <c r="I23">
        <f>IF(РУ!D44&lt;&gt;"УЧЕНИК НЕ ВЫПОЛНЯЛ РАБОТУ",РУ!C44,"")</f>
        <v>20</v>
      </c>
      <c r="J23" s="117">
        <f>РУ!AX44</f>
        <v>1</v>
      </c>
      <c r="K23" s="117">
        <f t="shared" si="2"/>
        <v>0</v>
      </c>
      <c r="L23" s="117">
        <f>РУ!AZ44</f>
        <v>1</v>
      </c>
      <c r="M23" s="149">
        <f t="shared" si="3"/>
        <v>0</v>
      </c>
      <c r="N23" s="120">
        <f ca="1">РУ!AV44</f>
        <v>0.95833333333333337</v>
      </c>
      <c r="O23" s="117">
        <f ca="1">РУ!$AV$24</f>
        <v>0.81666666666666654</v>
      </c>
      <c r="P23">
        <f>IF(ЧТ!D44&lt;&gt;"УЧЕНИК НЕ ВЫПОЛНЯЛ РАБОТУ",ЧТ!C44,"")</f>
        <v>20</v>
      </c>
      <c r="Q23" s="120">
        <f>ЧТ!AX44</f>
        <v>1</v>
      </c>
      <c r="R23" s="117">
        <f t="shared" si="4"/>
        <v>0</v>
      </c>
      <c r="S23" s="120">
        <f>ЧТ!AZ44</f>
        <v>1</v>
      </c>
      <c r="T23" s="149">
        <f t="shared" si="5"/>
        <v>0</v>
      </c>
      <c r="U23" s="120">
        <f ca="1">ЧТ!AV44</f>
        <v>1</v>
      </c>
      <c r="V23" s="117">
        <f ca="1">ЧТ!$AV$24</f>
        <v>0.8738095238095237</v>
      </c>
    </row>
    <row r="24" spans="1:22">
      <c r="A24">
        <f>IF(МА!D45&lt;&gt;"УЧЕНИК НЕ ВЫПОЛНЯЛ РАБОТУ",МА!C45,"")</f>
        <v>21</v>
      </c>
      <c r="B24" s="117">
        <f>МА!AX45</f>
        <v>1</v>
      </c>
      <c r="C24" s="117">
        <f t="shared" si="0"/>
        <v>0</v>
      </c>
      <c r="D24" s="120">
        <f>МА!AZ45</f>
        <v>1</v>
      </c>
      <c r="E24" s="149">
        <f t="shared" si="1"/>
        <v>0</v>
      </c>
      <c r="F24" s="117">
        <v>0.5</v>
      </c>
      <c r="G24" s="120">
        <f ca="1">МА!AV45</f>
        <v>1</v>
      </c>
      <c r="H24" s="120">
        <f ca="1">МА!$AZ$24</f>
        <v>0.79629629629629639</v>
      </c>
      <c r="I24">
        <f>IF(РУ!D45&lt;&gt;"УЧЕНИК НЕ ВЫПОЛНЯЛ РАБОТУ",РУ!C45,"")</f>
        <v>21</v>
      </c>
      <c r="J24" s="117">
        <f>РУ!AX45</f>
        <v>1</v>
      </c>
      <c r="K24" s="117">
        <f t="shared" si="2"/>
        <v>0</v>
      </c>
      <c r="L24" s="117">
        <f>РУ!AZ45</f>
        <v>1</v>
      </c>
      <c r="M24" s="149">
        <f t="shared" si="3"/>
        <v>0</v>
      </c>
      <c r="N24" s="120">
        <f ca="1">РУ!AV45</f>
        <v>0.95833333333333337</v>
      </c>
      <c r="O24" s="117">
        <f ca="1">РУ!$AV$24</f>
        <v>0.81666666666666654</v>
      </c>
      <c r="P24">
        <f>IF(ЧТ!D45&lt;&gt;"УЧЕНИК НЕ ВЫПОЛНЯЛ РАБОТУ",ЧТ!C45,"")</f>
        <v>21</v>
      </c>
      <c r="Q24" s="120">
        <f>ЧТ!AX45</f>
        <v>1</v>
      </c>
      <c r="R24" s="117">
        <f t="shared" si="4"/>
        <v>0</v>
      </c>
      <c r="S24" s="120">
        <f>ЧТ!AZ45</f>
        <v>1</v>
      </c>
      <c r="T24" s="149">
        <f t="shared" si="5"/>
        <v>0</v>
      </c>
      <c r="U24" s="120">
        <f ca="1">ЧТ!AV45</f>
        <v>1</v>
      </c>
      <c r="V24" s="117">
        <f ca="1">ЧТ!$AV$24</f>
        <v>0.8738095238095237</v>
      </c>
    </row>
    <row r="25" spans="1:22">
      <c r="A25">
        <f>IF(МА!D46&lt;&gt;"УЧЕНИК НЕ ВЫПОЛНЯЛ РАБОТУ",МА!C46,"")</f>
        <v>22</v>
      </c>
      <c r="B25" s="117">
        <f>МА!AX46</f>
        <v>0.8</v>
      </c>
      <c r="C25" s="117">
        <f t="shared" si="0"/>
        <v>0.19999999999999996</v>
      </c>
      <c r="D25" s="120">
        <f>МА!AZ46</f>
        <v>0.77777777777777779</v>
      </c>
      <c r="E25" s="149">
        <f t="shared" si="1"/>
        <v>0.22222222222222221</v>
      </c>
      <c r="F25" s="117">
        <v>0.5</v>
      </c>
      <c r="G25" s="120">
        <f ca="1">МА!AV46</f>
        <v>0.78947368421052633</v>
      </c>
      <c r="H25" s="120">
        <f ca="1">МА!$AZ$24</f>
        <v>0.79629629629629639</v>
      </c>
      <c r="I25">
        <f>IF(РУ!D46&lt;&gt;"УЧЕНИК НЕ ВЫПОЛНЯЛ РАБОТУ",РУ!C46,"")</f>
        <v>22</v>
      </c>
      <c r="J25" s="117">
        <f>РУ!AX46</f>
        <v>1</v>
      </c>
      <c r="K25" s="117">
        <f t="shared" si="2"/>
        <v>0</v>
      </c>
      <c r="L25" s="117">
        <f>РУ!AZ46</f>
        <v>0.33333333333333331</v>
      </c>
      <c r="M25" s="149">
        <f t="shared" si="3"/>
        <v>0.66666666666666674</v>
      </c>
      <c r="N25" s="120">
        <f ca="1">РУ!AV46</f>
        <v>0.75</v>
      </c>
      <c r="O25" s="117">
        <f ca="1">РУ!$AV$24</f>
        <v>0.81666666666666654</v>
      </c>
      <c r="P25">
        <f>IF(ЧТ!D46&lt;&gt;"УЧЕНИК НЕ ВЫПОЛНЯЛ РАБОТУ",ЧТ!C46,"")</f>
        <v>22</v>
      </c>
      <c r="Q25" s="120">
        <f>ЧТ!AX46</f>
        <v>1</v>
      </c>
      <c r="R25" s="117">
        <f t="shared" si="4"/>
        <v>0</v>
      </c>
      <c r="S25" s="120">
        <f>ЧТ!AZ46</f>
        <v>0.75</v>
      </c>
      <c r="T25" s="149">
        <f t="shared" si="5"/>
        <v>0.25</v>
      </c>
      <c r="U25" s="120">
        <f ca="1">ЧТ!AV46</f>
        <v>0.8571428571428571</v>
      </c>
      <c r="V25" s="117">
        <f ca="1">ЧТ!$AV$24</f>
        <v>0.8738095238095237</v>
      </c>
    </row>
    <row r="26" spans="1:22">
      <c r="A26">
        <f>IF(МА!D47&lt;&gt;"УЧЕНИК НЕ ВЫПОЛНЯЛ РАБОТУ",МА!C47,"")</f>
        <v>23</v>
      </c>
      <c r="B26" s="117">
        <f>МА!AX47</f>
        <v>0.9</v>
      </c>
      <c r="C26" s="117">
        <f t="shared" si="0"/>
        <v>9.9999999999999978E-2</v>
      </c>
      <c r="D26" s="120">
        <f>МА!AZ47</f>
        <v>0.66666666666666663</v>
      </c>
      <c r="E26" s="149">
        <f t="shared" si="1"/>
        <v>0.33333333333333337</v>
      </c>
      <c r="F26" s="117">
        <v>0.5</v>
      </c>
      <c r="G26" s="120">
        <f ca="1">МА!AV47</f>
        <v>0.78947368421052633</v>
      </c>
      <c r="H26" s="120">
        <f ca="1">МА!$AZ$24</f>
        <v>0.79629629629629639</v>
      </c>
      <c r="I26">
        <f>IF(РУ!D47&lt;&gt;"УЧЕНИК НЕ ВЫПОЛНЯЛ РАБОТУ",РУ!C47,"")</f>
        <v>23</v>
      </c>
      <c r="J26" s="117">
        <f>РУ!AX47</f>
        <v>0.8</v>
      </c>
      <c r="K26" s="117">
        <f t="shared" si="2"/>
        <v>0.19999999999999996</v>
      </c>
      <c r="L26" s="117">
        <f>РУ!AZ47</f>
        <v>0.5</v>
      </c>
      <c r="M26" s="149">
        <f t="shared" si="3"/>
        <v>0.5</v>
      </c>
      <c r="N26" s="120">
        <f ca="1">РУ!AV47</f>
        <v>0.70833333333333337</v>
      </c>
      <c r="O26" s="117">
        <f ca="1">РУ!$AV$24</f>
        <v>0.81666666666666654</v>
      </c>
      <c r="P26">
        <f>IF(ЧТ!D47&lt;&gt;"УЧЕНИК НЕ ВЫПОЛНЯЛ РАБОТУ",ЧТ!C47,"")</f>
        <v>23</v>
      </c>
      <c r="Q26" s="120">
        <f>ЧТ!AX47</f>
        <v>1</v>
      </c>
      <c r="R26" s="117">
        <f t="shared" si="4"/>
        <v>0</v>
      </c>
      <c r="S26" s="120">
        <f>ЧТ!AZ47</f>
        <v>0.5</v>
      </c>
      <c r="T26" s="149">
        <f t="shared" si="5"/>
        <v>0.5</v>
      </c>
      <c r="U26" s="120">
        <f ca="1">ЧТ!AV47</f>
        <v>0.7857142857142857</v>
      </c>
      <c r="V26" s="117">
        <f ca="1">ЧТ!$AV$24</f>
        <v>0.8738095238095237</v>
      </c>
    </row>
    <row r="27" spans="1:22">
      <c r="A27">
        <f>IF(МА!D48&lt;&gt;"УЧЕНИК НЕ ВЫПОЛНЯЛ РАБОТУ",МА!C48,"")</f>
        <v>24</v>
      </c>
      <c r="B27" s="117">
        <f>МА!AX48</f>
        <v>1</v>
      </c>
      <c r="C27" s="117">
        <f t="shared" si="0"/>
        <v>0</v>
      </c>
      <c r="D27" s="120">
        <f>МА!AZ48</f>
        <v>0.44444444444444442</v>
      </c>
      <c r="E27" s="149">
        <f t="shared" si="1"/>
        <v>0.55555555555555558</v>
      </c>
      <c r="F27" s="117">
        <v>0.5</v>
      </c>
      <c r="G27" s="120">
        <f ca="1">МА!AV48</f>
        <v>0.73684210526315785</v>
      </c>
      <c r="H27" s="120">
        <f ca="1">МА!$AZ$24</f>
        <v>0.79629629629629639</v>
      </c>
      <c r="I27">
        <f>IF(РУ!D48&lt;&gt;"УЧЕНИК НЕ ВЫПОЛНЯЛ РАБОТУ",РУ!C48,"")</f>
        <v>24</v>
      </c>
      <c r="J27" s="117">
        <f>РУ!AX48</f>
        <v>0.8</v>
      </c>
      <c r="K27" s="117">
        <f t="shared" si="2"/>
        <v>0.19999999999999996</v>
      </c>
      <c r="L27" s="117">
        <f>РУ!AZ48</f>
        <v>0.33333333333333331</v>
      </c>
      <c r="M27" s="149">
        <f t="shared" si="3"/>
        <v>0.66666666666666674</v>
      </c>
      <c r="N27" s="120">
        <f ca="1">РУ!AV48</f>
        <v>0.54166666666666663</v>
      </c>
      <c r="O27" s="117">
        <f ca="1">РУ!$AV$24</f>
        <v>0.81666666666666654</v>
      </c>
      <c r="P27">
        <f>IF(ЧТ!D48&lt;&gt;"УЧЕНИК НЕ ВЫПОЛНЯЛ РАБОТУ",ЧТ!C48,"")</f>
        <v>24</v>
      </c>
      <c r="Q27" s="120">
        <f>ЧТ!AX48</f>
        <v>0.875</v>
      </c>
      <c r="R27" s="117">
        <f t="shared" si="4"/>
        <v>0.125</v>
      </c>
      <c r="S27" s="120">
        <f>ЧТ!AZ48</f>
        <v>1</v>
      </c>
      <c r="T27" s="149">
        <f t="shared" si="5"/>
        <v>0</v>
      </c>
      <c r="U27" s="120">
        <f ca="1">ЧТ!AV48</f>
        <v>0.9285714285714286</v>
      </c>
      <c r="V27" s="117">
        <f ca="1">ЧТ!$AV$24</f>
        <v>0.8738095238095237</v>
      </c>
    </row>
    <row r="28" spans="1:22">
      <c r="A28">
        <f>IF(МА!D49&lt;&gt;"УЧЕНИК НЕ ВЫПОЛНЯЛ РАБОТУ",МА!C49,"")</f>
        <v>25</v>
      </c>
      <c r="B28" s="117">
        <f>МА!AX49</f>
        <v>0.8</v>
      </c>
      <c r="C28" s="117">
        <f t="shared" si="0"/>
        <v>0.19999999999999996</v>
      </c>
      <c r="D28" s="120">
        <f>МА!AZ49</f>
        <v>0.77777777777777779</v>
      </c>
      <c r="E28" s="149">
        <f t="shared" si="1"/>
        <v>0.22222222222222221</v>
      </c>
      <c r="F28" s="117">
        <v>0.5</v>
      </c>
      <c r="G28" s="120">
        <f ca="1">МА!AV49</f>
        <v>0.78947368421052633</v>
      </c>
      <c r="H28" s="120">
        <f ca="1">МА!$AZ$24</f>
        <v>0.79629629629629639</v>
      </c>
      <c r="I28">
        <f>IF(РУ!D49&lt;&gt;"УЧЕНИК НЕ ВЫПОЛНЯЛ РАБОТУ",РУ!C49,"")</f>
        <v>25</v>
      </c>
      <c r="J28" s="117">
        <f>РУ!AX49</f>
        <v>0.7</v>
      </c>
      <c r="K28" s="117">
        <f t="shared" si="2"/>
        <v>0.30000000000000004</v>
      </c>
      <c r="L28" s="117">
        <f>РУ!AZ49</f>
        <v>0.83333333333333337</v>
      </c>
      <c r="M28" s="149">
        <f t="shared" si="3"/>
        <v>0.16666666666666663</v>
      </c>
      <c r="N28" s="120">
        <f ca="1">РУ!AV49</f>
        <v>0.58333333333333337</v>
      </c>
      <c r="O28" s="117">
        <f ca="1">РУ!$AV$24</f>
        <v>0.81666666666666654</v>
      </c>
      <c r="P28">
        <f>IF(ЧТ!D49&lt;&gt;"УЧЕНИК НЕ ВЫПОЛНЯЛ РАБОТУ",ЧТ!C49,"")</f>
        <v>25</v>
      </c>
      <c r="Q28" s="120">
        <f>ЧТ!AX49</f>
        <v>0.875</v>
      </c>
      <c r="R28" s="117">
        <f t="shared" si="4"/>
        <v>0.125</v>
      </c>
      <c r="S28" s="120">
        <f>ЧТ!AZ49</f>
        <v>1</v>
      </c>
      <c r="T28" s="149">
        <f t="shared" si="5"/>
        <v>0</v>
      </c>
      <c r="U28" s="120">
        <f ca="1">ЧТ!AV49</f>
        <v>0.8571428571428571</v>
      </c>
      <c r="V28" s="117">
        <f ca="1">ЧТ!$AV$24</f>
        <v>0.8738095238095237</v>
      </c>
    </row>
    <row r="29" spans="1:22">
      <c r="A29">
        <f>IF(МА!D50&lt;&gt;"УЧЕНИК НЕ ВЫПОЛНЯЛ РАБОТУ",МА!C50,"")</f>
        <v>26</v>
      </c>
      <c r="B29" s="117">
        <f>МА!AX50</f>
        <v>1</v>
      </c>
      <c r="C29" s="117">
        <f t="shared" si="0"/>
        <v>0</v>
      </c>
      <c r="D29" s="120">
        <f>МА!AZ50</f>
        <v>1</v>
      </c>
      <c r="E29" s="149">
        <f t="shared" si="1"/>
        <v>0</v>
      </c>
      <c r="F29" s="117">
        <v>0.5</v>
      </c>
      <c r="G29" s="120">
        <f ca="1">МА!AV50</f>
        <v>1</v>
      </c>
      <c r="H29" s="120">
        <f ca="1">МА!$AZ$24</f>
        <v>0.79629629629629639</v>
      </c>
      <c r="I29">
        <f>IF(РУ!D50&lt;&gt;"УЧЕНИК НЕ ВЫПОЛНЯЛ РАБОТУ",РУ!C50,"")</f>
        <v>26</v>
      </c>
      <c r="J29" s="117">
        <f>РУ!AX50</f>
        <v>1</v>
      </c>
      <c r="K29" s="117">
        <f t="shared" si="2"/>
        <v>0</v>
      </c>
      <c r="L29" s="117">
        <f>РУ!AZ50</f>
        <v>1</v>
      </c>
      <c r="M29" s="149">
        <f t="shared" si="3"/>
        <v>0</v>
      </c>
      <c r="N29" s="120">
        <f ca="1">РУ!AV50</f>
        <v>0.91666666666666663</v>
      </c>
      <c r="O29" s="117">
        <f ca="1">РУ!$AV$24</f>
        <v>0.81666666666666654</v>
      </c>
      <c r="P29">
        <f>IF(ЧТ!D50&lt;&gt;"УЧЕНИК НЕ ВЫПОЛНЯЛ РАБОТУ",ЧТ!C50,"")</f>
        <v>26</v>
      </c>
      <c r="Q29" s="120">
        <f>ЧТ!AX50</f>
        <v>1</v>
      </c>
      <c r="R29" s="117">
        <f t="shared" si="4"/>
        <v>0</v>
      </c>
      <c r="S29" s="120">
        <f>ЧТ!AZ50</f>
        <v>1</v>
      </c>
      <c r="T29" s="149">
        <f t="shared" si="5"/>
        <v>0</v>
      </c>
      <c r="U29" s="120">
        <f ca="1">ЧТ!AV50</f>
        <v>1</v>
      </c>
      <c r="V29" s="117">
        <f ca="1">ЧТ!$AV$24</f>
        <v>0.8738095238095237</v>
      </c>
    </row>
    <row r="30" spans="1:22">
      <c r="A30">
        <f>IF(МА!D51&lt;&gt;"УЧЕНИК НЕ ВЫПОЛНЯЛ РАБОТУ",МА!C51,"")</f>
        <v>27</v>
      </c>
      <c r="B30" s="117">
        <f>МА!AX51</f>
        <v>0.9</v>
      </c>
      <c r="C30" s="117">
        <f t="shared" si="0"/>
        <v>9.9999999999999978E-2</v>
      </c>
      <c r="D30" s="120">
        <f>МА!AZ51</f>
        <v>0.77777777777777779</v>
      </c>
      <c r="E30" s="149">
        <f t="shared" si="1"/>
        <v>0.22222222222222221</v>
      </c>
      <c r="F30" s="117">
        <v>0.5</v>
      </c>
      <c r="G30" s="120">
        <f ca="1">МА!AV51</f>
        <v>0.84210526315789469</v>
      </c>
      <c r="H30" s="120">
        <f ca="1">МА!$AZ$24</f>
        <v>0.79629629629629639</v>
      </c>
      <c r="I30">
        <f>IF(РУ!D51&lt;&gt;"УЧЕНИК НЕ ВЫПОЛНЯЛ РАБОТУ",РУ!C51,"")</f>
        <v>27</v>
      </c>
      <c r="J30" s="117">
        <f>РУ!AX51</f>
        <v>1</v>
      </c>
      <c r="K30" s="117">
        <f t="shared" si="2"/>
        <v>0</v>
      </c>
      <c r="L30" s="117">
        <f>РУ!AZ51</f>
        <v>1</v>
      </c>
      <c r="M30" s="149">
        <f t="shared" si="3"/>
        <v>0</v>
      </c>
      <c r="N30" s="120">
        <f ca="1">РУ!AV51</f>
        <v>0.83333333333333337</v>
      </c>
      <c r="O30" s="117">
        <f ca="1">РУ!$AV$24</f>
        <v>0.81666666666666654</v>
      </c>
      <c r="P30">
        <f>IF(ЧТ!D51&lt;&gt;"УЧЕНИК НЕ ВЫПОЛНЯЛ РАБОТУ",ЧТ!C51,"")</f>
        <v>27</v>
      </c>
      <c r="Q30" s="120">
        <f>ЧТ!AX51</f>
        <v>0.875</v>
      </c>
      <c r="R30" s="117">
        <f t="shared" si="4"/>
        <v>0.125</v>
      </c>
      <c r="S30" s="120">
        <f>ЧТ!AZ51</f>
        <v>0.75</v>
      </c>
      <c r="T30" s="149">
        <f t="shared" si="5"/>
        <v>0.25</v>
      </c>
      <c r="U30" s="120">
        <f ca="1">ЧТ!AV51</f>
        <v>0.7857142857142857</v>
      </c>
      <c r="V30" s="117">
        <f ca="1">ЧТ!$AV$24</f>
        <v>0.8738095238095237</v>
      </c>
    </row>
    <row r="31" spans="1:22">
      <c r="A31">
        <f>IF(МА!D52&lt;&gt;"УЧЕНИК НЕ ВЫПОЛНЯЛ РАБОТУ",МА!C52,"")</f>
        <v>28</v>
      </c>
      <c r="B31" s="117">
        <f>МА!AX52</f>
        <v>0.9</v>
      </c>
      <c r="C31" s="117">
        <f t="shared" si="0"/>
        <v>9.9999999999999978E-2</v>
      </c>
      <c r="D31" s="120">
        <f>МА!AZ52</f>
        <v>0.66666666666666663</v>
      </c>
      <c r="E31" s="149">
        <f t="shared" si="1"/>
        <v>0.33333333333333337</v>
      </c>
      <c r="F31" s="117">
        <v>0.5</v>
      </c>
      <c r="G31" s="120">
        <f ca="1">МА!AV52</f>
        <v>0.78947368421052633</v>
      </c>
      <c r="H31" s="120">
        <f ca="1">МА!$AZ$24</f>
        <v>0.79629629629629639</v>
      </c>
      <c r="I31">
        <f>IF(РУ!D52&lt;&gt;"УЧЕНИК НЕ ВЫПОЛНЯЛ РАБОТУ",РУ!C52,"")</f>
        <v>28</v>
      </c>
      <c r="J31" s="117">
        <f>РУ!AX52</f>
        <v>0.9</v>
      </c>
      <c r="K31" s="117">
        <f t="shared" si="2"/>
        <v>9.9999999999999978E-2</v>
      </c>
      <c r="L31" s="117">
        <f>РУ!AZ52</f>
        <v>0.5</v>
      </c>
      <c r="M31" s="149">
        <f t="shared" si="3"/>
        <v>0.5</v>
      </c>
      <c r="N31" s="120">
        <f ca="1">РУ!AV52</f>
        <v>0.625</v>
      </c>
      <c r="O31" s="117">
        <f ca="1">РУ!$AV$24</f>
        <v>0.81666666666666654</v>
      </c>
      <c r="P31">
        <f>IF(ЧТ!D52&lt;&gt;"УЧЕНИК НЕ ВЫПОЛНЯЛ РАБОТУ",ЧТ!C52,"")</f>
        <v>28</v>
      </c>
      <c r="Q31" s="120">
        <f>ЧТ!AX52</f>
        <v>1</v>
      </c>
      <c r="R31" s="117">
        <f t="shared" si="4"/>
        <v>0</v>
      </c>
      <c r="S31" s="120">
        <f>ЧТ!AZ52</f>
        <v>0.75</v>
      </c>
      <c r="T31" s="149">
        <f t="shared" si="5"/>
        <v>0.25</v>
      </c>
      <c r="U31" s="120">
        <f ca="1">ЧТ!AV52</f>
        <v>0.8571428571428571</v>
      </c>
      <c r="V31" s="117">
        <f ca="1">ЧТ!$AV$24</f>
        <v>0.8738095238095237</v>
      </c>
    </row>
    <row r="32" spans="1:22">
      <c r="A32">
        <f>IF(МА!D53&lt;&gt;"УЧЕНИК НЕ ВЫПОЛНЯЛ РАБОТУ",МА!C53,"")</f>
        <v>29</v>
      </c>
      <c r="B32" s="117">
        <f>МА!AX53</f>
        <v>0.9</v>
      </c>
      <c r="C32" s="117">
        <f t="shared" si="0"/>
        <v>9.9999999999999978E-2</v>
      </c>
      <c r="D32" s="120">
        <f>МА!AZ53</f>
        <v>0.44444444444444442</v>
      </c>
      <c r="E32" s="149">
        <f t="shared" si="1"/>
        <v>0.55555555555555558</v>
      </c>
      <c r="F32" s="117">
        <v>0.5</v>
      </c>
      <c r="G32" s="120">
        <f ca="1">МА!AV53</f>
        <v>0.68421052631578949</v>
      </c>
      <c r="H32" s="120">
        <f ca="1">МА!$AZ$24</f>
        <v>0.79629629629629639</v>
      </c>
      <c r="I32">
        <f>IF(РУ!D53&lt;&gt;"УЧЕНИК НЕ ВЫПОЛНЯЛ РАБОТУ",РУ!C53,"")</f>
        <v>29</v>
      </c>
      <c r="J32" s="117">
        <f>РУ!AX53</f>
        <v>0.9</v>
      </c>
      <c r="K32" s="117">
        <f t="shared" si="2"/>
        <v>9.9999999999999978E-2</v>
      </c>
      <c r="L32" s="117">
        <f>РУ!AZ53</f>
        <v>1</v>
      </c>
      <c r="M32" s="149">
        <f t="shared" si="3"/>
        <v>0</v>
      </c>
      <c r="N32" s="120">
        <f ca="1">РУ!AV53</f>
        <v>0.79166666666666663</v>
      </c>
      <c r="O32" s="117">
        <f ca="1">РУ!$AV$24</f>
        <v>0.81666666666666654</v>
      </c>
      <c r="P32">
        <f>IF(ЧТ!D53&lt;&gt;"УЧЕНИК НЕ ВЫПОЛНЯЛ РАБОТУ",ЧТ!C53,"")</f>
        <v>29</v>
      </c>
      <c r="Q32" s="120">
        <f>ЧТ!AX53</f>
        <v>1</v>
      </c>
      <c r="R32" s="117">
        <f t="shared" si="4"/>
        <v>0</v>
      </c>
      <c r="S32" s="120">
        <f>ЧТ!AZ53</f>
        <v>0.75</v>
      </c>
      <c r="T32" s="149">
        <f t="shared" si="5"/>
        <v>0.25</v>
      </c>
      <c r="U32" s="120">
        <f ca="1">ЧТ!AV53</f>
        <v>0.9285714285714286</v>
      </c>
      <c r="V32" s="117">
        <f ca="1">ЧТ!$AV$24</f>
        <v>0.8738095238095237</v>
      </c>
    </row>
    <row r="33" spans="1:22">
      <c r="A33">
        <f>IF(МА!D54&lt;&gt;"УЧЕНИК НЕ ВЫПОЛНЯЛ РАБОТУ",МА!C54,"")</f>
        <v>30</v>
      </c>
      <c r="B33" s="117">
        <f>МА!AX54</f>
        <v>0.9</v>
      </c>
      <c r="C33" s="117">
        <f t="shared" si="0"/>
        <v>9.9999999999999978E-2</v>
      </c>
      <c r="D33" s="120">
        <f>МА!AZ54</f>
        <v>1</v>
      </c>
      <c r="E33" s="149">
        <f t="shared" si="1"/>
        <v>0</v>
      </c>
      <c r="F33" s="117">
        <v>0.5</v>
      </c>
      <c r="G33" s="120">
        <f ca="1">МА!AV54</f>
        <v>0.94736842105263153</v>
      </c>
      <c r="H33" s="120">
        <f ca="1">МА!$AZ$24</f>
        <v>0.79629629629629639</v>
      </c>
      <c r="I33">
        <f>IF(РУ!D54&lt;&gt;"УЧЕНИК НЕ ВЫПОЛНЯЛ РАБОТУ",РУ!C54,"")</f>
        <v>30</v>
      </c>
      <c r="J33" s="117">
        <f>РУ!AX54</f>
        <v>0.9</v>
      </c>
      <c r="K33" s="117">
        <f t="shared" si="2"/>
        <v>9.9999999999999978E-2</v>
      </c>
      <c r="L33" s="117">
        <f>РУ!AZ54</f>
        <v>1</v>
      </c>
      <c r="M33" s="149">
        <f t="shared" si="3"/>
        <v>0</v>
      </c>
      <c r="N33" s="120">
        <f ca="1">РУ!AV54</f>
        <v>0.83333333333333337</v>
      </c>
      <c r="O33" s="117">
        <f ca="1">РУ!$AV$24</f>
        <v>0.81666666666666654</v>
      </c>
      <c r="P33">
        <f>IF(ЧТ!D54&lt;&gt;"УЧЕНИК НЕ ВЫПОЛНЯЛ РАБОТУ",ЧТ!C54,"")</f>
        <v>30</v>
      </c>
      <c r="Q33" s="120">
        <f>ЧТ!AX54</f>
        <v>0.875</v>
      </c>
      <c r="R33" s="117">
        <f t="shared" si="4"/>
        <v>0.125</v>
      </c>
      <c r="S33" s="120">
        <f>ЧТ!AZ54</f>
        <v>1</v>
      </c>
      <c r="T33" s="149">
        <f t="shared" si="5"/>
        <v>0</v>
      </c>
      <c r="U33" s="120">
        <f ca="1">ЧТ!AV54</f>
        <v>0.8571428571428571</v>
      </c>
      <c r="V33" s="117">
        <f ca="1">ЧТ!$AV$24</f>
        <v>0.8738095238095237</v>
      </c>
    </row>
    <row r="34" spans="1:22">
      <c r="A34" t="str">
        <f>IF(МА!D55&lt;&gt;"УЧЕНИК НЕ ВЫПОЛНЯЛ РАБОТУ",МА!C55,"")</f>
        <v/>
      </c>
      <c r="B34" s="117" t="str">
        <f>МА!AX55</f>
        <v/>
      </c>
      <c r="C34" s="117" t="str">
        <f t="shared" si="0"/>
        <v/>
      </c>
      <c r="D34" s="120" t="str">
        <f>МА!AZ55</f>
        <v/>
      </c>
      <c r="E34" s="149" t="str">
        <f t="shared" si="1"/>
        <v/>
      </c>
      <c r="F34" s="117">
        <v>0.5</v>
      </c>
      <c r="G34" s="120" t="str">
        <f>МА!AV55</f>
        <v/>
      </c>
      <c r="H34" s="120">
        <f ca="1">МА!$AZ$24</f>
        <v>0.79629629629629639</v>
      </c>
      <c r="I34" t="str">
        <f>IF(РУ!D55&lt;&gt;"УЧЕНИК НЕ ВЫПОЛНЯЛ РАБОТУ",РУ!C55,"")</f>
        <v/>
      </c>
      <c r="J34" s="117" t="str">
        <f>РУ!AX55</f>
        <v/>
      </c>
      <c r="K34" s="117" t="str">
        <f t="shared" si="2"/>
        <v/>
      </c>
      <c r="L34" s="117" t="str">
        <f>РУ!AZ55</f>
        <v/>
      </c>
      <c r="M34" s="149" t="str">
        <f t="shared" si="3"/>
        <v/>
      </c>
      <c r="N34" s="120" t="str">
        <f>РУ!AV55</f>
        <v/>
      </c>
      <c r="O34" s="117">
        <f ca="1">РУ!$AV$24</f>
        <v>0.81666666666666654</v>
      </c>
      <c r="P34" t="str">
        <f>IF(ЧТ!D55&lt;&gt;"УЧЕНИК НЕ ВЫПОЛНЯЛ РАБОТУ",ЧТ!C55,"")</f>
        <v/>
      </c>
      <c r="Q34" s="120" t="str">
        <f>ЧТ!AX55</f>
        <v/>
      </c>
      <c r="R34" s="117" t="str">
        <f t="shared" si="4"/>
        <v/>
      </c>
      <c r="S34" s="120" t="str">
        <f>ЧТ!AZ55</f>
        <v/>
      </c>
      <c r="T34" s="149" t="str">
        <f t="shared" si="5"/>
        <v/>
      </c>
      <c r="U34" s="120" t="str">
        <f>ЧТ!AV55</f>
        <v/>
      </c>
      <c r="V34" s="117">
        <f ca="1">ЧТ!$AV$24</f>
        <v>0.8738095238095237</v>
      </c>
    </row>
    <row r="35" spans="1:22">
      <c r="A35" t="str">
        <f>IF(МА!D56&lt;&gt;"УЧЕНИК НЕ ВЫПОЛНЯЛ РАБОТУ",МА!C56,"")</f>
        <v/>
      </c>
      <c r="B35" s="117" t="str">
        <f>МА!AX56</f>
        <v/>
      </c>
      <c r="C35" s="117" t="str">
        <f t="shared" si="0"/>
        <v/>
      </c>
      <c r="D35" s="120" t="str">
        <f>МА!AZ56</f>
        <v/>
      </c>
      <c r="E35" s="149" t="str">
        <f t="shared" si="1"/>
        <v/>
      </c>
      <c r="F35" s="117">
        <v>0.5</v>
      </c>
      <c r="G35" s="120" t="str">
        <f>МА!AV56</f>
        <v/>
      </c>
      <c r="H35" s="120">
        <f ca="1">МА!$AZ$24</f>
        <v>0.79629629629629639</v>
      </c>
      <c r="I35" t="str">
        <f>IF(РУ!D56&lt;&gt;"УЧЕНИК НЕ ВЫПОЛНЯЛ РАБОТУ",РУ!C56,"")</f>
        <v/>
      </c>
      <c r="J35" s="117" t="str">
        <f>РУ!AX56</f>
        <v/>
      </c>
      <c r="K35" s="117" t="str">
        <f t="shared" si="2"/>
        <v/>
      </c>
      <c r="L35" s="117" t="str">
        <f>РУ!AZ56</f>
        <v/>
      </c>
      <c r="M35" s="149" t="str">
        <f t="shared" si="3"/>
        <v/>
      </c>
      <c r="N35" s="120" t="str">
        <f>РУ!AV56</f>
        <v/>
      </c>
      <c r="O35" s="117">
        <f ca="1">РУ!$AV$24</f>
        <v>0.81666666666666654</v>
      </c>
      <c r="P35" t="str">
        <f>IF(ЧТ!D56&lt;&gt;"УЧЕНИК НЕ ВЫПОЛНЯЛ РАБОТУ",ЧТ!C56,"")</f>
        <v/>
      </c>
      <c r="Q35" s="120" t="str">
        <f>ЧТ!AX56</f>
        <v/>
      </c>
      <c r="R35" s="117" t="str">
        <f t="shared" si="4"/>
        <v/>
      </c>
      <c r="S35" s="120" t="str">
        <f>ЧТ!AZ56</f>
        <v/>
      </c>
      <c r="T35" s="149" t="str">
        <f t="shared" si="5"/>
        <v/>
      </c>
      <c r="U35" s="120" t="str">
        <f>ЧТ!AV56</f>
        <v/>
      </c>
      <c r="V35" s="117">
        <f ca="1">ЧТ!$AV$24</f>
        <v>0.8738095238095237</v>
      </c>
    </row>
    <row r="36" spans="1:22">
      <c r="A36" t="str">
        <f>IF(МА!D57&lt;&gt;"УЧЕНИК НЕ ВЫПОЛНЯЛ РАБОТУ",МА!C57,"")</f>
        <v/>
      </c>
      <c r="B36" s="117" t="str">
        <f>МА!AX57</f>
        <v/>
      </c>
      <c r="C36" s="117" t="str">
        <f t="shared" si="0"/>
        <v/>
      </c>
      <c r="D36" s="120" t="str">
        <f>МА!AZ57</f>
        <v/>
      </c>
      <c r="E36" s="149" t="str">
        <f t="shared" si="1"/>
        <v/>
      </c>
      <c r="F36" s="117">
        <v>0.5</v>
      </c>
      <c r="G36" s="120" t="str">
        <f>МА!AV57</f>
        <v/>
      </c>
      <c r="H36" s="120">
        <f ca="1">МА!$AZ$24</f>
        <v>0.79629629629629639</v>
      </c>
      <c r="I36" t="str">
        <f>IF(РУ!D57&lt;&gt;"УЧЕНИК НЕ ВЫПОЛНЯЛ РАБОТУ",РУ!C57,"")</f>
        <v/>
      </c>
      <c r="J36" s="117" t="str">
        <f>РУ!AX57</f>
        <v/>
      </c>
      <c r="K36" s="117" t="str">
        <f t="shared" si="2"/>
        <v/>
      </c>
      <c r="L36" s="117" t="str">
        <f>РУ!AZ57</f>
        <v/>
      </c>
      <c r="M36" s="149" t="str">
        <f t="shared" si="3"/>
        <v/>
      </c>
      <c r="N36" s="120" t="str">
        <f>РУ!AV57</f>
        <v/>
      </c>
      <c r="O36" s="117">
        <f ca="1">РУ!$AV$24</f>
        <v>0.81666666666666654</v>
      </c>
      <c r="P36" t="str">
        <f>IF(ЧТ!D57&lt;&gt;"УЧЕНИК НЕ ВЫПОЛНЯЛ РАБОТУ",ЧТ!C57,"")</f>
        <v/>
      </c>
      <c r="Q36" s="120" t="str">
        <f>ЧТ!AX57</f>
        <v/>
      </c>
      <c r="R36" s="117" t="str">
        <f t="shared" si="4"/>
        <v/>
      </c>
      <c r="S36" s="120" t="str">
        <f>ЧТ!AZ57</f>
        <v/>
      </c>
      <c r="T36" s="149" t="str">
        <f t="shared" si="5"/>
        <v/>
      </c>
      <c r="U36" s="120" t="str">
        <f>ЧТ!AV57</f>
        <v/>
      </c>
      <c r="V36" s="117">
        <f ca="1">ЧТ!$AV$24</f>
        <v>0.8738095238095237</v>
      </c>
    </row>
    <row r="37" spans="1:22">
      <c r="A37" t="str">
        <f>IF(МА!D58&lt;&gt;"УЧЕНИК НЕ ВЫПОЛНЯЛ РАБОТУ",МА!C58,"")</f>
        <v/>
      </c>
      <c r="B37" s="117" t="str">
        <f>МА!AX58</f>
        <v/>
      </c>
      <c r="C37" s="117" t="str">
        <f t="shared" si="0"/>
        <v/>
      </c>
      <c r="D37" s="120" t="str">
        <f>МА!AZ58</f>
        <v/>
      </c>
      <c r="E37" s="149" t="str">
        <f t="shared" si="1"/>
        <v/>
      </c>
      <c r="F37" s="117">
        <v>0.5</v>
      </c>
      <c r="G37" s="120" t="str">
        <f>МА!AV58</f>
        <v/>
      </c>
      <c r="H37" s="120">
        <f ca="1">МА!$AZ$24</f>
        <v>0.79629629629629639</v>
      </c>
      <c r="I37" t="str">
        <f>IF(РУ!D58&lt;&gt;"УЧЕНИК НЕ ВЫПОЛНЯЛ РАБОТУ",РУ!C58,"")</f>
        <v/>
      </c>
      <c r="J37" s="117" t="str">
        <f>РУ!AX58</f>
        <v/>
      </c>
      <c r="K37" s="117" t="str">
        <f t="shared" si="2"/>
        <v/>
      </c>
      <c r="L37" s="117" t="str">
        <f>РУ!AZ58</f>
        <v/>
      </c>
      <c r="M37" s="149" t="str">
        <f t="shared" si="3"/>
        <v/>
      </c>
      <c r="N37" s="120" t="str">
        <f>РУ!AV58</f>
        <v/>
      </c>
      <c r="O37" s="117">
        <f ca="1">РУ!$AV$24</f>
        <v>0.81666666666666654</v>
      </c>
      <c r="P37" t="str">
        <f>IF(ЧТ!D58&lt;&gt;"УЧЕНИК НЕ ВЫПОЛНЯЛ РАБОТУ",ЧТ!C58,"")</f>
        <v/>
      </c>
      <c r="Q37" s="120" t="str">
        <f>ЧТ!AX58</f>
        <v/>
      </c>
      <c r="R37" s="117" t="str">
        <f t="shared" si="4"/>
        <v/>
      </c>
      <c r="S37" s="120" t="str">
        <f>ЧТ!AZ58</f>
        <v/>
      </c>
      <c r="T37" s="149" t="str">
        <f t="shared" si="5"/>
        <v/>
      </c>
      <c r="U37" s="120" t="str">
        <f>ЧТ!AV58</f>
        <v/>
      </c>
      <c r="V37" s="117">
        <f ca="1">ЧТ!$AV$24</f>
        <v>0.8738095238095237</v>
      </c>
    </row>
    <row r="38" spans="1:22">
      <c r="A38" t="str">
        <f>IF(МА!D59&lt;&gt;"УЧЕНИК НЕ ВЫПОЛНЯЛ РАБОТУ",МА!C59,"")</f>
        <v/>
      </c>
      <c r="B38" s="117" t="str">
        <f>МА!AX59</f>
        <v/>
      </c>
      <c r="C38" s="117" t="str">
        <f t="shared" si="0"/>
        <v/>
      </c>
      <c r="D38" s="120" t="str">
        <f>МА!AZ59</f>
        <v/>
      </c>
      <c r="E38" s="149" t="str">
        <f t="shared" si="1"/>
        <v/>
      </c>
      <c r="F38" s="117">
        <v>0.5</v>
      </c>
      <c r="G38" s="120" t="str">
        <f>МА!AV59</f>
        <v/>
      </c>
      <c r="H38" s="120">
        <f ca="1">МА!$AZ$24</f>
        <v>0.79629629629629639</v>
      </c>
      <c r="I38" t="str">
        <f>IF(РУ!D59&lt;&gt;"УЧЕНИК НЕ ВЫПОЛНЯЛ РАБОТУ",РУ!C59,"")</f>
        <v/>
      </c>
      <c r="J38" s="117" t="str">
        <f>РУ!AX59</f>
        <v/>
      </c>
      <c r="K38" s="117" t="str">
        <f t="shared" si="2"/>
        <v/>
      </c>
      <c r="L38" s="117" t="str">
        <f>РУ!AZ59</f>
        <v/>
      </c>
      <c r="M38" s="149" t="str">
        <f t="shared" si="3"/>
        <v/>
      </c>
      <c r="N38" s="120" t="str">
        <f>РУ!AV59</f>
        <v/>
      </c>
      <c r="O38" s="117">
        <f ca="1">РУ!$AV$24</f>
        <v>0.81666666666666654</v>
      </c>
      <c r="P38" t="str">
        <f>IF(ЧТ!D59&lt;&gt;"УЧЕНИК НЕ ВЫПОЛНЯЛ РАБОТУ",ЧТ!C59,"")</f>
        <v/>
      </c>
      <c r="Q38" s="120" t="str">
        <f>ЧТ!AX59</f>
        <v/>
      </c>
      <c r="R38" s="117" t="str">
        <f t="shared" si="4"/>
        <v/>
      </c>
      <c r="S38" s="120" t="str">
        <f>ЧТ!AZ59</f>
        <v/>
      </c>
      <c r="T38" s="149" t="str">
        <f t="shared" si="5"/>
        <v/>
      </c>
      <c r="U38" s="120" t="str">
        <f>ЧТ!AV59</f>
        <v/>
      </c>
      <c r="V38" s="117">
        <f ca="1">ЧТ!$AV$24</f>
        <v>0.8738095238095237</v>
      </c>
    </row>
    <row r="39" spans="1:22">
      <c r="A39" t="str">
        <f>IF(МА!D60&lt;&gt;"УЧЕНИК НЕ ВЫПОЛНЯЛ РАБОТУ",МА!C60,"")</f>
        <v/>
      </c>
      <c r="B39" s="117" t="str">
        <f>МА!AX60</f>
        <v/>
      </c>
      <c r="C39" s="117" t="str">
        <f t="shared" si="0"/>
        <v/>
      </c>
      <c r="D39" s="120" t="str">
        <f>МА!AZ60</f>
        <v/>
      </c>
      <c r="E39" s="149" t="str">
        <f t="shared" si="1"/>
        <v/>
      </c>
      <c r="F39" s="117">
        <v>0.5</v>
      </c>
      <c r="G39" s="120" t="str">
        <f>МА!AV60</f>
        <v/>
      </c>
      <c r="H39" s="120">
        <f ca="1">МА!$AZ$24</f>
        <v>0.79629629629629639</v>
      </c>
      <c r="I39" t="str">
        <f>IF(РУ!D60&lt;&gt;"УЧЕНИК НЕ ВЫПОЛНЯЛ РАБОТУ",РУ!C60,"")</f>
        <v/>
      </c>
      <c r="J39" s="117" t="str">
        <f>РУ!AX60</f>
        <v/>
      </c>
      <c r="K39" s="117" t="str">
        <f t="shared" si="2"/>
        <v/>
      </c>
      <c r="L39" s="117" t="str">
        <f>РУ!AZ60</f>
        <v/>
      </c>
      <c r="M39" s="149" t="str">
        <f t="shared" si="3"/>
        <v/>
      </c>
      <c r="N39" s="120" t="str">
        <f>РУ!AV60</f>
        <v/>
      </c>
      <c r="O39" s="117">
        <f ca="1">РУ!$AV$24</f>
        <v>0.81666666666666654</v>
      </c>
      <c r="P39" t="str">
        <f>IF(ЧТ!D60&lt;&gt;"УЧЕНИК НЕ ВЫПОЛНЯЛ РАБОТУ",ЧТ!C60,"")</f>
        <v/>
      </c>
      <c r="Q39" s="120" t="str">
        <f>ЧТ!AX60</f>
        <v/>
      </c>
      <c r="R39" s="117" t="str">
        <f t="shared" si="4"/>
        <v/>
      </c>
      <c r="S39" s="120" t="str">
        <f>ЧТ!AZ60</f>
        <v/>
      </c>
      <c r="T39" s="149" t="str">
        <f t="shared" si="5"/>
        <v/>
      </c>
      <c r="U39" s="120" t="str">
        <f>ЧТ!AV60</f>
        <v/>
      </c>
      <c r="V39" s="117">
        <f ca="1">ЧТ!$AV$24</f>
        <v>0.8738095238095237</v>
      </c>
    </row>
    <row r="40" spans="1:22">
      <c r="A40" t="str">
        <f>IF(МА!D61&lt;&gt;"УЧЕНИК НЕ ВЫПОЛНЯЛ РАБОТУ",МА!C61,"")</f>
        <v/>
      </c>
      <c r="B40" s="117" t="str">
        <f>МА!AX61</f>
        <v/>
      </c>
      <c r="C40" s="117" t="str">
        <f t="shared" si="0"/>
        <v/>
      </c>
      <c r="D40" s="120" t="str">
        <f>МА!AZ61</f>
        <v/>
      </c>
      <c r="E40" s="149" t="str">
        <f t="shared" si="1"/>
        <v/>
      </c>
      <c r="F40" s="117">
        <v>0.5</v>
      </c>
      <c r="G40" s="120" t="str">
        <f>МА!AV61</f>
        <v/>
      </c>
      <c r="H40" s="120">
        <f ca="1">МА!$AZ$24</f>
        <v>0.79629629629629639</v>
      </c>
      <c r="I40" t="str">
        <f>IF(РУ!D61&lt;&gt;"УЧЕНИК НЕ ВЫПОЛНЯЛ РАБОТУ",РУ!C61,"")</f>
        <v/>
      </c>
      <c r="J40" s="117" t="str">
        <f>РУ!AX61</f>
        <v/>
      </c>
      <c r="K40" s="117" t="str">
        <f t="shared" si="2"/>
        <v/>
      </c>
      <c r="L40" s="117" t="str">
        <f>РУ!AZ61</f>
        <v/>
      </c>
      <c r="M40" s="149" t="str">
        <f t="shared" si="3"/>
        <v/>
      </c>
      <c r="N40" s="120" t="str">
        <f>РУ!AV61</f>
        <v/>
      </c>
      <c r="O40" s="117">
        <f ca="1">РУ!$AV$24</f>
        <v>0.81666666666666654</v>
      </c>
      <c r="P40" t="str">
        <f>IF(ЧТ!D61&lt;&gt;"УЧЕНИК НЕ ВЫПОЛНЯЛ РАБОТУ",ЧТ!C61,"")</f>
        <v/>
      </c>
      <c r="Q40" s="120" t="str">
        <f>ЧТ!AX61</f>
        <v/>
      </c>
      <c r="R40" s="117" t="str">
        <f t="shared" si="4"/>
        <v/>
      </c>
      <c r="S40" s="120" t="str">
        <f>ЧТ!AZ61</f>
        <v/>
      </c>
      <c r="T40" s="149" t="str">
        <f t="shared" si="5"/>
        <v/>
      </c>
      <c r="U40" s="120" t="str">
        <f>ЧТ!AV61</f>
        <v/>
      </c>
      <c r="V40" s="117">
        <f ca="1">ЧТ!$AV$24</f>
        <v>0.8738095238095237</v>
      </c>
    </row>
    <row r="41" spans="1:22">
      <c r="A41" t="str">
        <f>IF(МА!D62&lt;&gt;"УЧЕНИК НЕ ВЫПОЛНЯЛ РАБОТУ",МА!C62,"")</f>
        <v/>
      </c>
      <c r="B41" s="117" t="str">
        <f>МА!AX62</f>
        <v/>
      </c>
      <c r="C41" s="117" t="str">
        <f t="shared" si="0"/>
        <v/>
      </c>
      <c r="D41" s="120" t="str">
        <f>МА!AZ62</f>
        <v/>
      </c>
      <c r="E41" s="149" t="str">
        <f t="shared" si="1"/>
        <v/>
      </c>
      <c r="F41" s="117">
        <v>0.5</v>
      </c>
      <c r="G41" s="120" t="str">
        <f>МА!AV62</f>
        <v/>
      </c>
      <c r="H41" s="120">
        <f ca="1">МА!$AZ$24</f>
        <v>0.79629629629629639</v>
      </c>
      <c r="I41" t="str">
        <f>IF(РУ!D62&lt;&gt;"УЧЕНИК НЕ ВЫПОЛНЯЛ РАБОТУ",РУ!C62,"")</f>
        <v/>
      </c>
      <c r="J41" s="117" t="str">
        <f>РУ!AX62</f>
        <v/>
      </c>
      <c r="K41" s="117" t="str">
        <f t="shared" si="2"/>
        <v/>
      </c>
      <c r="L41" s="117" t="str">
        <f>РУ!AZ62</f>
        <v/>
      </c>
      <c r="M41" s="149" t="str">
        <f t="shared" si="3"/>
        <v/>
      </c>
      <c r="N41" s="120" t="str">
        <f>РУ!AV62</f>
        <v/>
      </c>
      <c r="O41" s="117">
        <f ca="1">РУ!$AV$24</f>
        <v>0.81666666666666654</v>
      </c>
      <c r="P41" t="str">
        <f>IF(ЧТ!D62&lt;&gt;"УЧЕНИК НЕ ВЫПОЛНЯЛ РАБОТУ",ЧТ!C62,"")</f>
        <v/>
      </c>
      <c r="Q41" s="120" t="str">
        <f>ЧТ!AX62</f>
        <v/>
      </c>
      <c r="R41" s="117" t="str">
        <f t="shared" si="4"/>
        <v/>
      </c>
      <c r="S41" s="120" t="str">
        <f>ЧТ!AZ62</f>
        <v/>
      </c>
      <c r="T41" s="149" t="str">
        <f t="shared" si="5"/>
        <v/>
      </c>
      <c r="U41" s="120" t="str">
        <f>ЧТ!AV62</f>
        <v/>
      </c>
      <c r="V41" s="117">
        <f ca="1">ЧТ!$AV$24</f>
        <v>0.8738095238095237</v>
      </c>
    </row>
    <row r="42" spans="1:22">
      <c r="A42" t="str">
        <f>IF(МА!D63&lt;&gt;"УЧЕНИК НЕ ВЫПОЛНЯЛ РАБОТУ",МА!C63,"")</f>
        <v/>
      </c>
      <c r="B42" s="117" t="str">
        <f>МА!AX63</f>
        <v/>
      </c>
      <c r="C42" s="117" t="str">
        <f t="shared" si="0"/>
        <v/>
      </c>
      <c r="D42" s="120" t="str">
        <f>МА!AZ63</f>
        <v/>
      </c>
      <c r="E42" s="149" t="str">
        <f t="shared" si="1"/>
        <v/>
      </c>
      <c r="F42" s="117">
        <v>0.5</v>
      </c>
      <c r="G42" s="120" t="str">
        <f>МА!AV63</f>
        <v/>
      </c>
      <c r="H42" s="120">
        <f ca="1">МА!$AZ$24</f>
        <v>0.79629629629629639</v>
      </c>
      <c r="I42" t="str">
        <f>IF(РУ!D63&lt;&gt;"УЧЕНИК НЕ ВЫПОЛНЯЛ РАБОТУ",РУ!C63,"")</f>
        <v/>
      </c>
      <c r="J42" s="117" t="str">
        <f>РУ!AX63</f>
        <v/>
      </c>
      <c r="K42" s="117" t="str">
        <f t="shared" si="2"/>
        <v/>
      </c>
      <c r="L42" s="117" t="str">
        <f>РУ!AZ63</f>
        <v/>
      </c>
      <c r="M42" s="149" t="str">
        <f t="shared" si="3"/>
        <v/>
      </c>
      <c r="N42" s="120" t="str">
        <f>РУ!AV63</f>
        <v/>
      </c>
      <c r="O42" s="117">
        <f ca="1">РУ!$AV$24</f>
        <v>0.81666666666666654</v>
      </c>
      <c r="P42" t="str">
        <f>IF(ЧТ!D63&lt;&gt;"УЧЕНИК НЕ ВЫПОЛНЯЛ РАБОТУ",ЧТ!C63,"")</f>
        <v/>
      </c>
      <c r="Q42" s="120" t="str">
        <f>ЧТ!AX63</f>
        <v/>
      </c>
      <c r="R42" s="117" t="str">
        <f t="shared" si="4"/>
        <v/>
      </c>
      <c r="S42" s="120" t="str">
        <f>ЧТ!AZ63</f>
        <v/>
      </c>
      <c r="T42" s="149" t="str">
        <f t="shared" si="5"/>
        <v/>
      </c>
      <c r="U42" s="120" t="str">
        <f>ЧТ!AV63</f>
        <v/>
      </c>
      <c r="V42" s="117">
        <f ca="1">ЧТ!$AV$24</f>
        <v>0.8738095238095237</v>
      </c>
    </row>
    <row r="43" spans="1:22">
      <c r="A43" t="str">
        <f>IF(МА!D64&lt;&gt;"УЧЕНИК НЕ ВЫПОЛНЯЛ РАБОТУ",МА!C64,"")</f>
        <v/>
      </c>
      <c r="B43" s="117" t="str">
        <f>МА!AX64</f>
        <v/>
      </c>
      <c r="C43" s="117" t="str">
        <f t="shared" si="0"/>
        <v/>
      </c>
      <c r="D43" s="120" t="str">
        <f>МА!AZ64</f>
        <v/>
      </c>
      <c r="E43" s="149" t="str">
        <f t="shared" si="1"/>
        <v/>
      </c>
      <c r="F43" s="117">
        <v>0.5</v>
      </c>
      <c r="G43" s="120" t="str">
        <f>МА!AV64</f>
        <v/>
      </c>
      <c r="H43" s="120">
        <f ca="1">МА!$AZ$24</f>
        <v>0.79629629629629639</v>
      </c>
      <c r="I43" t="str">
        <f>IF(РУ!D64&lt;&gt;"УЧЕНИК НЕ ВЫПОЛНЯЛ РАБОТУ",РУ!C64,"")</f>
        <v/>
      </c>
      <c r="J43" s="117" t="str">
        <f>РУ!AX64</f>
        <v/>
      </c>
      <c r="K43" s="117" t="str">
        <f t="shared" si="2"/>
        <v/>
      </c>
      <c r="L43" s="117" t="str">
        <f>РУ!AZ64</f>
        <v/>
      </c>
      <c r="M43" s="149" t="str">
        <f t="shared" si="3"/>
        <v/>
      </c>
      <c r="N43" s="120" t="str">
        <f>РУ!AV64</f>
        <v/>
      </c>
      <c r="O43" s="117">
        <f ca="1">РУ!$AV$24</f>
        <v>0.81666666666666654</v>
      </c>
      <c r="P43" t="str">
        <f>IF(ЧТ!D64&lt;&gt;"УЧЕНИК НЕ ВЫПОЛНЯЛ РАБОТУ",ЧТ!C64,"")</f>
        <v/>
      </c>
      <c r="Q43" s="120" t="str">
        <f>ЧТ!AX64</f>
        <v/>
      </c>
      <c r="R43" s="117" t="str">
        <f t="shared" si="4"/>
        <v/>
      </c>
      <c r="S43" s="120" t="str">
        <f>ЧТ!AZ64</f>
        <v/>
      </c>
      <c r="T43" s="149" t="str">
        <f t="shared" si="5"/>
        <v/>
      </c>
      <c r="U43" s="120" t="str">
        <f>ЧТ!AV64</f>
        <v/>
      </c>
      <c r="V43" s="117">
        <f ca="1">ЧТ!$AV$24</f>
        <v>0.8738095238095237</v>
      </c>
    </row>
  </sheetData>
  <sheetProtection password="C621" sheet="1" objects="1" scenarios="1"/>
  <mergeCells count="3">
    <mergeCell ref="B2:G2"/>
    <mergeCell ref="J2:N2"/>
    <mergeCell ref="Q2:U2"/>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G4"/>
  <sheetViews>
    <sheetView workbookViewId="0">
      <selection activeCell="D11" sqref="D11"/>
    </sheetView>
  </sheetViews>
  <sheetFormatPr defaultRowHeight="12.75"/>
  <cols>
    <col min="1" max="1" width="34.85546875" customWidth="1"/>
  </cols>
  <sheetData>
    <row r="1" spans="1:7">
      <c r="A1" t="s">
        <v>355</v>
      </c>
      <c r="B1" s="373">
        <v>0</v>
      </c>
      <c r="C1" s="373">
        <v>1</v>
      </c>
      <c r="D1" s="373" t="s">
        <v>27</v>
      </c>
      <c r="E1" s="373"/>
      <c r="F1" s="373"/>
      <c r="G1" s="373"/>
    </row>
    <row r="2" spans="1:7">
      <c r="B2" s="373">
        <v>0</v>
      </c>
      <c r="C2" s="373">
        <v>1</v>
      </c>
      <c r="D2" s="373">
        <v>2</v>
      </c>
      <c r="E2" s="373" t="s">
        <v>27</v>
      </c>
      <c r="F2" s="373"/>
      <c r="G2" s="373"/>
    </row>
    <row r="3" spans="1:7">
      <c r="B3" s="373">
        <v>1</v>
      </c>
      <c r="C3" s="373">
        <v>2</v>
      </c>
      <c r="D3" s="373">
        <v>3</v>
      </c>
      <c r="E3" s="373" t="s">
        <v>27</v>
      </c>
      <c r="F3" s="373"/>
      <c r="G3" s="373"/>
    </row>
    <row r="4" spans="1:7">
      <c r="B4" s="373">
        <v>1</v>
      </c>
      <c r="C4" s="373">
        <v>2</v>
      </c>
      <c r="D4" s="373">
        <v>3</v>
      </c>
      <c r="E4" s="373">
        <v>4</v>
      </c>
      <c r="F4" s="373" t="s">
        <v>27</v>
      </c>
      <c r="G4" s="373"/>
    </row>
  </sheetData>
  <sheetProtection password="C621" sheet="1" objects="1" scenarios="1"/>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
  <sheetViews>
    <sheetView topLeftCell="B1" workbookViewId="0"/>
  </sheetViews>
  <sheetFormatPr defaultRowHeight="12.75"/>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
  <sheetViews>
    <sheetView topLeftCell="D1"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Лист2">
    <tabColor rgb="FFFFFF00"/>
    <pageSetUpPr fitToPage="1"/>
  </sheetPr>
  <dimension ref="A1:O120"/>
  <sheetViews>
    <sheetView topLeftCell="A52" workbookViewId="0">
      <selection activeCell="B69" sqref="B69"/>
    </sheetView>
  </sheetViews>
  <sheetFormatPr defaultRowHeight="12.75"/>
  <cols>
    <col min="1" max="1" width="31.85546875" style="177" customWidth="1"/>
    <col min="2" max="2" width="13.28515625" customWidth="1"/>
    <col min="3" max="3" width="10.85546875" customWidth="1"/>
    <col min="5" max="5" width="16.5703125" customWidth="1"/>
    <col min="7" max="7" width="12" customWidth="1"/>
    <col min="8" max="8" width="14.85546875" customWidth="1"/>
    <col min="10" max="10" width="13.42578125" customWidth="1"/>
    <col min="16" max="16" width="12.42578125" customWidth="1"/>
    <col min="17" max="17" width="58.140625" customWidth="1"/>
    <col min="18" max="18" width="44.5703125" customWidth="1"/>
    <col min="19" max="19" width="31.28515625" customWidth="1"/>
    <col min="20" max="20" width="27.85546875" customWidth="1"/>
    <col min="21" max="21" width="37.7109375" customWidth="1"/>
    <col min="257" max="257" width="28.85546875" customWidth="1"/>
    <col min="258" max="258" width="13.28515625" customWidth="1"/>
    <col min="259" max="259" width="10.85546875" customWidth="1"/>
    <col min="261" max="261" width="16.5703125" customWidth="1"/>
    <col min="263" max="263" width="12" customWidth="1"/>
    <col min="264" max="264" width="14.85546875" customWidth="1"/>
    <col min="266" max="266" width="13.42578125" customWidth="1"/>
    <col min="272" max="272" width="12.42578125" customWidth="1"/>
    <col min="273" max="273" width="58.140625" customWidth="1"/>
    <col min="274" max="274" width="44.5703125" customWidth="1"/>
    <col min="275" max="275" width="31.28515625" customWidth="1"/>
    <col min="276" max="276" width="27.85546875" customWidth="1"/>
    <col min="277" max="277" width="37.7109375" customWidth="1"/>
    <col min="513" max="513" width="28.85546875" customWidth="1"/>
    <col min="514" max="514" width="13.28515625" customWidth="1"/>
    <col min="515" max="515" width="10.85546875" customWidth="1"/>
    <col min="517" max="517" width="16.5703125" customWidth="1"/>
    <col min="519" max="519" width="12" customWidth="1"/>
    <col min="520" max="520" width="14.85546875" customWidth="1"/>
    <col min="522" max="522" width="13.42578125" customWidth="1"/>
    <col min="528" max="528" width="12.42578125" customWidth="1"/>
    <col min="529" max="529" width="58.140625" customWidth="1"/>
    <col min="530" max="530" width="44.5703125" customWidth="1"/>
    <col min="531" max="531" width="31.28515625" customWidth="1"/>
    <col min="532" max="532" width="27.85546875" customWidth="1"/>
    <col min="533" max="533" width="37.7109375" customWidth="1"/>
    <col min="769" max="769" width="28.85546875" customWidth="1"/>
    <col min="770" max="770" width="13.28515625" customWidth="1"/>
    <col min="771" max="771" width="10.85546875" customWidth="1"/>
    <col min="773" max="773" width="16.5703125" customWidth="1"/>
    <col min="775" max="775" width="12" customWidth="1"/>
    <col min="776" max="776" width="14.85546875" customWidth="1"/>
    <col min="778" max="778" width="13.42578125" customWidth="1"/>
    <col min="784" max="784" width="12.42578125" customWidth="1"/>
    <col min="785" max="785" width="58.140625" customWidth="1"/>
    <col min="786" max="786" width="44.5703125" customWidth="1"/>
    <col min="787" max="787" width="31.28515625" customWidth="1"/>
    <col min="788" max="788" width="27.85546875" customWidth="1"/>
    <col min="789" max="789" width="37.7109375" customWidth="1"/>
    <col min="1025" max="1025" width="28.85546875" customWidth="1"/>
    <col min="1026" max="1026" width="13.28515625" customWidth="1"/>
    <col min="1027" max="1027" width="10.85546875" customWidth="1"/>
    <col min="1029" max="1029" width="16.5703125" customWidth="1"/>
    <col min="1031" max="1031" width="12" customWidth="1"/>
    <col min="1032" max="1032" width="14.85546875" customWidth="1"/>
    <col min="1034" max="1034" width="13.42578125" customWidth="1"/>
    <col min="1040" max="1040" width="12.42578125" customWidth="1"/>
    <col min="1041" max="1041" width="58.140625" customWidth="1"/>
    <col min="1042" max="1042" width="44.5703125" customWidth="1"/>
    <col min="1043" max="1043" width="31.28515625" customWidth="1"/>
    <col min="1044" max="1044" width="27.85546875" customWidth="1"/>
    <col min="1045" max="1045" width="37.7109375" customWidth="1"/>
    <col min="1281" max="1281" width="28.85546875" customWidth="1"/>
    <col min="1282" max="1282" width="13.28515625" customWidth="1"/>
    <col min="1283" max="1283" width="10.85546875" customWidth="1"/>
    <col min="1285" max="1285" width="16.5703125" customWidth="1"/>
    <col min="1287" max="1287" width="12" customWidth="1"/>
    <col min="1288" max="1288" width="14.85546875" customWidth="1"/>
    <col min="1290" max="1290" width="13.42578125" customWidth="1"/>
    <col min="1296" max="1296" width="12.42578125" customWidth="1"/>
    <col min="1297" max="1297" width="58.140625" customWidth="1"/>
    <col min="1298" max="1298" width="44.5703125" customWidth="1"/>
    <col min="1299" max="1299" width="31.28515625" customWidth="1"/>
    <col min="1300" max="1300" width="27.85546875" customWidth="1"/>
    <col min="1301" max="1301" width="37.7109375" customWidth="1"/>
    <col min="1537" max="1537" width="28.85546875" customWidth="1"/>
    <col min="1538" max="1538" width="13.28515625" customWidth="1"/>
    <col min="1539" max="1539" width="10.85546875" customWidth="1"/>
    <col min="1541" max="1541" width="16.5703125" customWidth="1"/>
    <col min="1543" max="1543" width="12" customWidth="1"/>
    <col min="1544" max="1544" width="14.85546875" customWidth="1"/>
    <col min="1546" max="1546" width="13.42578125" customWidth="1"/>
    <col min="1552" max="1552" width="12.42578125" customWidth="1"/>
    <col min="1553" max="1553" width="58.140625" customWidth="1"/>
    <col min="1554" max="1554" width="44.5703125" customWidth="1"/>
    <col min="1555" max="1555" width="31.28515625" customWidth="1"/>
    <col min="1556" max="1556" width="27.85546875" customWidth="1"/>
    <col min="1557" max="1557" width="37.7109375" customWidth="1"/>
    <col min="1793" max="1793" width="28.85546875" customWidth="1"/>
    <col min="1794" max="1794" width="13.28515625" customWidth="1"/>
    <col min="1795" max="1795" width="10.85546875" customWidth="1"/>
    <col min="1797" max="1797" width="16.5703125" customWidth="1"/>
    <col min="1799" max="1799" width="12" customWidth="1"/>
    <col min="1800" max="1800" width="14.85546875" customWidth="1"/>
    <col min="1802" max="1802" width="13.42578125" customWidth="1"/>
    <col min="1808" max="1808" width="12.42578125" customWidth="1"/>
    <col min="1809" max="1809" width="58.140625" customWidth="1"/>
    <col min="1810" max="1810" width="44.5703125" customWidth="1"/>
    <col min="1811" max="1811" width="31.28515625" customWidth="1"/>
    <col min="1812" max="1812" width="27.85546875" customWidth="1"/>
    <col min="1813" max="1813" width="37.7109375" customWidth="1"/>
    <col min="2049" max="2049" width="28.85546875" customWidth="1"/>
    <col min="2050" max="2050" width="13.28515625" customWidth="1"/>
    <col min="2051" max="2051" width="10.85546875" customWidth="1"/>
    <col min="2053" max="2053" width="16.5703125" customWidth="1"/>
    <col min="2055" max="2055" width="12" customWidth="1"/>
    <col min="2056" max="2056" width="14.85546875" customWidth="1"/>
    <col min="2058" max="2058" width="13.42578125" customWidth="1"/>
    <col min="2064" max="2064" width="12.42578125" customWidth="1"/>
    <col min="2065" max="2065" width="58.140625" customWidth="1"/>
    <col min="2066" max="2066" width="44.5703125" customWidth="1"/>
    <col min="2067" max="2067" width="31.28515625" customWidth="1"/>
    <col min="2068" max="2068" width="27.85546875" customWidth="1"/>
    <col min="2069" max="2069" width="37.7109375" customWidth="1"/>
    <col min="2305" max="2305" width="28.85546875" customWidth="1"/>
    <col min="2306" max="2306" width="13.28515625" customWidth="1"/>
    <col min="2307" max="2307" width="10.85546875" customWidth="1"/>
    <col min="2309" max="2309" width="16.5703125" customWidth="1"/>
    <col min="2311" max="2311" width="12" customWidth="1"/>
    <col min="2312" max="2312" width="14.85546875" customWidth="1"/>
    <col min="2314" max="2314" width="13.42578125" customWidth="1"/>
    <col min="2320" max="2320" width="12.42578125" customWidth="1"/>
    <col min="2321" max="2321" width="58.140625" customWidth="1"/>
    <col min="2322" max="2322" width="44.5703125" customWidth="1"/>
    <col min="2323" max="2323" width="31.28515625" customWidth="1"/>
    <col min="2324" max="2324" width="27.85546875" customWidth="1"/>
    <col min="2325" max="2325" width="37.7109375" customWidth="1"/>
    <col min="2561" max="2561" width="28.85546875" customWidth="1"/>
    <col min="2562" max="2562" width="13.28515625" customWidth="1"/>
    <col min="2563" max="2563" width="10.85546875" customWidth="1"/>
    <col min="2565" max="2565" width="16.5703125" customWidth="1"/>
    <col min="2567" max="2567" width="12" customWidth="1"/>
    <col min="2568" max="2568" width="14.85546875" customWidth="1"/>
    <col min="2570" max="2570" width="13.42578125" customWidth="1"/>
    <col min="2576" max="2576" width="12.42578125" customWidth="1"/>
    <col min="2577" max="2577" width="58.140625" customWidth="1"/>
    <col min="2578" max="2578" width="44.5703125" customWidth="1"/>
    <col min="2579" max="2579" width="31.28515625" customWidth="1"/>
    <col min="2580" max="2580" width="27.85546875" customWidth="1"/>
    <col min="2581" max="2581" width="37.7109375" customWidth="1"/>
    <col min="2817" max="2817" width="28.85546875" customWidth="1"/>
    <col min="2818" max="2818" width="13.28515625" customWidth="1"/>
    <col min="2819" max="2819" width="10.85546875" customWidth="1"/>
    <col min="2821" max="2821" width="16.5703125" customWidth="1"/>
    <col min="2823" max="2823" width="12" customWidth="1"/>
    <col min="2824" max="2824" width="14.85546875" customWidth="1"/>
    <col min="2826" max="2826" width="13.42578125" customWidth="1"/>
    <col min="2832" max="2832" width="12.42578125" customWidth="1"/>
    <col min="2833" max="2833" width="58.140625" customWidth="1"/>
    <col min="2834" max="2834" width="44.5703125" customWidth="1"/>
    <col min="2835" max="2835" width="31.28515625" customWidth="1"/>
    <col min="2836" max="2836" width="27.85546875" customWidth="1"/>
    <col min="2837" max="2837" width="37.7109375" customWidth="1"/>
    <col min="3073" max="3073" width="28.85546875" customWidth="1"/>
    <col min="3074" max="3074" width="13.28515625" customWidth="1"/>
    <col min="3075" max="3075" width="10.85546875" customWidth="1"/>
    <col min="3077" max="3077" width="16.5703125" customWidth="1"/>
    <col min="3079" max="3079" width="12" customWidth="1"/>
    <col min="3080" max="3080" width="14.85546875" customWidth="1"/>
    <col min="3082" max="3082" width="13.42578125" customWidth="1"/>
    <col min="3088" max="3088" width="12.42578125" customWidth="1"/>
    <col min="3089" max="3089" width="58.140625" customWidth="1"/>
    <col min="3090" max="3090" width="44.5703125" customWidth="1"/>
    <col min="3091" max="3091" width="31.28515625" customWidth="1"/>
    <col min="3092" max="3092" width="27.85546875" customWidth="1"/>
    <col min="3093" max="3093" width="37.7109375" customWidth="1"/>
    <col min="3329" max="3329" width="28.85546875" customWidth="1"/>
    <col min="3330" max="3330" width="13.28515625" customWidth="1"/>
    <col min="3331" max="3331" width="10.85546875" customWidth="1"/>
    <col min="3333" max="3333" width="16.5703125" customWidth="1"/>
    <col min="3335" max="3335" width="12" customWidth="1"/>
    <col min="3336" max="3336" width="14.85546875" customWidth="1"/>
    <col min="3338" max="3338" width="13.42578125" customWidth="1"/>
    <col min="3344" max="3344" width="12.42578125" customWidth="1"/>
    <col min="3345" max="3345" width="58.140625" customWidth="1"/>
    <col min="3346" max="3346" width="44.5703125" customWidth="1"/>
    <col min="3347" max="3347" width="31.28515625" customWidth="1"/>
    <col min="3348" max="3348" width="27.85546875" customWidth="1"/>
    <col min="3349" max="3349" width="37.7109375" customWidth="1"/>
    <col min="3585" max="3585" width="28.85546875" customWidth="1"/>
    <col min="3586" max="3586" width="13.28515625" customWidth="1"/>
    <col min="3587" max="3587" width="10.85546875" customWidth="1"/>
    <col min="3589" max="3589" width="16.5703125" customWidth="1"/>
    <col min="3591" max="3591" width="12" customWidth="1"/>
    <col min="3592" max="3592" width="14.85546875" customWidth="1"/>
    <col min="3594" max="3594" width="13.42578125" customWidth="1"/>
    <col min="3600" max="3600" width="12.42578125" customWidth="1"/>
    <col min="3601" max="3601" width="58.140625" customWidth="1"/>
    <col min="3602" max="3602" width="44.5703125" customWidth="1"/>
    <col min="3603" max="3603" width="31.28515625" customWidth="1"/>
    <col min="3604" max="3604" width="27.85546875" customWidth="1"/>
    <col min="3605" max="3605" width="37.7109375" customWidth="1"/>
    <col min="3841" max="3841" width="28.85546875" customWidth="1"/>
    <col min="3842" max="3842" width="13.28515625" customWidth="1"/>
    <col min="3843" max="3843" width="10.85546875" customWidth="1"/>
    <col min="3845" max="3845" width="16.5703125" customWidth="1"/>
    <col min="3847" max="3847" width="12" customWidth="1"/>
    <col min="3848" max="3848" width="14.85546875" customWidth="1"/>
    <col min="3850" max="3850" width="13.42578125" customWidth="1"/>
    <col min="3856" max="3856" width="12.42578125" customWidth="1"/>
    <col min="3857" max="3857" width="58.140625" customWidth="1"/>
    <col min="3858" max="3858" width="44.5703125" customWidth="1"/>
    <col min="3859" max="3859" width="31.28515625" customWidth="1"/>
    <col min="3860" max="3860" width="27.85546875" customWidth="1"/>
    <col min="3861" max="3861" width="37.7109375" customWidth="1"/>
    <col min="4097" max="4097" width="28.85546875" customWidth="1"/>
    <col min="4098" max="4098" width="13.28515625" customWidth="1"/>
    <col min="4099" max="4099" width="10.85546875" customWidth="1"/>
    <col min="4101" max="4101" width="16.5703125" customWidth="1"/>
    <col min="4103" max="4103" width="12" customWidth="1"/>
    <col min="4104" max="4104" width="14.85546875" customWidth="1"/>
    <col min="4106" max="4106" width="13.42578125" customWidth="1"/>
    <col min="4112" max="4112" width="12.42578125" customWidth="1"/>
    <col min="4113" max="4113" width="58.140625" customWidth="1"/>
    <col min="4114" max="4114" width="44.5703125" customWidth="1"/>
    <col min="4115" max="4115" width="31.28515625" customWidth="1"/>
    <col min="4116" max="4116" width="27.85546875" customWidth="1"/>
    <col min="4117" max="4117" width="37.7109375" customWidth="1"/>
    <col min="4353" max="4353" width="28.85546875" customWidth="1"/>
    <col min="4354" max="4354" width="13.28515625" customWidth="1"/>
    <col min="4355" max="4355" width="10.85546875" customWidth="1"/>
    <col min="4357" max="4357" width="16.5703125" customWidth="1"/>
    <col min="4359" max="4359" width="12" customWidth="1"/>
    <col min="4360" max="4360" width="14.85546875" customWidth="1"/>
    <col min="4362" max="4362" width="13.42578125" customWidth="1"/>
    <col min="4368" max="4368" width="12.42578125" customWidth="1"/>
    <col min="4369" max="4369" width="58.140625" customWidth="1"/>
    <col min="4370" max="4370" width="44.5703125" customWidth="1"/>
    <col min="4371" max="4371" width="31.28515625" customWidth="1"/>
    <col min="4372" max="4372" width="27.85546875" customWidth="1"/>
    <col min="4373" max="4373" width="37.7109375" customWidth="1"/>
    <col min="4609" max="4609" width="28.85546875" customWidth="1"/>
    <col min="4610" max="4610" width="13.28515625" customWidth="1"/>
    <col min="4611" max="4611" width="10.85546875" customWidth="1"/>
    <col min="4613" max="4613" width="16.5703125" customWidth="1"/>
    <col min="4615" max="4615" width="12" customWidth="1"/>
    <col min="4616" max="4616" width="14.85546875" customWidth="1"/>
    <col min="4618" max="4618" width="13.42578125" customWidth="1"/>
    <col min="4624" max="4624" width="12.42578125" customWidth="1"/>
    <col min="4625" max="4625" width="58.140625" customWidth="1"/>
    <col min="4626" max="4626" width="44.5703125" customWidth="1"/>
    <col min="4627" max="4627" width="31.28515625" customWidth="1"/>
    <col min="4628" max="4628" width="27.85546875" customWidth="1"/>
    <col min="4629" max="4629" width="37.7109375" customWidth="1"/>
    <col min="4865" max="4865" width="28.85546875" customWidth="1"/>
    <col min="4866" max="4866" width="13.28515625" customWidth="1"/>
    <col min="4867" max="4867" width="10.85546875" customWidth="1"/>
    <col min="4869" max="4869" width="16.5703125" customWidth="1"/>
    <col min="4871" max="4871" width="12" customWidth="1"/>
    <col min="4872" max="4872" width="14.85546875" customWidth="1"/>
    <col min="4874" max="4874" width="13.42578125" customWidth="1"/>
    <col min="4880" max="4880" width="12.42578125" customWidth="1"/>
    <col min="4881" max="4881" width="58.140625" customWidth="1"/>
    <col min="4882" max="4882" width="44.5703125" customWidth="1"/>
    <col min="4883" max="4883" width="31.28515625" customWidth="1"/>
    <col min="4884" max="4884" width="27.85546875" customWidth="1"/>
    <col min="4885" max="4885" width="37.7109375" customWidth="1"/>
    <col min="5121" max="5121" width="28.85546875" customWidth="1"/>
    <col min="5122" max="5122" width="13.28515625" customWidth="1"/>
    <col min="5123" max="5123" width="10.85546875" customWidth="1"/>
    <col min="5125" max="5125" width="16.5703125" customWidth="1"/>
    <col min="5127" max="5127" width="12" customWidth="1"/>
    <col min="5128" max="5128" width="14.85546875" customWidth="1"/>
    <col min="5130" max="5130" width="13.42578125" customWidth="1"/>
    <col min="5136" max="5136" width="12.42578125" customWidth="1"/>
    <col min="5137" max="5137" width="58.140625" customWidth="1"/>
    <col min="5138" max="5138" width="44.5703125" customWidth="1"/>
    <col min="5139" max="5139" width="31.28515625" customWidth="1"/>
    <col min="5140" max="5140" width="27.85546875" customWidth="1"/>
    <col min="5141" max="5141" width="37.7109375" customWidth="1"/>
    <col min="5377" max="5377" width="28.85546875" customWidth="1"/>
    <col min="5378" max="5378" width="13.28515625" customWidth="1"/>
    <col min="5379" max="5379" width="10.85546875" customWidth="1"/>
    <col min="5381" max="5381" width="16.5703125" customWidth="1"/>
    <col min="5383" max="5383" width="12" customWidth="1"/>
    <col min="5384" max="5384" width="14.85546875" customWidth="1"/>
    <col min="5386" max="5386" width="13.42578125" customWidth="1"/>
    <col min="5392" max="5392" width="12.42578125" customWidth="1"/>
    <col min="5393" max="5393" width="58.140625" customWidth="1"/>
    <col min="5394" max="5394" width="44.5703125" customWidth="1"/>
    <col min="5395" max="5395" width="31.28515625" customWidth="1"/>
    <col min="5396" max="5396" width="27.85546875" customWidth="1"/>
    <col min="5397" max="5397" width="37.7109375" customWidth="1"/>
    <col min="5633" max="5633" width="28.85546875" customWidth="1"/>
    <col min="5634" max="5634" width="13.28515625" customWidth="1"/>
    <col min="5635" max="5635" width="10.85546875" customWidth="1"/>
    <col min="5637" max="5637" width="16.5703125" customWidth="1"/>
    <col min="5639" max="5639" width="12" customWidth="1"/>
    <col min="5640" max="5640" width="14.85546875" customWidth="1"/>
    <col min="5642" max="5642" width="13.42578125" customWidth="1"/>
    <col min="5648" max="5648" width="12.42578125" customWidth="1"/>
    <col min="5649" max="5649" width="58.140625" customWidth="1"/>
    <col min="5650" max="5650" width="44.5703125" customWidth="1"/>
    <col min="5651" max="5651" width="31.28515625" customWidth="1"/>
    <col min="5652" max="5652" width="27.85546875" customWidth="1"/>
    <col min="5653" max="5653" width="37.7109375" customWidth="1"/>
    <col min="5889" max="5889" width="28.85546875" customWidth="1"/>
    <col min="5890" max="5890" width="13.28515625" customWidth="1"/>
    <col min="5891" max="5891" width="10.85546875" customWidth="1"/>
    <col min="5893" max="5893" width="16.5703125" customWidth="1"/>
    <col min="5895" max="5895" width="12" customWidth="1"/>
    <col min="5896" max="5896" width="14.85546875" customWidth="1"/>
    <col min="5898" max="5898" width="13.42578125" customWidth="1"/>
    <col min="5904" max="5904" width="12.42578125" customWidth="1"/>
    <col min="5905" max="5905" width="58.140625" customWidth="1"/>
    <col min="5906" max="5906" width="44.5703125" customWidth="1"/>
    <col min="5907" max="5907" width="31.28515625" customWidth="1"/>
    <col min="5908" max="5908" width="27.85546875" customWidth="1"/>
    <col min="5909" max="5909" width="37.7109375" customWidth="1"/>
    <col min="6145" max="6145" width="28.85546875" customWidth="1"/>
    <col min="6146" max="6146" width="13.28515625" customWidth="1"/>
    <col min="6147" max="6147" width="10.85546875" customWidth="1"/>
    <col min="6149" max="6149" width="16.5703125" customWidth="1"/>
    <col min="6151" max="6151" width="12" customWidth="1"/>
    <col min="6152" max="6152" width="14.85546875" customWidth="1"/>
    <col min="6154" max="6154" width="13.42578125" customWidth="1"/>
    <col min="6160" max="6160" width="12.42578125" customWidth="1"/>
    <col min="6161" max="6161" width="58.140625" customWidth="1"/>
    <col min="6162" max="6162" width="44.5703125" customWidth="1"/>
    <col min="6163" max="6163" width="31.28515625" customWidth="1"/>
    <col min="6164" max="6164" width="27.85546875" customWidth="1"/>
    <col min="6165" max="6165" width="37.7109375" customWidth="1"/>
    <col min="6401" max="6401" width="28.85546875" customWidth="1"/>
    <col min="6402" max="6402" width="13.28515625" customWidth="1"/>
    <col min="6403" max="6403" width="10.85546875" customWidth="1"/>
    <col min="6405" max="6405" width="16.5703125" customWidth="1"/>
    <col min="6407" max="6407" width="12" customWidth="1"/>
    <col min="6408" max="6408" width="14.85546875" customWidth="1"/>
    <col min="6410" max="6410" width="13.42578125" customWidth="1"/>
    <col min="6416" max="6416" width="12.42578125" customWidth="1"/>
    <col min="6417" max="6417" width="58.140625" customWidth="1"/>
    <col min="6418" max="6418" width="44.5703125" customWidth="1"/>
    <col min="6419" max="6419" width="31.28515625" customWidth="1"/>
    <col min="6420" max="6420" width="27.85546875" customWidth="1"/>
    <col min="6421" max="6421" width="37.7109375" customWidth="1"/>
    <col min="6657" max="6657" width="28.85546875" customWidth="1"/>
    <col min="6658" max="6658" width="13.28515625" customWidth="1"/>
    <col min="6659" max="6659" width="10.85546875" customWidth="1"/>
    <col min="6661" max="6661" width="16.5703125" customWidth="1"/>
    <col min="6663" max="6663" width="12" customWidth="1"/>
    <col min="6664" max="6664" width="14.85546875" customWidth="1"/>
    <col min="6666" max="6666" width="13.42578125" customWidth="1"/>
    <col min="6672" max="6672" width="12.42578125" customWidth="1"/>
    <col min="6673" max="6673" width="58.140625" customWidth="1"/>
    <col min="6674" max="6674" width="44.5703125" customWidth="1"/>
    <col min="6675" max="6675" width="31.28515625" customWidth="1"/>
    <col min="6676" max="6676" width="27.85546875" customWidth="1"/>
    <col min="6677" max="6677" width="37.7109375" customWidth="1"/>
    <col min="6913" max="6913" width="28.85546875" customWidth="1"/>
    <col min="6914" max="6914" width="13.28515625" customWidth="1"/>
    <col min="6915" max="6915" width="10.85546875" customWidth="1"/>
    <col min="6917" max="6917" width="16.5703125" customWidth="1"/>
    <col min="6919" max="6919" width="12" customWidth="1"/>
    <col min="6920" max="6920" width="14.85546875" customWidth="1"/>
    <col min="6922" max="6922" width="13.42578125" customWidth="1"/>
    <col min="6928" max="6928" width="12.42578125" customWidth="1"/>
    <col min="6929" max="6929" width="58.140625" customWidth="1"/>
    <col min="6930" max="6930" width="44.5703125" customWidth="1"/>
    <col min="6931" max="6931" width="31.28515625" customWidth="1"/>
    <col min="6932" max="6932" width="27.85546875" customWidth="1"/>
    <col min="6933" max="6933" width="37.7109375" customWidth="1"/>
    <col min="7169" max="7169" width="28.85546875" customWidth="1"/>
    <col min="7170" max="7170" width="13.28515625" customWidth="1"/>
    <col min="7171" max="7171" width="10.85546875" customWidth="1"/>
    <col min="7173" max="7173" width="16.5703125" customWidth="1"/>
    <col min="7175" max="7175" width="12" customWidth="1"/>
    <col min="7176" max="7176" width="14.85546875" customWidth="1"/>
    <col min="7178" max="7178" width="13.42578125" customWidth="1"/>
    <col min="7184" max="7184" width="12.42578125" customWidth="1"/>
    <col min="7185" max="7185" width="58.140625" customWidth="1"/>
    <col min="7186" max="7186" width="44.5703125" customWidth="1"/>
    <col min="7187" max="7187" width="31.28515625" customWidth="1"/>
    <col min="7188" max="7188" width="27.85546875" customWidth="1"/>
    <col min="7189" max="7189" width="37.7109375" customWidth="1"/>
    <col min="7425" max="7425" width="28.85546875" customWidth="1"/>
    <col min="7426" max="7426" width="13.28515625" customWidth="1"/>
    <col min="7427" max="7427" width="10.85546875" customWidth="1"/>
    <col min="7429" max="7429" width="16.5703125" customWidth="1"/>
    <col min="7431" max="7431" width="12" customWidth="1"/>
    <col min="7432" max="7432" width="14.85546875" customWidth="1"/>
    <col min="7434" max="7434" width="13.42578125" customWidth="1"/>
    <col min="7440" max="7440" width="12.42578125" customWidth="1"/>
    <col min="7441" max="7441" width="58.140625" customWidth="1"/>
    <col min="7442" max="7442" width="44.5703125" customWidth="1"/>
    <col min="7443" max="7443" width="31.28515625" customWidth="1"/>
    <col min="7444" max="7444" width="27.85546875" customWidth="1"/>
    <col min="7445" max="7445" width="37.7109375" customWidth="1"/>
    <col min="7681" max="7681" width="28.85546875" customWidth="1"/>
    <col min="7682" max="7682" width="13.28515625" customWidth="1"/>
    <col min="7683" max="7683" width="10.85546875" customWidth="1"/>
    <col min="7685" max="7685" width="16.5703125" customWidth="1"/>
    <col min="7687" max="7687" width="12" customWidth="1"/>
    <col min="7688" max="7688" width="14.85546875" customWidth="1"/>
    <col min="7690" max="7690" width="13.42578125" customWidth="1"/>
    <col min="7696" max="7696" width="12.42578125" customWidth="1"/>
    <col min="7697" max="7697" width="58.140625" customWidth="1"/>
    <col min="7698" max="7698" width="44.5703125" customWidth="1"/>
    <col min="7699" max="7699" width="31.28515625" customWidth="1"/>
    <col min="7700" max="7700" width="27.85546875" customWidth="1"/>
    <col min="7701" max="7701" width="37.7109375" customWidth="1"/>
    <col min="7937" max="7937" width="28.85546875" customWidth="1"/>
    <col min="7938" max="7938" width="13.28515625" customWidth="1"/>
    <col min="7939" max="7939" width="10.85546875" customWidth="1"/>
    <col min="7941" max="7941" width="16.5703125" customWidth="1"/>
    <col min="7943" max="7943" width="12" customWidth="1"/>
    <col min="7944" max="7944" width="14.85546875" customWidth="1"/>
    <col min="7946" max="7946" width="13.42578125" customWidth="1"/>
    <col min="7952" max="7952" width="12.42578125" customWidth="1"/>
    <col min="7953" max="7953" width="58.140625" customWidth="1"/>
    <col min="7954" max="7954" width="44.5703125" customWidth="1"/>
    <col min="7955" max="7955" width="31.28515625" customWidth="1"/>
    <col min="7956" max="7956" width="27.85546875" customWidth="1"/>
    <col min="7957" max="7957" width="37.7109375" customWidth="1"/>
    <col min="8193" max="8193" width="28.85546875" customWidth="1"/>
    <col min="8194" max="8194" width="13.28515625" customWidth="1"/>
    <col min="8195" max="8195" width="10.85546875" customWidth="1"/>
    <col min="8197" max="8197" width="16.5703125" customWidth="1"/>
    <col min="8199" max="8199" width="12" customWidth="1"/>
    <col min="8200" max="8200" width="14.85546875" customWidth="1"/>
    <col min="8202" max="8202" width="13.42578125" customWidth="1"/>
    <col min="8208" max="8208" width="12.42578125" customWidth="1"/>
    <col min="8209" max="8209" width="58.140625" customWidth="1"/>
    <col min="8210" max="8210" width="44.5703125" customWidth="1"/>
    <col min="8211" max="8211" width="31.28515625" customWidth="1"/>
    <col min="8212" max="8212" width="27.85546875" customWidth="1"/>
    <col min="8213" max="8213" width="37.7109375" customWidth="1"/>
    <col min="8449" max="8449" width="28.85546875" customWidth="1"/>
    <col min="8450" max="8450" width="13.28515625" customWidth="1"/>
    <col min="8451" max="8451" width="10.85546875" customWidth="1"/>
    <col min="8453" max="8453" width="16.5703125" customWidth="1"/>
    <col min="8455" max="8455" width="12" customWidth="1"/>
    <col min="8456" max="8456" width="14.85546875" customWidth="1"/>
    <col min="8458" max="8458" width="13.42578125" customWidth="1"/>
    <col min="8464" max="8464" width="12.42578125" customWidth="1"/>
    <col min="8465" max="8465" width="58.140625" customWidth="1"/>
    <col min="8466" max="8466" width="44.5703125" customWidth="1"/>
    <col min="8467" max="8467" width="31.28515625" customWidth="1"/>
    <col min="8468" max="8468" width="27.85546875" customWidth="1"/>
    <col min="8469" max="8469" width="37.7109375" customWidth="1"/>
    <col min="8705" max="8705" width="28.85546875" customWidth="1"/>
    <col min="8706" max="8706" width="13.28515625" customWidth="1"/>
    <col min="8707" max="8707" width="10.85546875" customWidth="1"/>
    <col min="8709" max="8709" width="16.5703125" customWidth="1"/>
    <col min="8711" max="8711" width="12" customWidth="1"/>
    <col min="8712" max="8712" width="14.85546875" customWidth="1"/>
    <col min="8714" max="8714" width="13.42578125" customWidth="1"/>
    <col min="8720" max="8720" width="12.42578125" customWidth="1"/>
    <col min="8721" max="8721" width="58.140625" customWidth="1"/>
    <col min="8722" max="8722" width="44.5703125" customWidth="1"/>
    <col min="8723" max="8723" width="31.28515625" customWidth="1"/>
    <col min="8724" max="8724" width="27.85546875" customWidth="1"/>
    <col min="8725" max="8725" width="37.7109375" customWidth="1"/>
    <col min="8961" max="8961" width="28.85546875" customWidth="1"/>
    <col min="8962" max="8962" width="13.28515625" customWidth="1"/>
    <col min="8963" max="8963" width="10.85546875" customWidth="1"/>
    <col min="8965" max="8965" width="16.5703125" customWidth="1"/>
    <col min="8967" max="8967" width="12" customWidth="1"/>
    <col min="8968" max="8968" width="14.85546875" customWidth="1"/>
    <col min="8970" max="8970" width="13.42578125" customWidth="1"/>
    <col min="8976" max="8976" width="12.42578125" customWidth="1"/>
    <col min="8977" max="8977" width="58.140625" customWidth="1"/>
    <col min="8978" max="8978" width="44.5703125" customWidth="1"/>
    <col min="8979" max="8979" width="31.28515625" customWidth="1"/>
    <col min="8980" max="8980" width="27.85546875" customWidth="1"/>
    <col min="8981" max="8981" width="37.7109375" customWidth="1"/>
    <col min="9217" max="9217" width="28.85546875" customWidth="1"/>
    <col min="9218" max="9218" width="13.28515625" customWidth="1"/>
    <col min="9219" max="9219" width="10.85546875" customWidth="1"/>
    <col min="9221" max="9221" width="16.5703125" customWidth="1"/>
    <col min="9223" max="9223" width="12" customWidth="1"/>
    <col min="9224" max="9224" width="14.85546875" customWidth="1"/>
    <col min="9226" max="9226" width="13.42578125" customWidth="1"/>
    <col min="9232" max="9232" width="12.42578125" customWidth="1"/>
    <col min="9233" max="9233" width="58.140625" customWidth="1"/>
    <col min="9234" max="9234" width="44.5703125" customWidth="1"/>
    <col min="9235" max="9235" width="31.28515625" customWidth="1"/>
    <col min="9236" max="9236" width="27.85546875" customWidth="1"/>
    <col min="9237" max="9237" width="37.7109375" customWidth="1"/>
    <col min="9473" max="9473" width="28.85546875" customWidth="1"/>
    <col min="9474" max="9474" width="13.28515625" customWidth="1"/>
    <col min="9475" max="9475" width="10.85546875" customWidth="1"/>
    <col min="9477" max="9477" width="16.5703125" customWidth="1"/>
    <col min="9479" max="9479" width="12" customWidth="1"/>
    <col min="9480" max="9480" width="14.85546875" customWidth="1"/>
    <col min="9482" max="9482" width="13.42578125" customWidth="1"/>
    <col min="9488" max="9488" width="12.42578125" customWidth="1"/>
    <col min="9489" max="9489" width="58.140625" customWidth="1"/>
    <col min="9490" max="9490" width="44.5703125" customWidth="1"/>
    <col min="9491" max="9491" width="31.28515625" customWidth="1"/>
    <col min="9492" max="9492" width="27.85546875" customWidth="1"/>
    <col min="9493" max="9493" width="37.7109375" customWidth="1"/>
    <col min="9729" max="9729" width="28.85546875" customWidth="1"/>
    <col min="9730" max="9730" width="13.28515625" customWidth="1"/>
    <col min="9731" max="9731" width="10.85546875" customWidth="1"/>
    <col min="9733" max="9733" width="16.5703125" customWidth="1"/>
    <col min="9735" max="9735" width="12" customWidth="1"/>
    <col min="9736" max="9736" width="14.85546875" customWidth="1"/>
    <col min="9738" max="9738" width="13.42578125" customWidth="1"/>
    <col min="9744" max="9744" width="12.42578125" customWidth="1"/>
    <col min="9745" max="9745" width="58.140625" customWidth="1"/>
    <col min="9746" max="9746" width="44.5703125" customWidth="1"/>
    <col min="9747" max="9747" width="31.28515625" customWidth="1"/>
    <col min="9748" max="9748" width="27.85546875" customWidth="1"/>
    <col min="9749" max="9749" width="37.7109375" customWidth="1"/>
    <col min="9985" max="9985" width="28.85546875" customWidth="1"/>
    <col min="9986" max="9986" width="13.28515625" customWidth="1"/>
    <col min="9987" max="9987" width="10.85546875" customWidth="1"/>
    <col min="9989" max="9989" width="16.5703125" customWidth="1"/>
    <col min="9991" max="9991" width="12" customWidth="1"/>
    <col min="9992" max="9992" width="14.85546875" customWidth="1"/>
    <col min="9994" max="9994" width="13.42578125" customWidth="1"/>
    <col min="10000" max="10000" width="12.42578125" customWidth="1"/>
    <col min="10001" max="10001" width="58.140625" customWidth="1"/>
    <col min="10002" max="10002" width="44.5703125" customWidth="1"/>
    <col min="10003" max="10003" width="31.28515625" customWidth="1"/>
    <col min="10004" max="10004" width="27.85546875" customWidth="1"/>
    <col min="10005" max="10005" width="37.7109375" customWidth="1"/>
    <col min="10241" max="10241" width="28.85546875" customWidth="1"/>
    <col min="10242" max="10242" width="13.28515625" customWidth="1"/>
    <col min="10243" max="10243" width="10.85546875" customWidth="1"/>
    <col min="10245" max="10245" width="16.5703125" customWidth="1"/>
    <col min="10247" max="10247" width="12" customWidth="1"/>
    <col min="10248" max="10248" width="14.85546875" customWidth="1"/>
    <col min="10250" max="10250" width="13.42578125" customWidth="1"/>
    <col min="10256" max="10256" width="12.42578125" customWidth="1"/>
    <col min="10257" max="10257" width="58.140625" customWidth="1"/>
    <col min="10258" max="10258" width="44.5703125" customWidth="1"/>
    <col min="10259" max="10259" width="31.28515625" customWidth="1"/>
    <col min="10260" max="10260" width="27.85546875" customWidth="1"/>
    <col min="10261" max="10261" width="37.7109375" customWidth="1"/>
    <col min="10497" max="10497" width="28.85546875" customWidth="1"/>
    <col min="10498" max="10498" width="13.28515625" customWidth="1"/>
    <col min="10499" max="10499" width="10.85546875" customWidth="1"/>
    <col min="10501" max="10501" width="16.5703125" customWidth="1"/>
    <col min="10503" max="10503" width="12" customWidth="1"/>
    <col min="10504" max="10504" width="14.85546875" customWidth="1"/>
    <col min="10506" max="10506" width="13.42578125" customWidth="1"/>
    <col min="10512" max="10512" width="12.42578125" customWidth="1"/>
    <col min="10513" max="10513" width="58.140625" customWidth="1"/>
    <col min="10514" max="10514" width="44.5703125" customWidth="1"/>
    <col min="10515" max="10515" width="31.28515625" customWidth="1"/>
    <col min="10516" max="10516" width="27.85546875" customWidth="1"/>
    <col min="10517" max="10517" width="37.7109375" customWidth="1"/>
    <col min="10753" max="10753" width="28.85546875" customWidth="1"/>
    <col min="10754" max="10754" width="13.28515625" customWidth="1"/>
    <col min="10755" max="10755" width="10.85546875" customWidth="1"/>
    <col min="10757" max="10757" width="16.5703125" customWidth="1"/>
    <col min="10759" max="10759" width="12" customWidth="1"/>
    <col min="10760" max="10760" width="14.85546875" customWidth="1"/>
    <col min="10762" max="10762" width="13.42578125" customWidth="1"/>
    <col min="10768" max="10768" width="12.42578125" customWidth="1"/>
    <col min="10769" max="10769" width="58.140625" customWidth="1"/>
    <col min="10770" max="10770" width="44.5703125" customWidth="1"/>
    <col min="10771" max="10771" width="31.28515625" customWidth="1"/>
    <col min="10772" max="10772" width="27.85546875" customWidth="1"/>
    <col min="10773" max="10773" width="37.7109375" customWidth="1"/>
    <col min="11009" max="11009" width="28.85546875" customWidth="1"/>
    <col min="11010" max="11010" width="13.28515625" customWidth="1"/>
    <col min="11011" max="11011" width="10.85546875" customWidth="1"/>
    <col min="11013" max="11013" width="16.5703125" customWidth="1"/>
    <col min="11015" max="11015" width="12" customWidth="1"/>
    <col min="11016" max="11016" width="14.85546875" customWidth="1"/>
    <col min="11018" max="11018" width="13.42578125" customWidth="1"/>
    <col min="11024" max="11024" width="12.42578125" customWidth="1"/>
    <col min="11025" max="11025" width="58.140625" customWidth="1"/>
    <col min="11026" max="11026" width="44.5703125" customWidth="1"/>
    <col min="11027" max="11027" width="31.28515625" customWidth="1"/>
    <col min="11028" max="11028" width="27.85546875" customWidth="1"/>
    <col min="11029" max="11029" width="37.7109375" customWidth="1"/>
    <col min="11265" max="11265" width="28.85546875" customWidth="1"/>
    <col min="11266" max="11266" width="13.28515625" customWidth="1"/>
    <col min="11267" max="11267" width="10.85546875" customWidth="1"/>
    <col min="11269" max="11269" width="16.5703125" customWidth="1"/>
    <col min="11271" max="11271" width="12" customWidth="1"/>
    <col min="11272" max="11272" width="14.85546875" customWidth="1"/>
    <col min="11274" max="11274" width="13.42578125" customWidth="1"/>
    <col min="11280" max="11280" width="12.42578125" customWidth="1"/>
    <col min="11281" max="11281" width="58.140625" customWidth="1"/>
    <col min="11282" max="11282" width="44.5703125" customWidth="1"/>
    <col min="11283" max="11283" width="31.28515625" customWidth="1"/>
    <col min="11284" max="11284" width="27.85546875" customWidth="1"/>
    <col min="11285" max="11285" width="37.7109375" customWidth="1"/>
    <col min="11521" max="11521" width="28.85546875" customWidth="1"/>
    <col min="11522" max="11522" width="13.28515625" customWidth="1"/>
    <col min="11523" max="11523" width="10.85546875" customWidth="1"/>
    <col min="11525" max="11525" width="16.5703125" customWidth="1"/>
    <col min="11527" max="11527" width="12" customWidth="1"/>
    <col min="11528" max="11528" width="14.85546875" customWidth="1"/>
    <col min="11530" max="11530" width="13.42578125" customWidth="1"/>
    <col min="11536" max="11536" width="12.42578125" customWidth="1"/>
    <col min="11537" max="11537" width="58.140625" customWidth="1"/>
    <col min="11538" max="11538" width="44.5703125" customWidth="1"/>
    <col min="11539" max="11539" width="31.28515625" customWidth="1"/>
    <col min="11540" max="11540" width="27.85546875" customWidth="1"/>
    <col min="11541" max="11541" width="37.7109375" customWidth="1"/>
    <col min="11777" max="11777" width="28.85546875" customWidth="1"/>
    <col min="11778" max="11778" width="13.28515625" customWidth="1"/>
    <col min="11779" max="11779" width="10.85546875" customWidth="1"/>
    <col min="11781" max="11781" width="16.5703125" customWidth="1"/>
    <col min="11783" max="11783" width="12" customWidth="1"/>
    <col min="11784" max="11784" width="14.85546875" customWidth="1"/>
    <col min="11786" max="11786" width="13.42578125" customWidth="1"/>
    <col min="11792" max="11792" width="12.42578125" customWidth="1"/>
    <col min="11793" max="11793" width="58.140625" customWidth="1"/>
    <col min="11794" max="11794" width="44.5703125" customWidth="1"/>
    <col min="11795" max="11795" width="31.28515625" customWidth="1"/>
    <col min="11796" max="11796" width="27.85546875" customWidth="1"/>
    <col min="11797" max="11797" width="37.7109375" customWidth="1"/>
    <col min="12033" max="12033" width="28.85546875" customWidth="1"/>
    <col min="12034" max="12034" width="13.28515625" customWidth="1"/>
    <col min="12035" max="12035" width="10.85546875" customWidth="1"/>
    <col min="12037" max="12037" width="16.5703125" customWidth="1"/>
    <col min="12039" max="12039" width="12" customWidth="1"/>
    <col min="12040" max="12040" width="14.85546875" customWidth="1"/>
    <col min="12042" max="12042" width="13.42578125" customWidth="1"/>
    <col min="12048" max="12048" width="12.42578125" customWidth="1"/>
    <col min="12049" max="12049" width="58.140625" customWidth="1"/>
    <col min="12050" max="12050" width="44.5703125" customWidth="1"/>
    <col min="12051" max="12051" width="31.28515625" customWidth="1"/>
    <col min="12052" max="12052" width="27.85546875" customWidth="1"/>
    <col min="12053" max="12053" width="37.7109375" customWidth="1"/>
    <col min="12289" max="12289" width="28.85546875" customWidth="1"/>
    <col min="12290" max="12290" width="13.28515625" customWidth="1"/>
    <col min="12291" max="12291" width="10.85546875" customWidth="1"/>
    <col min="12293" max="12293" width="16.5703125" customWidth="1"/>
    <col min="12295" max="12295" width="12" customWidth="1"/>
    <col min="12296" max="12296" width="14.85546875" customWidth="1"/>
    <col min="12298" max="12298" width="13.42578125" customWidth="1"/>
    <col min="12304" max="12304" width="12.42578125" customWidth="1"/>
    <col min="12305" max="12305" width="58.140625" customWidth="1"/>
    <col min="12306" max="12306" width="44.5703125" customWidth="1"/>
    <col min="12307" max="12307" width="31.28515625" customWidth="1"/>
    <col min="12308" max="12308" width="27.85546875" customWidth="1"/>
    <col min="12309" max="12309" width="37.7109375" customWidth="1"/>
    <col min="12545" max="12545" width="28.85546875" customWidth="1"/>
    <col min="12546" max="12546" width="13.28515625" customWidth="1"/>
    <col min="12547" max="12547" width="10.85546875" customWidth="1"/>
    <col min="12549" max="12549" width="16.5703125" customWidth="1"/>
    <col min="12551" max="12551" width="12" customWidth="1"/>
    <col min="12552" max="12552" width="14.85546875" customWidth="1"/>
    <col min="12554" max="12554" width="13.42578125" customWidth="1"/>
    <col min="12560" max="12560" width="12.42578125" customWidth="1"/>
    <col min="12561" max="12561" width="58.140625" customWidth="1"/>
    <col min="12562" max="12562" width="44.5703125" customWidth="1"/>
    <col min="12563" max="12563" width="31.28515625" customWidth="1"/>
    <col min="12564" max="12564" width="27.85546875" customWidth="1"/>
    <col min="12565" max="12565" width="37.7109375" customWidth="1"/>
    <col min="12801" max="12801" width="28.85546875" customWidth="1"/>
    <col min="12802" max="12802" width="13.28515625" customWidth="1"/>
    <col min="12803" max="12803" width="10.85546875" customWidth="1"/>
    <col min="12805" max="12805" width="16.5703125" customWidth="1"/>
    <col min="12807" max="12807" width="12" customWidth="1"/>
    <col min="12808" max="12808" width="14.85546875" customWidth="1"/>
    <col min="12810" max="12810" width="13.42578125" customWidth="1"/>
    <col min="12816" max="12816" width="12.42578125" customWidth="1"/>
    <col min="12817" max="12817" width="58.140625" customWidth="1"/>
    <col min="12818" max="12818" width="44.5703125" customWidth="1"/>
    <col min="12819" max="12819" width="31.28515625" customWidth="1"/>
    <col min="12820" max="12820" width="27.85546875" customWidth="1"/>
    <col min="12821" max="12821" width="37.7109375" customWidth="1"/>
    <col min="13057" max="13057" width="28.85546875" customWidth="1"/>
    <col min="13058" max="13058" width="13.28515625" customWidth="1"/>
    <col min="13059" max="13059" width="10.85546875" customWidth="1"/>
    <col min="13061" max="13061" width="16.5703125" customWidth="1"/>
    <col min="13063" max="13063" width="12" customWidth="1"/>
    <col min="13064" max="13064" width="14.85546875" customWidth="1"/>
    <col min="13066" max="13066" width="13.42578125" customWidth="1"/>
    <col min="13072" max="13072" width="12.42578125" customWidth="1"/>
    <col min="13073" max="13073" width="58.140625" customWidth="1"/>
    <col min="13074" max="13074" width="44.5703125" customWidth="1"/>
    <col min="13075" max="13075" width="31.28515625" customWidth="1"/>
    <col min="13076" max="13076" width="27.85546875" customWidth="1"/>
    <col min="13077" max="13077" width="37.7109375" customWidth="1"/>
    <col min="13313" max="13313" width="28.85546875" customWidth="1"/>
    <col min="13314" max="13314" width="13.28515625" customWidth="1"/>
    <col min="13315" max="13315" width="10.85546875" customWidth="1"/>
    <col min="13317" max="13317" width="16.5703125" customWidth="1"/>
    <col min="13319" max="13319" width="12" customWidth="1"/>
    <col min="13320" max="13320" width="14.85546875" customWidth="1"/>
    <col min="13322" max="13322" width="13.42578125" customWidth="1"/>
    <col min="13328" max="13328" width="12.42578125" customWidth="1"/>
    <col min="13329" max="13329" width="58.140625" customWidth="1"/>
    <col min="13330" max="13330" width="44.5703125" customWidth="1"/>
    <col min="13331" max="13331" width="31.28515625" customWidth="1"/>
    <col min="13332" max="13332" width="27.85546875" customWidth="1"/>
    <col min="13333" max="13333" width="37.7109375" customWidth="1"/>
    <col min="13569" max="13569" width="28.85546875" customWidth="1"/>
    <col min="13570" max="13570" width="13.28515625" customWidth="1"/>
    <col min="13571" max="13571" width="10.85546875" customWidth="1"/>
    <col min="13573" max="13573" width="16.5703125" customWidth="1"/>
    <col min="13575" max="13575" width="12" customWidth="1"/>
    <col min="13576" max="13576" width="14.85546875" customWidth="1"/>
    <col min="13578" max="13578" width="13.42578125" customWidth="1"/>
    <col min="13584" max="13584" width="12.42578125" customWidth="1"/>
    <col min="13585" max="13585" width="58.140625" customWidth="1"/>
    <col min="13586" max="13586" width="44.5703125" customWidth="1"/>
    <col min="13587" max="13587" width="31.28515625" customWidth="1"/>
    <col min="13588" max="13588" width="27.85546875" customWidth="1"/>
    <col min="13589" max="13589" width="37.7109375" customWidth="1"/>
    <col min="13825" max="13825" width="28.85546875" customWidth="1"/>
    <col min="13826" max="13826" width="13.28515625" customWidth="1"/>
    <col min="13827" max="13827" width="10.85546875" customWidth="1"/>
    <col min="13829" max="13829" width="16.5703125" customWidth="1"/>
    <col min="13831" max="13831" width="12" customWidth="1"/>
    <col min="13832" max="13832" width="14.85546875" customWidth="1"/>
    <col min="13834" max="13834" width="13.42578125" customWidth="1"/>
    <col min="13840" max="13840" width="12.42578125" customWidth="1"/>
    <col min="13841" max="13841" width="58.140625" customWidth="1"/>
    <col min="13842" max="13842" width="44.5703125" customWidth="1"/>
    <col min="13843" max="13843" width="31.28515625" customWidth="1"/>
    <col min="13844" max="13844" width="27.85546875" customWidth="1"/>
    <col min="13845" max="13845" width="37.7109375" customWidth="1"/>
    <col min="14081" max="14081" width="28.85546875" customWidth="1"/>
    <col min="14082" max="14082" width="13.28515625" customWidth="1"/>
    <col min="14083" max="14083" width="10.85546875" customWidth="1"/>
    <col min="14085" max="14085" width="16.5703125" customWidth="1"/>
    <col min="14087" max="14087" width="12" customWidth="1"/>
    <col min="14088" max="14088" width="14.85546875" customWidth="1"/>
    <col min="14090" max="14090" width="13.42578125" customWidth="1"/>
    <col min="14096" max="14096" width="12.42578125" customWidth="1"/>
    <col min="14097" max="14097" width="58.140625" customWidth="1"/>
    <col min="14098" max="14098" width="44.5703125" customWidth="1"/>
    <col min="14099" max="14099" width="31.28515625" customWidth="1"/>
    <col min="14100" max="14100" width="27.85546875" customWidth="1"/>
    <col min="14101" max="14101" width="37.7109375" customWidth="1"/>
    <col min="14337" max="14337" width="28.85546875" customWidth="1"/>
    <col min="14338" max="14338" width="13.28515625" customWidth="1"/>
    <col min="14339" max="14339" width="10.85546875" customWidth="1"/>
    <col min="14341" max="14341" width="16.5703125" customWidth="1"/>
    <col min="14343" max="14343" width="12" customWidth="1"/>
    <col min="14344" max="14344" width="14.85546875" customWidth="1"/>
    <col min="14346" max="14346" width="13.42578125" customWidth="1"/>
    <col min="14352" max="14352" width="12.42578125" customWidth="1"/>
    <col min="14353" max="14353" width="58.140625" customWidth="1"/>
    <col min="14354" max="14354" width="44.5703125" customWidth="1"/>
    <col min="14355" max="14355" width="31.28515625" customWidth="1"/>
    <col min="14356" max="14356" width="27.85546875" customWidth="1"/>
    <col min="14357" max="14357" width="37.7109375" customWidth="1"/>
    <col min="14593" max="14593" width="28.85546875" customWidth="1"/>
    <col min="14594" max="14594" width="13.28515625" customWidth="1"/>
    <col min="14595" max="14595" width="10.85546875" customWidth="1"/>
    <col min="14597" max="14597" width="16.5703125" customWidth="1"/>
    <col min="14599" max="14599" width="12" customWidth="1"/>
    <col min="14600" max="14600" width="14.85546875" customWidth="1"/>
    <col min="14602" max="14602" width="13.42578125" customWidth="1"/>
    <col min="14608" max="14608" width="12.42578125" customWidth="1"/>
    <col min="14609" max="14609" width="58.140625" customWidth="1"/>
    <col min="14610" max="14610" width="44.5703125" customWidth="1"/>
    <col min="14611" max="14611" width="31.28515625" customWidth="1"/>
    <col min="14612" max="14612" width="27.85546875" customWidth="1"/>
    <col min="14613" max="14613" width="37.7109375" customWidth="1"/>
    <col min="14849" max="14849" width="28.85546875" customWidth="1"/>
    <col min="14850" max="14850" width="13.28515625" customWidth="1"/>
    <col min="14851" max="14851" width="10.85546875" customWidth="1"/>
    <col min="14853" max="14853" width="16.5703125" customWidth="1"/>
    <col min="14855" max="14855" width="12" customWidth="1"/>
    <col min="14856" max="14856" width="14.85546875" customWidth="1"/>
    <col min="14858" max="14858" width="13.42578125" customWidth="1"/>
    <col min="14864" max="14864" width="12.42578125" customWidth="1"/>
    <col min="14865" max="14865" width="58.140625" customWidth="1"/>
    <col min="14866" max="14866" width="44.5703125" customWidth="1"/>
    <col min="14867" max="14867" width="31.28515625" customWidth="1"/>
    <col min="14868" max="14868" width="27.85546875" customWidth="1"/>
    <col min="14869" max="14869" width="37.7109375" customWidth="1"/>
    <col min="15105" max="15105" width="28.85546875" customWidth="1"/>
    <col min="15106" max="15106" width="13.28515625" customWidth="1"/>
    <col min="15107" max="15107" width="10.85546875" customWidth="1"/>
    <col min="15109" max="15109" width="16.5703125" customWidth="1"/>
    <col min="15111" max="15111" width="12" customWidth="1"/>
    <col min="15112" max="15112" width="14.85546875" customWidth="1"/>
    <col min="15114" max="15114" width="13.42578125" customWidth="1"/>
    <col min="15120" max="15120" width="12.42578125" customWidth="1"/>
    <col min="15121" max="15121" width="58.140625" customWidth="1"/>
    <col min="15122" max="15122" width="44.5703125" customWidth="1"/>
    <col min="15123" max="15123" width="31.28515625" customWidth="1"/>
    <col min="15124" max="15124" width="27.85546875" customWidth="1"/>
    <col min="15125" max="15125" width="37.7109375" customWidth="1"/>
    <col min="15361" max="15361" width="28.85546875" customWidth="1"/>
    <col min="15362" max="15362" width="13.28515625" customWidth="1"/>
    <col min="15363" max="15363" width="10.85546875" customWidth="1"/>
    <col min="15365" max="15365" width="16.5703125" customWidth="1"/>
    <col min="15367" max="15367" width="12" customWidth="1"/>
    <col min="15368" max="15368" width="14.85546875" customWidth="1"/>
    <col min="15370" max="15370" width="13.42578125" customWidth="1"/>
    <col min="15376" max="15376" width="12.42578125" customWidth="1"/>
    <col min="15377" max="15377" width="58.140625" customWidth="1"/>
    <col min="15378" max="15378" width="44.5703125" customWidth="1"/>
    <col min="15379" max="15379" width="31.28515625" customWidth="1"/>
    <col min="15380" max="15380" width="27.85546875" customWidth="1"/>
    <col min="15381" max="15381" width="37.7109375" customWidth="1"/>
    <col min="15617" max="15617" width="28.85546875" customWidth="1"/>
    <col min="15618" max="15618" width="13.28515625" customWidth="1"/>
    <col min="15619" max="15619" width="10.85546875" customWidth="1"/>
    <col min="15621" max="15621" width="16.5703125" customWidth="1"/>
    <col min="15623" max="15623" width="12" customWidth="1"/>
    <col min="15624" max="15624" width="14.85546875" customWidth="1"/>
    <col min="15626" max="15626" width="13.42578125" customWidth="1"/>
    <col min="15632" max="15632" width="12.42578125" customWidth="1"/>
    <col min="15633" max="15633" width="58.140625" customWidth="1"/>
    <col min="15634" max="15634" width="44.5703125" customWidth="1"/>
    <col min="15635" max="15635" width="31.28515625" customWidth="1"/>
    <col min="15636" max="15636" width="27.85546875" customWidth="1"/>
    <col min="15637" max="15637" width="37.7109375" customWidth="1"/>
    <col min="15873" max="15873" width="28.85546875" customWidth="1"/>
    <col min="15874" max="15874" width="13.28515625" customWidth="1"/>
    <col min="15875" max="15875" width="10.85546875" customWidth="1"/>
    <col min="15877" max="15877" width="16.5703125" customWidth="1"/>
    <col min="15879" max="15879" width="12" customWidth="1"/>
    <col min="15880" max="15880" width="14.85546875" customWidth="1"/>
    <col min="15882" max="15882" width="13.42578125" customWidth="1"/>
    <col min="15888" max="15888" width="12.42578125" customWidth="1"/>
    <col min="15889" max="15889" width="58.140625" customWidth="1"/>
    <col min="15890" max="15890" width="44.5703125" customWidth="1"/>
    <col min="15891" max="15891" width="31.28515625" customWidth="1"/>
    <col min="15892" max="15892" width="27.85546875" customWidth="1"/>
    <col min="15893" max="15893" width="37.7109375" customWidth="1"/>
    <col min="16129" max="16129" width="28.85546875" customWidth="1"/>
    <col min="16130" max="16130" width="13.28515625" customWidth="1"/>
    <col min="16131" max="16131" width="10.85546875" customWidth="1"/>
    <col min="16133" max="16133" width="16.5703125" customWidth="1"/>
    <col min="16135" max="16135" width="12" customWidth="1"/>
    <col min="16136" max="16136" width="14.85546875" customWidth="1"/>
    <col min="16138" max="16138" width="13.42578125" customWidth="1"/>
    <col min="16144" max="16144" width="12.42578125" customWidth="1"/>
    <col min="16145" max="16145" width="58.140625" customWidth="1"/>
    <col min="16146" max="16146" width="44.5703125" customWidth="1"/>
    <col min="16147" max="16147" width="31.28515625" customWidth="1"/>
    <col min="16148" max="16148" width="27.85546875" customWidth="1"/>
    <col min="16149" max="16149" width="37.7109375" customWidth="1"/>
  </cols>
  <sheetData>
    <row r="1" spans="1:8" ht="6.75" customHeight="1" thickBot="1">
      <c r="A1" s="151"/>
      <c r="B1" s="152"/>
      <c r="C1" s="152"/>
      <c r="D1" s="152"/>
      <c r="E1" s="152"/>
      <c r="F1" s="152"/>
      <c r="G1" s="152"/>
      <c r="H1" s="152"/>
    </row>
    <row r="2" spans="1:8" ht="15.75" customHeight="1" thickBot="1">
      <c r="A2" s="153"/>
      <c r="B2" s="154"/>
      <c r="C2" s="411" t="s">
        <v>14</v>
      </c>
      <c r="D2" s="412"/>
      <c r="E2" s="155">
        <f>IF(NOT(ISBLANK('СПИСОК КЛАССА'!F1)),'СПИСОК КЛАССА'!F1,"")</f>
        <v>3866</v>
      </c>
      <c r="F2" s="411" t="s">
        <v>15</v>
      </c>
      <c r="G2" s="412"/>
      <c r="H2" s="155" t="str">
        <f>IF(NOT(ISBLANK('СПИСОК КЛАССА'!H1)),'СПИСОК КЛАССА'!H1,"")</f>
        <v>0102</v>
      </c>
    </row>
    <row r="3" spans="1:8" ht="7.5" customHeight="1">
      <c r="A3" s="156"/>
      <c r="B3" s="157"/>
      <c r="C3" s="157"/>
      <c r="D3" s="157"/>
      <c r="E3" s="157"/>
      <c r="F3" s="157"/>
      <c r="G3" s="157"/>
      <c r="H3" s="157"/>
    </row>
    <row r="4" spans="1:8" ht="6.75" customHeight="1" thickBot="1">
      <c r="A4" s="156"/>
      <c r="B4" s="157"/>
      <c r="C4" s="157"/>
      <c r="D4" s="157"/>
      <c r="E4" s="157"/>
      <c r="F4" s="157"/>
      <c r="G4" s="157"/>
      <c r="H4" s="157"/>
    </row>
    <row r="5" spans="1:8" ht="16.5" thickBot="1">
      <c r="A5" s="413" t="s">
        <v>61</v>
      </c>
      <c r="B5" s="414"/>
      <c r="C5" s="414"/>
      <c r="D5" s="414"/>
      <c r="E5" s="414"/>
      <c r="F5" s="414"/>
      <c r="G5" s="414"/>
      <c r="H5" s="415"/>
    </row>
    <row r="6" spans="1:8" ht="9" customHeight="1" thickBot="1">
      <c r="A6" s="158"/>
      <c r="B6" s="159"/>
      <c r="C6" s="159"/>
      <c r="D6" s="159"/>
      <c r="E6" s="159"/>
      <c r="F6" s="159"/>
      <c r="G6" s="159"/>
      <c r="H6" s="160"/>
    </row>
    <row r="7" spans="1:8" ht="16.5" thickBot="1">
      <c r="A7" s="158" t="s">
        <v>92</v>
      </c>
      <c r="B7" s="417" t="s">
        <v>360</v>
      </c>
      <c r="C7" s="418"/>
      <c r="D7" s="418"/>
      <c r="E7" s="418"/>
      <c r="F7" s="419"/>
      <c r="G7" s="159"/>
      <c r="H7" s="160"/>
    </row>
    <row r="8" spans="1:8" ht="8.25" customHeight="1">
      <c r="A8" s="158"/>
      <c r="B8" s="162"/>
      <c r="C8" s="159"/>
      <c r="D8" s="159"/>
      <c r="E8" s="159"/>
      <c r="F8" s="159"/>
      <c r="G8" s="159"/>
      <c r="H8" s="160"/>
    </row>
    <row r="9" spans="1:8" ht="6" customHeight="1">
      <c r="A9" s="163"/>
      <c r="B9" s="164"/>
      <c r="C9" s="165"/>
      <c r="D9" s="165"/>
      <c r="E9" s="165"/>
      <c r="F9" s="165"/>
      <c r="G9" s="165"/>
      <c r="H9" s="166"/>
    </row>
    <row r="10" spans="1:8" ht="6" customHeight="1" thickBot="1">
      <c r="A10" s="158"/>
      <c r="B10" s="167"/>
      <c r="C10" s="159"/>
      <c r="D10" s="159"/>
      <c r="E10" s="159"/>
      <c r="F10" s="159"/>
      <c r="G10" s="159"/>
      <c r="H10" s="160"/>
    </row>
    <row r="11" spans="1:8" ht="15.75" customHeight="1" thickBot="1">
      <c r="A11" s="158" t="s">
        <v>62</v>
      </c>
      <c r="B11" s="168" t="s">
        <v>361</v>
      </c>
      <c r="C11" s="159"/>
      <c r="D11" s="159"/>
      <c r="E11" s="159"/>
      <c r="F11" s="159"/>
      <c r="G11" s="159"/>
      <c r="H11" s="160"/>
    </row>
    <row r="12" spans="1:8" ht="6.75" customHeight="1">
      <c r="A12" s="158"/>
      <c r="B12" s="167"/>
      <c r="C12" s="159"/>
      <c r="D12" s="159"/>
      <c r="E12" s="159"/>
      <c r="F12" s="159"/>
      <c r="G12" s="159"/>
      <c r="H12" s="160"/>
    </row>
    <row r="13" spans="1:8" ht="6" customHeight="1">
      <c r="A13" s="163"/>
      <c r="B13" s="164"/>
      <c r="C13" s="165"/>
      <c r="D13" s="165"/>
      <c r="E13" s="165"/>
      <c r="F13" s="165"/>
      <c r="G13" s="165"/>
      <c r="H13" s="166"/>
    </row>
    <row r="14" spans="1:8" ht="6.75" customHeight="1" thickBot="1">
      <c r="A14" s="158"/>
      <c r="B14" s="167"/>
      <c r="C14" s="159"/>
      <c r="D14" s="159"/>
      <c r="E14" s="159"/>
      <c r="F14" s="159"/>
      <c r="G14" s="159"/>
      <c r="H14" s="160"/>
    </row>
    <row r="15" spans="1:8" ht="16.5" customHeight="1" thickBot="1">
      <c r="A15" s="158" t="s">
        <v>63</v>
      </c>
      <c r="B15" s="406" t="s">
        <v>73</v>
      </c>
      <c r="C15" s="416"/>
      <c r="D15" s="416"/>
      <c r="E15" s="407"/>
      <c r="F15" s="408"/>
      <c r="G15" s="159"/>
      <c r="H15" s="160"/>
    </row>
    <row r="16" spans="1:8" ht="6.75" customHeight="1">
      <c r="A16" s="158"/>
      <c r="B16" s="167"/>
      <c r="C16" s="169"/>
      <c r="D16" s="169"/>
      <c r="E16" s="169"/>
      <c r="F16" s="169"/>
      <c r="G16" s="159"/>
      <c r="H16" s="160"/>
    </row>
    <row r="17" spans="1:15" ht="6" customHeight="1">
      <c r="A17" s="163"/>
      <c r="B17" s="164"/>
      <c r="C17" s="165"/>
      <c r="D17" s="165"/>
      <c r="E17" s="165"/>
      <c r="F17" s="165"/>
      <c r="G17" s="165"/>
      <c r="H17" s="166"/>
    </row>
    <row r="18" spans="1:15" ht="7.5" customHeight="1" thickBot="1">
      <c r="A18" s="158"/>
      <c r="B18" s="167"/>
      <c r="C18" s="159"/>
      <c r="D18" s="159"/>
      <c r="E18" s="159"/>
      <c r="F18" s="159"/>
      <c r="G18" s="159"/>
      <c r="H18" s="160"/>
    </row>
    <row r="19" spans="1:15" ht="14.25" customHeight="1" thickBot="1">
      <c r="A19" s="158" t="s">
        <v>64</v>
      </c>
      <c r="B19" s="168">
        <v>45</v>
      </c>
      <c r="C19" s="159" t="s">
        <v>65</v>
      </c>
      <c r="D19" s="159"/>
      <c r="E19" s="170"/>
      <c r="F19" s="169"/>
      <c r="G19" s="170"/>
      <c r="H19" s="171"/>
      <c r="I19" s="172"/>
      <c r="J19" s="172"/>
      <c r="K19" s="172"/>
      <c r="L19" s="172"/>
      <c r="M19" s="172"/>
      <c r="N19" s="172"/>
      <c r="O19" s="172"/>
    </row>
    <row r="20" spans="1:15" ht="6.75" customHeight="1">
      <c r="A20" s="158"/>
      <c r="B20" s="167"/>
      <c r="C20" s="161"/>
      <c r="D20" s="159"/>
      <c r="E20" s="170"/>
      <c r="F20" s="169"/>
      <c r="G20" s="170"/>
      <c r="H20" s="171"/>
      <c r="I20" s="172"/>
      <c r="J20" s="172"/>
      <c r="K20" s="172"/>
      <c r="L20" s="172"/>
      <c r="M20" s="172"/>
      <c r="N20" s="172"/>
      <c r="O20" s="172"/>
    </row>
    <row r="21" spans="1:15" ht="6" customHeight="1">
      <c r="A21" s="163"/>
      <c r="B21" s="164"/>
      <c r="C21" s="165"/>
      <c r="D21" s="165"/>
      <c r="E21" s="165"/>
      <c r="F21" s="165"/>
      <c r="G21" s="165"/>
      <c r="H21" s="166"/>
    </row>
    <row r="22" spans="1:15" ht="7.5" customHeight="1" thickBot="1">
      <c r="A22" s="158"/>
      <c r="B22" s="167"/>
      <c r="C22" s="159"/>
      <c r="D22" s="159"/>
      <c r="E22" s="159"/>
      <c r="F22" s="159"/>
      <c r="G22" s="159"/>
      <c r="H22" s="160"/>
    </row>
    <row r="23" spans="1:15" ht="16.5" customHeight="1" thickBot="1">
      <c r="A23" s="158" t="s">
        <v>66</v>
      </c>
      <c r="B23" s="168">
        <v>30</v>
      </c>
      <c r="C23" s="159"/>
      <c r="D23" s="159"/>
      <c r="E23" s="170"/>
      <c r="F23" s="169"/>
      <c r="G23" s="170"/>
      <c r="H23" s="171"/>
      <c r="I23" s="172"/>
      <c r="J23" s="172"/>
      <c r="K23" s="172"/>
      <c r="L23" s="172"/>
      <c r="M23" s="172"/>
      <c r="N23" s="172"/>
      <c r="O23" s="172"/>
    </row>
    <row r="24" spans="1:15" ht="6.75" customHeight="1">
      <c r="A24" s="158"/>
      <c r="B24" s="167"/>
      <c r="C24" s="161"/>
      <c r="D24" s="159"/>
      <c r="E24" s="170"/>
      <c r="F24" s="169"/>
      <c r="G24" s="170"/>
      <c r="H24" s="171"/>
      <c r="I24" s="172"/>
      <c r="J24" s="172"/>
      <c r="K24" s="172"/>
      <c r="L24" s="172"/>
      <c r="M24" s="172"/>
      <c r="N24" s="172"/>
      <c r="O24" s="172"/>
    </row>
    <row r="25" spans="1:15" ht="6" customHeight="1">
      <c r="A25" s="163"/>
      <c r="B25" s="164"/>
      <c r="C25" s="165"/>
      <c r="D25" s="165"/>
      <c r="E25" s="165"/>
      <c r="F25" s="165"/>
      <c r="G25" s="165"/>
      <c r="H25" s="166"/>
    </row>
    <row r="26" spans="1:15" ht="8.25" customHeight="1" thickBot="1">
      <c r="A26" s="158"/>
      <c r="B26" s="167"/>
      <c r="C26" s="159"/>
      <c r="D26" s="159"/>
      <c r="E26" s="170"/>
      <c r="F26" s="169"/>
      <c r="G26" s="170"/>
      <c r="H26" s="171"/>
      <c r="I26" s="172"/>
      <c r="J26" s="172"/>
      <c r="K26" s="172"/>
      <c r="L26" s="172"/>
      <c r="M26" s="172"/>
      <c r="N26" s="172"/>
      <c r="O26" s="172"/>
    </row>
    <row r="27" spans="1:15" ht="14.25" customHeight="1" thickBot="1">
      <c r="A27" s="420" t="s">
        <v>264</v>
      </c>
      <c r="B27" s="421"/>
      <c r="C27" s="168">
        <v>4</v>
      </c>
      <c r="E27" s="159"/>
      <c r="F27" s="159"/>
      <c r="G27" s="159"/>
      <c r="H27" s="160"/>
    </row>
    <row r="28" spans="1:15" ht="7.5" customHeight="1">
      <c r="A28" s="158"/>
      <c r="B28" s="161"/>
      <c r="C28" s="167"/>
      <c r="D28" s="159"/>
      <c r="E28" s="159"/>
      <c r="F28" s="159"/>
      <c r="G28" s="159"/>
      <c r="H28" s="160"/>
    </row>
    <row r="29" spans="1:15" ht="6" customHeight="1">
      <c r="A29" s="163"/>
      <c r="B29" s="164"/>
      <c r="C29" s="165"/>
      <c r="D29" s="165"/>
      <c r="E29" s="165"/>
      <c r="F29" s="165"/>
      <c r="G29" s="165"/>
      <c r="H29" s="166"/>
    </row>
    <row r="30" spans="1:15">
      <c r="A30" s="158" t="s">
        <v>265</v>
      </c>
      <c r="B30" s="159"/>
      <c r="C30" s="159"/>
      <c r="D30" s="159"/>
      <c r="E30" s="159"/>
      <c r="F30" s="159"/>
      <c r="G30" s="159"/>
      <c r="H30" s="160"/>
    </row>
    <row r="31" spans="1:15" ht="5.25" customHeight="1" thickBot="1">
      <c r="A31" s="158"/>
      <c r="B31" s="159"/>
      <c r="C31" s="159"/>
      <c r="D31" s="159"/>
      <c r="E31" s="159"/>
      <c r="F31" s="159"/>
      <c r="G31" s="159"/>
      <c r="H31" s="160"/>
    </row>
    <row r="32" spans="1:15" ht="18.75" customHeight="1" thickBot="1">
      <c r="A32" s="158"/>
      <c r="B32" s="406" t="s">
        <v>267</v>
      </c>
      <c r="C32" s="407"/>
      <c r="D32" s="407"/>
      <c r="E32" s="407"/>
      <c r="F32" s="408"/>
      <c r="G32" s="159"/>
      <c r="H32" s="160"/>
    </row>
    <row r="33" spans="1:15" ht="6" customHeight="1">
      <c r="A33" s="158"/>
      <c r="B33" s="167"/>
      <c r="C33" s="159"/>
      <c r="D33" s="159"/>
      <c r="E33" s="159"/>
      <c r="F33" s="159"/>
      <c r="G33" s="159"/>
      <c r="H33" s="160"/>
    </row>
    <row r="34" spans="1:15" ht="6" customHeight="1">
      <c r="A34" s="163"/>
      <c r="B34" s="164"/>
      <c r="C34" s="165"/>
      <c r="D34" s="165"/>
      <c r="E34" s="165"/>
      <c r="F34" s="165"/>
      <c r="G34" s="165"/>
      <c r="H34" s="166"/>
    </row>
    <row r="35" spans="1:15" ht="8.25" customHeight="1" thickBot="1">
      <c r="A35" s="158"/>
      <c r="B35" s="167"/>
      <c r="C35" s="159"/>
      <c r="D35" s="159"/>
      <c r="E35" s="170"/>
      <c r="F35" s="169"/>
      <c r="G35" s="170"/>
      <c r="H35" s="171"/>
      <c r="I35" s="172"/>
      <c r="J35" s="172"/>
      <c r="K35" s="172"/>
      <c r="L35" s="172"/>
      <c r="M35" s="172"/>
      <c r="N35" s="172"/>
      <c r="O35" s="172"/>
    </row>
    <row r="36" spans="1:15" ht="14.25" customHeight="1" thickBot="1">
      <c r="A36" s="420" t="s">
        <v>281</v>
      </c>
      <c r="B36" s="422"/>
      <c r="C36" s="422"/>
      <c r="D36" s="168">
        <v>5</v>
      </c>
      <c r="F36" s="159"/>
      <c r="G36" s="159"/>
      <c r="H36" s="160"/>
    </row>
    <row r="37" spans="1:15" ht="7.5" customHeight="1">
      <c r="A37" s="158"/>
      <c r="B37" s="161"/>
      <c r="C37" s="167"/>
      <c r="D37" s="159"/>
      <c r="E37" s="159"/>
      <c r="F37" s="159"/>
      <c r="G37" s="159"/>
      <c r="H37" s="160"/>
    </row>
    <row r="38" spans="1:15" ht="6" customHeight="1">
      <c r="A38" s="163"/>
      <c r="B38" s="164"/>
      <c r="C38" s="165"/>
      <c r="D38" s="165"/>
      <c r="E38" s="165"/>
      <c r="F38" s="165"/>
      <c r="G38" s="165"/>
      <c r="H38" s="166"/>
    </row>
    <row r="39" spans="1:15">
      <c r="A39" s="158" t="s">
        <v>282</v>
      </c>
      <c r="B39" s="159"/>
      <c r="C39" s="159"/>
      <c r="D39" s="159"/>
      <c r="E39" s="159"/>
      <c r="F39" s="159"/>
      <c r="G39" s="159"/>
      <c r="H39" s="160"/>
    </row>
    <row r="40" spans="1:15" ht="5.25" customHeight="1" thickBot="1">
      <c r="A40" s="158"/>
      <c r="B40" s="159"/>
      <c r="C40" s="159"/>
      <c r="D40" s="159"/>
      <c r="E40" s="159"/>
      <c r="F40" s="159"/>
      <c r="G40" s="159"/>
      <c r="H40" s="160"/>
    </row>
    <row r="41" spans="1:15" ht="18.75" customHeight="1" thickBot="1">
      <c r="A41" s="158"/>
      <c r="B41" s="406" t="s">
        <v>292</v>
      </c>
      <c r="C41" s="407"/>
      <c r="D41" s="407"/>
      <c r="E41" s="407"/>
      <c r="F41" s="408"/>
      <c r="G41" s="159"/>
      <c r="H41" s="160"/>
    </row>
    <row r="42" spans="1:15" ht="6" customHeight="1">
      <c r="A42" s="158"/>
      <c r="B42" s="167"/>
      <c r="C42" s="159"/>
      <c r="D42" s="159"/>
      <c r="E42" s="159"/>
      <c r="F42" s="159"/>
      <c r="G42" s="159"/>
      <c r="H42" s="160"/>
    </row>
    <row r="43" spans="1:15" ht="6" customHeight="1">
      <c r="A43" s="163"/>
      <c r="B43" s="164"/>
      <c r="C43" s="165"/>
      <c r="D43" s="165"/>
      <c r="E43" s="165"/>
      <c r="F43" s="165"/>
      <c r="G43" s="165"/>
      <c r="H43" s="166"/>
    </row>
    <row r="44" spans="1:15" ht="8.25" customHeight="1" thickBot="1">
      <c r="A44" s="158"/>
      <c r="B44" s="167"/>
      <c r="C44" s="159"/>
      <c r="D44" s="159"/>
      <c r="E44" s="170"/>
      <c r="F44" s="169"/>
      <c r="G44" s="170"/>
      <c r="H44" s="171"/>
      <c r="I44" s="172"/>
      <c r="J44" s="172"/>
      <c r="K44" s="172"/>
      <c r="L44" s="172"/>
      <c r="M44" s="172"/>
      <c r="N44" s="172"/>
      <c r="O44" s="172"/>
    </row>
    <row r="45" spans="1:15" ht="14.25" customHeight="1" thickBot="1">
      <c r="A45" s="420" t="s">
        <v>295</v>
      </c>
      <c r="B45" s="422"/>
      <c r="C45" s="422"/>
      <c r="D45" s="168">
        <v>4</v>
      </c>
      <c r="F45" s="159"/>
      <c r="G45" s="159"/>
      <c r="H45" s="160"/>
    </row>
    <row r="46" spans="1:15" ht="7.5" customHeight="1">
      <c r="A46" s="158"/>
      <c r="B46" s="161"/>
      <c r="C46" s="167"/>
      <c r="D46" s="159"/>
      <c r="E46" s="159"/>
      <c r="F46" s="159"/>
      <c r="G46" s="159"/>
      <c r="H46" s="160"/>
    </row>
    <row r="47" spans="1:15" ht="6" customHeight="1">
      <c r="A47" s="163"/>
      <c r="B47" s="164"/>
      <c r="C47" s="165"/>
      <c r="D47" s="165"/>
      <c r="E47" s="165"/>
      <c r="F47" s="165"/>
      <c r="G47" s="165"/>
      <c r="H47" s="166"/>
    </row>
    <row r="48" spans="1:15">
      <c r="A48" s="158" t="s">
        <v>296</v>
      </c>
      <c r="B48" s="159"/>
      <c r="C48" s="159"/>
      <c r="D48" s="159"/>
      <c r="E48" s="159"/>
      <c r="F48" s="159"/>
      <c r="G48" s="159"/>
      <c r="H48" s="160"/>
    </row>
    <row r="49" spans="1:8" ht="5.25" customHeight="1" thickBot="1">
      <c r="A49" s="158"/>
      <c r="B49" s="159"/>
      <c r="C49" s="159"/>
      <c r="D49" s="159"/>
      <c r="E49" s="159"/>
      <c r="F49" s="159"/>
      <c r="G49" s="159"/>
      <c r="H49" s="160"/>
    </row>
    <row r="50" spans="1:8" ht="18.75" customHeight="1" thickBot="1">
      <c r="A50" s="158"/>
      <c r="B50" s="406" t="s">
        <v>307</v>
      </c>
      <c r="C50" s="407"/>
      <c r="D50" s="407"/>
      <c r="E50" s="407"/>
      <c r="F50" s="408"/>
      <c r="G50" s="159"/>
      <c r="H50" s="160"/>
    </row>
    <row r="51" spans="1:8" ht="6" customHeight="1">
      <c r="A51" s="158"/>
      <c r="B51" s="167"/>
      <c r="C51" s="159"/>
      <c r="D51" s="159"/>
      <c r="E51" s="159"/>
      <c r="F51" s="159"/>
      <c r="G51" s="159"/>
      <c r="H51" s="160"/>
    </row>
    <row r="52" spans="1:8" ht="6" customHeight="1">
      <c r="A52" s="163"/>
      <c r="B52" s="164"/>
      <c r="C52" s="165"/>
      <c r="D52" s="165"/>
      <c r="E52" s="165"/>
      <c r="F52" s="165"/>
      <c r="G52" s="165"/>
      <c r="H52" s="166"/>
    </row>
    <row r="53" spans="1:8" ht="30.75" customHeight="1">
      <c r="A53" s="403" t="s">
        <v>311</v>
      </c>
      <c r="B53" s="404"/>
      <c r="C53" s="404"/>
      <c r="D53" s="404"/>
      <c r="E53" s="404"/>
      <c r="F53" s="404"/>
      <c r="G53" s="404"/>
      <c r="H53" s="405"/>
    </row>
    <row r="54" spans="1:8" ht="5.25" customHeight="1" thickBot="1">
      <c r="A54" s="158"/>
      <c r="B54" s="159"/>
      <c r="C54" s="159"/>
      <c r="D54" s="159"/>
      <c r="E54" s="159"/>
      <c r="F54" s="159"/>
      <c r="G54" s="159"/>
      <c r="H54" s="160"/>
    </row>
    <row r="55" spans="1:8" ht="18.75" customHeight="1" thickBot="1">
      <c r="A55" s="349" t="s">
        <v>312</v>
      </c>
      <c r="B55" s="406" t="s">
        <v>318</v>
      </c>
      <c r="C55" s="407"/>
      <c r="D55" s="407"/>
      <c r="E55" s="407"/>
      <c r="F55" s="408"/>
      <c r="G55" s="159"/>
      <c r="H55" s="160"/>
    </row>
    <row r="56" spans="1:8" ht="6" customHeight="1" thickBot="1">
      <c r="A56" s="349"/>
      <c r="B56" s="167"/>
      <c r="C56" s="159"/>
      <c r="D56" s="159"/>
      <c r="E56" s="159"/>
      <c r="F56" s="159"/>
      <c r="G56" s="159"/>
      <c r="H56" s="160"/>
    </row>
    <row r="57" spans="1:8" ht="18.75" customHeight="1" thickBot="1">
      <c r="A57" s="349" t="s">
        <v>324</v>
      </c>
      <c r="B57" s="406" t="s">
        <v>317</v>
      </c>
      <c r="C57" s="407"/>
      <c r="D57" s="407"/>
      <c r="E57" s="407"/>
      <c r="F57" s="408"/>
      <c r="G57" s="159"/>
      <c r="H57" s="160"/>
    </row>
    <row r="58" spans="1:8" ht="6" customHeight="1">
      <c r="A58" s="158"/>
      <c r="B58" s="167"/>
      <c r="C58" s="159"/>
      <c r="D58" s="159"/>
      <c r="E58" s="159"/>
      <c r="F58" s="159"/>
      <c r="G58" s="159"/>
      <c r="H58" s="160"/>
    </row>
    <row r="59" spans="1:8" ht="6" customHeight="1">
      <c r="A59" s="163"/>
      <c r="B59" s="164"/>
      <c r="C59" s="165"/>
      <c r="D59" s="165"/>
      <c r="E59" s="165"/>
      <c r="F59" s="165"/>
      <c r="G59" s="165"/>
      <c r="H59" s="166"/>
    </row>
    <row r="60" spans="1:8" ht="6" customHeight="1" thickBot="1">
      <c r="A60" s="158"/>
      <c r="B60" s="167"/>
      <c r="C60" s="159"/>
      <c r="D60" s="159"/>
      <c r="E60" s="159"/>
      <c r="F60" s="159"/>
      <c r="G60" s="159"/>
      <c r="H60" s="160"/>
    </row>
    <row r="61" spans="1:8" ht="13.5" thickBot="1">
      <c r="A61" s="158" t="s">
        <v>325</v>
      </c>
      <c r="B61" s="168">
        <v>45</v>
      </c>
      <c r="C61" s="159" t="s">
        <v>67</v>
      </c>
      <c r="D61" s="159"/>
      <c r="E61" s="159"/>
      <c r="F61" s="159"/>
      <c r="G61" s="159"/>
      <c r="H61" s="160"/>
    </row>
    <row r="62" spans="1:8" ht="6" customHeight="1">
      <c r="A62" s="158"/>
      <c r="B62" s="167"/>
      <c r="C62" s="159"/>
      <c r="D62" s="159"/>
      <c r="E62" s="159"/>
      <c r="F62" s="159"/>
      <c r="G62" s="159"/>
      <c r="H62" s="160"/>
    </row>
    <row r="63" spans="1:8" ht="6" customHeight="1">
      <c r="A63" s="163"/>
      <c r="B63" s="164"/>
      <c r="C63" s="165"/>
      <c r="D63" s="165"/>
      <c r="E63" s="165"/>
      <c r="F63" s="165"/>
      <c r="G63" s="165"/>
      <c r="H63" s="166"/>
    </row>
    <row r="64" spans="1:8" ht="6" customHeight="1" thickBot="1">
      <c r="A64" s="158"/>
      <c r="B64" s="167"/>
      <c r="C64" s="159"/>
      <c r="D64" s="159"/>
      <c r="E64" s="159"/>
      <c r="F64" s="159"/>
      <c r="G64" s="159"/>
      <c r="H64" s="160"/>
    </row>
    <row r="65" spans="1:8" ht="13.5" thickBot="1">
      <c r="A65" s="158" t="s">
        <v>326</v>
      </c>
      <c r="B65" s="168" t="s">
        <v>362</v>
      </c>
      <c r="C65" s="159"/>
      <c r="D65" s="159"/>
      <c r="E65" s="159"/>
      <c r="F65" s="159"/>
      <c r="G65" s="159"/>
      <c r="H65" s="160"/>
    </row>
    <row r="66" spans="1:8" ht="6" customHeight="1">
      <c r="A66" s="158"/>
      <c r="B66" s="167"/>
      <c r="C66" s="159"/>
      <c r="D66" s="159"/>
      <c r="E66" s="159"/>
      <c r="F66" s="159"/>
      <c r="G66" s="159"/>
      <c r="H66" s="160"/>
    </row>
    <row r="67" spans="1:8" ht="6" customHeight="1">
      <c r="A67" s="163"/>
      <c r="B67" s="164"/>
      <c r="C67" s="165"/>
      <c r="D67" s="165"/>
      <c r="E67" s="165"/>
      <c r="F67" s="165"/>
      <c r="G67" s="165"/>
      <c r="H67" s="166"/>
    </row>
    <row r="68" spans="1:8" ht="6.75" customHeight="1" thickBot="1">
      <c r="A68" s="158"/>
      <c r="B68" s="167"/>
      <c r="C68" s="159"/>
      <c r="D68" s="159"/>
      <c r="E68" s="159"/>
      <c r="F68" s="159"/>
      <c r="G68" s="159"/>
      <c r="H68" s="160"/>
    </row>
    <row r="69" spans="1:8" ht="13.5" thickBot="1">
      <c r="A69" s="158" t="s">
        <v>327</v>
      </c>
      <c r="B69" s="168">
        <v>24</v>
      </c>
      <c r="C69" s="159"/>
      <c r="D69" s="159"/>
      <c r="E69" s="159"/>
      <c r="F69" s="159"/>
      <c r="G69" s="159"/>
      <c r="H69" s="160"/>
    </row>
    <row r="70" spans="1:8" ht="6" customHeight="1">
      <c r="A70" s="158"/>
      <c r="B70" s="159"/>
      <c r="C70" s="159"/>
      <c r="D70" s="159"/>
      <c r="E70" s="159"/>
      <c r="F70" s="159"/>
      <c r="G70" s="159"/>
      <c r="H70" s="160"/>
    </row>
    <row r="71" spans="1:8" ht="6" customHeight="1" thickBot="1">
      <c r="A71" s="173"/>
      <c r="B71" s="174"/>
      <c r="C71" s="175"/>
      <c r="D71" s="175"/>
      <c r="E71" s="175"/>
      <c r="F71" s="175"/>
      <c r="G71" s="175"/>
      <c r="H71" s="176"/>
    </row>
    <row r="72" spans="1:8" ht="21" customHeight="1">
      <c r="A72" s="409" t="s">
        <v>68</v>
      </c>
      <c r="B72" s="410"/>
      <c r="C72" s="410"/>
      <c r="D72" s="410"/>
      <c r="E72" s="410"/>
      <c r="F72" s="410"/>
      <c r="G72" s="410"/>
      <c r="H72" s="410"/>
    </row>
    <row r="73" spans="1:8">
      <c r="A73" s="156"/>
      <c r="B73" s="157"/>
      <c r="C73" s="157"/>
      <c r="D73" s="157"/>
      <c r="E73" s="157"/>
      <c r="F73" s="157"/>
      <c r="G73" s="157"/>
      <c r="H73" s="157"/>
    </row>
    <row r="74" spans="1:8">
      <c r="A74" s="156"/>
      <c r="B74" s="157"/>
      <c r="C74" s="157"/>
      <c r="D74" s="157"/>
      <c r="E74" s="157"/>
      <c r="F74" s="157"/>
      <c r="G74" s="157"/>
      <c r="H74" s="157"/>
    </row>
    <row r="75" spans="1:8">
      <c r="A75" s="151"/>
      <c r="B75" s="152"/>
      <c r="C75" s="152"/>
      <c r="D75" s="152"/>
      <c r="E75" s="152"/>
      <c r="F75" s="152"/>
      <c r="G75" s="152"/>
      <c r="H75" s="152"/>
    </row>
    <row r="76" spans="1:8">
      <c r="A76" s="151"/>
      <c r="B76" s="152"/>
      <c r="C76" s="152"/>
      <c r="D76" s="152"/>
      <c r="E76" s="152"/>
      <c r="F76" s="152"/>
      <c r="G76" s="152"/>
      <c r="H76" s="152"/>
    </row>
    <row r="77" spans="1:8">
      <c r="A77" s="151"/>
      <c r="C77" s="152"/>
      <c r="D77" s="152"/>
      <c r="E77" s="152"/>
      <c r="F77" s="152"/>
      <c r="G77" s="152"/>
      <c r="H77" s="152"/>
    </row>
    <row r="78" spans="1:8">
      <c r="A78" s="151"/>
      <c r="C78" s="152"/>
      <c r="D78" s="152"/>
      <c r="E78" s="152"/>
      <c r="F78" s="152"/>
      <c r="G78" s="152"/>
      <c r="H78" s="152"/>
    </row>
    <row r="79" spans="1:8">
      <c r="A79" s="151"/>
      <c r="C79" s="152"/>
      <c r="D79" s="152"/>
      <c r="E79" s="152"/>
      <c r="F79" s="152"/>
      <c r="G79" s="152"/>
      <c r="H79" s="152"/>
    </row>
    <row r="80" spans="1:8">
      <c r="A80" s="151"/>
      <c r="C80" s="152"/>
      <c r="D80" s="152"/>
      <c r="E80" s="152"/>
      <c r="F80" s="152"/>
      <c r="G80" s="152"/>
      <c r="H80" s="152"/>
    </row>
    <row r="81" spans="1:8">
      <c r="A81" s="151"/>
      <c r="C81" s="152"/>
      <c r="D81" s="152"/>
      <c r="E81" s="152"/>
      <c r="F81" s="152"/>
      <c r="G81" s="152"/>
      <c r="H81" s="152"/>
    </row>
    <row r="82" spans="1:8">
      <c r="A82" s="151"/>
      <c r="C82" s="152"/>
      <c r="D82" s="152"/>
      <c r="E82" s="152"/>
      <c r="F82" s="152"/>
      <c r="G82" s="152"/>
      <c r="H82" s="152"/>
    </row>
    <row r="83" spans="1:8">
      <c r="A83" s="151"/>
      <c r="C83" s="152"/>
      <c r="D83" s="152"/>
      <c r="E83" s="152"/>
      <c r="F83" s="152"/>
      <c r="G83" s="152"/>
      <c r="H83" s="152"/>
    </row>
    <row r="84" spans="1:8">
      <c r="A84" s="151"/>
      <c r="B84" s="152"/>
      <c r="C84" s="152"/>
      <c r="D84" s="152"/>
      <c r="E84" s="152"/>
      <c r="F84" s="152"/>
      <c r="G84" s="152"/>
      <c r="H84" s="152"/>
    </row>
    <row r="85" spans="1:8">
      <c r="A85" s="151"/>
      <c r="B85" s="152"/>
      <c r="C85" s="152"/>
      <c r="D85" s="152"/>
      <c r="E85" s="152"/>
      <c r="F85" s="152"/>
      <c r="G85" s="152"/>
      <c r="H85" s="152"/>
    </row>
    <row r="86" spans="1:8">
      <c r="A86" s="151"/>
      <c r="B86" s="152"/>
      <c r="C86" s="152"/>
      <c r="D86" s="152"/>
      <c r="E86" s="152"/>
      <c r="F86" s="152"/>
      <c r="G86" s="152"/>
      <c r="H86" s="152"/>
    </row>
    <row r="87" spans="1:8">
      <c r="A87" s="151"/>
      <c r="B87" s="152"/>
      <c r="C87" s="152"/>
      <c r="D87" s="152"/>
      <c r="E87" s="152"/>
      <c r="F87" s="152"/>
      <c r="G87" s="152"/>
      <c r="H87" s="152"/>
    </row>
    <row r="88" spans="1:8">
      <c r="A88" s="151"/>
      <c r="B88" s="152"/>
      <c r="C88" s="152"/>
      <c r="D88" s="152"/>
      <c r="E88" s="152"/>
      <c r="F88" s="152"/>
      <c r="G88" s="152"/>
      <c r="H88" s="152"/>
    </row>
    <row r="89" spans="1:8">
      <c r="A89" s="151"/>
      <c r="B89" s="152"/>
      <c r="C89" s="152"/>
      <c r="D89" s="152"/>
      <c r="E89" s="152"/>
      <c r="F89" s="152"/>
      <c r="G89" s="152"/>
      <c r="H89" s="152"/>
    </row>
    <row r="90" spans="1:8">
      <c r="A90" s="151"/>
      <c r="B90" s="152"/>
      <c r="C90" s="152"/>
      <c r="D90" s="152"/>
      <c r="E90" s="152"/>
      <c r="F90" s="152"/>
      <c r="G90" s="152"/>
      <c r="H90" s="152"/>
    </row>
    <row r="91" spans="1:8">
      <c r="A91" s="151"/>
      <c r="B91" s="152"/>
      <c r="C91" s="152"/>
      <c r="D91" s="152"/>
      <c r="E91" s="152"/>
      <c r="F91" s="152"/>
      <c r="G91" s="152"/>
      <c r="H91" s="152"/>
    </row>
    <row r="92" spans="1:8">
      <c r="A92" s="151"/>
      <c r="B92" s="152"/>
      <c r="C92" s="152"/>
      <c r="D92" s="152"/>
      <c r="E92" s="152"/>
      <c r="F92" s="152"/>
      <c r="G92" s="152"/>
      <c r="H92" s="152"/>
    </row>
    <row r="93" spans="1:8">
      <c r="A93" s="151"/>
      <c r="B93" s="152"/>
      <c r="C93" s="152"/>
      <c r="D93" s="152"/>
      <c r="E93" s="152"/>
      <c r="F93" s="152"/>
      <c r="G93" s="152"/>
      <c r="H93" s="152"/>
    </row>
    <row r="94" spans="1:8">
      <c r="A94" s="151"/>
      <c r="B94" s="152"/>
      <c r="C94" s="152"/>
      <c r="D94" s="152"/>
      <c r="E94" s="152"/>
      <c r="F94" s="152"/>
      <c r="G94" s="152"/>
      <c r="H94" s="152"/>
    </row>
    <row r="95" spans="1:8">
      <c r="A95" s="151"/>
      <c r="B95" s="152"/>
      <c r="C95" s="152"/>
      <c r="D95" s="152"/>
      <c r="E95" s="152"/>
      <c r="F95" s="152"/>
      <c r="G95" s="152"/>
      <c r="H95" s="152"/>
    </row>
    <row r="96" spans="1:8">
      <c r="A96" s="151"/>
      <c r="B96" s="152"/>
      <c r="C96" s="152"/>
      <c r="D96" s="152"/>
      <c r="E96" s="152"/>
      <c r="F96" s="152"/>
      <c r="G96" s="152"/>
      <c r="H96" s="152"/>
    </row>
    <row r="97" spans="1:8">
      <c r="A97" s="151"/>
      <c r="B97" s="152"/>
      <c r="C97" s="152"/>
      <c r="D97" s="152"/>
      <c r="E97" s="152"/>
      <c r="F97" s="152"/>
      <c r="G97" s="152"/>
      <c r="H97" s="152"/>
    </row>
    <row r="98" spans="1:8">
      <c r="A98" s="151"/>
      <c r="B98" s="152"/>
      <c r="C98" s="152"/>
      <c r="D98" s="152"/>
      <c r="E98" s="152"/>
      <c r="F98" s="152"/>
      <c r="G98" s="152"/>
      <c r="H98" s="152"/>
    </row>
    <row r="99" spans="1:8">
      <c r="A99" s="151"/>
      <c r="B99" s="152"/>
      <c r="C99" s="152"/>
      <c r="D99" s="152"/>
      <c r="E99" s="152"/>
      <c r="F99" s="152"/>
      <c r="G99" s="152"/>
      <c r="H99" s="152"/>
    </row>
    <row r="100" spans="1:8">
      <c r="A100" s="151"/>
      <c r="B100" s="152"/>
      <c r="C100" s="152"/>
      <c r="D100" s="152"/>
      <c r="E100" s="152"/>
      <c r="F100" s="152"/>
      <c r="G100" s="152"/>
      <c r="H100" s="152"/>
    </row>
    <row r="101" spans="1:8">
      <c r="A101" s="151"/>
      <c r="B101" s="152"/>
      <c r="C101" s="152"/>
      <c r="D101" s="152"/>
      <c r="E101" s="152"/>
      <c r="F101" s="152"/>
      <c r="G101" s="152"/>
      <c r="H101" s="152"/>
    </row>
    <row r="102" spans="1:8">
      <c r="A102" s="151"/>
      <c r="B102" s="152"/>
      <c r="C102" s="152"/>
      <c r="D102" s="152"/>
      <c r="E102" s="152"/>
      <c r="F102" s="152"/>
      <c r="G102" s="152"/>
      <c r="H102" s="152"/>
    </row>
    <row r="103" spans="1:8">
      <c r="A103" s="151"/>
      <c r="B103" s="152"/>
      <c r="C103" s="152"/>
      <c r="D103" s="152"/>
      <c r="E103" s="152"/>
      <c r="F103" s="152"/>
      <c r="G103" s="152"/>
      <c r="H103" s="152"/>
    </row>
    <row r="104" spans="1:8">
      <c r="A104" s="151"/>
      <c r="B104" s="152"/>
      <c r="C104" s="152"/>
      <c r="D104" s="152"/>
      <c r="E104" s="152"/>
      <c r="F104" s="152"/>
      <c r="G104" s="152"/>
      <c r="H104" s="152"/>
    </row>
    <row r="105" spans="1:8">
      <c r="A105" s="151"/>
      <c r="B105" s="152"/>
      <c r="C105" s="152"/>
      <c r="D105" s="152"/>
      <c r="E105" s="152"/>
      <c r="F105" s="152"/>
      <c r="G105" s="152"/>
      <c r="H105" s="152"/>
    </row>
    <row r="106" spans="1:8">
      <c r="A106" s="151"/>
      <c r="B106" s="152"/>
      <c r="C106" s="152"/>
      <c r="D106" s="152"/>
      <c r="E106" s="152"/>
      <c r="F106" s="152"/>
      <c r="G106" s="152"/>
      <c r="H106" s="152"/>
    </row>
    <row r="107" spans="1:8">
      <c r="A107" s="151"/>
      <c r="B107" s="152"/>
      <c r="C107" s="152"/>
      <c r="D107" s="152"/>
      <c r="E107" s="152"/>
      <c r="F107" s="152"/>
      <c r="G107" s="152"/>
      <c r="H107" s="152"/>
    </row>
    <row r="108" spans="1:8">
      <c r="A108" s="151"/>
      <c r="B108" s="152"/>
      <c r="C108" s="152"/>
      <c r="D108" s="152"/>
      <c r="E108" s="152"/>
      <c r="F108" s="152"/>
      <c r="G108" s="152"/>
      <c r="H108" s="152"/>
    </row>
    <row r="109" spans="1:8">
      <c r="A109" s="151"/>
      <c r="B109" s="152"/>
      <c r="C109" s="152"/>
      <c r="D109" s="152"/>
      <c r="E109" s="152"/>
      <c r="F109" s="152"/>
      <c r="G109" s="152"/>
      <c r="H109" s="152"/>
    </row>
    <row r="110" spans="1:8">
      <c r="A110" s="151"/>
      <c r="B110" s="152"/>
      <c r="C110" s="152"/>
      <c r="D110" s="152"/>
      <c r="E110" s="152"/>
      <c r="F110" s="152"/>
      <c r="G110" s="152"/>
      <c r="H110" s="152"/>
    </row>
    <row r="111" spans="1:8">
      <c r="A111" s="151"/>
      <c r="B111" s="152"/>
      <c r="C111" s="152"/>
      <c r="D111" s="152"/>
      <c r="E111" s="152"/>
      <c r="F111" s="152"/>
      <c r="G111" s="152"/>
      <c r="H111" s="152"/>
    </row>
    <row r="112" spans="1:8">
      <c r="A112" s="151"/>
      <c r="B112" s="152"/>
      <c r="C112" s="152"/>
      <c r="D112" s="152"/>
      <c r="E112" s="152"/>
      <c r="F112" s="152"/>
      <c r="G112" s="152"/>
      <c r="H112" s="152"/>
    </row>
    <row r="113" spans="1:8">
      <c r="A113" s="151"/>
      <c r="B113" s="152"/>
      <c r="C113" s="152"/>
      <c r="D113" s="152"/>
      <c r="E113" s="152"/>
      <c r="F113" s="152"/>
      <c r="G113" s="152"/>
      <c r="H113" s="152"/>
    </row>
    <row r="114" spans="1:8">
      <c r="A114" s="151"/>
      <c r="B114" s="152"/>
      <c r="C114" s="152"/>
      <c r="D114" s="152"/>
      <c r="E114" s="152"/>
      <c r="F114" s="152"/>
      <c r="G114" s="152"/>
      <c r="H114" s="152"/>
    </row>
    <row r="115" spans="1:8">
      <c r="A115" s="151"/>
      <c r="B115" s="152"/>
      <c r="C115" s="152"/>
      <c r="D115" s="152"/>
      <c r="E115" s="152"/>
      <c r="F115" s="152"/>
      <c r="G115" s="152"/>
      <c r="H115" s="152"/>
    </row>
    <row r="116" spans="1:8">
      <c r="A116" s="151"/>
      <c r="B116" s="152"/>
      <c r="C116" s="152"/>
      <c r="D116" s="152"/>
      <c r="E116" s="152"/>
      <c r="F116" s="152"/>
      <c r="G116" s="152"/>
      <c r="H116" s="152"/>
    </row>
    <row r="117" spans="1:8">
      <c r="A117" s="151"/>
      <c r="B117" s="152"/>
      <c r="C117" s="152"/>
      <c r="D117" s="152"/>
      <c r="E117" s="152"/>
      <c r="F117" s="152"/>
      <c r="G117" s="152"/>
      <c r="H117" s="152"/>
    </row>
    <row r="118" spans="1:8">
      <c r="A118" s="151"/>
      <c r="B118" s="152"/>
      <c r="C118" s="152"/>
      <c r="D118" s="152"/>
      <c r="E118" s="152"/>
      <c r="F118" s="152"/>
      <c r="G118" s="152"/>
      <c r="H118" s="152"/>
    </row>
    <row r="119" spans="1:8">
      <c r="A119" s="151"/>
      <c r="B119" s="152"/>
      <c r="C119" s="152"/>
      <c r="D119" s="152"/>
      <c r="E119" s="152"/>
      <c r="F119" s="152"/>
      <c r="G119" s="152"/>
      <c r="H119" s="152"/>
    </row>
    <row r="120" spans="1:8">
      <c r="A120" s="151"/>
      <c r="B120" s="152"/>
      <c r="C120" s="152"/>
      <c r="D120" s="152"/>
      <c r="E120" s="152"/>
      <c r="F120" s="152"/>
      <c r="G120" s="152"/>
      <c r="H120" s="152"/>
    </row>
  </sheetData>
  <sheetProtection password="C621" sheet="1" objects="1" scenarios="1" selectLockedCells="1"/>
  <protectedRanges>
    <protectedRange sqref="B7:F7 B11 B15:F15 B19 B23 C27 B32:F32 B61 B65 B69 D36 B41:F41 D45 B50:F50 B55:F55 B57:F57" name="Диапазон1"/>
  </protectedRanges>
  <mergeCells count="15">
    <mergeCell ref="A53:H53"/>
    <mergeCell ref="B57:F57"/>
    <mergeCell ref="A72:H72"/>
    <mergeCell ref="C2:D2"/>
    <mergeCell ref="F2:G2"/>
    <mergeCell ref="A5:H5"/>
    <mergeCell ref="B15:F15"/>
    <mergeCell ref="B32:F32"/>
    <mergeCell ref="B7:F7"/>
    <mergeCell ref="A27:B27"/>
    <mergeCell ref="B41:F41"/>
    <mergeCell ref="A36:C36"/>
    <mergeCell ref="A45:C45"/>
    <mergeCell ref="B50:F50"/>
    <mergeCell ref="B55:F55"/>
  </mergeCells>
  <conditionalFormatting sqref="E2:F2 B11 B15:F15 B23 B32:F32 B19 B65 B69 B61 C27 C2 H2 B7">
    <cfRule type="expression" dxfId="26" priority="5" stopIfTrue="1">
      <formula>ISBLANK(B2)</formula>
    </cfRule>
  </conditionalFormatting>
  <conditionalFormatting sqref="B41:F41 D36">
    <cfRule type="expression" dxfId="25" priority="4" stopIfTrue="1">
      <formula>ISBLANK(B36)</formula>
    </cfRule>
  </conditionalFormatting>
  <conditionalFormatting sqref="B50:F50 D45">
    <cfRule type="expression" dxfId="24" priority="3" stopIfTrue="1">
      <formula>ISBLANK(B45)</formula>
    </cfRule>
  </conditionalFormatting>
  <conditionalFormatting sqref="B55:F55">
    <cfRule type="expression" dxfId="23" priority="2" stopIfTrue="1">
      <formula>ISBLANK(B55)</formula>
    </cfRule>
  </conditionalFormatting>
  <conditionalFormatting sqref="B57:F57">
    <cfRule type="expression" dxfId="22" priority="1" stopIfTrue="1">
      <formula>ISBLANK(B57)</formula>
    </cfRule>
  </conditionalFormatting>
  <dataValidations xWindow="366" yWindow="663" count="16">
    <dataValidation type="list" allowBlank="1" showInputMessage="1" showErrorMessage="1" promptTitle="Тип школы" prompt="Укажите тип школы" sqref="WVJ983076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72 IX65572 ST65572 ACP65572 AML65572 AWH65572 BGD65572 BPZ65572 BZV65572 CJR65572 CTN65572 DDJ65572 DNF65572 DXB65572 EGX65572 EQT65572 FAP65572 FKL65572 FUH65572 GED65572 GNZ65572 GXV65572 HHR65572 HRN65572 IBJ65572 ILF65572 IVB65572 JEX65572 JOT65572 JYP65572 KIL65572 KSH65572 LCD65572 LLZ65572 LVV65572 MFR65572 MPN65572 MZJ65572 NJF65572 NTB65572 OCX65572 OMT65572 OWP65572 PGL65572 PQH65572 QAD65572 QJZ65572 QTV65572 RDR65572 RNN65572 RXJ65572 SHF65572 SRB65572 TAX65572 TKT65572 TUP65572 UEL65572 UOH65572 UYD65572 VHZ65572 VRV65572 WBR65572 WLN65572 WVJ65572 B131108 IX131108 ST131108 ACP131108 AML131108 AWH131108 BGD131108 BPZ131108 BZV131108 CJR131108 CTN131108 DDJ131108 DNF131108 DXB131108 EGX131108 EQT131108 FAP131108 FKL131108 FUH131108 GED131108 GNZ131108 GXV131108 HHR131108 HRN131108 IBJ131108 ILF131108 IVB131108 JEX131108 JOT131108 JYP131108 KIL131108 KSH131108 LCD131108 LLZ131108 LVV131108 MFR131108 MPN131108 MZJ131108 NJF131108 NTB131108 OCX131108 OMT131108 OWP131108 PGL131108 PQH131108 QAD131108 QJZ131108 QTV131108 RDR131108 RNN131108 RXJ131108 SHF131108 SRB131108 TAX131108 TKT131108 TUP131108 UEL131108 UOH131108 UYD131108 VHZ131108 VRV131108 WBR131108 WLN131108 WVJ131108 B196644 IX196644 ST196644 ACP196644 AML196644 AWH196644 BGD196644 BPZ196644 BZV196644 CJR196644 CTN196644 DDJ196644 DNF196644 DXB196644 EGX196644 EQT196644 FAP196644 FKL196644 FUH196644 GED196644 GNZ196644 GXV196644 HHR196644 HRN196644 IBJ196644 ILF196644 IVB196644 JEX196644 JOT196644 JYP196644 KIL196644 KSH196644 LCD196644 LLZ196644 LVV196644 MFR196644 MPN196644 MZJ196644 NJF196644 NTB196644 OCX196644 OMT196644 OWP196644 PGL196644 PQH196644 QAD196644 QJZ196644 QTV196644 RDR196644 RNN196644 RXJ196644 SHF196644 SRB196644 TAX196644 TKT196644 TUP196644 UEL196644 UOH196644 UYD196644 VHZ196644 VRV196644 WBR196644 WLN196644 WVJ196644 B262180 IX262180 ST262180 ACP262180 AML262180 AWH262180 BGD262180 BPZ262180 BZV262180 CJR262180 CTN262180 DDJ262180 DNF262180 DXB262180 EGX262180 EQT262180 FAP262180 FKL262180 FUH262180 GED262180 GNZ262180 GXV262180 HHR262180 HRN262180 IBJ262180 ILF262180 IVB262180 JEX262180 JOT262180 JYP262180 KIL262180 KSH262180 LCD262180 LLZ262180 LVV262180 MFR262180 MPN262180 MZJ262180 NJF262180 NTB262180 OCX262180 OMT262180 OWP262180 PGL262180 PQH262180 QAD262180 QJZ262180 QTV262180 RDR262180 RNN262180 RXJ262180 SHF262180 SRB262180 TAX262180 TKT262180 TUP262180 UEL262180 UOH262180 UYD262180 VHZ262180 VRV262180 WBR262180 WLN262180 WVJ262180 B327716 IX327716 ST327716 ACP327716 AML327716 AWH327716 BGD327716 BPZ327716 BZV327716 CJR327716 CTN327716 DDJ327716 DNF327716 DXB327716 EGX327716 EQT327716 FAP327716 FKL327716 FUH327716 GED327716 GNZ327716 GXV327716 HHR327716 HRN327716 IBJ327716 ILF327716 IVB327716 JEX327716 JOT327716 JYP327716 KIL327716 KSH327716 LCD327716 LLZ327716 LVV327716 MFR327716 MPN327716 MZJ327716 NJF327716 NTB327716 OCX327716 OMT327716 OWP327716 PGL327716 PQH327716 QAD327716 QJZ327716 QTV327716 RDR327716 RNN327716 RXJ327716 SHF327716 SRB327716 TAX327716 TKT327716 TUP327716 UEL327716 UOH327716 UYD327716 VHZ327716 VRV327716 WBR327716 WLN327716 WVJ327716 B393252 IX393252 ST393252 ACP393252 AML393252 AWH393252 BGD393252 BPZ393252 BZV393252 CJR393252 CTN393252 DDJ393252 DNF393252 DXB393252 EGX393252 EQT393252 FAP393252 FKL393252 FUH393252 GED393252 GNZ393252 GXV393252 HHR393252 HRN393252 IBJ393252 ILF393252 IVB393252 JEX393252 JOT393252 JYP393252 KIL393252 KSH393252 LCD393252 LLZ393252 LVV393252 MFR393252 MPN393252 MZJ393252 NJF393252 NTB393252 OCX393252 OMT393252 OWP393252 PGL393252 PQH393252 QAD393252 QJZ393252 QTV393252 RDR393252 RNN393252 RXJ393252 SHF393252 SRB393252 TAX393252 TKT393252 TUP393252 UEL393252 UOH393252 UYD393252 VHZ393252 VRV393252 WBR393252 WLN393252 WVJ393252 B458788 IX458788 ST458788 ACP458788 AML458788 AWH458788 BGD458788 BPZ458788 BZV458788 CJR458788 CTN458788 DDJ458788 DNF458788 DXB458788 EGX458788 EQT458788 FAP458788 FKL458788 FUH458788 GED458788 GNZ458788 GXV458788 HHR458788 HRN458788 IBJ458788 ILF458788 IVB458788 JEX458788 JOT458788 JYP458788 KIL458788 KSH458788 LCD458788 LLZ458788 LVV458788 MFR458788 MPN458788 MZJ458788 NJF458788 NTB458788 OCX458788 OMT458788 OWP458788 PGL458788 PQH458788 QAD458788 QJZ458788 QTV458788 RDR458788 RNN458788 RXJ458788 SHF458788 SRB458788 TAX458788 TKT458788 TUP458788 UEL458788 UOH458788 UYD458788 VHZ458788 VRV458788 WBR458788 WLN458788 WVJ458788 B524324 IX524324 ST524324 ACP524324 AML524324 AWH524324 BGD524324 BPZ524324 BZV524324 CJR524324 CTN524324 DDJ524324 DNF524324 DXB524324 EGX524324 EQT524324 FAP524324 FKL524324 FUH524324 GED524324 GNZ524324 GXV524324 HHR524324 HRN524324 IBJ524324 ILF524324 IVB524324 JEX524324 JOT524324 JYP524324 KIL524324 KSH524324 LCD524324 LLZ524324 LVV524324 MFR524324 MPN524324 MZJ524324 NJF524324 NTB524324 OCX524324 OMT524324 OWP524324 PGL524324 PQH524324 QAD524324 QJZ524324 QTV524324 RDR524324 RNN524324 RXJ524324 SHF524324 SRB524324 TAX524324 TKT524324 TUP524324 UEL524324 UOH524324 UYD524324 VHZ524324 VRV524324 WBR524324 WLN524324 WVJ524324 B589860 IX589860 ST589860 ACP589860 AML589860 AWH589860 BGD589860 BPZ589860 BZV589860 CJR589860 CTN589860 DDJ589860 DNF589860 DXB589860 EGX589860 EQT589860 FAP589860 FKL589860 FUH589860 GED589860 GNZ589860 GXV589860 HHR589860 HRN589860 IBJ589860 ILF589860 IVB589860 JEX589860 JOT589860 JYP589860 KIL589860 KSH589860 LCD589860 LLZ589860 LVV589860 MFR589860 MPN589860 MZJ589860 NJF589860 NTB589860 OCX589860 OMT589860 OWP589860 PGL589860 PQH589860 QAD589860 QJZ589860 QTV589860 RDR589860 RNN589860 RXJ589860 SHF589860 SRB589860 TAX589860 TKT589860 TUP589860 UEL589860 UOH589860 UYD589860 VHZ589860 VRV589860 WBR589860 WLN589860 WVJ589860 B655396 IX655396 ST655396 ACP655396 AML655396 AWH655396 BGD655396 BPZ655396 BZV655396 CJR655396 CTN655396 DDJ655396 DNF655396 DXB655396 EGX655396 EQT655396 FAP655396 FKL655396 FUH655396 GED655396 GNZ655396 GXV655396 HHR655396 HRN655396 IBJ655396 ILF655396 IVB655396 JEX655396 JOT655396 JYP655396 KIL655396 KSH655396 LCD655396 LLZ655396 LVV655396 MFR655396 MPN655396 MZJ655396 NJF655396 NTB655396 OCX655396 OMT655396 OWP655396 PGL655396 PQH655396 QAD655396 QJZ655396 QTV655396 RDR655396 RNN655396 RXJ655396 SHF655396 SRB655396 TAX655396 TKT655396 TUP655396 UEL655396 UOH655396 UYD655396 VHZ655396 VRV655396 WBR655396 WLN655396 WVJ655396 B720932 IX720932 ST720932 ACP720932 AML720932 AWH720932 BGD720932 BPZ720932 BZV720932 CJR720932 CTN720932 DDJ720932 DNF720932 DXB720932 EGX720932 EQT720932 FAP720932 FKL720932 FUH720932 GED720932 GNZ720932 GXV720932 HHR720932 HRN720932 IBJ720932 ILF720932 IVB720932 JEX720932 JOT720932 JYP720932 KIL720932 KSH720932 LCD720932 LLZ720932 LVV720932 MFR720932 MPN720932 MZJ720932 NJF720932 NTB720932 OCX720932 OMT720932 OWP720932 PGL720932 PQH720932 QAD720932 QJZ720932 QTV720932 RDR720932 RNN720932 RXJ720932 SHF720932 SRB720932 TAX720932 TKT720932 TUP720932 UEL720932 UOH720932 UYD720932 VHZ720932 VRV720932 WBR720932 WLN720932 WVJ720932 B786468 IX786468 ST786468 ACP786468 AML786468 AWH786468 BGD786468 BPZ786468 BZV786468 CJR786468 CTN786468 DDJ786468 DNF786468 DXB786468 EGX786468 EQT786468 FAP786468 FKL786468 FUH786468 GED786468 GNZ786468 GXV786468 HHR786468 HRN786468 IBJ786468 ILF786468 IVB786468 JEX786468 JOT786468 JYP786468 KIL786468 KSH786468 LCD786468 LLZ786468 LVV786468 MFR786468 MPN786468 MZJ786468 NJF786468 NTB786468 OCX786468 OMT786468 OWP786468 PGL786468 PQH786468 QAD786468 QJZ786468 QTV786468 RDR786468 RNN786468 RXJ786468 SHF786468 SRB786468 TAX786468 TKT786468 TUP786468 UEL786468 UOH786468 UYD786468 VHZ786468 VRV786468 WBR786468 WLN786468 WVJ786468 B852004 IX852004 ST852004 ACP852004 AML852004 AWH852004 BGD852004 BPZ852004 BZV852004 CJR852004 CTN852004 DDJ852004 DNF852004 DXB852004 EGX852004 EQT852004 FAP852004 FKL852004 FUH852004 GED852004 GNZ852004 GXV852004 HHR852004 HRN852004 IBJ852004 ILF852004 IVB852004 JEX852004 JOT852004 JYP852004 KIL852004 KSH852004 LCD852004 LLZ852004 LVV852004 MFR852004 MPN852004 MZJ852004 NJF852004 NTB852004 OCX852004 OMT852004 OWP852004 PGL852004 PQH852004 QAD852004 QJZ852004 QTV852004 RDR852004 RNN852004 RXJ852004 SHF852004 SRB852004 TAX852004 TKT852004 TUP852004 UEL852004 UOH852004 UYD852004 VHZ852004 VRV852004 WBR852004 WLN852004 WVJ852004 B917540 IX917540 ST917540 ACP917540 AML917540 AWH917540 BGD917540 BPZ917540 BZV917540 CJR917540 CTN917540 DDJ917540 DNF917540 DXB917540 EGX917540 EQT917540 FAP917540 FKL917540 FUH917540 GED917540 GNZ917540 GXV917540 HHR917540 HRN917540 IBJ917540 ILF917540 IVB917540 JEX917540 JOT917540 JYP917540 KIL917540 KSH917540 LCD917540 LLZ917540 LVV917540 MFR917540 MPN917540 MZJ917540 NJF917540 NTB917540 OCX917540 OMT917540 OWP917540 PGL917540 PQH917540 QAD917540 QJZ917540 QTV917540 RDR917540 RNN917540 RXJ917540 SHF917540 SRB917540 TAX917540 TKT917540 TUP917540 UEL917540 UOH917540 UYD917540 VHZ917540 VRV917540 WBR917540 WLN917540 WVJ917540 B983076 IX983076 ST983076 ACP983076 AML983076 AWH983076 BGD983076 BPZ983076 BZV983076 CJR983076 CTN983076 DDJ983076 DNF983076 DXB983076 EGX983076 EQT983076 FAP983076 FKL983076 FUH983076 GED983076 GNZ983076 GXV983076 HHR983076 HRN983076 IBJ983076 ILF983076 IVB983076 JEX983076 JOT983076 JYP983076 KIL983076 KSH983076 LCD983076 LLZ983076 LVV983076 MFR983076 MPN983076 MZJ983076 NJF983076 NTB983076 OCX983076 OMT983076 OWP983076 PGL983076 PQH983076 QAD983076 QJZ983076 QTV983076 RDR983076 RNN983076 RXJ983076 SHF983076 SRB983076 TAX983076 TKT983076 TUP983076 UEL983076 UOH983076 UYD983076 VHZ983076 VRV983076 WBR983076 WLN983076">
      <formula1>"начальняя, основная, средняя"</formula1>
    </dataValidation>
    <dataValidation type="list" allowBlank="1" showInputMessage="1" showErrorMessage="1" sqref="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73 IX65573 ST65573 ACP65573 AML65573 AWH65573 BGD65573 BPZ65573 BZV65573 CJR65573 CTN65573 DDJ65573 DNF65573 DXB65573 EGX65573 EQT65573 FAP65573 FKL65573 FUH65573 GED65573 GNZ65573 GXV65573 HHR65573 HRN65573 IBJ65573 ILF65573 IVB65573 JEX65573 JOT65573 JYP65573 KIL65573 KSH65573 LCD65573 LLZ65573 LVV65573 MFR65573 MPN65573 MZJ65573 NJF65573 NTB65573 OCX65573 OMT65573 OWP65573 PGL65573 PQH65573 QAD65573 QJZ65573 QTV65573 RDR65573 RNN65573 RXJ65573 SHF65573 SRB65573 TAX65573 TKT65573 TUP65573 UEL65573 UOH65573 UYD65573 VHZ65573 VRV65573 WBR65573 WLN65573 WVJ65573 B131109 IX131109 ST131109 ACP131109 AML131109 AWH131109 BGD131109 BPZ131109 BZV131109 CJR131109 CTN131109 DDJ131109 DNF131109 DXB131109 EGX131109 EQT131109 FAP131109 FKL131109 FUH131109 GED131109 GNZ131109 GXV131109 HHR131109 HRN131109 IBJ131109 ILF131109 IVB131109 JEX131109 JOT131109 JYP131109 KIL131109 KSH131109 LCD131109 LLZ131109 LVV131109 MFR131109 MPN131109 MZJ131109 NJF131109 NTB131109 OCX131109 OMT131109 OWP131109 PGL131109 PQH131109 QAD131109 QJZ131109 QTV131109 RDR131109 RNN131109 RXJ131109 SHF131109 SRB131109 TAX131109 TKT131109 TUP131109 UEL131109 UOH131109 UYD131109 VHZ131109 VRV131109 WBR131109 WLN131109 WVJ131109 B196645 IX196645 ST196645 ACP196645 AML196645 AWH196645 BGD196645 BPZ196645 BZV196645 CJR196645 CTN196645 DDJ196645 DNF196645 DXB196645 EGX196645 EQT196645 FAP196645 FKL196645 FUH196645 GED196645 GNZ196645 GXV196645 HHR196645 HRN196645 IBJ196645 ILF196645 IVB196645 JEX196645 JOT196645 JYP196645 KIL196645 KSH196645 LCD196645 LLZ196645 LVV196645 MFR196645 MPN196645 MZJ196645 NJF196645 NTB196645 OCX196645 OMT196645 OWP196645 PGL196645 PQH196645 QAD196645 QJZ196645 QTV196645 RDR196645 RNN196645 RXJ196645 SHF196645 SRB196645 TAX196645 TKT196645 TUP196645 UEL196645 UOH196645 UYD196645 VHZ196645 VRV196645 WBR196645 WLN196645 WVJ196645 B262181 IX262181 ST262181 ACP262181 AML262181 AWH262181 BGD262181 BPZ262181 BZV262181 CJR262181 CTN262181 DDJ262181 DNF262181 DXB262181 EGX262181 EQT262181 FAP262181 FKL262181 FUH262181 GED262181 GNZ262181 GXV262181 HHR262181 HRN262181 IBJ262181 ILF262181 IVB262181 JEX262181 JOT262181 JYP262181 KIL262181 KSH262181 LCD262181 LLZ262181 LVV262181 MFR262181 MPN262181 MZJ262181 NJF262181 NTB262181 OCX262181 OMT262181 OWP262181 PGL262181 PQH262181 QAD262181 QJZ262181 QTV262181 RDR262181 RNN262181 RXJ262181 SHF262181 SRB262181 TAX262181 TKT262181 TUP262181 UEL262181 UOH262181 UYD262181 VHZ262181 VRV262181 WBR262181 WLN262181 WVJ262181 B327717 IX327717 ST327717 ACP327717 AML327717 AWH327717 BGD327717 BPZ327717 BZV327717 CJR327717 CTN327717 DDJ327717 DNF327717 DXB327717 EGX327717 EQT327717 FAP327717 FKL327717 FUH327717 GED327717 GNZ327717 GXV327717 HHR327717 HRN327717 IBJ327717 ILF327717 IVB327717 JEX327717 JOT327717 JYP327717 KIL327717 KSH327717 LCD327717 LLZ327717 LVV327717 MFR327717 MPN327717 MZJ327717 NJF327717 NTB327717 OCX327717 OMT327717 OWP327717 PGL327717 PQH327717 QAD327717 QJZ327717 QTV327717 RDR327717 RNN327717 RXJ327717 SHF327717 SRB327717 TAX327717 TKT327717 TUP327717 UEL327717 UOH327717 UYD327717 VHZ327717 VRV327717 WBR327717 WLN327717 WVJ327717 B393253 IX393253 ST393253 ACP393253 AML393253 AWH393253 BGD393253 BPZ393253 BZV393253 CJR393253 CTN393253 DDJ393253 DNF393253 DXB393253 EGX393253 EQT393253 FAP393253 FKL393253 FUH393253 GED393253 GNZ393253 GXV393253 HHR393253 HRN393253 IBJ393253 ILF393253 IVB393253 JEX393253 JOT393253 JYP393253 KIL393253 KSH393253 LCD393253 LLZ393253 LVV393253 MFR393253 MPN393253 MZJ393253 NJF393253 NTB393253 OCX393253 OMT393253 OWP393253 PGL393253 PQH393253 QAD393253 QJZ393253 QTV393253 RDR393253 RNN393253 RXJ393253 SHF393253 SRB393253 TAX393253 TKT393253 TUP393253 UEL393253 UOH393253 UYD393253 VHZ393253 VRV393253 WBR393253 WLN393253 WVJ393253 B458789 IX458789 ST458789 ACP458789 AML458789 AWH458789 BGD458789 BPZ458789 BZV458789 CJR458789 CTN458789 DDJ458789 DNF458789 DXB458789 EGX458789 EQT458789 FAP458789 FKL458789 FUH458789 GED458789 GNZ458789 GXV458789 HHR458789 HRN458789 IBJ458789 ILF458789 IVB458789 JEX458789 JOT458789 JYP458789 KIL458789 KSH458789 LCD458789 LLZ458789 LVV458789 MFR458789 MPN458789 MZJ458789 NJF458789 NTB458789 OCX458789 OMT458789 OWP458789 PGL458789 PQH458789 QAD458789 QJZ458789 QTV458789 RDR458789 RNN458789 RXJ458789 SHF458789 SRB458789 TAX458789 TKT458789 TUP458789 UEL458789 UOH458789 UYD458789 VHZ458789 VRV458789 WBR458789 WLN458789 WVJ458789 B524325 IX524325 ST524325 ACP524325 AML524325 AWH524325 BGD524325 BPZ524325 BZV524325 CJR524325 CTN524325 DDJ524325 DNF524325 DXB524325 EGX524325 EQT524325 FAP524325 FKL524325 FUH524325 GED524325 GNZ524325 GXV524325 HHR524325 HRN524325 IBJ524325 ILF524325 IVB524325 JEX524325 JOT524325 JYP524325 KIL524325 KSH524325 LCD524325 LLZ524325 LVV524325 MFR524325 MPN524325 MZJ524325 NJF524325 NTB524325 OCX524325 OMT524325 OWP524325 PGL524325 PQH524325 QAD524325 QJZ524325 QTV524325 RDR524325 RNN524325 RXJ524325 SHF524325 SRB524325 TAX524325 TKT524325 TUP524325 UEL524325 UOH524325 UYD524325 VHZ524325 VRV524325 WBR524325 WLN524325 WVJ524325 B589861 IX589861 ST589861 ACP589861 AML589861 AWH589861 BGD589861 BPZ589861 BZV589861 CJR589861 CTN589861 DDJ589861 DNF589861 DXB589861 EGX589861 EQT589861 FAP589861 FKL589861 FUH589861 GED589861 GNZ589861 GXV589861 HHR589861 HRN589861 IBJ589861 ILF589861 IVB589861 JEX589861 JOT589861 JYP589861 KIL589861 KSH589861 LCD589861 LLZ589861 LVV589861 MFR589861 MPN589861 MZJ589861 NJF589861 NTB589861 OCX589861 OMT589861 OWP589861 PGL589861 PQH589861 QAD589861 QJZ589861 QTV589861 RDR589861 RNN589861 RXJ589861 SHF589861 SRB589861 TAX589861 TKT589861 TUP589861 UEL589861 UOH589861 UYD589861 VHZ589861 VRV589861 WBR589861 WLN589861 WVJ589861 B655397 IX655397 ST655397 ACP655397 AML655397 AWH655397 BGD655397 BPZ655397 BZV655397 CJR655397 CTN655397 DDJ655397 DNF655397 DXB655397 EGX655397 EQT655397 FAP655397 FKL655397 FUH655397 GED655397 GNZ655397 GXV655397 HHR655397 HRN655397 IBJ655397 ILF655397 IVB655397 JEX655397 JOT655397 JYP655397 KIL655397 KSH655397 LCD655397 LLZ655397 LVV655397 MFR655397 MPN655397 MZJ655397 NJF655397 NTB655397 OCX655397 OMT655397 OWP655397 PGL655397 PQH655397 QAD655397 QJZ655397 QTV655397 RDR655397 RNN655397 RXJ655397 SHF655397 SRB655397 TAX655397 TKT655397 TUP655397 UEL655397 UOH655397 UYD655397 VHZ655397 VRV655397 WBR655397 WLN655397 WVJ655397 B720933 IX720933 ST720933 ACP720933 AML720933 AWH720933 BGD720933 BPZ720933 BZV720933 CJR720933 CTN720933 DDJ720933 DNF720933 DXB720933 EGX720933 EQT720933 FAP720933 FKL720933 FUH720933 GED720933 GNZ720933 GXV720933 HHR720933 HRN720933 IBJ720933 ILF720933 IVB720933 JEX720933 JOT720933 JYP720933 KIL720933 KSH720933 LCD720933 LLZ720933 LVV720933 MFR720933 MPN720933 MZJ720933 NJF720933 NTB720933 OCX720933 OMT720933 OWP720933 PGL720933 PQH720933 QAD720933 QJZ720933 QTV720933 RDR720933 RNN720933 RXJ720933 SHF720933 SRB720933 TAX720933 TKT720933 TUP720933 UEL720933 UOH720933 UYD720933 VHZ720933 VRV720933 WBR720933 WLN720933 WVJ720933 B786469 IX786469 ST786469 ACP786469 AML786469 AWH786469 BGD786469 BPZ786469 BZV786469 CJR786469 CTN786469 DDJ786469 DNF786469 DXB786469 EGX786469 EQT786469 FAP786469 FKL786469 FUH786469 GED786469 GNZ786469 GXV786469 HHR786469 HRN786469 IBJ786469 ILF786469 IVB786469 JEX786469 JOT786469 JYP786469 KIL786469 KSH786469 LCD786469 LLZ786469 LVV786469 MFR786469 MPN786469 MZJ786469 NJF786469 NTB786469 OCX786469 OMT786469 OWP786469 PGL786469 PQH786469 QAD786469 QJZ786469 QTV786469 RDR786469 RNN786469 RXJ786469 SHF786469 SRB786469 TAX786469 TKT786469 TUP786469 UEL786469 UOH786469 UYD786469 VHZ786469 VRV786469 WBR786469 WLN786469 WVJ786469 B852005 IX852005 ST852005 ACP852005 AML852005 AWH852005 BGD852005 BPZ852005 BZV852005 CJR852005 CTN852005 DDJ852005 DNF852005 DXB852005 EGX852005 EQT852005 FAP852005 FKL852005 FUH852005 GED852005 GNZ852005 GXV852005 HHR852005 HRN852005 IBJ852005 ILF852005 IVB852005 JEX852005 JOT852005 JYP852005 KIL852005 KSH852005 LCD852005 LLZ852005 LVV852005 MFR852005 MPN852005 MZJ852005 NJF852005 NTB852005 OCX852005 OMT852005 OWP852005 PGL852005 PQH852005 QAD852005 QJZ852005 QTV852005 RDR852005 RNN852005 RXJ852005 SHF852005 SRB852005 TAX852005 TKT852005 TUP852005 UEL852005 UOH852005 UYD852005 VHZ852005 VRV852005 WBR852005 WLN852005 WVJ852005 B917541 IX917541 ST917541 ACP917541 AML917541 AWH917541 BGD917541 BPZ917541 BZV917541 CJR917541 CTN917541 DDJ917541 DNF917541 DXB917541 EGX917541 EQT917541 FAP917541 FKL917541 FUH917541 GED917541 GNZ917541 GXV917541 HHR917541 HRN917541 IBJ917541 ILF917541 IVB917541 JEX917541 JOT917541 JYP917541 KIL917541 KSH917541 LCD917541 LLZ917541 LVV917541 MFR917541 MPN917541 MZJ917541 NJF917541 NTB917541 OCX917541 OMT917541 OWP917541 PGL917541 PQH917541 QAD917541 QJZ917541 QTV917541 RDR917541 RNN917541 RXJ917541 SHF917541 SRB917541 TAX917541 TKT917541 TUP917541 UEL917541 UOH917541 UYD917541 VHZ917541 VRV917541 WBR917541 WLN917541 WVJ917541 B983077 IX983077 ST983077 ACP983077 AML983077 AWH983077 BGD983077 BPZ983077 BZV983077 CJR983077 CTN983077 DDJ983077 DNF983077 DXB983077 EGX983077 EQT983077 FAP983077 FKL983077 FUH983077 GED983077 GNZ983077 GXV983077 HHR983077 HRN983077 IBJ983077 ILF983077 IVB983077 JEX983077 JOT983077 JYP983077 KIL983077 KSH983077 LCD983077 LLZ983077 LVV983077 MFR983077 MPN983077 MZJ983077 NJF983077 NTB983077 OCX983077 OMT983077 OWP983077 PGL983077 PQH983077 QAD983077 QJZ983077 QTV983077 RDR983077 RNN983077 RXJ983077 SHF983077 SRB983077 TAX983077 TKT983077 TUP983077 UEL983077 UOH983077 UYD983077 VHZ983077 VRV983077 WBR983077 WLN983077 WVJ983077 B33 IX33 ST33 ACP33 AML33 AWH33 BGD33 BPZ33 BZV33 CJR33 CTN33 DDJ33 DNF33 DXB33 EGX33 EQT33 FAP33 FKL33 FUH33 GED33 GNZ33 GXV33 HHR33 HRN33 IBJ33 ILF33 IVB33 JEX33 JOT33 JYP33 KIL33 KSH33 LCD33 LLZ33 LVV33 MFR33 MPN33 MZJ33 NJF33 NTB33 OCX33 OMT33 OWP33 PGL33 PQH33 QAD33 QJZ33 QTV33 RDR33 RNN33 RXJ33 SHF33 SRB33 TAX33 TKT33 TUP33 UEL33 UOH33 UYD33 VHZ33 VRV33 WBR33 WLN33 WVJ33 B65594 IX65594 ST65594 ACP65594 AML65594 AWH65594 BGD65594 BPZ65594 BZV65594 CJR65594 CTN65594 DDJ65594 DNF65594 DXB65594 EGX65594 EQT65594 FAP65594 FKL65594 FUH65594 GED65594 GNZ65594 GXV65594 HHR65594 HRN65594 IBJ65594 ILF65594 IVB65594 JEX65594 JOT65594 JYP65594 KIL65594 KSH65594 LCD65594 LLZ65594 LVV65594 MFR65594 MPN65594 MZJ65594 NJF65594 NTB65594 OCX65594 OMT65594 OWP65594 PGL65594 PQH65594 QAD65594 QJZ65594 QTV65594 RDR65594 RNN65594 RXJ65594 SHF65594 SRB65594 TAX65594 TKT65594 TUP65594 UEL65594 UOH65594 UYD65594 VHZ65594 VRV65594 WBR65594 WLN65594 WVJ65594 B131130 IX131130 ST131130 ACP131130 AML131130 AWH131130 BGD131130 BPZ131130 BZV131130 CJR131130 CTN131130 DDJ131130 DNF131130 DXB131130 EGX131130 EQT131130 FAP131130 FKL131130 FUH131130 GED131130 GNZ131130 GXV131130 HHR131130 HRN131130 IBJ131130 ILF131130 IVB131130 JEX131130 JOT131130 JYP131130 KIL131130 KSH131130 LCD131130 LLZ131130 LVV131130 MFR131130 MPN131130 MZJ131130 NJF131130 NTB131130 OCX131130 OMT131130 OWP131130 PGL131130 PQH131130 QAD131130 QJZ131130 QTV131130 RDR131130 RNN131130 RXJ131130 SHF131130 SRB131130 TAX131130 TKT131130 TUP131130 UEL131130 UOH131130 UYD131130 VHZ131130 VRV131130 WBR131130 WLN131130 WVJ131130 B196666 IX196666 ST196666 ACP196666 AML196666 AWH196666 BGD196666 BPZ196666 BZV196666 CJR196666 CTN196666 DDJ196666 DNF196666 DXB196666 EGX196666 EQT196666 FAP196666 FKL196666 FUH196666 GED196666 GNZ196666 GXV196666 HHR196666 HRN196666 IBJ196666 ILF196666 IVB196666 JEX196666 JOT196666 JYP196666 KIL196666 KSH196666 LCD196666 LLZ196666 LVV196666 MFR196666 MPN196666 MZJ196666 NJF196666 NTB196666 OCX196666 OMT196666 OWP196666 PGL196666 PQH196666 QAD196666 QJZ196666 QTV196666 RDR196666 RNN196666 RXJ196666 SHF196666 SRB196666 TAX196666 TKT196666 TUP196666 UEL196666 UOH196666 UYD196666 VHZ196666 VRV196666 WBR196666 WLN196666 WVJ196666 B262202 IX262202 ST262202 ACP262202 AML262202 AWH262202 BGD262202 BPZ262202 BZV262202 CJR262202 CTN262202 DDJ262202 DNF262202 DXB262202 EGX262202 EQT262202 FAP262202 FKL262202 FUH262202 GED262202 GNZ262202 GXV262202 HHR262202 HRN262202 IBJ262202 ILF262202 IVB262202 JEX262202 JOT262202 JYP262202 KIL262202 KSH262202 LCD262202 LLZ262202 LVV262202 MFR262202 MPN262202 MZJ262202 NJF262202 NTB262202 OCX262202 OMT262202 OWP262202 PGL262202 PQH262202 QAD262202 QJZ262202 QTV262202 RDR262202 RNN262202 RXJ262202 SHF262202 SRB262202 TAX262202 TKT262202 TUP262202 UEL262202 UOH262202 UYD262202 VHZ262202 VRV262202 WBR262202 WLN262202 WVJ262202 B327738 IX327738 ST327738 ACP327738 AML327738 AWH327738 BGD327738 BPZ327738 BZV327738 CJR327738 CTN327738 DDJ327738 DNF327738 DXB327738 EGX327738 EQT327738 FAP327738 FKL327738 FUH327738 GED327738 GNZ327738 GXV327738 HHR327738 HRN327738 IBJ327738 ILF327738 IVB327738 JEX327738 JOT327738 JYP327738 KIL327738 KSH327738 LCD327738 LLZ327738 LVV327738 MFR327738 MPN327738 MZJ327738 NJF327738 NTB327738 OCX327738 OMT327738 OWP327738 PGL327738 PQH327738 QAD327738 QJZ327738 QTV327738 RDR327738 RNN327738 RXJ327738 SHF327738 SRB327738 TAX327738 TKT327738 TUP327738 UEL327738 UOH327738 UYD327738 VHZ327738 VRV327738 WBR327738 WLN327738 WVJ327738 B393274 IX393274 ST393274 ACP393274 AML393274 AWH393274 BGD393274 BPZ393274 BZV393274 CJR393274 CTN393274 DDJ393274 DNF393274 DXB393274 EGX393274 EQT393274 FAP393274 FKL393274 FUH393274 GED393274 GNZ393274 GXV393274 HHR393274 HRN393274 IBJ393274 ILF393274 IVB393274 JEX393274 JOT393274 JYP393274 KIL393274 KSH393274 LCD393274 LLZ393274 LVV393274 MFR393274 MPN393274 MZJ393274 NJF393274 NTB393274 OCX393274 OMT393274 OWP393274 PGL393274 PQH393274 QAD393274 QJZ393274 QTV393274 RDR393274 RNN393274 RXJ393274 SHF393274 SRB393274 TAX393274 TKT393274 TUP393274 UEL393274 UOH393274 UYD393274 VHZ393274 VRV393274 WBR393274 WLN393274 WVJ393274 B458810 IX458810 ST458810 ACP458810 AML458810 AWH458810 BGD458810 BPZ458810 BZV458810 CJR458810 CTN458810 DDJ458810 DNF458810 DXB458810 EGX458810 EQT458810 FAP458810 FKL458810 FUH458810 GED458810 GNZ458810 GXV458810 HHR458810 HRN458810 IBJ458810 ILF458810 IVB458810 JEX458810 JOT458810 JYP458810 KIL458810 KSH458810 LCD458810 LLZ458810 LVV458810 MFR458810 MPN458810 MZJ458810 NJF458810 NTB458810 OCX458810 OMT458810 OWP458810 PGL458810 PQH458810 QAD458810 QJZ458810 QTV458810 RDR458810 RNN458810 RXJ458810 SHF458810 SRB458810 TAX458810 TKT458810 TUP458810 UEL458810 UOH458810 UYD458810 VHZ458810 VRV458810 WBR458810 WLN458810 WVJ458810 B524346 IX524346 ST524346 ACP524346 AML524346 AWH524346 BGD524346 BPZ524346 BZV524346 CJR524346 CTN524346 DDJ524346 DNF524346 DXB524346 EGX524346 EQT524346 FAP524346 FKL524346 FUH524346 GED524346 GNZ524346 GXV524346 HHR524346 HRN524346 IBJ524346 ILF524346 IVB524346 JEX524346 JOT524346 JYP524346 KIL524346 KSH524346 LCD524346 LLZ524346 LVV524346 MFR524346 MPN524346 MZJ524346 NJF524346 NTB524346 OCX524346 OMT524346 OWP524346 PGL524346 PQH524346 QAD524346 QJZ524346 QTV524346 RDR524346 RNN524346 RXJ524346 SHF524346 SRB524346 TAX524346 TKT524346 TUP524346 UEL524346 UOH524346 UYD524346 VHZ524346 VRV524346 WBR524346 WLN524346 WVJ524346 B589882 IX589882 ST589882 ACP589882 AML589882 AWH589882 BGD589882 BPZ589882 BZV589882 CJR589882 CTN589882 DDJ589882 DNF589882 DXB589882 EGX589882 EQT589882 FAP589882 FKL589882 FUH589882 GED589882 GNZ589882 GXV589882 HHR589882 HRN589882 IBJ589882 ILF589882 IVB589882 JEX589882 JOT589882 JYP589882 KIL589882 KSH589882 LCD589882 LLZ589882 LVV589882 MFR589882 MPN589882 MZJ589882 NJF589882 NTB589882 OCX589882 OMT589882 OWP589882 PGL589882 PQH589882 QAD589882 QJZ589882 QTV589882 RDR589882 RNN589882 RXJ589882 SHF589882 SRB589882 TAX589882 TKT589882 TUP589882 UEL589882 UOH589882 UYD589882 VHZ589882 VRV589882 WBR589882 WLN589882 WVJ589882 B655418 IX655418 ST655418 ACP655418 AML655418 AWH655418 BGD655418 BPZ655418 BZV655418 CJR655418 CTN655418 DDJ655418 DNF655418 DXB655418 EGX655418 EQT655418 FAP655418 FKL655418 FUH655418 GED655418 GNZ655418 GXV655418 HHR655418 HRN655418 IBJ655418 ILF655418 IVB655418 JEX655418 JOT655418 JYP655418 KIL655418 KSH655418 LCD655418 LLZ655418 LVV655418 MFR655418 MPN655418 MZJ655418 NJF655418 NTB655418 OCX655418 OMT655418 OWP655418 PGL655418 PQH655418 QAD655418 QJZ655418 QTV655418 RDR655418 RNN655418 RXJ655418 SHF655418 SRB655418 TAX655418 TKT655418 TUP655418 UEL655418 UOH655418 UYD655418 VHZ655418 VRV655418 WBR655418 WLN655418 WVJ655418 B720954 IX720954 ST720954 ACP720954 AML720954 AWH720954 BGD720954 BPZ720954 BZV720954 CJR720954 CTN720954 DDJ720954 DNF720954 DXB720954 EGX720954 EQT720954 FAP720954 FKL720954 FUH720954 GED720954 GNZ720954 GXV720954 HHR720954 HRN720954 IBJ720954 ILF720954 IVB720954 JEX720954 JOT720954 JYP720954 KIL720954 KSH720954 LCD720954 LLZ720954 LVV720954 MFR720954 MPN720954 MZJ720954 NJF720954 NTB720954 OCX720954 OMT720954 OWP720954 PGL720954 PQH720954 QAD720954 QJZ720954 QTV720954 RDR720954 RNN720954 RXJ720954 SHF720954 SRB720954 TAX720954 TKT720954 TUP720954 UEL720954 UOH720954 UYD720954 VHZ720954 VRV720954 WBR720954 WLN720954 WVJ720954 B786490 IX786490 ST786490 ACP786490 AML786490 AWH786490 BGD786490 BPZ786490 BZV786490 CJR786490 CTN786490 DDJ786490 DNF786490 DXB786490 EGX786490 EQT786490 FAP786490 FKL786490 FUH786490 GED786490 GNZ786490 GXV786490 HHR786490 HRN786490 IBJ786490 ILF786490 IVB786490 JEX786490 JOT786490 JYP786490 KIL786490 KSH786490 LCD786490 LLZ786490 LVV786490 MFR786490 MPN786490 MZJ786490 NJF786490 NTB786490 OCX786490 OMT786490 OWP786490 PGL786490 PQH786490 QAD786490 QJZ786490 QTV786490 RDR786490 RNN786490 RXJ786490 SHF786490 SRB786490 TAX786490 TKT786490 TUP786490 UEL786490 UOH786490 UYD786490 VHZ786490 VRV786490 WBR786490 WLN786490 WVJ786490 B852026 IX852026 ST852026 ACP852026 AML852026 AWH852026 BGD852026 BPZ852026 BZV852026 CJR852026 CTN852026 DDJ852026 DNF852026 DXB852026 EGX852026 EQT852026 FAP852026 FKL852026 FUH852026 GED852026 GNZ852026 GXV852026 HHR852026 HRN852026 IBJ852026 ILF852026 IVB852026 JEX852026 JOT852026 JYP852026 KIL852026 KSH852026 LCD852026 LLZ852026 LVV852026 MFR852026 MPN852026 MZJ852026 NJF852026 NTB852026 OCX852026 OMT852026 OWP852026 PGL852026 PQH852026 QAD852026 QJZ852026 QTV852026 RDR852026 RNN852026 RXJ852026 SHF852026 SRB852026 TAX852026 TKT852026 TUP852026 UEL852026 UOH852026 UYD852026 VHZ852026 VRV852026 WBR852026 WLN852026 WVJ852026 B917562 IX917562 ST917562 ACP917562 AML917562 AWH917562 BGD917562 BPZ917562 BZV917562 CJR917562 CTN917562 DDJ917562 DNF917562 DXB917562 EGX917562 EQT917562 FAP917562 FKL917562 FUH917562 GED917562 GNZ917562 GXV917562 HHR917562 HRN917562 IBJ917562 ILF917562 IVB917562 JEX917562 JOT917562 JYP917562 KIL917562 KSH917562 LCD917562 LLZ917562 LVV917562 MFR917562 MPN917562 MZJ917562 NJF917562 NTB917562 OCX917562 OMT917562 OWP917562 PGL917562 PQH917562 QAD917562 QJZ917562 QTV917562 RDR917562 RNN917562 RXJ917562 SHF917562 SRB917562 TAX917562 TKT917562 TUP917562 UEL917562 UOH917562 UYD917562 VHZ917562 VRV917562 WBR917562 WLN917562 WVJ917562 B983098 IX983098 ST983098 ACP983098 AML983098 AWH983098 BGD983098 BPZ983098 BZV983098 CJR983098 CTN983098 DDJ983098 DNF983098 DXB983098 EGX983098 EQT983098 FAP983098 FKL983098 FUH983098 GED983098 GNZ983098 GXV983098 HHR983098 HRN983098 IBJ983098 ILF983098 IVB983098 JEX983098 JOT983098 JYP983098 KIL983098 KSH983098 LCD983098 LLZ983098 LVV983098 MFR983098 MPN983098 MZJ983098 NJF983098 NTB983098 OCX983098 OMT983098 OWP983098 PGL983098 PQH983098 QAD983098 QJZ983098 QTV983098 RDR983098 RNN983098 RXJ983098 SHF983098 SRB983098 TAX983098 TKT983098 TUP983098 UEL983098 UOH983098 UYD983098 VHZ983098 VRV983098 WBR983098 WLN983098 WVJ983098 B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IX42 ST42 ACP42 AML42 AWH42 BGD42 BPZ42 BZV42 CJR42 CTN42 DDJ42 DNF42 DXB42 EGX42 EQT42 FAP42 FKL42 FUH42 GED42 GNZ42 GXV42 HHR42 HRN42 IBJ42 ILF42 IVB42 JEX42 JOT42 JYP42 KIL42 KSH42 LCD42 LLZ42 LVV42 MFR42 MPN42 MZJ42 NJF42 NTB42 OCX42 OMT42 OWP42 PGL42 PQH42 QAD42 QJZ42 QTV42 RDR42 RNN42 RXJ42 SHF42 SRB42 TAX42 TKT42 TUP42 UEL42 UOH42 UYD42 VHZ42 VRV42 WBR42 WLN42 WVJ42 B42 IX51 ST51 ACP51 AML51 AWH51 BGD51 BPZ51 BZV51 CJR51 CTN51 DDJ51 DNF51 DXB51 EGX51 EQT51 FAP51 FKL51 FUH51 GED51 GNZ51 GXV51 HHR51 HRN51 IBJ51 ILF51 IVB51 JEX51 JOT51 JYP51 KIL51 KSH51 LCD51 LLZ51 LVV51 MFR51 MPN51 MZJ51 NJF51 NTB51 OCX51 OMT51 OWP51 PGL51 PQH51 QAD51 QJZ51 QTV51 RDR51 RNN51 RXJ51 SHF51 SRB51 TAX51 TKT51 TUP51 UEL51 UOH51 UYD51 VHZ51 VRV51 WBR51 WLN51 WVJ51 B51 ST56 ACP56 AML56 AWH56 BGD56 BPZ56 BZV56 CJR56 CTN56 DDJ56 DNF56 DXB56 EGX56 EQT56 FAP56 FKL56 FUH56 GED56 GNZ56 GXV56 HHR56 HRN56 IBJ56 ILF56 IVB56 JEX56 JOT56 JYP56 KIL56 KSH56 LCD56 LLZ56 LVV56 MFR56 MPN56 MZJ56 NJF56 NTB56 OCX56 OMT56 OWP56 PGL56 PQH56 QAD56 QJZ56 QTV56 RDR56 RNN56 RXJ56 SHF56 SRB56 TAX56 TKT56 TUP56 UEL56 UOH56 UYD56 VHZ56 VRV56 WBR56 WLN56 WVJ56 B56 IX56 ST58 ACP58 AML58 AWH58 BGD58 BPZ58 BZV58 CJR58 CTN58 DDJ58 DNF58 DXB58 EGX58 EQT58 FAP58 FKL58 FUH58 GED58 GNZ58 GXV58 HHR58 HRN58 IBJ58 ILF58 IVB58 JEX58 JOT58 JYP58 KIL58 KSH58 LCD58 LLZ58 LVV58 MFR58 MPN58 MZJ58 NJF58 NTB58 OCX58 OMT58 OWP58 PGL58 PQH58 QAD58 QJZ58 QTV58 RDR58 RNN58 RXJ58 SHF58 SRB58 TAX58 TKT58 TUP58 UEL58 UOH58 UYD58 VHZ58 VRV58 WBR58 WLN58 WVJ58 B58 IX58">
      <formula1>#REF!</formula1>
    </dataValidation>
    <dataValidation type="whole" allowBlank="1" showInputMessage="1" showErrorMessage="1" promptTitle="Продолжительность урока" prompt="Введите продолжительность урока в минутах" sqref="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formula1>1</formula1>
      <formula2>50</formula2>
    </dataValidation>
    <dataValidation allowBlank="1" showInputMessage="1" showErrorMessage="1" promptTitle="Ваш стаж" prompt="Введите стаж Вашей педагогической деятельности" sqref="B69 IX69 ST69 ACP69 AML69 AWH69 BGD69 BPZ69 BZV69 CJR69 CTN69 DDJ69 DNF69 DXB69 EGX69 EQT69 FAP69 FKL69 FUH69 GED69 GNZ69 GXV69 HHR69 HRN69 IBJ69 ILF69 IVB69 JEX69 JOT69 JYP69 KIL69 KSH69 LCD69 LLZ69 LVV69 MFR69 MPN69 MZJ69 NJF69 NTB69 OCX69 OMT69 OWP69 PGL69 PQH69 QAD69 QJZ69 QTV69 RDR69 RNN69 RXJ69 SHF69 SRB69 TAX69 TKT69 TUP69 UEL69 UOH69 UYD69 VHZ69 VRV69 WBR69 WLN69 WVJ69 B65605 IX65605 ST65605 ACP65605 AML65605 AWH65605 BGD65605 BPZ65605 BZV65605 CJR65605 CTN65605 DDJ65605 DNF65605 DXB65605 EGX65605 EQT65605 FAP65605 FKL65605 FUH65605 GED65605 GNZ65605 GXV65605 HHR65605 HRN65605 IBJ65605 ILF65605 IVB65605 JEX65605 JOT65605 JYP65605 KIL65605 KSH65605 LCD65605 LLZ65605 LVV65605 MFR65605 MPN65605 MZJ65605 NJF65605 NTB65605 OCX65605 OMT65605 OWP65605 PGL65605 PQH65605 QAD65605 QJZ65605 QTV65605 RDR65605 RNN65605 RXJ65605 SHF65605 SRB65605 TAX65605 TKT65605 TUP65605 UEL65605 UOH65605 UYD65605 VHZ65605 VRV65605 WBR65605 WLN65605 WVJ65605 B131141 IX131141 ST131141 ACP131141 AML131141 AWH131141 BGD131141 BPZ131141 BZV131141 CJR131141 CTN131141 DDJ131141 DNF131141 DXB131141 EGX131141 EQT131141 FAP131141 FKL131141 FUH131141 GED131141 GNZ131141 GXV131141 HHR131141 HRN131141 IBJ131141 ILF131141 IVB131141 JEX131141 JOT131141 JYP131141 KIL131141 KSH131141 LCD131141 LLZ131141 LVV131141 MFR131141 MPN131141 MZJ131141 NJF131141 NTB131141 OCX131141 OMT131141 OWP131141 PGL131141 PQH131141 QAD131141 QJZ131141 QTV131141 RDR131141 RNN131141 RXJ131141 SHF131141 SRB131141 TAX131141 TKT131141 TUP131141 UEL131141 UOH131141 UYD131141 VHZ131141 VRV131141 WBR131141 WLN131141 WVJ131141 B196677 IX196677 ST196677 ACP196677 AML196677 AWH196677 BGD196677 BPZ196677 BZV196677 CJR196677 CTN196677 DDJ196677 DNF196677 DXB196677 EGX196677 EQT196677 FAP196677 FKL196677 FUH196677 GED196677 GNZ196677 GXV196677 HHR196677 HRN196677 IBJ196677 ILF196677 IVB196677 JEX196677 JOT196677 JYP196677 KIL196677 KSH196677 LCD196677 LLZ196677 LVV196677 MFR196677 MPN196677 MZJ196677 NJF196677 NTB196677 OCX196677 OMT196677 OWP196677 PGL196677 PQH196677 QAD196677 QJZ196677 QTV196677 RDR196677 RNN196677 RXJ196677 SHF196677 SRB196677 TAX196677 TKT196677 TUP196677 UEL196677 UOH196677 UYD196677 VHZ196677 VRV196677 WBR196677 WLN196677 WVJ196677 B262213 IX262213 ST262213 ACP262213 AML262213 AWH262213 BGD262213 BPZ262213 BZV262213 CJR262213 CTN262213 DDJ262213 DNF262213 DXB262213 EGX262213 EQT262213 FAP262213 FKL262213 FUH262213 GED262213 GNZ262213 GXV262213 HHR262213 HRN262213 IBJ262213 ILF262213 IVB262213 JEX262213 JOT262213 JYP262213 KIL262213 KSH262213 LCD262213 LLZ262213 LVV262213 MFR262213 MPN262213 MZJ262213 NJF262213 NTB262213 OCX262213 OMT262213 OWP262213 PGL262213 PQH262213 QAD262213 QJZ262213 QTV262213 RDR262213 RNN262213 RXJ262213 SHF262213 SRB262213 TAX262213 TKT262213 TUP262213 UEL262213 UOH262213 UYD262213 VHZ262213 VRV262213 WBR262213 WLN262213 WVJ262213 B327749 IX327749 ST327749 ACP327749 AML327749 AWH327749 BGD327749 BPZ327749 BZV327749 CJR327749 CTN327749 DDJ327749 DNF327749 DXB327749 EGX327749 EQT327749 FAP327749 FKL327749 FUH327749 GED327749 GNZ327749 GXV327749 HHR327749 HRN327749 IBJ327749 ILF327749 IVB327749 JEX327749 JOT327749 JYP327749 KIL327749 KSH327749 LCD327749 LLZ327749 LVV327749 MFR327749 MPN327749 MZJ327749 NJF327749 NTB327749 OCX327749 OMT327749 OWP327749 PGL327749 PQH327749 QAD327749 QJZ327749 QTV327749 RDR327749 RNN327749 RXJ327749 SHF327749 SRB327749 TAX327749 TKT327749 TUP327749 UEL327749 UOH327749 UYD327749 VHZ327749 VRV327749 WBR327749 WLN327749 WVJ327749 B393285 IX393285 ST393285 ACP393285 AML393285 AWH393285 BGD393285 BPZ393285 BZV393285 CJR393285 CTN393285 DDJ393285 DNF393285 DXB393285 EGX393285 EQT393285 FAP393285 FKL393285 FUH393285 GED393285 GNZ393285 GXV393285 HHR393285 HRN393285 IBJ393285 ILF393285 IVB393285 JEX393285 JOT393285 JYP393285 KIL393285 KSH393285 LCD393285 LLZ393285 LVV393285 MFR393285 MPN393285 MZJ393285 NJF393285 NTB393285 OCX393285 OMT393285 OWP393285 PGL393285 PQH393285 QAD393285 QJZ393285 QTV393285 RDR393285 RNN393285 RXJ393285 SHF393285 SRB393285 TAX393285 TKT393285 TUP393285 UEL393285 UOH393285 UYD393285 VHZ393285 VRV393285 WBR393285 WLN393285 WVJ393285 B458821 IX458821 ST458821 ACP458821 AML458821 AWH458821 BGD458821 BPZ458821 BZV458821 CJR458821 CTN458821 DDJ458821 DNF458821 DXB458821 EGX458821 EQT458821 FAP458821 FKL458821 FUH458821 GED458821 GNZ458821 GXV458821 HHR458821 HRN458821 IBJ458821 ILF458821 IVB458821 JEX458821 JOT458821 JYP458821 KIL458821 KSH458821 LCD458821 LLZ458821 LVV458821 MFR458821 MPN458821 MZJ458821 NJF458821 NTB458821 OCX458821 OMT458821 OWP458821 PGL458821 PQH458821 QAD458821 QJZ458821 QTV458821 RDR458821 RNN458821 RXJ458821 SHF458821 SRB458821 TAX458821 TKT458821 TUP458821 UEL458821 UOH458821 UYD458821 VHZ458821 VRV458821 WBR458821 WLN458821 WVJ458821 B524357 IX524357 ST524357 ACP524357 AML524357 AWH524357 BGD524357 BPZ524357 BZV524357 CJR524357 CTN524357 DDJ524357 DNF524357 DXB524357 EGX524357 EQT524357 FAP524357 FKL524357 FUH524357 GED524357 GNZ524357 GXV524357 HHR524357 HRN524357 IBJ524357 ILF524357 IVB524357 JEX524357 JOT524357 JYP524357 KIL524357 KSH524357 LCD524357 LLZ524357 LVV524357 MFR524357 MPN524357 MZJ524357 NJF524357 NTB524357 OCX524357 OMT524357 OWP524357 PGL524357 PQH524357 QAD524357 QJZ524357 QTV524357 RDR524357 RNN524357 RXJ524357 SHF524357 SRB524357 TAX524357 TKT524357 TUP524357 UEL524357 UOH524357 UYD524357 VHZ524357 VRV524357 WBR524357 WLN524357 WVJ524357 B589893 IX589893 ST589893 ACP589893 AML589893 AWH589893 BGD589893 BPZ589893 BZV589893 CJR589893 CTN589893 DDJ589893 DNF589893 DXB589893 EGX589893 EQT589893 FAP589893 FKL589893 FUH589893 GED589893 GNZ589893 GXV589893 HHR589893 HRN589893 IBJ589893 ILF589893 IVB589893 JEX589893 JOT589893 JYP589893 KIL589893 KSH589893 LCD589893 LLZ589893 LVV589893 MFR589893 MPN589893 MZJ589893 NJF589893 NTB589893 OCX589893 OMT589893 OWP589893 PGL589893 PQH589893 QAD589893 QJZ589893 QTV589893 RDR589893 RNN589893 RXJ589893 SHF589893 SRB589893 TAX589893 TKT589893 TUP589893 UEL589893 UOH589893 UYD589893 VHZ589893 VRV589893 WBR589893 WLN589893 WVJ589893 B655429 IX655429 ST655429 ACP655429 AML655429 AWH655429 BGD655429 BPZ655429 BZV655429 CJR655429 CTN655429 DDJ655429 DNF655429 DXB655429 EGX655429 EQT655429 FAP655429 FKL655429 FUH655429 GED655429 GNZ655429 GXV655429 HHR655429 HRN655429 IBJ655429 ILF655429 IVB655429 JEX655429 JOT655429 JYP655429 KIL655429 KSH655429 LCD655429 LLZ655429 LVV655429 MFR655429 MPN655429 MZJ655429 NJF655429 NTB655429 OCX655429 OMT655429 OWP655429 PGL655429 PQH655429 QAD655429 QJZ655429 QTV655429 RDR655429 RNN655429 RXJ655429 SHF655429 SRB655429 TAX655429 TKT655429 TUP655429 UEL655429 UOH655429 UYD655429 VHZ655429 VRV655429 WBR655429 WLN655429 WVJ655429 B720965 IX720965 ST720965 ACP720965 AML720965 AWH720965 BGD720965 BPZ720965 BZV720965 CJR720965 CTN720965 DDJ720965 DNF720965 DXB720965 EGX720965 EQT720965 FAP720965 FKL720965 FUH720965 GED720965 GNZ720965 GXV720965 HHR720965 HRN720965 IBJ720965 ILF720965 IVB720965 JEX720965 JOT720965 JYP720965 KIL720965 KSH720965 LCD720965 LLZ720965 LVV720965 MFR720965 MPN720965 MZJ720965 NJF720965 NTB720965 OCX720965 OMT720965 OWP720965 PGL720965 PQH720965 QAD720965 QJZ720965 QTV720965 RDR720965 RNN720965 RXJ720965 SHF720965 SRB720965 TAX720965 TKT720965 TUP720965 UEL720965 UOH720965 UYD720965 VHZ720965 VRV720965 WBR720965 WLN720965 WVJ720965 B786501 IX786501 ST786501 ACP786501 AML786501 AWH786501 BGD786501 BPZ786501 BZV786501 CJR786501 CTN786501 DDJ786501 DNF786501 DXB786501 EGX786501 EQT786501 FAP786501 FKL786501 FUH786501 GED786501 GNZ786501 GXV786501 HHR786501 HRN786501 IBJ786501 ILF786501 IVB786501 JEX786501 JOT786501 JYP786501 KIL786501 KSH786501 LCD786501 LLZ786501 LVV786501 MFR786501 MPN786501 MZJ786501 NJF786501 NTB786501 OCX786501 OMT786501 OWP786501 PGL786501 PQH786501 QAD786501 QJZ786501 QTV786501 RDR786501 RNN786501 RXJ786501 SHF786501 SRB786501 TAX786501 TKT786501 TUP786501 UEL786501 UOH786501 UYD786501 VHZ786501 VRV786501 WBR786501 WLN786501 WVJ786501 B852037 IX852037 ST852037 ACP852037 AML852037 AWH852037 BGD852037 BPZ852037 BZV852037 CJR852037 CTN852037 DDJ852037 DNF852037 DXB852037 EGX852037 EQT852037 FAP852037 FKL852037 FUH852037 GED852037 GNZ852037 GXV852037 HHR852037 HRN852037 IBJ852037 ILF852037 IVB852037 JEX852037 JOT852037 JYP852037 KIL852037 KSH852037 LCD852037 LLZ852037 LVV852037 MFR852037 MPN852037 MZJ852037 NJF852037 NTB852037 OCX852037 OMT852037 OWP852037 PGL852037 PQH852037 QAD852037 QJZ852037 QTV852037 RDR852037 RNN852037 RXJ852037 SHF852037 SRB852037 TAX852037 TKT852037 TUP852037 UEL852037 UOH852037 UYD852037 VHZ852037 VRV852037 WBR852037 WLN852037 WVJ852037 B917573 IX917573 ST917573 ACP917573 AML917573 AWH917573 BGD917573 BPZ917573 BZV917573 CJR917573 CTN917573 DDJ917573 DNF917573 DXB917573 EGX917573 EQT917573 FAP917573 FKL917573 FUH917573 GED917573 GNZ917573 GXV917573 HHR917573 HRN917573 IBJ917573 ILF917573 IVB917573 JEX917573 JOT917573 JYP917573 KIL917573 KSH917573 LCD917573 LLZ917573 LVV917573 MFR917573 MPN917573 MZJ917573 NJF917573 NTB917573 OCX917573 OMT917573 OWP917573 PGL917573 PQH917573 QAD917573 QJZ917573 QTV917573 RDR917573 RNN917573 RXJ917573 SHF917573 SRB917573 TAX917573 TKT917573 TUP917573 UEL917573 UOH917573 UYD917573 VHZ917573 VRV917573 WBR917573 WLN917573 WVJ917573 B983109 IX983109 ST983109 ACP983109 AML983109 AWH983109 BGD983109 BPZ983109 BZV983109 CJR983109 CTN983109 DDJ983109 DNF983109 DXB983109 EGX983109 EQT983109 FAP983109 FKL983109 FUH983109 GED983109 GNZ983109 GXV983109 HHR983109 HRN983109 IBJ983109 ILF983109 IVB983109 JEX983109 JOT983109 JYP983109 KIL983109 KSH983109 LCD983109 LLZ983109 LVV983109 MFR983109 MPN983109 MZJ983109 NJF983109 NTB983109 OCX983109 OMT983109 OWP983109 PGL983109 PQH983109 QAD983109 QJZ983109 QTV983109 RDR983109 RNN983109 RXJ983109 SHF983109 SRB983109 TAX983109 TKT983109 TUP983109 UEL983109 UOH983109 UYD983109 VHZ983109 VRV983109 WBR983109 WLN983109 WVJ983109"/>
    <dataValidation type="whole" allowBlank="1" showInputMessage="1" showErrorMessage="1" promptTitle="Ваш возраст" prompt="Введите Ваш возраст (число полных лет)" sqref="B61 IX61 ST61 ACP61 AML61 AWH61 BGD61 BPZ61 BZV61 CJR61 CTN61 DDJ61 DNF61 DXB61 EGX61 EQT61 FAP61 FKL61 FUH61 GED61 GNZ61 GXV61 HHR61 HRN61 IBJ61 ILF61 IVB61 JEX61 JOT61 JYP61 KIL61 KSH61 LCD61 LLZ61 LVV61 MFR61 MPN61 MZJ61 NJF61 NTB61 OCX61 OMT61 OWP61 PGL61 PQH61 QAD61 QJZ61 QTV61 RDR61 RNN61 RXJ61 SHF61 SRB61 TAX61 TKT61 TUP61 UEL61 UOH61 UYD61 VHZ61 VRV61 WBR61 WLN61 WVJ61 B65597 IX65597 ST65597 ACP65597 AML65597 AWH65597 BGD65597 BPZ65597 BZV65597 CJR65597 CTN65597 DDJ65597 DNF65597 DXB65597 EGX65597 EQT65597 FAP65597 FKL65597 FUH65597 GED65597 GNZ65597 GXV65597 HHR65597 HRN65597 IBJ65597 ILF65597 IVB65597 JEX65597 JOT65597 JYP65597 KIL65597 KSH65597 LCD65597 LLZ65597 LVV65597 MFR65597 MPN65597 MZJ65597 NJF65597 NTB65597 OCX65597 OMT65597 OWP65597 PGL65597 PQH65597 QAD65597 QJZ65597 QTV65597 RDR65597 RNN65597 RXJ65597 SHF65597 SRB65597 TAX65597 TKT65597 TUP65597 UEL65597 UOH65597 UYD65597 VHZ65597 VRV65597 WBR65597 WLN65597 WVJ65597 B131133 IX131133 ST131133 ACP131133 AML131133 AWH131133 BGD131133 BPZ131133 BZV131133 CJR131133 CTN131133 DDJ131133 DNF131133 DXB131133 EGX131133 EQT131133 FAP131133 FKL131133 FUH131133 GED131133 GNZ131133 GXV131133 HHR131133 HRN131133 IBJ131133 ILF131133 IVB131133 JEX131133 JOT131133 JYP131133 KIL131133 KSH131133 LCD131133 LLZ131133 LVV131133 MFR131133 MPN131133 MZJ131133 NJF131133 NTB131133 OCX131133 OMT131133 OWP131133 PGL131133 PQH131133 QAD131133 QJZ131133 QTV131133 RDR131133 RNN131133 RXJ131133 SHF131133 SRB131133 TAX131133 TKT131133 TUP131133 UEL131133 UOH131133 UYD131133 VHZ131133 VRV131133 WBR131133 WLN131133 WVJ131133 B196669 IX196669 ST196669 ACP196669 AML196669 AWH196669 BGD196669 BPZ196669 BZV196669 CJR196669 CTN196669 DDJ196669 DNF196669 DXB196669 EGX196669 EQT196669 FAP196669 FKL196669 FUH196669 GED196669 GNZ196669 GXV196669 HHR196669 HRN196669 IBJ196669 ILF196669 IVB196669 JEX196669 JOT196669 JYP196669 KIL196669 KSH196669 LCD196669 LLZ196669 LVV196669 MFR196669 MPN196669 MZJ196669 NJF196669 NTB196669 OCX196669 OMT196669 OWP196669 PGL196669 PQH196669 QAD196669 QJZ196669 QTV196669 RDR196669 RNN196669 RXJ196669 SHF196669 SRB196669 TAX196669 TKT196669 TUP196669 UEL196669 UOH196669 UYD196669 VHZ196669 VRV196669 WBR196669 WLN196669 WVJ196669 B262205 IX262205 ST262205 ACP262205 AML262205 AWH262205 BGD262205 BPZ262205 BZV262205 CJR262205 CTN262205 DDJ262205 DNF262205 DXB262205 EGX262205 EQT262205 FAP262205 FKL262205 FUH262205 GED262205 GNZ262205 GXV262205 HHR262205 HRN262205 IBJ262205 ILF262205 IVB262205 JEX262205 JOT262205 JYP262205 KIL262205 KSH262205 LCD262205 LLZ262205 LVV262205 MFR262205 MPN262205 MZJ262205 NJF262205 NTB262205 OCX262205 OMT262205 OWP262205 PGL262205 PQH262205 QAD262205 QJZ262205 QTV262205 RDR262205 RNN262205 RXJ262205 SHF262205 SRB262205 TAX262205 TKT262205 TUP262205 UEL262205 UOH262205 UYD262205 VHZ262205 VRV262205 WBR262205 WLN262205 WVJ262205 B327741 IX327741 ST327741 ACP327741 AML327741 AWH327741 BGD327741 BPZ327741 BZV327741 CJR327741 CTN327741 DDJ327741 DNF327741 DXB327741 EGX327741 EQT327741 FAP327741 FKL327741 FUH327741 GED327741 GNZ327741 GXV327741 HHR327741 HRN327741 IBJ327741 ILF327741 IVB327741 JEX327741 JOT327741 JYP327741 KIL327741 KSH327741 LCD327741 LLZ327741 LVV327741 MFR327741 MPN327741 MZJ327741 NJF327741 NTB327741 OCX327741 OMT327741 OWP327741 PGL327741 PQH327741 QAD327741 QJZ327741 QTV327741 RDR327741 RNN327741 RXJ327741 SHF327741 SRB327741 TAX327741 TKT327741 TUP327741 UEL327741 UOH327741 UYD327741 VHZ327741 VRV327741 WBR327741 WLN327741 WVJ327741 B393277 IX393277 ST393277 ACP393277 AML393277 AWH393277 BGD393277 BPZ393277 BZV393277 CJR393277 CTN393277 DDJ393277 DNF393277 DXB393277 EGX393277 EQT393277 FAP393277 FKL393277 FUH393277 GED393277 GNZ393277 GXV393277 HHR393277 HRN393277 IBJ393277 ILF393277 IVB393277 JEX393277 JOT393277 JYP393277 KIL393277 KSH393277 LCD393277 LLZ393277 LVV393277 MFR393277 MPN393277 MZJ393277 NJF393277 NTB393277 OCX393277 OMT393277 OWP393277 PGL393277 PQH393277 QAD393277 QJZ393277 QTV393277 RDR393277 RNN393277 RXJ393277 SHF393277 SRB393277 TAX393277 TKT393277 TUP393277 UEL393277 UOH393277 UYD393277 VHZ393277 VRV393277 WBR393277 WLN393277 WVJ393277 B458813 IX458813 ST458813 ACP458813 AML458813 AWH458813 BGD458813 BPZ458813 BZV458813 CJR458813 CTN458813 DDJ458813 DNF458813 DXB458813 EGX458813 EQT458813 FAP458813 FKL458813 FUH458813 GED458813 GNZ458813 GXV458813 HHR458813 HRN458813 IBJ458813 ILF458813 IVB458813 JEX458813 JOT458813 JYP458813 KIL458813 KSH458813 LCD458813 LLZ458813 LVV458813 MFR458813 MPN458813 MZJ458813 NJF458813 NTB458813 OCX458813 OMT458813 OWP458813 PGL458813 PQH458813 QAD458813 QJZ458813 QTV458813 RDR458813 RNN458813 RXJ458813 SHF458813 SRB458813 TAX458813 TKT458813 TUP458813 UEL458813 UOH458813 UYD458813 VHZ458813 VRV458813 WBR458813 WLN458813 WVJ458813 B524349 IX524349 ST524349 ACP524349 AML524349 AWH524349 BGD524349 BPZ524349 BZV524349 CJR524349 CTN524349 DDJ524349 DNF524349 DXB524349 EGX524349 EQT524349 FAP524349 FKL524349 FUH524349 GED524349 GNZ524349 GXV524349 HHR524349 HRN524349 IBJ524349 ILF524349 IVB524349 JEX524349 JOT524349 JYP524349 KIL524349 KSH524349 LCD524349 LLZ524349 LVV524349 MFR524349 MPN524349 MZJ524349 NJF524349 NTB524349 OCX524349 OMT524349 OWP524349 PGL524349 PQH524349 QAD524349 QJZ524349 QTV524349 RDR524349 RNN524349 RXJ524349 SHF524349 SRB524349 TAX524349 TKT524349 TUP524349 UEL524349 UOH524349 UYD524349 VHZ524349 VRV524349 WBR524349 WLN524349 WVJ524349 B589885 IX589885 ST589885 ACP589885 AML589885 AWH589885 BGD589885 BPZ589885 BZV589885 CJR589885 CTN589885 DDJ589885 DNF589885 DXB589885 EGX589885 EQT589885 FAP589885 FKL589885 FUH589885 GED589885 GNZ589885 GXV589885 HHR589885 HRN589885 IBJ589885 ILF589885 IVB589885 JEX589885 JOT589885 JYP589885 KIL589885 KSH589885 LCD589885 LLZ589885 LVV589885 MFR589885 MPN589885 MZJ589885 NJF589885 NTB589885 OCX589885 OMT589885 OWP589885 PGL589885 PQH589885 QAD589885 QJZ589885 QTV589885 RDR589885 RNN589885 RXJ589885 SHF589885 SRB589885 TAX589885 TKT589885 TUP589885 UEL589885 UOH589885 UYD589885 VHZ589885 VRV589885 WBR589885 WLN589885 WVJ589885 B655421 IX655421 ST655421 ACP655421 AML655421 AWH655421 BGD655421 BPZ655421 BZV655421 CJR655421 CTN655421 DDJ655421 DNF655421 DXB655421 EGX655421 EQT655421 FAP655421 FKL655421 FUH655421 GED655421 GNZ655421 GXV655421 HHR655421 HRN655421 IBJ655421 ILF655421 IVB655421 JEX655421 JOT655421 JYP655421 KIL655421 KSH655421 LCD655421 LLZ655421 LVV655421 MFR655421 MPN655421 MZJ655421 NJF655421 NTB655421 OCX655421 OMT655421 OWP655421 PGL655421 PQH655421 QAD655421 QJZ655421 QTV655421 RDR655421 RNN655421 RXJ655421 SHF655421 SRB655421 TAX655421 TKT655421 TUP655421 UEL655421 UOH655421 UYD655421 VHZ655421 VRV655421 WBR655421 WLN655421 WVJ655421 B720957 IX720957 ST720957 ACP720957 AML720957 AWH720957 BGD720957 BPZ720957 BZV720957 CJR720957 CTN720957 DDJ720957 DNF720957 DXB720957 EGX720957 EQT720957 FAP720957 FKL720957 FUH720957 GED720957 GNZ720957 GXV720957 HHR720957 HRN720957 IBJ720957 ILF720957 IVB720957 JEX720957 JOT720957 JYP720957 KIL720957 KSH720957 LCD720957 LLZ720957 LVV720957 MFR720957 MPN720957 MZJ720957 NJF720957 NTB720957 OCX720957 OMT720957 OWP720957 PGL720957 PQH720957 QAD720957 QJZ720957 QTV720957 RDR720957 RNN720957 RXJ720957 SHF720957 SRB720957 TAX720957 TKT720957 TUP720957 UEL720957 UOH720957 UYD720957 VHZ720957 VRV720957 WBR720957 WLN720957 WVJ720957 B786493 IX786493 ST786493 ACP786493 AML786493 AWH786493 BGD786493 BPZ786493 BZV786493 CJR786493 CTN786493 DDJ786493 DNF786493 DXB786493 EGX786493 EQT786493 FAP786493 FKL786493 FUH786493 GED786493 GNZ786493 GXV786493 HHR786493 HRN786493 IBJ786493 ILF786493 IVB786493 JEX786493 JOT786493 JYP786493 KIL786493 KSH786493 LCD786493 LLZ786493 LVV786493 MFR786493 MPN786493 MZJ786493 NJF786493 NTB786493 OCX786493 OMT786493 OWP786493 PGL786493 PQH786493 QAD786493 QJZ786493 QTV786493 RDR786493 RNN786493 RXJ786493 SHF786493 SRB786493 TAX786493 TKT786493 TUP786493 UEL786493 UOH786493 UYD786493 VHZ786493 VRV786493 WBR786493 WLN786493 WVJ786493 B852029 IX852029 ST852029 ACP852029 AML852029 AWH852029 BGD852029 BPZ852029 BZV852029 CJR852029 CTN852029 DDJ852029 DNF852029 DXB852029 EGX852029 EQT852029 FAP852029 FKL852029 FUH852029 GED852029 GNZ852029 GXV852029 HHR852029 HRN852029 IBJ852029 ILF852029 IVB852029 JEX852029 JOT852029 JYP852029 KIL852029 KSH852029 LCD852029 LLZ852029 LVV852029 MFR852029 MPN852029 MZJ852029 NJF852029 NTB852029 OCX852029 OMT852029 OWP852029 PGL852029 PQH852029 QAD852029 QJZ852029 QTV852029 RDR852029 RNN852029 RXJ852029 SHF852029 SRB852029 TAX852029 TKT852029 TUP852029 UEL852029 UOH852029 UYD852029 VHZ852029 VRV852029 WBR852029 WLN852029 WVJ852029 B917565 IX917565 ST917565 ACP917565 AML917565 AWH917565 BGD917565 BPZ917565 BZV917565 CJR917565 CTN917565 DDJ917565 DNF917565 DXB917565 EGX917565 EQT917565 FAP917565 FKL917565 FUH917565 GED917565 GNZ917565 GXV917565 HHR917565 HRN917565 IBJ917565 ILF917565 IVB917565 JEX917565 JOT917565 JYP917565 KIL917565 KSH917565 LCD917565 LLZ917565 LVV917565 MFR917565 MPN917565 MZJ917565 NJF917565 NTB917565 OCX917565 OMT917565 OWP917565 PGL917565 PQH917565 QAD917565 QJZ917565 QTV917565 RDR917565 RNN917565 RXJ917565 SHF917565 SRB917565 TAX917565 TKT917565 TUP917565 UEL917565 UOH917565 UYD917565 VHZ917565 VRV917565 WBR917565 WLN917565 WVJ917565 B983101 IX983101 ST983101 ACP983101 AML983101 AWH983101 BGD983101 BPZ983101 BZV983101 CJR983101 CTN983101 DDJ983101 DNF983101 DXB983101 EGX983101 EQT983101 FAP983101 FKL983101 FUH983101 GED983101 GNZ983101 GXV983101 HHR983101 HRN983101 IBJ983101 ILF983101 IVB983101 JEX983101 JOT983101 JYP983101 KIL983101 KSH983101 LCD983101 LLZ983101 LVV983101 MFR983101 MPN983101 MZJ983101 NJF983101 NTB983101 OCX983101 OMT983101 OWP983101 PGL983101 PQH983101 QAD983101 QJZ983101 QTV983101 RDR983101 RNN983101 RXJ983101 SHF983101 SRB983101 TAX983101 TKT983101 TUP983101 UEL983101 UOH983101 UYD983101 VHZ983101 VRV983101 WBR983101 WLN983101 WVJ983101">
      <formula1>15</formula1>
      <formula2>100</formula2>
    </dataValidation>
    <dataValidation type="list" allowBlank="1" showInputMessage="1" showErrorMessage="1" promptTitle="Ваша категория" prompt="Высшая, Первая, Вторая, Соответствие должности; Не имею" sqref="WVJ983105 IX65 ST65 ACP65 AML65 AWH65 BGD65 BPZ65 BZV65 CJR65 CTN65 DDJ65 DNF65 DXB65 EGX65 EQT65 FAP65 FKL65 FUH65 GED65 GNZ65 GXV65 HHR65 HRN65 IBJ65 ILF65 IVB65 JEX65 JOT65 JYP65 KIL65 KSH65 LCD65 LLZ65 LVV65 MFR65 MPN65 MZJ65 NJF65 NTB65 OCX65 OMT65 OWP65 PGL65 PQH65 QAD65 QJZ65 QTV65 RDR65 RNN65 RXJ65 SHF65 SRB65 TAX65 TKT65 TUP65 UEL65 UOH65 UYD65 VHZ65 VRV65 WBR65 WLN65 WVJ65 B65601 IX65601 ST65601 ACP65601 AML65601 AWH65601 BGD65601 BPZ65601 BZV65601 CJR65601 CTN65601 DDJ65601 DNF65601 DXB65601 EGX65601 EQT65601 FAP65601 FKL65601 FUH65601 GED65601 GNZ65601 GXV65601 HHR65601 HRN65601 IBJ65601 ILF65601 IVB65601 JEX65601 JOT65601 JYP65601 KIL65601 KSH65601 LCD65601 LLZ65601 LVV65601 MFR65601 MPN65601 MZJ65601 NJF65601 NTB65601 OCX65601 OMT65601 OWP65601 PGL65601 PQH65601 QAD65601 QJZ65601 QTV65601 RDR65601 RNN65601 RXJ65601 SHF65601 SRB65601 TAX65601 TKT65601 TUP65601 UEL65601 UOH65601 UYD65601 VHZ65601 VRV65601 WBR65601 WLN65601 WVJ65601 B131137 IX131137 ST131137 ACP131137 AML131137 AWH131137 BGD131137 BPZ131137 BZV131137 CJR131137 CTN131137 DDJ131137 DNF131137 DXB131137 EGX131137 EQT131137 FAP131137 FKL131137 FUH131137 GED131137 GNZ131137 GXV131137 HHR131137 HRN131137 IBJ131137 ILF131137 IVB131137 JEX131137 JOT131137 JYP131137 KIL131137 KSH131137 LCD131137 LLZ131137 LVV131137 MFR131137 MPN131137 MZJ131137 NJF131137 NTB131137 OCX131137 OMT131137 OWP131137 PGL131137 PQH131137 QAD131137 QJZ131137 QTV131137 RDR131137 RNN131137 RXJ131137 SHF131137 SRB131137 TAX131137 TKT131137 TUP131137 UEL131137 UOH131137 UYD131137 VHZ131137 VRV131137 WBR131137 WLN131137 WVJ131137 B196673 IX196673 ST196673 ACP196673 AML196673 AWH196673 BGD196673 BPZ196673 BZV196673 CJR196673 CTN196673 DDJ196673 DNF196673 DXB196673 EGX196673 EQT196673 FAP196673 FKL196673 FUH196673 GED196673 GNZ196673 GXV196673 HHR196673 HRN196673 IBJ196673 ILF196673 IVB196673 JEX196673 JOT196673 JYP196673 KIL196673 KSH196673 LCD196673 LLZ196673 LVV196673 MFR196673 MPN196673 MZJ196673 NJF196673 NTB196673 OCX196673 OMT196673 OWP196673 PGL196673 PQH196673 QAD196673 QJZ196673 QTV196673 RDR196673 RNN196673 RXJ196673 SHF196673 SRB196673 TAX196673 TKT196673 TUP196673 UEL196673 UOH196673 UYD196673 VHZ196673 VRV196673 WBR196673 WLN196673 WVJ196673 B262209 IX262209 ST262209 ACP262209 AML262209 AWH262209 BGD262209 BPZ262209 BZV262209 CJR262209 CTN262209 DDJ262209 DNF262209 DXB262209 EGX262209 EQT262209 FAP262209 FKL262209 FUH262209 GED262209 GNZ262209 GXV262209 HHR262209 HRN262209 IBJ262209 ILF262209 IVB262209 JEX262209 JOT262209 JYP262209 KIL262209 KSH262209 LCD262209 LLZ262209 LVV262209 MFR262209 MPN262209 MZJ262209 NJF262209 NTB262209 OCX262209 OMT262209 OWP262209 PGL262209 PQH262209 QAD262209 QJZ262209 QTV262209 RDR262209 RNN262209 RXJ262209 SHF262209 SRB262209 TAX262209 TKT262209 TUP262209 UEL262209 UOH262209 UYD262209 VHZ262209 VRV262209 WBR262209 WLN262209 WVJ262209 B327745 IX327745 ST327745 ACP327745 AML327745 AWH327745 BGD327745 BPZ327745 BZV327745 CJR327745 CTN327745 DDJ327745 DNF327745 DXB327745 EGX327745 EQT327745 FAP327745 FKL327745 FUH327745 GED327745 GNZ327745 GXV327745 HHR327745 HRN327745 IBJ327745 ILF327745 IVB327745 JEX327745 JOT327745 JYP327745 KIL327745 KSH327745 LCD327745 LLZ327745 LVV327745 MFR327745 MPN327745 MZJ327745 NJF327745 NTB327745 OCX327745 OMT327745 OWP327745 PGL327745 PQH327745 QAD327745 QJZ327745 QTV327745 RDR327745 RNN327745 RXJ327745 SHF327745 SRB327745 TAX327745 TKT327745 TUP327745 UEL327745 UOH327745 UYD327745 VHZ327745 VRV327745 WBR327745 WLN327745 WVJ327745 B393281 IX393281 ST393281 ACP393281 AML393281 AWH393281 BGD393281 BPZ393281 BZV393281 CJR393281 CTN393281 DDJ393281 DNF393281 DXB393281 EGX393281 EQT393281 FAP393281 FKL393281 FUH393281 GED393281 GNZ393281 GXV393281 HHR393281 HRN393281 IBJ393281 ILF393281 IVB393281 JEX393281 JOT393281 JYP393281 KIL393281 KSH393281 LCD393281 LLZ393281 LVV393281 MFR393281 MPN393281 MZJ393281 NJF393281 NTB393281 OCX393281 OMT393281 OWP393281 PGL393281 PQH393281 QAD393281 QJZ393281 QTV393281 RDR393281 RNN393281 RXJ393281 SHF393281 SRB393281 TAX393281 TKT393281 TUP393281 UEL393281 UOH393281 UYD393281 VHZ393281 VRV393281 WBR393281 WLN393281 WVJ393281 B458817 IX458817 ST458817 ACP458817 AML458817 AWH458817 BGD458817 BPZ458817 BZV458817 CJR458817 CTN458817 DDJ458817 DNF458817 DXB458817 EGX458817 EQT458817 FAP458817 FKL458817 FUH458817 GED458817 GNZ458817 GXV458817 HHR458817 HRN458817 IBJ458817 ILF458817 IVB458817 JEX458817 JOT458817 JYP458817 KIL458817 KSH458817 LCD458817 LLZ458817 LVV458817 MFR458817 MPN458817 MZJ458817 NJF458817 NTB458817 OCX458817 OMT458817 OWP458817 PGL458817 PQH458817 QAD458817 QJZ458817 QTV458817 RDR458817 RNN458817 RXJ458817 SHF458817 SRB458817 TAX458817 TKT458817 TUP458817 UEL458817 UOH458817 UYD458817 VHZ458817 VRV458817 WBR458817 WLN458817 WVJ458817 B524353 IX524353 ST524353 ACP524353 AML524353 AWH524353 BGD524353 BPZ524353 BZV524353 CJR524353 CTN524353 DDJ524353 DNF524353 DXB524353 EGX524353 EQT524353 FAP524353 FKL524353 FUH524353 GED524353 GNZ524353 GXV524353 HHR524353 HRN524353 IBJ524353 ILF524353 IVB524353 JEX524353 JOT524353 JYP524353 KIL524353 KSH524353 LCD524353 LLZ524353 LVV524353 MFR524353 MPN524353 MZJ524353 NJF524353 NTB524353 OCX524353 OMT524353 OWP524353 PGL524353 PQH524353 QAD524353 QJZ524353 QTV524353 RDR524353 RNN524353 RXJ524353 SHF524353 SRB524353 TAX524353 TKT524353 TUP524353 UEL524353 UOH524353 UYD524353 VHZ524353 VRV524353 WBR524353 WLN524353 WVJ524353 B589889 IX589889 ST589889 ACP589889 AML589889 AWH589889 BGD589889 BPZ589889 BZV589889 CJR589889 CTN589889 DDJ589889 DNF589889 DXB589889 EGX589889 EQT589889 FAP589889 FKL589889 FUH589889 GED589889 GNZ589889 GXV589889 HHR589889 HRN589889 IBJ589889 ILF589889 IVB589889 JEX589889 JOT589889 JYP589889 KIL589889 KSH589889 LCD589889 LLZ589889 LVV589889 MFR589889 MPN589889 MZJ589889 NJF589889 NTB589889 OCX589889 OMT589889 OWP589889 PGL589889 PQH589889 QAD589889 QJZ589889 QTV589889 RDR589889 RNN589889 RXJ589889 SHF589889 SRB589889 TAX589889 TKT589889 TUP589889 UEL589889 UOH589889 UYD589889 VHZ589889 VRV589889 WBR589889 WLN589889 WVJ589889 B655425 IX655425 ST655425 ACP655425 AML655425 AWH655425 BGD655425 BPZ655425 BZV655425 CJR655425 CTN655425 DDJ655425 DNF655425 DXB655425 EGX655425 EQT655425 FAP655425 FKL655425 FUH655425 GED655425 GNZ655425 GXV655425 HHR655425 HRN655425 IBJ655425 ILF655425 IVB655425 JEX655425 JOT655425 JYP655425 KIL655425 KSH655425 LCD655425 LLZ655425 LVV655425 MFR655425 MPN655425 MZJ655425 NJF655425 NTB655425 OCX655425 OMT655425 OWP655425 PGL655425 PQH655425 QAD655425 QJZ655425 QTV655425 RDR655425 RNN655425 RXJ655425 SHF655425 SRB655425 TAX655425 TKT655425 TUP655425 UEL655425 UOH655425 UYD655425 VHZ655425 VRV655425 WBR655425 WLN655425 WVJ655425 B720961 IX720961 ST720961 ACP720961 AML720961 AWH720961 BGD720961 BPZ720961 BZV720961 CJR720961 CTN720961 DDJ720961 DNF720961 DXB720961 EGX720961 EQT720961 FAP720961 FKL720961 FUH720961 GED720961 GNZ720961 GXV720961 HHR720961 HRN720961 IBJ720961 ILF720961 IVB720961 JEX720961 JOT720961 JYP720961 KIL720961 KSH720961 LCD720961 LLZ720961 LVV720961 MFR720961 MPN720961 MZJ720961 NJF720961 NTB720961 OCX720961 OMT720961 OWP720961 PGL720961 PQH720961 QAD720961 QJZ720961 QTV720961 RDR720961 RNN720961 RXJ720961 SHF720961 SRB720961 TAX720961 TKT720961 TUP720961 UEL720961 UOH720961 UYD720961 VHZ720961 VRV720961 WBR720961 WLN720961 WVJ720961 B786497 IX786497 ST786497 ACP786497 AML786497 AWH786497 BGD786497 BPZ786497 BZV786497 CJR786497 CTN786497 DDJ786497 DNF786497 DXB786497 EGX786497 EQT786497 FAP786497 FKL786497 FUH786497 GED786497 GNZ786497 GXV786497 HHR786497 HRN786497 IBJ786497 ILF786497 IVB786497 JEX786497 JOT786497 JYP786497 KIL786497 KSH786497 LCD786497 LLZ786497 LVV786497 MFR786497 MPN786497 MZJ786497 NJF786497 NTB786497 OCX786497 OMT786497 OWP786497 PGL786497 PQH786497 QAD786497 QJZ786497 QTV786497 RDR786497 RNN786497 RXJ786497 SHF786497 SRB786497 TAX786497 TKT786497 TUP786497 UEL786497 UOH786497 UYD786497 VHZ786497 VRV786497 WBR786497 WLN786497 WVJ786497 B852033 IX852033 ST852033 ACP852033 AML852033 AWH852033 BGD852033 BPZ852033 BZV852033 CJR852033 CTN852033 DDJ852033 DNF852033 DXB852033 EGX852033 EQT852033 FAP852033 FKL852033 FUH852033 GED852033 GNZ852033 GXV852033 HHR852033 HRN852033 IBJ852033 ILF852033 IVB852033 JEX852033 JOT852033 JYP852033 KIL852033 KSH852033 LCD852033 LLZ852033 LVV852033 MFR852033 MPN852033 MZJ852033 NJF852033 NTB852033 OCX852033 OMT852033 OWP852033 PGL852033 PQH852033 QAD852033 QJZ852033 QTV852033 RDR852033 RNN852033 RXJ852033 SHF852033 SRB852033 TAX852033 TKT852033 TUP852033 UEL852033 UOH852033 UYD852033 VHZ852033 VRV852033 WBR852033 WLN852033 WVJ852033 B917569 IX917569 ST917569 ACP917569 AML917569 AWH917569 BGD917569 BPZ917569 BZV917569 CJR917569 CTN917569 DDJ917569 DNF917569 DXB917569 EGX917569 EQT917569 FAP917569 FKL917569 FUH917569 GED917569 GNZ917569 GXV917569 HHR917569 HRN917569 IBJ917569 ILF917569 IVB917569 JEX917569 JOT917569 JYP917569 KIL917569 KSH917569 LCD917569 LLZ917569 LVV917569 MFR917569 MPN917569 MZJ917569 NJF917569 NTB917569 OCX917569 OMT917569 OWP917569 PGL917569 PQH917569 QAD917569 QJZ917569 QTV917569 RDR917569 RNN917569 RXJ917569 SHF917569 SRB917569 TAX917569 TKT917569 TUP917569 UEL917569 UOH917569 UYD917569 VHZ917569 VRV917569 WBR917569 WLN917569 WVJ917569 B983105 IX983105 ST983105 ACP983105 AML983105 AWH983105 BGD983105 BPZ983105 BZV983105 CJR983105 CTN983105 DDJ983105 DNF983105 DXB983105 EGX983105 EQT983105 FAP983105 FKL983105 FUH983105 GED983105 GNZ983105 GXV983105 HHR983105 HRN983105 IBJ983105 ILF983105 IVB983105 JEX983105 JOT983105 JYP983105 KIL983105 KSH983105 LCD983105 LLZ983105 LVV983105 MFR983105 MPN983105 MZJ983105 NJF983105 NTB983105 OCX983105 OMT983105 OWP983105 PGL983105 PQH983105 QAD983105 QJZ983105 QTV983105 RDR983105 RNN983105 RXJ983105 SHF983105 SRB983105 TAX983105 TKT983105 TUP983105 UEL983105 UOH983105 UYD983105 VHZ983105 VRV983105 WBR983105 WLN983105">
      <formula1>"Высшая,Первая,Вторая,Соответствие должности,Не имею"</formula1>
    </dataValidation>
    <dataValidation type="whole" allowBlank="1" showInputMessage="1" showErrorMessage="1" promptTitle="Кол-во уроков матем-ки в неделю" prompt="Введите количество уроков " sqref="WVK983092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C65588 IY65588 SU65588 ACQ65588 AMM65588 AWI65588 BGE65588 BQA65588 BZW65588 CJS65588 CTO65588 DDK65588 DNG65588 DXC65588 EGY65588 EQU65588 FAQ65588 FKM65588 FUI65588 GEE65588 GOA65588 GXW65588 HHS65588 HRO65588 IBK65588 ILG65588 IVC65588 JEY65588 JOU65588 JYQ65588 KIM65588 KSI65588 LCE65588 LMA65588 LVW65588 MFS65588 MPO65588 MZK65588 NJG65588 NTC65588 OCY65588 OMU65588 OWQ65588 PGM65588 PQI65588 QAE65588 QKA65588 QTW65588 RDS65588 RNO65588 RXK65588 SHG65588 SRC65588 TAY65588 TKU65588 TUQ65588 UEM65588 UOI65588 UYE65588 VIA65588 VRW65588 WBS65588 WLO65588 WVK65588 C131124 IY131124 SU131124 ACQ131124 AMM131124 AWI131124 BGE131124 BQA131124 BZW131124 CJS131124 CTO131124 DDK131124 DNG131124 DXC131124 EGY131124 EQU131124 FAQ131124 FKM131124 FUI131124 GEE131124 GOA131124 GXW131124 HHS131124 HRO131124 IBK131124 ILG131124 IVC131124 JEY131124 JOU131124 JYQ131124 KIM131124 KSI131124 LCE131124 LMA131124 LVW131124 MFS131124 MPO131124 MZK131124 NJG131124 NTC131124 OCY131124 OMU131124 OWQ131124 PGM131124 PQI131124 QAE131124 QKA131124 QTW131124 RDS131124 RNO131124 RXK131124 SHG131124 SRC131124 TAY131124 TKU131124 TUQ131124 UEM131124 UOI131124 UYE131124 VIA131124 VRW131124 WBS131124 WLO131124 WVK131124 C196660 IY196660 SU196660 ACQ196660 AMM196660 AWI196660 BGE196660 BQA196660 BZW196660 CJS196660 CTO196660 DDK196660 DNG196660 DXC196660 EGY196660 EQU196660 FAQ196660 FKM196660 FUI196660 GEE196660 GOA196660 GXW196660 HHS196660 HRO196660 IBK196660 ILG196660 IVC196660 JEY196660 JOU196660 JYQ196660 KIM196660 KSI196660 LCE196660 LMA196660 LVW196660 MFS196660 MPO196660 MZK196660 NJG196660 NTC196660 OCY196660 OMU196660 OWQ196660 PGM196660 PQI196660 QAE196660 QKA196660 QTW196660 RDS196660 RNO196660 RXK196660 SHG196660 SRC196660 TAY196660 TKU196660 TUQ196660 UEM196660 UOI196660 UYE196660 VIA196660 VRW196660 WBS196660 WLO196660 WVK196660 C262196 IY262196 SU262196 ACQ262196 AMM262196 AWI262196 BGE262196 BQA262196 BZW262196 CJS262196 CTO262196 DDK262196 DNG262196 DXC262196 EGY262196 EQU262196 FAQ262196 FKM262196 FUI262196 GEE262196 GOA262196 GXW262196 HHS262196 HRO262196 IBK262196 ILG262196 IVC262196 JEY262196 JOU262196 JYQ262196 KIM262196 KSI262196 LCE262196 LMA262196 LVW262196 MFS262196 MPO262196 MZK262196 NJG262196 NTC262196 OCY262196 OMU262196 OWQ262196 PGM262196 PQI262196 QAE262196 QKA262196 QTW262196 RDS262196 RNO262196 RXK262196 SHG262196 SRC262196 TAY262196 TKU262196 TUQ262196 UEM262196 UOI262196 UYE262196 VIA262196 VRW262196 WBS262196 WLO262196 WVK262196 C327732 IY327732 SU327732 ACQ327732 AMM327732 AWI327732 BGE327732 BQA327732 BZW327732 CJS327732 CTO327732 DDK327732 DNG327732 DXC327732 EGY327732 EQU327732 FAQ327732 FKM327732 FUI327732 GEE327732 GOA327732 GXW327732 HHS327732 HRO327732 IBK327732 ILG327732 IVC327732 JEY327732 JOU327732 JYQ327732 KIM327732 KSI327732 LCE327732 LMA327732 LVW327732 MFS327732 MPO327732 MZK327732 NJG327732 NTC327732 OCY327732 OMU327732 OWQ327732 PGM327732 PQI327732 QAE327732 QKA327732 QTW327732 RDS327732 RNO327732 RXK327732 SHG327732 SRC327732 TAY327732 TKU327732 TUQ327732 UEM327732 UOI327732 UYE327732 VIA327732 VRW327732 WBS327732 WLO327732 WVK327732 C393268 IY393268 SU393268 ACQ393268 AMM393268 AWI393268 BGE393268 BQA393268 BZW393268 CJS393268 CTO393268 DDK393268 DNG393268 DXC393268 EGY393268 EQU393268 FAQ393268 FKM393268 FUI393268 GEE393268 GOA393268 GXW393268 HHS393268 HRO393268 IBK393268 ILG393268 IVC393268 JEY393268 JOU393268 JYQ393268 KIM393268 KSI393268 LCE393268 LMA393268 LVW393268 MFS393268 MPO393268 MZK393268 NJG393268 NTC393268 OCY393268 OMU393268 OWQ393268 PGM393268 PQI393268 QAE393268 QKA393268 QTW393268 RDS393268 RNO393268 RXK393268 SHG393268 SRC393268 TAY393268 TKU393268 TUQ393268 UEM393268 UOI393268 UYE393268 VIA393268 VRW393268 WBS393268 WLO393268 WVK393268 C458804 IY458804 SU458804 ACQ458804 AMM458804 AWI458804 BGE458804 BQA458804 BZW458804 CJS458804 CTO458804 DDK458804 DNG458804 DXC458804 EGY458804 EQU458804 FAQ458804 FKM458804 FUI458804 GEE458804 GOA458804 GXW458804 HHS458804 HRO458804 IBK458804 ILG458804 IVC458804 JEY458804 JOU458804 JYQ458804 KIM458804 KSI458804 LCE458804 LMA458804 LVW458804 MFS458804 MPO458804 MZK458804 NJG458804 NTC458804 OCY458804 OMU458804 OWQ458804 PGM458804 PQI458804 QAE458804 QKA458804 QTW458804 RDS458804 RNO458804 RXK458804 SHG458804 SRC458804 TAY458804 TKU458804 TUQ458804 UEM458804 UOI458804 UYE458804 VIA458804 VRW458804 WBS458804 WLO458804 WVK458804 C524340 IY524340 SU524340 ACQ524340 AMM524340 AWI524340 BGE524340 BQA524340 BZW524340 CJS524340 CTO524340 DDK524340 DNG524340 DXC524340 EGY524340 EQU524340 FAQ524340 FKM524340 FUI524340 GEE524340 GOA524340 GXW524340 HHS524340 HRO524340 IBK524340 ILG524340 IVC524340 JEY524340 JOU524340 JYQ524340 KIM524340 KSI524340 LCE524340 LMA524340 LVW524340 MFS524340 MPO524340 MZK524340 NJG524340 NTC524340 OCY524340 OMU524340 OWQ524340 PGM524340 PQI524340 QAE524340 QKA524340 QTW524340 RDS524340 RNO524340 RXK524340 SHG524340 SRC524340 TAY524340 TKU524340 TUQ524340 UEM524340 UOI524340 UYE524340 VIA524340 VRW524340 WBS524340 WLO524340 WVK524340 C589876 IY589876 SU589876 ACQ589876 AMM589876 AWI589876 BGE589876 BQA589876 BZW589876 CJS589876 CTO589876 DDK589876 DNG589876 DXC589876 EGY589876 EQU589876 FAQ589876 FKM589876 FUI589876 GEE589876 GOA589876 GXW589876 HHS589876 HRO589876 IBK589876 ILG589876 IVC589876 JEY589876 JOU589876 JYQ589876 KIM589876 KSI589876 LCE589876 LMA589876 LVW589876 MFS589876 MPO589876 MZK589876 NJG589876 NTC589876 OCY589876 OMU589876 OWQ589876 PGM589876 PQI589876 QAE589876 QKA589876 QTW589876 RDS589876 RNO589876 RXK589876 SHG589876 SRC589876 TAY589876 TKU589876 TUQ589876 UEM589876 UOI589876 UYE589876 VIA589876 VRW589876 WBS589876 WLO589876 WVK589876 C655412 IY655412 SU655412 ACQ655412 AMM655412 AWI655412 BGE655412 BQA655412 BZW655412 CJS655412 CTO655412 DDK655412 DNG655412 DXC655412 EGY655412 EQU655412 FAQ655412 FKM655412 FUI655412 GEE655412 GOA655412 GXW655412 HHS655412 HRO655412 IBK655412 ILG655412 IVC655412 JEY655412 JOU655412 JYQ655412 KIM655412 KSI655412 LCE655412 LMA655412 LVW655412 MFS655412 MPO655412 MZK655412 NJG655412 NTC655412 OCY655412 OMU655412 OWQ655412 PGM655412 PQI655412 QAE655412 QKA655412 QTW655412 RDS655412 RNO655412 RXK655412 SHG655412 SRC655412 TAY655412 TKU655412 TUQ655412 UEM655412 UOI655412 UYE655412 VIA655412 VRW655412 WBS655412 WLO655412 WVK655412 C720948 IY720948 SU720948 ACQ720948 AMM720948 AWI720948 BGE720948 BQA720948 BZW720948 CJS720948 CTO720948 DDK720948 DNG720948 DXC720948 EGY720948 EQU720948 FAQ720948 FKM720948 FUI720948 GEE720948 GOA720948 GXW720948 HHS720948 HRO720948 IBK720948 ILG720948 IVC720948 JEY720948 JOU720948 JYQ720948 KIM720948 KSI720948 LCE720948 LMA720948 LVW720948 MFS720948 MPO720948 MZK720948 NJG720948 NTC720948 OCY720948 OMU720948 OWQ720948 PGM720948 PQI720948 QAE720948 QKA720948 QTW720948 RDS720948 RNO720948 RXK720948 SHG720948 SRC720948 TAY720948 TKU720948 TUQ720948 UEM720948 UOI720948 UYE720948 VIA720948 VRW720948 WBS720948 WLO720948 WVK720948 C786484 IY786484 SU786484 ACQ786484 AMM786484 AWI786484 BGE786484 BQA786484 BZW786484 CJS786484 CTO786484 DDK786484 DNG786484 DXC786484 EGY786484 EQU786484 FAQ786484 FKM786484 FUI786484 GEE786484 GOA786484 GXW786484 HHS786484 HRO786484 IBK786484 ILG786484 IVC786484 JEY786484 JOU786484 JYQ786484 KIM786484 KSI786484 LCE786484 LMA786484 LVW786484 MFS786484 MPO786484 MZK786484 NJG786484 NTC786484 OCY786484 OMU786484 OWQ786484 PGM786484 PQI786484 QAE786484 QKA786484 QTW786484 RDS786484 RNO786484 RXK786484 SHG786484 SRC786484 TAY786484 TKU786484 TUQ786484 UEM786484 UOI786484 UYE786484 VIA786484 VRW786484 WBS786484 WLO786484 WVK786484 C852020 IY852020 SU852020 ACQ852020 AMM852020 AWI852020 BGE852020 BQA852020 BZW852020 CJS852020 CTO852020 DDK852020 DNG852020 DXC852020 EGY852020 EQU852020 FAQ852020 FKM852020 FUI852020 GEE852020 GOA852020 GXW852020 HHS852020 HRO852020 IBK852020 ILG852020 IVC852020 JEY852020 JOU852020 JYQ852020 KIM852020 KSI852020 LCE852020 LMA852020 LVW852020 MFS852020 MPO852020 MZK852020 NJG852020 NTC852020 OCY852020 OMU852020 OWQ852020 PGM852020 PQI852020 QAE852020 QKA852020 QTW852020 RDS852020 RNO852020 RXK852020 SHG852020 SRC852020 TAY852020 TKU852020 TUQ852020 UEM852020 UOI852020 UYE852020 VIA852020 VRW852020 WBS852020 WLO852020 WVK852020 C917556 IY917556 SU917556 ACQ917556 AMM917556 AWI917556 BGE917556 BQA917556 BZW917556 CJS917556 CTO917556 DDK917556 DNG917556 DXC917556 EGY917556 EQU917556 FAQ917556 FKM917556 FUI917556 GEE917556 GOA917556 GXW917556 HHS917556 HRO917556 IBK917556 ILG917556 IVC917556 JEY917556 JOU917556 JYQ917556 KIM917556 KSI917556 LCE917556 LMA917556 LVW917556 MFS917556 MPO917556 MZK917556 NJG917556 NTC917556 OCY917556 OMU917556 OWQ917556 PGM917556 PQI917556 QAE917556 QKA917556 QTW917556 RDS917556 RNO917556 RXK917556 SHG917556 SRC917556 TAY917556 TKU917556 TUQ917556 UEM917556 UOI917556 UYE917556 VIA917556 VRW917556 WBS917556 WLO917556 WVK917556 C983092 IY983092 SU983092 ACQ983092 AMM983092 AWI983092 BGE983092 BQA983092 BZW983092 CJS983092 CTO983092 DDK983092 DNG983092 DXC983092 EGY983092 EQU983092 FAQ983092 FKM983092 FUI983092 GEE983092 GOA983092 GXW983092 HHS983092 HRO983092 IBK983092 ILG983092 IVC983092 JEY983092 JOU983092 JYQ983092 KIM983092 KSI983092 LCE983092 LMA983092 LVW983092 MFS983092 MPO983092 MZK983092 NJG983092 NTC983092 OCY983092 OMU983092 OWQ983092 PGM983092 PQI983092 QAE983092 QKA983092 QTW983092 RDS983092 RNO983092 RXK983092 SHG983092 SRC983092 TAY983092 TKU983092 TUQ983092 UEM983092 UOI983092 UYE983092 VIA983092 VRW983092 WBS983092 WLO983092 IY36 SU36 ACQ36 AMM36 AWI36 BGE36 BQA36 BZW36 CJS36 CTO36 DDK36 DNG36 DXC36 EGY36 EQU36 FAQ36 FKM36 FUI36 GEE36 GOA36 GXW36 HHS36 HRO36 IBK36 ILG36 IVC36 JEY36 JOU36 JYQ36 KIM36 KSI36 LCE36 LMA36 LVW36 MFS36 MPO36 MZK36 NJG36 NTC36 OCY36 OMU36 OWQ36 PGM36 PQI36 QAE36 QKA36 QTW36 RDS36 RNO36 RXK36 SHG36 SRC36 TAY36 TKU36 TUQ36 UEM36 UOI36 UYE36 VIA36 VRW36 WBS36 WLO36 WVK36 IY45 SU45 ACQ45 AMM45 AWI45 BGE45 BQA45 BZW45 CJS45 CTO45 DDK45 DNG45 DXC45 EGY45 EQU45 FAQ45 FKM45 FUI45 GEE45 GOA45 GXW45 HHS45 HRO45 IBK45 ILG45 IVC45 JEY45 JOU45 JYQ45 KIM45 KSI45 LCE45 LMA45 LVW45 MFS45 MPO45 MZK45 NJG45 NTC45 OCY45 OMU45 OWQ45 PGM45 PQI45 QAE45 QKA45 QTW45 RDS45 RNO45 RXK45 SHG45 SRC45 TAY45 TKU45 TUQ45 UEM45 UOI45 UYE45 VIA45 VRW45 WBS45 WLO45 WVK45">
      <formula1>1</formula1>
      <formula2>10</formula2>
    </dataValidation>
    <dataValidation type="whole" allowBlank="1" showInputMessage="1" showErrorMessage="1" promptTitle="Ваш разряд" prompt="Введите Ваш разряд" sqref="B66 IX66 ST66 ACP66 AML66 AWH66 BGD66 BPZ66 BZV66 CJR66 CTN66 DDJ66 DNF66 DXB66 EGX66 EQT66 FAP66 FKL66 FUH66 GED66 GNZ66 GXV66 HHR66 HRN66 IBJ66 ILF66 IVB66 JEX66 JOT66 JYP66 KIL66 KSH66 LCD66 LLZ66 LVV66 MFR66 MPN66 MZJ66 NJF66 NTB66 OCX66 OMT66 OWP66 PGL66 PQH66 QAD66 QJZ66 QTV66 RDR66 RNN66 RXJ66 SHF66 SRB66 TAX66 TKT66 TUP66 UEL66 UOH66 UYD66 VHZ66 VRV66 WBR66 WLN66 WVJ66 B65602 IX65602 ST65602 ACP65602 AML65602 AWH65602 BGD65602 BPZ65602 BZV65602 CJR65602 CTN65602 DDJ65602 DNF65602 DXB65602 EGX65602 EQT65602 FAP65602 FKL65602 FUH65602 GED65602 GNZ65602 GXV65602 HHR65602 HRN65602 IBJ65602 ILF65602 IVB65602 JEX65602 JOT65602 JYP65602 KIL65602 KSH65602 LCD65602 LLZ65602 LVV65602 MFR65602 MPN65602 MZJ65602 NJF65602 NTB65602 OCX65602 OMT65602 OWP65602 PGL65602 PQH65602 QAD65602 QJZ65602 QTV65602 RDR65602 RNN65602 RXJ65602 SHF65602 SRB65602 TAX65602 TKT65602 TUP65602 UEL65602 UOH65602 UYD65602 VHZ65602 VRV65602 WBR65602 WLN65602 WVJ65602 B131138 IX131138 ST131138 ACP131138 AML131138 AWH131138 BGD131138 BPZ131138 BZV131138 CJR131138 CTN131138 DDJ131138 DNF131138 DXB131138 EGX131138 EQT131138 FAP131138 FKL131138 FUH131138 GED131138 GNZ131138 GXV131138 HHR131138 HRN131138 IBJ131138 ILF131138 IVB131138 JEX131138 JOT131138 JYP131138 KIL131138 KSH131138 LCD131138 LLZ131138 LVV131138 MFR131138 MPN131138 MZJ131138 NJF131138 NTB131138 OCX131138 OMT131138 OWP131138 PGL131138 PQH131138 QAD131138 QJZ131138 QTV131138 RDR131138 RNN131138 RXJ131138 SHF131138 SRB131138 TAX131138 TKT131138 TUP131138 UEL131138 UOH131138 UYD131138 VHZ131138 VRV131138 WBR131138 WLN131138 WVJ131138 B196674 IX196674 ST196674 ACP196674 AML196674 AWH196674 BGD196674 BPZ196674 BZV196674 CJR196674 CTN196674 DDJ196674 DNF196674 DXB196674 EGX196674 EQT196674 FAP196674 FKL196674 FUH196674 GED196674 GNZ196674 GXV196674 HHR196674 HRN196674 IBJ196674 ILF196674 IVB196674 JEX196674 JOT196674 JYP196674 KIL196674 KSH196674 LCD196674 LLZ196674 LVV196674 MFR196674 MPN196674 MZJ196674 NJF196674 NTB196674 OCX196674 OMT196674 OWP196674 PGL196674 PQH196674 QAD196674 QJZ196674 QTV196674 RDR196674 RNN196674 RXJ196674 SHF196674 SRB196674 TAX196674 TKT196674 TUP196674 UEL196674 UOH196674 UYD196674 VHZ196674 VRV196674 WBR196674 WLN196674 WVJ196674 B262210 IX262210 ST262210 ACP262210 AML262210 AWH262210 BGD262210 BPZ262210 BZV262210 CJR262210 CTN262210 DDJ262210 DNF262210 DXB262210 EGX262210 EQT262210 FAP262210 FKL262210 FUH262210 GED262210 GNZ262210 GXV262210 HHR262210 HRN262210 IBJ262210 ILF262210 IVB262210 JEX262210 JOT262210 JYP262210 KIL262210 KSH262210 LCD262210 LLZ262210 LVV262210 MFR262210 MPN262210 MZJ262210 NJF262210 NTB262210 OCX262210 OMT262210 OWP262210 PGL262210 PQH262210 QAD262210 QJZ262210 QTV262210 RDR262210 RNN262210 RXJ262210 SHF262210 SRB262210 TAX262210 TKT262210 TUP262210 UEL262210 UOH262210 UYD262210 VHZ262210 VRV262210 WBR262210 WLN262210 WVJ262210 B327746 IX327746 ST327746 ACP327746 AML327746 AWH327746 BGD327746 BPZ327746 BZV327746 CJR327746 CTN327746 DDJ327746 DNF327746 DXB327746 EGX327746 EQT327746 FAP327746 FKL327746 FUH327746 GED327746 GNZ327746 GXV327746 HHR327746 HRN327746 IBJ327746 ILF327746 IVB327746 JEX327746 JOT327746 JYP327746 KIL327746 KSH327746 LCD327746 LLZ327746 LVV327746 MFR327746 MPN327746 MZJ327746 NJF327746 NTB327746 OCX327746 OMT327746 OWP327746 PGL327746 PQH327746 QAD327746 QJZ327746 QTV327746 RDR327746 RNN327746 RXJ327746 SHF327746 SRB327746 TAX327746 TKT327746 TUP327746 UEL327746 UOH327746 UYD327746 VHZ327746 VRV327746 WBR327746 WLN327746 WVJ327746 B393282 IX393282 ST393282 ACP393282 AML393282 AWH393282 BGD393282 BPZ393282 BZV393282 CJR393282 CTN393282 DDJ393282 DNF393282 DXB393282 EGX393282 EQT393282 FAP393282 FKL393282 FUH393282 GED393282 GNZ393282 GXV393282 HHR393282 HRN393282 IBJ393282 ILF393282 IVB393282 JEX393282 JOT393282 JYP393282 KIL393282 KSH393282 LCD393282 LLZ393282 LVV393282 MFR393282 MPN393282 MZJ393282 NJF393282 NTB393282 OCX393282 OMT393282 OWP393282 PGL393282 PQH393282 QAD393282 QJZ393282 QTV393282 RDR393282 RNN393282 RXJ393282 SHF393282 SRB393282 TAX393282 TKT393282 TUP393282 UEL393282 UOH393282 UYD393282 VHZ393282 VRV393282 WBR393282 WLN393282 WVJ393282 B458818 IX458818 ST458818 ACP458818 AML458818 AWH458818 BGD458818 BPZ458818 BZV458818 CJR458818 CTN458818 DDJ458818 DNF458818 DXB458818 EGX458818 EQT458818 FAP458818 FKL458818 FUH458818 GED458818 GNZ458818 GXV458818 HHR458818 HRN458818 IBJ458818 ILF458818 IVB458818 JEX458818 JOT458818 JYP458818 KIL458818 KSH458818 LCD458818 LLZ458818 LVV458818 MFR458818 MPN458818 MZJ458818 NJF458818 NTB458818 OCX458818 OMT458818 OWP458818 PGL458818 PQH458818 QAD458818 QJZ458818 QTV458818 RDR458818 RNN458818 RXJ458818 SHF458818 SRB458818 TAX458818 TKT458818 TUP458818 UEL458818 UOH458818 UYD458818 VHZ458818 VRV458818 WBR458818 WLN458818 WVJ458818 B524354 IX524354 ST524354 ACP524354 AML524354 AWH524354 BGD524354 BPZ524354 BZV524354 CJR524354 CTN524354 DDJ524354 DNF524354 DXB524354 EGX524354 EQT524354 FAP524354 FKL524354 FUH524354 GED524354 GNZ524354 GXV524354 HHR524354 HRN524354 IBJ524354 ILF524354 IVB524354 JEX524354 JOT524354 JYP524354 KIL524354 KSH524354 LCD524354 LLZ524354 LVV524354 MFR524354 MPN524354 MZJ524354 NJF524354 NTB524354 OCX524354 OMT524354 OWP524354 PGL524354 PQH524354 QAD524354 QJZ524354 QTV524354 RDR524354 RNN524354 RXJ524354 SHF524354 SRB524354 TAX524354 TKT524354 TUP524354 UEL524354 UOH524354 UYD524354 VHZ524354 VRV524354 WBR524354 WLN524354 WVJ524354 B589890 IX589890 ST589890 ACP589890 AML589890 AWH589890 BGD589890 BPZ589890 BZV589890 CJR589890 CTN589890 DDJ589890 DNF589890 DXB589890 EGX589890 EQT589890 FAP589890 FKL589890 FUH589890 GED589890 GNZ589890 GXV589890 HHR589890 HRN589890 IBJ589890 ILF589890 IVB589890 JEX589890 JOT589890 JYP589890 KIL589890 KSH589890 LCD589890 LLZ589890 LVV589890 MFR589890 MPN589890 MZJ589890 NJF589890 NTB589890 OCX589890 OMT589890 OWP589890 PGL589890 PQH589890 QAD589890 QJZ589890 QTV589890 RDR589890 RNN589890 RXJ589890 SHF589890 SRB589890 TAX589890 TKT589890 TUP589890 UEL589890 UOH589890 UYD589890 VHZ589890 VRV589890 WBR589890 WLN589890 WVJ589890 B655426 IX655426 ST655426 ACP655426 AML655426 AWH655426 BGD655426 BPZ655426 BZV655426 CJR655426 CTN655426 DDJ655426 DNF655426 DXB655426 EGX655426 EQT655426 FAP655426 FKL655426 FUH655426 GED655426 GNZ655426 GXV655426 HHR655426 HRN655426 IBJ655426 ILF655426 IVB655426 JEX655426 JOT655426 JYP655426 KIL655426 KSH655426 LCD655426 LLZ655426 LVV655426 MFR655426 MPN655426 MZJ655426 NJF655426 NTB655426 OCX655426 OMT655426 OWP655426 PGL655426 PQH655426 QAD655426 QJZ655426 QTV655426 RDR655426 RNN655426 RXJ655426 SHF655426 SRB655426 TAX655426 TKT655426 TUP655426 UEL655426 UOH655426 UYD655426 VHZ655426 VRV655426 WBR655426 WLN655426 WVJ655426 B720962 IX720962 ST720962 ACP720962 AML720962 AWH720962 BGD720962 BPZ720962 BZV720962 CJR720962 CTN720962 DDJ720962 DNF720962 DXB720962 EGX720962 EQT720962 FAP720962 FKL720962 FUH720962 GED720962 GNZ720962 GXV720962 HHR720962 HRN720962 IBJ720962 ILF720962 IVB720962 JEX720962 JOT720962 JYP720962 KIL720962 KSH720962 LCD720962 LLZ720962 LVV720962 MFR720962 MPN720962 MZJ720962 NJF720962 NTB720962 OCX720962 OMT720962 OWP720962 PGL720962 PQH720962 QAD720962 QJZ720962 QTV720962 RDR720962 RNN720962 RXJ720962 SHF720962 SRB720962 TAX720962 TKT720962 TUP720962 UEL720962 UOH720962 UYD720962 VHZ720962 VRV720962 WBR720962 WLN720962 WVJ720962 B786498 IX786498 ST786498 ACP786498 AML786498 AWH786498 BGD786498 BPZ786498 BZV786498 CJR786498 CTN786498 DDJ786498 DNF786498 DXB786498 EGX786498 EQT786498 FAP786498 FKL786498 FUH786498 GED786498 GNZ786498 GXV786498 HHR786498 HRN786498 IBJ786498 ILF786498 IVB786498 JEX786498 JOT786498 JYP786498 KIL786498 KSH786498 LCD786498 LLZ786498 LVV786498 MFR786498 MPN786498 MZJ786498 NJF786498 NTB786498 OCX786498 OMT786498 OWP786498 PGL786498 PQH786498 QAD786498 QJZ786498 QTV786498 RDR786498 RNN786498 RXJ786498 SHF786498 SRB786498 TAX786498 TKT786498 TUP786498 UEL786498 UOH786498 UYD786498 VHZ786498 VRV786498 WBR786498 WLN786498 WVJ786498 B852034 IX852034 ST852034 ACP852034 AML852034 AWH852034 BGD852034 BPZ852034 BZV852034 CJR852034 CTN852034 DDJ852034 DNF852034 DXB852034 EGX852034 EQT852034 FAP852034 FKL852034 FUH852034 GED852034 GNZ852034 GXV852034 HHR852034 HRN852034 IBJ852034 ILF852034 IVB852034 JEX852034 JOT852034 JYP852034 KIL852034 KSH852034 LCD852034 LLZ852034 LVV852034 MFR852034 MPN852034 MZJ852034 NJF852034 NTB852034 OCX852034 OMT852034 OWP852034 PGL852034 PQH852034 QAD852034 QJZ852034 QTV852034 RDR852034 RNN852034 RXJ852034 SHF852034 SRB852034 TAX852034 TKT852034 TUP852034 UEL852034 UOH852034 UYD852034 VHZ852034 VRV852034 WBR852034 WLN852034 WVJ852034 B917570 IX917570 ST917570 ACP917570 AML917570 AWH917570 BGD917570 BPZ917570 BZV917570 CJR917570 CTN917570 DDJ917570 DNF917570 DXB917570 EGX917570 EQT917570 FAP917570 FKL917570 FUH917570 GED917570 GNZ917570 GXV917570 HHR917570 HRN917570 IBJ917570 ILF917570 IVB917570 JEX917570 JOT917570 JYP917570 KIL917570 KSH917570 LCD917570 LLZ917570 LVV917570 MFR917570 MPN917570 MZJ917570 NJF917570 NTB917570 OCX917570 OMT917570 OWP917570 PGL917570 PQH917570 QAD917570 QJZ917570 QTV917570 RDR917570 RNN917570 RXJ917570 SHF917570 SRB917570 TAX917570 TKT917570 TUP917570 UEL917570 UOH917570 UYD917570 VHZ917570 VRV917570 WBR917570 WLN917570 WVJ917570 B983106 IX983106 ST983106 ACP983106 AML983106 AWH983106 BGD983106 BPZ983106 BZV983106 CJR983106 CTN983106 DDJ983106 DNF983106 DXB983106 EGX983106 EQT983106 FAP983106 FKL983106 FUH983106 GED983106 GNZ983106 GXV983106 HHR983106 HRN983106 IBJ983106 ILF983106 IVB983106 JEX983106 JOT983106 JYP983106 KIL983106 KSH983106 LCD983106 LLZ983106 LVV983106 MFR983106 MPN983106 MZJ983106 NJF983106 NTB983106 OCX983106 OMT983106 OWP983106 PGL983106 PQH983106 QAD983106 QJZ983106 QTV983106 RDR983106 RNN983106 RXJ983106 SHF983106 SRB983106 TAX983106 TKT983106 TUP983106 UEL983106 UOH983106 UYD983106 VHZ983106 VRV983106 WBR983106 WLN983106 WVJ983106 B62 IX62 ST62 ACP62 AML62 AWH62 BGD62 BPZ62 BZV62 CJR62 CTN62 DDJ62 DNF62 DXB62 EGX62 EQT62 FAP62 FKL62 FUH62 GED62 GNZ62 GXV62 HHR62 HRN62 IBJ62 ILF62 IVB62 JEX62 JOT62 JYP62 KIL62 KSH62 LCD62 LLZ62 LVV62 MFR62 MPN62 MZJ62 NJF62 NTB62 OCX62 OMT62 OWP62 PGL62 PQH62 QAD62 QJZ62 QTV62 RDR62 RNN62 RXJ62 SHF62 SRB62 TAX62 TKT62 TUP62 UEL62 UOH62 UYD62 VHZ62 VRV62 WBR62 WLN62 WVJ62 B65598 IX65598 ST65598 ACP65598 AML65598 AWH65598 BGD65598 BPZ65598 BZV65598 CJR65598 CTN65598 DDJ65598 DNF65598 DXB65598 EGX65598 EQT65598 FAP65598 FKL65598 FUH65598 GED65598 GNZ65598 GXV65598 HHR65598 HRN65598 IBJ65598 ILF65598 IVB65598 JEX65598 JOT65598 JYP65598 KIL65598 KSH65598 LCD65598 LLZ65598 LVV65598 MFR65598 MPN65598 MZJ65598 NJF65598 NTB65598 OCX65598 OMT65598 OWP65598 PGL65598 PQH65598 QAD65598 QJZ65598 QTV65598 RDR65598 RNN65598 RXJ65598 SHF65598 SRB65598 TAX65598 TKT65598 TUP65598 UEL65598 UOH65598 UYD65598 VHZ65598 VRV65598 WBR65598 WLN65598 WVJ65598 B131134 IX131134 ST131134 ACP131134 AML131134 AWH131134 BGD131134 BPZ131134 BZV131134 CJR131134 CTN131134 DDJ131134 DNF131134 DXB131134 EGX131134 EQT131134 FAP131134 FKL131134 FUH131134 GED131134 GNZ131134 GXV131134 HHR131134 HRN131134 IBJ131134 ILF131134 IVB131134 JEX131134 JOT131134 JYP131134 KIL131134 KSH131134 LCD131134 LLZ131134 LVV131134 MFR131134 MPN131134 MZJ131134 NJF131134 NTB131134 OCX131134 OMT131134 OWP131134 PGL131134 PQH131134 QAD131134 QJZ131134 QTV131134 RDR131134 RNN131134 RXJ131134 SHF131134 SRB131134 TAX131134 TKT131134 TUP131134 UEL131134 UOH131134 UYD131134 VHZ131134 VRV131134 WBR131134 WLN131134 WVJ131134 B196670 IX196670 ST196670 ACP196670 AML196670 AWH196670 BGD196670 BPZ196670 BZV196670 CJR196670 CTN196670 DDJ196670 DNF196670 DXB196670 EGX196670 EQT196670 FAP196670 FKL196670 FUH196670 GED196670 GNZ196670 GXV196670 HHR196670 HRN196670 IBJ196670 ILF196670 IVB196670 JEX196670 JOT196670 JYP196670 KIL196670 KSH196670 LCD196670 LLZ196670 LVV196670 MFR196670 MPN196670 MZJ196670 NJF196670 NTB196670 OCX196670 OMT196670 OWP196670 PGL196670 PQH196670 QAD196670 QJZ196670 QTV196670 RDR196670 RNN196670 RXJ196670 SHF196670 SRB196670 TAX196670 TKT196670 TUP196670 UEL196670 UOH196670 UYD196670 VHZ196670 VRV196670 WBR196670 WLN196670 WVJ196670 B262206 IX262206 ST262206 ACP262206 AML262206 AWH262206 BGD262206 BPZ262206 BZV262206 CJR262206 CTN262206 DDJ262206 DNF262206 DXB262206 EGX262206 EQT262206 FAP262206 FKL262206 FUH262206 GED262206 GNZ262206 GXV262206 HHR262206 HRN262206 IBJ262206 ILF262206 IVB262206 JEX262206 JOT262206 JYP262206 KIL262206 KSH262206 LCD262206 LLZ262206 LVV262206 MFR262206 MPN262206 MZJ262206 NJF262206 NTB262206 OCX262206 OMT262206 OWP262206 PGL262206 PQH262206 QAD262206 QJZ262206 QTV262206 RDR262206 RNN262206 RXJ262206 SHF262206 SRB262206 TAX262206 TKT262206 TUP262206 UEL262206 UOH262206 UYD262206 VHZ262206 VRV262206 WBR262206 WLN262206 WVJ262206 B327742 IX327742 ST327742 ACP327742 AML327742 AWH327742 BGD327742 BPZ327742 BZV327742 CJR327742 CTN327742 DDJ327742 DNF327742 DXB327742 EGX327742 EQT327742 FAP327742 FKL327742 FUH327742 GED327742 GNZ327742 GXV327742 HHR327742 HRN327742 IBJ327742 ILF327742 IVB327742 JEX327742 JOT327742 JYP327742 KIL327742 KSH327742 LCD327742 LLZ327742 LVV327742 MFR327742 MPN327742 MZJ327742 NJF327742 NTB327742 OCX327742 OMT327742 OWP327742 PGL327742 PQH327742 QAD327742 QJZ327742 QTV327742 RDR327742 RNN327742 RXJ327742 SHF327742 SRB327742 TAX327742 TKT327742 TUP327742 UEL327742 UOH327742 UYD327742 VHZ327742 VRV327742 WBR327742 WLN327742 WVJ327742 B393278 IX393278 ST393278 ACP393278 AML393278 AWH393278 BGD393278 BPZ393278 BZV393278 CJR393278 CTN393278 DDJ393278 DNF393278 DXB393278 EGX393278 EQT393278 FAP393278 FKL393278 FUH393278 GED393278 GNZ393278 GXV393278 HHR393278 HRN393278 IBJ393278 ILF393278 IVB393278 JEX393278 JOT393278 JYP393278 KIL393278 KSH393278 LCD393278 LLZ393278 LVV393278 MFR393278 MPN393278 MZJ393278 NJF393278 NTB393278 OCX393278 OMT393278 OWP393278 PGL393278 PQH393278 QAD393278 QJZ393278 QTV393278 RDR393278 RNN393278 RXJ393278 SHF393278 SRB393278 TAX393278 TKT393278 TUP393278 UEL393278 UOH393278 UYD393278 VHZ393278 VRV393278 WBR393278 WLN393278 WVJ393278 B458814 IX458814 ST458814 ACP458814 AML458814 AWH458814 BGD458814 BPZ458814 BZV458814 CJR458814 CTN458814 DDJ458814 DNF458814 DXB458814 EGX458814 EQT458814 FAP458814 FKL458814 FUH458814 GED458814 GNZ458814 GXV458814 HHR458814 HRN458814 IBJ458814 ILF458814 IVB458814 JEX458814 JOT458814 JYP458814 KIL458814 KSH458814 LCD458814 LLZ458814 LVV458814 MFR458814 MPN458814 MZJ458814 NJF458814 NTB458814 OCX458814 OMT458814 OWP458814 PGL458814 PQH458814 QAD458814 QJZ458814 QTV458814 RDR458814 RNN458814 RXJ458814 SHF458814 SRB458814 TAX458814 TKT458814 TUP458814 UEL458814 UOH458814 UYD458814 VHZ458814 VRV458814 WBR458814 WLN458814 WVJ458814 B524350 IX524350 ST524350 ACP524350 AML524350 AWH524350 BGD524350 BPZ524350 BZV524350 CJR524350 CTN524350 DDJ524350 DNF524350 DXB524350 EGX524350 EQT524350 FAP524350 FKL524350 FUH524350 GED524350 GNZ524350 GXV524350 HHR524350 HRN524350 IBJ524350 ILF524350 IVB524350 JEX524350 JOT524350 JYP524350 KIL524350 KSH524350 LCD524350 LLZ524350 LVV524350 MFR524350 MPN524350 MZJ524350 NJF524350 NTB524350 OCX524350 OMT524350 OWP524350 PGL524350 PQH524350 QAD524350 QJZ524350 QTV524350 RDR524350 RNN524350 RXJ524350 SHF524350 SRB524350 TAX524350 TKT524350 TUP524350 UEL524350 UOH524350 UYD524350 VHZ524350 VRV524350 WBR524350 WLN524350 WVJ524350 B589886 IX589886 ST589886 ACP589886 AML589886 AWH589886 BGD589886 BPZ589886 BZV589886 CJR589886 CTN589886 DDJ589886 DNF589886 DXB589886 EGX589886 EQT589886 FAP589886 FKL589886 FUH589886 GED589886 GNZ589886 GXV589886 HHR589886 HRN589886 IBJ589886 ILF589886 IVB589886 JEX589886 JOT589886 JYP589886 KIL589886 KSH589886 LCD589886 LLZ589886 LVV589886 MFR589886 MPN589886 MZJ589886 NJF589886 NTB589886 OCX589886 OMT589886 OWP589886 PGL589886 PQH589886 QAD589886 QJZ589886 QTV589886 RDR589886 RNN589886 RXJ589886 SHF589886 SRB589886 TAX589886 TKT589886 TUP589886 UEL589886 UOH589886 UYD589886 VHZ589886 VRV589886 WBR589886 WLN589886 WVJ589886 B655422 IX655422 ST655422 ACP655422 AML655422 AWH655422 BGD655422 BPZ655422 BZV655422 CJR655422 CTN655422 DDJ655422 DNF655422 DXB655422 EGX655422 EQT655422 FAP655422 FKL655422 FUH655422 GED655422 GNZ655422 GXV655422 HHR655422 HRN655422 IBJ655422 ILF655422 IVB655422 JEX655422 JOT655422 JYP655422 KIL655422 KSH655422 LCD655422 LLZ655422 LVV655422 MFR655422 MPN655422 MZJ655422 NJF655422 NTB655422 OCX655422 OMT655422 OWP655422 PGL655422 PQH655422 QAD655422 QJZ655422 QTV655422 RDR655422 RNN655422 RXJ655422 SHF655422 SRB655422 TAX655422 TKT655422 TUP655422 UEL655422 UOH655422 UYD655422 VHZ655422 VRV655422 WBR655422 WLN655422 WVJ655422 B720958 IX720958 ST720958 ACP720958 AML720958 AWH720958 BGD720958 BPZ720958 BZV720958 CJR720958 CTN720958 DDJ720958 DNF720958 DXB720958 EGX720958 EQT720958 FAP720958 FKL720958 FUH720958 GED720958 GNZ720958 GXV720958 HHR720958 HRN720958 IBJ720958 ILF720958 IVB720958 JEX720958 JOT720958 JYP720958 KIL720958 KSH720958 LCD720958 LLZ720958 LVV720958 MFR720958 MPN720958 MZJ720958 NJF720958 NTB720958 OCX720958 OMT720958 OWP720958 PGL720958 PQH720958 QAD720958 QJZ720958 QTV720958 RDR720958 RNN720958 RXJ720958 SHF720958 SRB720958 TAX720958 TKT720958 TUP720958 UEL720958 UOH720958 UYD720958 VHZ720958 VRV720958 WBR720958 WLN720958 WVJ720958 B786494 IX786494 ST786494 ACP786494 AML786494 AWH786494 BGD786494 BPZ786494 BZV786494 CJR786494 CTN786494 DDJ786494 DNF786494 DXB786494 EGX786494 EQT786494 FAP786494 FKL786494 FUH786494 GED786494 GNZ786494 GXV786494 HHR786494 HRN786494 IBJ786494 ILF786494 IVB786494 JEX786494 JOT786494 JYP786494 KIL786494 KSH786494 LCD786494 LLZ786494 LVV786494 MFR786494 MPN786494 MZJ786494 NJF786494 NTB786494 OCX786494 OMT786494 OWP786494 PGL786494 PQH786494 QAD786494 QJZ786494 QTV786494 RDR786494 RNN786494 RXJ786494 SHF786494 SRB786494 TAX786494 TKT786494 TUP786494 UEL786494 UOH786494 UYD786494 VHZ786494 VRV786494 WBR786494 WLN786494 WVJ786494 B852030 IX852030 ST852030 ACP852030 AML852030 AWH852030 BGD852030 BPZ852030 BZV852030 CJR852030 CTN852030 DDJ852030 DNF852030 DXB852030 EGX852030 EQT852030 FAP852030 FKL852030 FUH852030 GED852030 GNZ852030 GXV852030 HHR852030 HRN852030 IBJ852030 ILF852030 IVB852030 JEX852030 JOT852030 JYP852030 KIL852030 KSH852030 LCD852030 LLZ852030 LVV852030 MFR852030 MPN852030 MZJ852030 NJF852030 NTB852030 OCX852030 OMT852030 OWP852030 PGL852030 PQH852030 QAD852030 QJZ852030 QTV852030 RDR852030 RNN852030 RXJ852030 SHF852030 SRB852030 TAX852030 TKT852030 TUP852030 UEL852030 UOH852030 UYD852030 VHZ852030 VRV852030 WBR852030 WLN852030 WVJ852030 B917566 IX917566 ST917566 ACP917566 AML917566 AWH917566 BGD917566 BPZ917566 BZV917566 CJR917566 CTN917566 DDJ917566 DNF917566 DXB917566 EGX917566 EQT917566 FAP917566 FKL917566 FUH917566 GED917566 GNZ917566 GXV917566 HHR917566 HRN917566 IBJ917566 ILF917566 IVB917566 JEX917566 JOT917566 JYP917566 KIL917566 KSH917566 LCD917566 LLZ917566 LVV917566 MFR917566 MPN917566 MZJ917566 NJF917566 NTB917566 OCX917566 OMT917566 OWP917566 PGL917566 PQH917566 QAD917566 QJZ917566 QTV917566 RDR917566 RNN917566 RXJ917566 SHF917566 SRB917566 TAX917566 TKT917566 TUP917566 UEL917566 UOH917566 UYD917566 VHZ917566 VRV917566 WBR917566 WLN917566 WVJ917566 B983102 IX983102 ST983102 ACP983102 AML983102 AWH983102 BGD983102 BPZ983102 BZV983102 CJR983102 CTN983102 DDJ983102 DNF983102 DXB983102 EGX983102 EQT983102 FAP983102 FKL983102 FUH983102 GED983102 GNZ983102 GXV983102 HHR983102 HRN983102 IBJ983102 ILF983102 IVB983102 JEX983102 JOT983102 JYP983102 KIL983102 KSH983102 LCD983102 LLZ983102 LVV983102 MFR983102 MPN983102 MZJ983102 NJF983102 NTB983102 OCX983102 OMT983102 OWP983102 PGL983102 PQH983102 QAD983102 QJZ983102 QTV983102 RDR983102 RNN983102 RXJ983102 SHF983102 SRB983102 TAX983102 TKT983102 TUP983102 UEL983102 UOH983102 UYD983102 VHZ983102 VRV983102 WBR983102 WLN983102 WVJ983102">
      <formula1>8</formula1>
      <formula2>14</formula2>
    </dataValidation>
    <dataValidation type="whole" allowBlank="1" showInputMessage="1" showErrorMessage="1" promptTitle="Число уроков математики в неделю" prompt="Введите количество уроков " sqref="WVK46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C65589 IY65589 SU65589 ACQ65589 AMM65589 AWI65589 BGE65589 BQA65589 BZW65589 CJS65589 CTO65589 DDK65589 DNG65589 DXC65589 EGY65589 EQU65589 FAQ65589 FKM65589 FUI65589 GEE65589 GOA65589 GXW65589 HHS65589 HRO65589 IBK65589 ILG65589 IVC65589 JEY65589 JOU65589 JYQ65589 KIM65589 KSI65589 LCE65589 LMA65589 LVW65589 MFS65589 MPO65589 MZK65589 NJG65589 NTC65589 OCY65589 OMU65589 OWQ65589 PGM65589 PQI65589 QAE65589 QKA65589 QTW65589 RDS65589 RNO65589 RXK65589 SHG65589 SRC65589 TAY65589 TKU65589 TUQ65589 UEM65589 UOI65589 UYE65589 VIA65589 VRW65589 WBS65589 WLO65589 WVK65589 C131125 IY131125 SU131125 ACQ131125 AMM131125 AWI131125 BGE131125 BQA131125 BZW131125 CJS131125 CTO131125 DDK131125 DNG131125 DXC131125 EGY131125 EQU131125 FAQ131125 FKM131125 FUI131125 GEE131125 GOA131125 GXW131125 HHS131125 HRO131125 IBK131125 ILG131125 IVC131125 JEY131125 JOU131125 JYQ131125 KIM131125 KSI131125 LCE131125 LMA131125 LVW131125 MFS131125 MPO131125 MZK131125 NJG131125 NTC131125 OCY131125 OMU131125 OWQ131125 PGM131125 PQI131125 QAE131125 QKA131125 QTW131125 RDS131125 RNO131125 RXK131125 SHG131125 SRC131125 TAY131125 TKU131125 TUQ131125 UEM131125 UOI131125 UYE131125 VIA131125 VRW131125 WBS131125 WLO131125 WVK131125 C196661 IY196661 SU196661 ACQ196661 AMM196661 AWI196661 BGE196661 BQA196661 BZW196661 CJS196661 CTO196661 DDK196661 DNG196661 DXC196661 EGY196661 EQU196661 FAQ196661 FKM196661 FUI196661 GEE196661 GOA196661 GXW196661 HHS196661 HRO196661 IBK196661 ILG196661 IVC196661 JEY196661 JOU196661 JYQ196661 KIM196661 KSI196661 LCE196661 LMA196661 LVW196661 MFS196661 MPO196661 MZK196661 NJG196661 NTC196661 OCY196661 OMU196661 OWQ196661 PGM196661 PQI196661 QAE196661 QKA196661 QTW196661 RDS196661 RNO196661 RXK196661 SHG196661 SRC196661 TAY196661 TKU196661 TUQ196661 UEM196661 UOI196661 UYE196661 VIA196661 VRW196661 WBS196661 WLO196661 WVK196661 C262197 IY262197 SU262197 ACQ262197 AMM262197 AWI262197 BGE262197 BQA262197 BZW262197 CJS262197 CTO262197 DDK262197 DNG262197 DXC262197 EGY262197 EQU262197 FAQ262197 FKM262197 FUI262197 GEE262197 GOA262197 GXW262197 HHS262197 HRO262197 IBK262197 ILG262197 IVC262197 JEY262197 JOU262197 JYQ262197 KIM262197 KSI262197 LCE262197 LMA262197 LVW262197 MFS262197 MPO262197 MZK262197 NJG262197 NTC262197 OCY262197 OMU262197 OWQ262197 PGM262197 PQI262197 QAE262197 QKA262197 QTW262197 RDS262197 RNO262197 RXK262197 SHG262197 SRC262197 TAY262197 TKU262197 TUQ262197 UEM262197 UOI262197 UYE262197 VIA262197 VRW262197 WBS262197 WLO262197 WVK262197 C327733 IY327733 SU327733 ACQ327733 AMM327733 AWI327733 BGE327733 BQA327733 BZW327733 CJS327733 CTO327733 DDK327733 DNG327733 DXC327733 EGY327733 EQU327733 FAQ327733 FKM327733 FUI327733 GEE327733 GOA327733 GXW327733 HHS327733 HRO327733 IBK327733 ILG327733 IVC327733 JEY327733 JOU327733 JYQ327733 KIM327733 KSI327733 LCE327733 LMA327733 LVW327733 MFS327733 MPO327733 MZK327733 NJG327733 NTC327733 OCY327733 OMU327733 OWQ327733 PGM327733 PQI327733 QAE327733 QKA327733 QTW327733 RDS327733 RNO327733 RXK327733 SHG327733 SRC327733 TAY327733 TKU327733 TUQ327733 UEM327733 UOI327733 UYE327733 VIA327733 VRW327733 WBS327733 WLO327733 WVK327733 C393269 IY393269 SU393269 ACQ393269 AMM393269 AWI393269 BGE393269 BQA393269 BZW393269 CJS393269 CTO393269 DDK393269 DNG393269 DXC393269 EGY393269 EQU393269 FAQ393269 FKM393269 FUI393269 GEE393269 GOA393269 GXW393269 HHS393269 HRO393269 IBK393269 ILG393269 IVC393269 JEY393269 JOU393269 JYQ393269 KIM393269 KSI393269 LCE393269 LMA393269 LVW393269 MFS393269 MPO393269 MZK393269 NJG393269 NTC393269 OCY393269 OMU393269 OWQ393269 PGM393269 PQI393269 QAE393269 QKA393269 QTW393269 RDS393269 RNO393269 RXK393269 SHG393269 SRC393269 TAY393269 TKU393269 TUQ393269 UEM393269 UOI393269 UYE393269 VIA393269 VRW393269 WBS393269 WLO393269 WVK393269 C458805 IY458805 SU458805 ACQ458805 AMM458805 AWI458805 BGE458805 BQA458805 BZW458805 CJS458805 CTO458805 DDK458805 DNG458805 DXC458805 EGY458805 EQU458805 FAQ458805 FKM458805 FUI458805 GEE458805 GOA458805 GXW458805 HHS458805 HRO458805 IBK458805 ILG458805 IVC458805 JEY458805 JOU458805 JYQ458805 KIM458805 KSI458805 LCE458805 LMA458805 LVW458805 MFS458805 MPO458805 MZK458805 NJG458805 NTC458805 OCY458805 OMU458805 OWQ458805 PGM458805 PQI458805 QAE458805 QKA458805 QTW458805 RDS458805 RNO458805 RXK458805 SHG458805 SRC458805 TAY458805 TKU458805 TUQ458805 UEM458805 UOI458805 UYE458805 VIA458805 VRW458805 WBS458805 WLO458805 WVK458805 C524341 IY524341 SU524341 ACQ524341 AMM524341 AWI524341 BGE524341 BQA524341 BZW524341 CJS524341 CTO524341 DDK524341 DNG524341 DXC524341 EGY524341 EQU524341 FAQ524341 FKM524341 FUI524341 GEE524341 GOA524341 GXW524341 HHS524341 HRO524341 IBK524341 ILG524341 IVC524341 JEY524341 JOU524341 JYQ524341 KIM524341 KSI524341 LCE524341 LMA524341 LVW524341 MFS524341 MPO524341 MZK524341 NJG524341 NTC524341 OCY524341 OMU524341 OWQ524341 PGM524341 PQI524341 QAE524341 QKA524341 QTW524341 RDS524341 RNO524341 RXK524341 SHG524341 SRC524341 TAY524341 TKU524341 TUQ524341 UEM524341 UOI524341 UYE524341 VIA524341 VRW524341 WBS524341 WLO524341 WVK524341 C589877 IY589877 SU589877 ACQ589877 AMM589877 AWI589877 BGE589877 BQA589877 BZW589877 CJS589877 CTO589877 DDK589877 DNG589877 DXC589877 EGY589877 EQU589877 FAQ589877 FKM589877 FUI589877 GEE589877 GOA589877 GXW589877 HHS589877 HRO589877 IBK589877 ILG589877 IVC589877 JEY589877 JOU589877 JYQ589877 KIM589877 KSI589877 LCE589877 LMA589877 LVW589877 MFS589877 MPO589877 MZK589877 NJG589877 NTC589877 OCY589877 OMU589877 OWQ589877 PGM589877 PQI589877 QAE589877 QKA589877 QTW589877 RDS589877 RNO589877 RXK589877 SHG589877 SRC589877 TAY589877 TKU589877 TUQ589877 UEM589877 UOI589877 UYE589877 VIA589877 VRW589877 WBS589877 WLO589877 WVK589877 C655413 IY655413 SU655413 ACQ655413 AMM655413 AWI655413 BGE655413 BQA655413 BZW655413 CJS655413 CTO655413 DDK655413 DNG655413 DXC655413 EGY655413 EQU655413 FAQ655413 FKM655413 FUI655413 GEE655413 GOA655413 GXW655413 HHS655413 HRO655413 IBK655413 ILG655413 IVC655413 JEY655413 JOU655413 JYQ655413 KIM655413 KSI655413 LCE655413 LMA655413 LVW655413 MFS655413 MPO655413 MZK655413 NJG655413 NTC655413 OCY655413 OMU655413 OWQ655413 PGM655413 PQI655413 QAE655413 QKA655413 QTW655413 RDS655413 RNO655413 RXK655413 SHG655413 SRC655413 TAY655413 TKU655413 TUQ655413 UEM655413 UOI655413 UYE655413 VIA655413 VRW655413 WBS655413 WLO655413 WVK655413 C720949 IY720949 SU720949 ACQ720949 AMM720949 AWI720949 BGE720949 BQA720949 BZW720949 CJS720949 CTO720949 DDK720949 DNG720949 DXC720949 EGY720949 EQU720949 FAQ720949 FKM720949 FUI720949 GEE720949 GOA720949 GXW720949 HHS720949 HRO720949 IBK720949 ILG720949 IVC720949 JEY720949 JOU720949 JYQ720949 KIM720949 KSI720949 LCE720949 LMA720949 LVW720949 MFS720949 MPO720949 MZK720949 NJG720949 NTC720949 OCY720949 OMU720949 OWQ720949 PGM720949 PQI720949 QAE720949 QKA720949 QTW720949 RDS720949 RNO720949 RXK720949 SHG720949 SRC720949 TAY720949 TKU720949 TUQ720949 UEM720949 UOI720949 UYE720949 VIA720949 VRW720949 WBS720949 WLO720949 WVK720949 C786485 IY786485 SU786485 ACQ786485 AMM786485 AWI786485 BGE786485 BQA786485 BZW786485 CJS786485 CTO786485 DDK786485 DNG786485 DXC786485 EGY786485 EQU786485 FAQ786485 FKM786485 FUI786485 GEE786485 GOA786485 GXW786485 HHS786485 HRO786485 IBK786485 ILG786485 IVC786485 JEY786485 JOU786485 JYQ786485 KIM786485 KSI786485 LCE786485 LMA786485 LVW786485 MFS786485 MPO786485 MZK786485 NJG786485 NTC786485 OCY786485 OMU786485 OWQ786485 PGM786485 PQI786485 QAE786485 QKA786485 QTW786485 RDS786485 RNO786485 RXK786485 SHG786485 SRC786485 TAY786485 TKU786485 TUQ786485 UEM786485 UOI786485 UYE786485 VIA786485 VRW786485 WBS786485 WLO786485 WVK786485 C852021 IY852021 SU852021 ACQ852021 AMM852021 AWI852021 BGE852021 BQA852021 BZW852021 CJS852021 CTO852021 DDK852021 DNG852021 DXC852021 EGY852021 EQU852021 FAQ852021 FKM852021 FUI852021 GEE852021 GOA852021 GXW852021 HHS852021 HRO852021 IBK852021 ILG852021 IVC852021 JEY852021 JOU852021 JYQ852021 KIM852021 KSI852021 LCE852021 LMA852021 LVW852021 MFS852021 MPO852021 MZK852021 NJG852021 NTC852021 OCY852021 OMU852021 OWQ852021 PGM852021 PQI852021 QAE852021 QKA852021 QTW852021 RDS852021 RNO852021 RXK852021 SHG852021 SRC852021 TAY852021 TKU852021 TUQ852021 UEM852021 UOI852021 UYE852021 VIA852021 VRW852021 WBS852021 WLO852021 WVK852021 C917557 IY917557 SU917557 ACQ917557 AMM917557 AWI917557 BGE917557 BQA917557 BZW917557 CJS917557 CTO917557 DDK917557 DNG917557 DXC917557 EGY917557 EQU917557 FAQ917557 FKM917557 FUI917557 GEE917557 GOA917557 GXW917557 HHS917557 HRO917557 IBK917557 ILG917557 IVC917557 JEY917557 JOU917557 JYQ917557 KIM917557 KSI917557 LCE917557 LMA917557 LVW917557 MFS917557 MPO917557 MZK917557 NJG917557 NTC917557 OCY917557 OMU917557 OWQ917557 PGM917557 PQI917557 QAE917557 QKA917557 QTW917557 RDS917557 RNO917557 RXK917557 SHG917557 SRC917557 TAY917557 TKU917557 TUQ917557 UEM917557 UOI917557 UYE917557 VIA917557 VRW917557 WBS917557 WLO917557 WVK917557 C983093 IY983093 SU983093 ACQ983093 AMM983093 AWI983093 BGE983093 BQA983093 BZW983093 CJS983093 CTO983093 DDK983093 DNG983093 DXC983093 EGY983093 EQU983093 FAQ983093 FKM983093 FUI983093 GEE983093 GOA983093 GXW983093 HHS983093 HRO983093 IBK983093 ILG983093 IVC983093 JEY983093 JOU983093 JYQ983093 KIM983093 KSI983093 LCE983093 LMA983093 LVW983093 MFS983093 MPO983093 MZK983093 NJG983093 NTC983093 OCY983093 OMU983093 OWQ983093 PGM983093 PQI983093 QAE983093 QKA983093 QTW983093 RDS983093 RNO983093 RXK983093 SHG983093 SRC983093 TAY983093 TKU983093 TUQ983093 UEM983093 UOI983093 UYE983093 VIA983093 VRW983093 WBS983093 WLO983093 WVK983093 C37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C46 IY46 SU46 ACQ46 AMM46 AWI46 BGE46 BQA46 BZW46 CJS46 CTO46 DDK46 DNG46 DXC46 EGY46 EQU46 FAQ46 FKM46 FUI46 GEE46 GOA46 GXW46 HHS46 HRO46 IBK46 ILG46 IVC46 JEY46 JOU46 JYQ46 KIM46 KSI46 LCE46 LMA46 LVW46 MFS46 MPO46 MZK46 NJG46 NTC46 OCY46 OMU46 OWQ46 PGM46 PQI46 QAE46 QKA46 QTW46 RDS46 RNO46 RXK46 SHG46 SRC46 TAY46 TKU46 TUQ46 UEM46 UOI46 UYE46 VIA46 VRW46 WBS46 WLO46">
      <formula1>3</formula1>
      <formula2>6</formula2>
    </dataValidation>
    <dataValidation type="whole" allowBlank="1" showInputMessage="1" showErrorMessage="1" promptTitle="Число учащихся в классе" prompt="Введите количество учащихся в классе" sqref="B23:B24 IX23:IX24 ST23:ST24 ACP23:ACP24 AML23:AML24 AWH23:AWH24 BGD23:BGD24 BPZ23:BPZ24 BZV23:BZV24 CJR23:CJR24 CTN23:CTN24 DDJ23:DDJ24 DNF23:DNF24 DXB23:DXB24 EGX23:EGX24 EQT23:EQT24 FAP23:FAP24 FKL23:FKL24 FUH23:FUH24 GED23:GED24 GNZ23:GNZ24 GXV23:GXV24 HHR23:HHR24 HRN23:HRN24 IBJ23:IBJ24 ILF23:ILF24 IVB23:IVB24 JEX23:JEX24 JOT23:JOT24 JYP23:JYP24 KIL23:KIL24 KSH23:KSH24 LCD23:LCD24 LLZ23:LLZ24 LVV23:LVV24 MFR23:MFR24 MPN23:MPN24 MZJ23:MZJ24 NJF23:NJF24 NTB23:NTB24 OCX23:OCX24 OMT23:OMT24 OWP23:OWP24 PGL23:PGL24 PQH23:PQH24 QAD23:QAD24 QJZ23:QJZ24 QTV23:QTV24 RDR23:RDR24 RNN23:RNN24 RXJ23:RXJ24 SHF23:SHF24 SRB23:SRB24 TAX23:TAX24 TKT23:TKT24 TUP23:TUP24 UEL23:UEL24 UOH23:UOH24 UYD23:UYD24 VHZ23:VHZ24 VRV23:VRV24 WBR23:WBR24 WLN23:WLN24 WVJ23:WVJ24 B65584:B65585 IX65584:IX65585 ST65584:ST65585 ACP65584:ACP65585 AML65584:AML65585 AWH65584:AWH65585 BGD65584:BGD65585 BPZ65584:BPZ65585 BZV65584:BZV65585 CJR65584:CJR65585 CTN65584:CTN65585 DDJ65584:DDJ65585 DNF65584:DNF65585 DXB65584:DXB65585 EGX65584:EGX65585 EQT65584:EQT65585 FAP65584:FAP65585 FKL65584:FKL65585 FUH65584:FUH65585 GED65584:GED65585 GNZ65584:GNZ65585 GXV65584:GXV65585 HHR65584:HHR65585 HRN65584:HRN65585 IBJ65584:IBJ65585 ILF65584:ILF65585 IVB65584:IVB65585 JEX65584:JEX65585 JOT65584:JOT65585 JYP65584:JYP65585 KIL65584:KIL65585 KSH65584:KSH65585 LCD65584:LCD65585 LLZ65584:LLZ65585 LVV65584:LVV65585 MFR65584:MFR65585 MPN65584:MPN65585 MZJ65584:MZJ65585 NJF65584:NJF65585 NTB65584:NTB65585 OCX65584:OCX65585 OMT65584:OMT65585 OWP65584:OWP65585 PGL65584:PGL65585 PQH65584:PQH65585 QAD65584:QAD65585 QJZ65584:QJZ65585 QTV65584:QTV65585 RDR65584:RDR65585 RNN65584:RNN65585 RXJ65584:RXJ65585 SHF65584:SHF65585 SRB65584:SRB65585 TAX65584:TAX65585 TKT65584:TKT65585 TUP65584:TUP65585 UEL65584:UEL65585 UOH65584:UOH65585 UYD65584:UYD65585 VHZ65584:VHZ65585 VRV65584:VRV65585 WBR65584:WBR65585 WLN65584:WLN65585 WVJ65584:WVJ65585 B131120:B131121 IX131120:IX131121 ST131120:ST131121 ACP131120:ACP131121 AML131120:AML131121 AWH131120:AWH131121 BGD131120:BGD131121 BPZ131120:BPZ131121 BZV131120:BZV131121 CJR131120:CJR131121 CTN131120:CTN131121 DDJ131120:DDJ131121 DNF131120:DNF131121 DXB131120:DXB131121 EGX131120:EGX131121 EQT131120:EQT131121 FAP131120:FAP131121 FKL131120:FKL131121 FUH131120:FUH131121 GED131120:GED131121 GNZ131120:GNZ131121 GXV131120:GXV131121 HHR131120:HHR131121 HRN131120:HRN131121 IBJ131120:IBJ131121 ILF131120:ILF131121 IVB131120:IVB131121 JEX131120:JEX131121 JOT131120:JOT131121 JYP131120:JYP131121 KIL131120:KIL131121 KSH131120:KSH131121 LCD131120:LCD131121 LLZ131120:LLZ131121 LVV131120:LVV131121 MFR131120:MFR131121 MPN131120:MPN131121 MZJ131120:MZJ131121 NJF131120:NJF131121 NTB131120:NTB131121 OCX131120:OCX131121 OMT131120:OMT131121 OWP131120:OWP131121 PGL131120:PGL131121 PQH131120:PQH131121 QAD131120:QAD131121 QJZ131120:QJZ131121 QTV131120:QTV131121 RDR131120:RDR131121 RNN131120:RNN131121 RXJ131120:RXJ131121 SHF131120:SHF131121 SRB131120:SRB131121 TAX131120:TAX131121 TKT131120:TKT131121 TUP131120:TUP131121 UEL131120:UEL131121 UOH131120:UOH131121 UYD131120:UYD131121 VHZ131120:VHZ131121 VRV131120:VRV131121 WBR131120:WBR131121 WLN131120:WLN131121 WVJ131120:WVJ131121 B196656:B196657 IX196656:IX196657 ST196656:ST196657 ACP196656:ACP196657 AML196656:AML196657 AWH196656:AWH196657 BGD196656:BGD196657 BPZ196656:BPZ196657 BZV196656:BZV196657 CJR196656:CJR196657 CTN196656:CTN196657 DDJ196656:DDJ196657 DNF196656:DNF196657 DXB196656:DXB196657 EGX196656:EGX196657 EQT196656:EQT196657 FAP196656:FAP196657 FKL196656:FKL196657 FUH196656:FUH196657 GED196656:GED196657 GNZ196656:GNZ196657 GXV196656:GXV196657 HHR196656:HHR196657 HRN196656:HRN196657 IBJ196656:IBJ196657 ILF196656:ILF196657 IVB196656:IVB196657 JEX196656:JEX196657 JOT196656:JOT196657 JYP196656:JYP196657 KIL196656:KIL196657 KSH196656:KSH196657 LCD196656:LCD196657 LLZ196656:LLZ196657 LVV196656:LVV196657 MFR196656:MFR196657 MPN196656:MPN196657 MZJ196656:MZJ196657 NJF196656:NJF196657 NTB196656:NTB196657 OCX196656:OCX196657 OMT196656:OMT196657 OWP196656:OWP196657 PGL196656:PGL196657 PQH196656:PQH196657 QAD196656:QAD196657 QJZ196656:QJZ196657 QTV196656:QTV196657 RDR196656:RDR196657 RNN196656:RNN196657 RXJ196656:RXJ196657 SHF196656:SHF196657 SRB196656:SRB196657 TAX196656:TAX196657 TKT196656:TKT196657 TUP196656:TUP196657 UEL196656:UEL196657 UOH196656:UOH196657 UYD196656:UYD196657 VHZ196656:VHZ196657 VRV196656:VRV196657 WBR196656:WBR196657 WLN196656:WLN196657 WVJ196656:WVJ196657 B262192:B262193 IX262192:IX262193 ST262192:ST262193 ACP262192:ACP262193 AML262192:AML262193 AWH262192:AWH262193 BGD262192:BGD262193 BPZ262192:BPZ262193 BZV262192:BZV262193 CJR262192:CJR262193 CTN262192:CTN262193 DDJ262192:DDJ262193 DNF262192:DNF262193 DXB262192:DXB262193 EGX262192:EGX262193 EQT262192:EQT262193 FAP262192:FAP262193 FKL262192:FKL262193 FUH262192:FUH262193 GED262192:GED262193 GNZ262192:GNZ262193 GXV262192:GXV262193 HHR262192:HHR262193 HRN262192:HRN262193 IBJ262192:IBJ262193 ILF262192:ILF262193 IVB262192:IVB262193 JEX262192:JEX262193 JOT262192:JOT262193 JYP262192:JYP262193 KIL262192:KIL262193 KSH262192:KSH262193 LCD262192:LCD262193 LLZ262192:LLZ262193 LVV262192:LVV262193 MFR262192:MFR262193 MPN262192:MPN262193 MZJ262192:MZJ262193 NJF262192:NJF262193 NTB262192:NTB262193 OCX262192:OCX262193 OMT262192:OMT262193 OWP262192:OWP262193 PGL262192:PGL262193 PQH262192:PQH262193 QAD262192:QAD262193 QJZ262192:QJZ262193 QTV262192:QTV262193 RDR262192:RDR262193 RNN262192:RNN262193 RXJ262192:RXJ262193 SHF262192:SHF262193 SRB262192:SRB262193 TAX262192:TAX262193 TKT262192:TKT262193 TUP262192:TUP262193 UEL262192:UEL262193 UOH262192:UOH262193 UYD262192:UYD262193 VHZ262192:VHZ262193 VRV262192:VRV262193 WBR262192:WBR262193 WLN262192:WLN262193 WVJ262192:WVJ262193 B327728:B327729 IX327728:IX327729 ST327728:ST327729 ACP327728:ACP327729 AML327728:AML327729 AWH327728:AWH327729 BGD327728:BGD327729 BPZ327728:BPZ327729 BZV327728:BZV327729 CJR327728:CJR327729 CTN327728:CTN327729 DDJ327728:DDJ327729 DNF327728:DNF327729 DXB327728:DXB327729 EGX327728:EGX327729 EQT327728:EQT327729 FAP327728:FAP327729 FKL327728:FKL327729 FUH327728:FUH327729 GED327728:GED327729 GNZ327728:GNZ327729 GXV327728:GXV327729 HHR327728:HHR327729 HRN327728:HRN327729 IBJ327728:IBJ327729 ILF327728:ILF327729 IVB327728:IVB327729 JEX327728:JEX327729 JOT327728:JOT327729 JYP327728:JYP327729 KIL327728:KIL327729 KSH327728:KSH327729 LCD327728:LCD327729 LLZ327728:LLZ327729 LVV327728:LVV327729 MFR327728:MFR327729 MPN327728:MPN327729 MZJ327728:MZJ327729 NJF327728:NJF327729 NTB327728:NTB327729 OCX327728:OCX327729 OMT327728:OMT327729 OWP327728:OWP327729 PGL327728:PGL327729 PQH327728:PQH327729 QAD327728:QAD327729 QJZ327728:QJZ327729 QTV327728:QTV327729 RDR327728:RDR327729 RNN327728:RNN327729 RXJ327728:RXJ327729 SHF327728:SHF327729 SRB327728:SRB327729 TAX327728:TAX327729 TKT327728:TKT327729 TUP327728:TUP327729 UEL327728:UEL327729 UOH327728:UOH327729 UYD327728:UYD327729 VHZ327728:VHZ327729 VRV327728:VRV327729 WBR327728:WBR327729 WLN327728:WLN327729 WVJ327728:WVJ327729 B393264:B393265 IX393264:IX393265 ST393264:ST393265 ACP393264:ACP393265 AML393264:AML393265 AWH393264:AWH393265 BGD393264:BGD393265 BPZ393264:BPZ393265 BZV393264:BZV393265 CJR393264:CJR393265 CTN393264:CTN393265 DDJ393264:DDJ393265 DNF393264:DNF393265 DXB393264:DXB393265 EGX393264:EGX393265 EQT393264:EQT393265 FAP393264:FAP393265 FKL393264:FKL393265 FUH393264:FUH393265 GED393264:GED393265 GNZ393264:GNZ393265 GXV393264:GXV393265 HHR393264:HHR393265 HRN393264:HRN393265 IBJ393264:IBJ393265 ILF393264:ILF393265 IVB393264:IVB393265 JEX393264:JEX393265 JOT393264:JOT393265 JYP393264:JYP393265 KIL393264:KIL393265 KSH393264:KSH393265 LCD393264:LCD393265 LLZ393264:LLZ393265 LVV393264:LVV393265 MFR393264:MFR393265 MPN393264:MPN393265 MZJ393264:MZJ393265 NJF393264:NJF393265 NTB393264:NTB393265 OCX393264:OCX393265 OMT393264:OMT393265 OWP393264:OWP393265 PGL393264:PGL393265 PQH393264:PQH393265 QAD393264:QAD393265 QJZ393264:QJZ393265 QTV393264:QTV393265 RDR393264:RDR393265 RNN393264:RNN393265 RXJ393264:RXJ393265 SHF393264:SHF393265 SRB393264:SRB393265 TAX393264:TAX393265 TKT393264:TKT393265 TUP393264:TUP393265 UEL393264:UEL393265 UOH393264:UOH393265 UYD393264:UYD393265 VHZ393264:VHZ393265 VRV393264:VRV393265 WBR393264:WBR393265 WLN393264:WLN393265 WVJ393264:WVJ393265 B458800:B458801 IX458800:IX458801 ST458800:ST458801 ACP458800:ACP458801 AML458800:AML458801 AWH458800:AWH458801 BGD458800:BGD458801 BPZ458800:BPZ458801 BZV458800:BZV458801 CJR458800:CJR458801 CTN458800:CTN458801 DDJ458800:DDJ458801 DNF458800:DNF458801 DXB458800:DXB458801 EGX458800:EGX458801 EQT458800:EQT458801 FAP458800:FAP458801 FKL458800:FKL458801 FUH458800:FUH458801 GED458800:GED458801 GNZ458800:GNZ458801 GXV458800:GXV458801 HHR458800:HHR458801 HRN458800:HRN458801 IBJ458800:IBJ458801 ILF458800:ILF458801 IVB458800:IVB458801 JEX458800:JEX458801 JOT458800:JOT458801 JYP458800:JYP458801 KIL458800:KIL458801 KSH458800:KSH458801 LCD458800:LCD458801 LLZ458800:LLZ458801 LVV458800:LVV458801 MFR458800:MFR458801 MPN458800:MPN458801 MZJ458800:MZJ458801 NJF458800:NJF458801 NTB458800:NTB458801 OCX458800:OCX458801 OMT458800:OMT458801 OWP458800:OWP458801 PGL458800:PGL458801 PQH458800:PQH458801 QAD458800:QAD458801 QJZ458800:QJZ458801 QTV458800:QTV458801 RDR458800:RDR458801 RNN458800:RNN458801 RXJ458800:RXJ458801 SHF458800:SHF458801 SRB458800:SRB458801 TAX458800:TAX458801 TKT458800:TKT458801 TUP458800:TUP458801 UEL458800:UEL458801 UOH458800:UOH458801 UYD458800:UYD458801 VHZ458800:VHZ458801 VRV458800:VRV458801 WBR458800:WBR458801 WLN458800:WLN458801 WVJ458800:WVJ458801 B524336:B524337 IX524336:IX524337 ST524336:ST524337 ACP524336:ACP524337 AML524336:AML524337 AWH524336:AWH524337 BGD524336:BGD524337 BPZ524336:BPZ524337 BZV524336:BZV524337 CJR524336:CJR524337 CTN524336:CTN524337 DDJ524336:DDJ524337 DNF524336:DNF524337 DXB524336:DXB524337 EGX524336:EGX524337 EQT524336:EQT524337 FAP524336:FAP524337 FKL524336:FKL524337 FUH524336:FUH524337 GED524336:GED524337 GNZ524336:GNZ524337 GXV524336:GXV524337 HHR524336:HHR524337 HRN524336:HRN524337 IBJ524336:IBJ524337 ILF524336:ILF524337 IVB524336:IVB524337 JEX524336:JEX524337 JOT524336:JOT524337 JYP524336:JYP524337 KIL524336:KIL524337 KSH524336:KSH524337 LCD524336:LCD524337 LLZ524336:LLZ524337 LVV524336:LVV524337 MFR524336:MFR524337 MPN524336:MPN524337 MZJ524336:MZJ524337 NJF524336:NJF524337 NTB524336:NTB524337 OCX524336:OCX524337 OMT524336:OMT524337 OWP524336:OWP524337 PGL524336:PGL524337 PQH524336:PQH524337 QAD524336:QAD524337 QJZ524336:QJZ524337 QTV524336:QTV524337 RDR524336:RDR524337 RNN524336:RNN524337 RXJ524336:RXJ524337 SHF524336:SHF524337 SRB524336:SRB524337 TAX524336:TAX524337 TKT524336:TKT524337 TUP524336:TUP524337 UEL524336:UEL524337 UOH524336:UOH524337 UYD524336:UYD524337 VHZ524336:VHZ524337 VRV524336:VRV524337 WBR524336:WBR524337 WLN524336:WLN524337 WVJ524336:WVJ524337 B589872:B589873 IX589872:IX589873 ST589872:ST589873 ACP589872:ACP589873 AML589872:AML589873 AWH589872:AWH589873 BGD589872:BGD589873 BPZ589872:BPZ589873 BZV589872:BZV589873 CJR589872:CJR589873 CTN589872:CTN589873 DDJ589872:DDJ589873 DNF589872:DNF589873 DXB589872:DXB589873 EGX589872:EGX589873 EQT589872:EQT589873 FAP589872:FAP589873 FKL589872:FKL589873 FUH589872:FUH589873 GED589872:GED589873 GNZ589872:GNZ589873 GXV589872:GXV589873 HHR589872:HHR589873 HRN589872:HRN589873 IBJ589872:IBJ589873 ILF589872:ILF589873 IVB589872:IVB589873 JEX589872:JEX589873 JOT589872:JOT589873 JYP589872:JYP589873 KIL589872:KIL589873 KSH589872:KSH589873 LCD589872:LCD589873 LLZ589872:LLZ589873 LVV589872:LVV589873 MFR589872:MFR589873 MPN589872:MPN589873 MZJ589872:MZJ589873 NJF589872:NJF589873 NTB589872:NTB589873 OCX589872:OCX589873 OMT589872:OMT589873 OWP589872:OWP589873 PGL589872:PGL589873 PQH589872:PQH589873 QAD589872:QAD589873 QJZ589872:QJZ589873 QTV589872:QTV589873 RDR589872:RDR589873 RNN589872:RNN589873 RXJ589872:RXJ589873 SHF589872:SHF589873 SRB589872:SRB589873 TAX589872:TAX589873 TKT589872:TKT589873 TUP589872:TUP589873 UEL589872:UEL589873 UOH589872:UOH589873 UYD589872:UYD589873 VHZ589872:VHZ589873 VRV589872:VRV589873 WBR589872:WBR589873 WLN589872:WLN589873 WVJ589872:WVJ589873 B655408:B655409 IX655408:IX655409 ST655408:ST655409 ACP655408:ACP655409 AML655408:AML655409 AWH655408:AWH655409 BGD655408:BGD655409 BPZ655408:BPZ655409 BZV655408:BZV655409 CJR655408:CJR655409 CTN655408:CTN655409 DDJ655408:DDJ655409 DNF655408:DNF655409 DXB655408:DXB655409 EGX655408:EGX655409 EQT655408:EQT655409 FAP655408:FAP655409 FKL655408:FKL655409 FUH655408:FUH655409 GED655408:GED655409 GNZ655408:GNZ655409 GXV655408:GXV655409 HHR655408:HHR655409 HRN655408:HRN655409 IBJ655408:IBJ655409 ILF655408:ILF655409 IVB655408:IVB655409 JEX655408:JEX655409 JOT655408:JOT655409 JYP655408:JYP655409 KIL655408:KIL655409 KSH655408:KSH655409 LCD655408:LCD655409 LLZ655408:LLZ655409 LVV655408:LVV655409 MFR655408:MFR655409 MPN655408:MPN655409 MZJ655408:MZJ655409 NJF655408:NJF655409 NTB655408:NTB655409 OCX655408:OCX655409 OMT655408:OMT655409 OWP655408:OWP655409 PGL655408:PGL655409 PQH655408:PQH655409 QAD655408:QAD655409 QJZ655408:QJZ655409 QTV655408:QTV655409 RDR655408:RDR655409 RNN655408:RNN655409 RXJ655408:RXJ655409 SHF655408:SHF655409 SRB655408:SRB655409 TAX655408:TAX655409 TKT655408:TKT655409 TUP655408:TUP655409 UEL655408:UEL655409 UOH655408:UOH655409 UYD655408:UYD655409 VHZ655408:VHZ655409 VRV655408:VRV655409 WBR655408:WBR655409 WLN655408:WLN655409 WVJ655408:WVJ655409 B720944:B720945 IX720944:IX720945 ST720944:ST720945 ACP720944:ACP720945 AML720944:AML720945 AWH720944:AWH720945 BGD720944:BGD720945 BPZ720944:BPZ720945 BZV720944:BZV720945 CJR720944:CJR720945 CTN720944:CTN720945 DDJ720944:DDJ720945 DNF720944:DNF720945 DXB720944:DXB720945 EGX720944:EGX720945 EQT720944:EQT720945 FAP720944:FAP720945 FKL720944:FKL720945 FUH720944:FUH720945 GED720944:GED720945 GNZ720944:GNZ720945 GXV720944:GXV720945 HHR720944:HHR720945 HRN720944:HRN720945 IBJ720944:IBJ720945 ILF720944:ILF720945 IVB720944:IVB720945 JEX720944:JEX720945 JOT720944:JOT720945 JYP720944:JYP720945 KIL720944:KIL720945 KSH720944:KSH720945 LCD720944:LCD720945 LLZ720944:LLZ720945 LVV720944:LVV720945 MFR720944:MFR720945 MPN720944:MPN720945 MZJ720944:MZJ720945 NJF720944:NJF720945 NTB720944:NTB720945 OCX720944:OCX720945 OMT720944:OMT720945 OWP720944:OWP720945 PGL720944:PGL720945 PQH720944:PQH720945 QAD720944:QAD720945 QJZ720944:QJZ720945 QTV720944:QTV720945 RDR720944:RDR720945 RNN720944:RNN720945 RXJ720944:RXJ720945 SHF720944:SHF720945 SRB720944:SRB720945 TAX720944:TAX720945 TKT720944:TKT720945 TUP720944:TUP720945 UEL720944:UEL720945 UOH720944:UOH720945 UYD720944:UYD720945 VHZ720944:VHZ720945 VRV720944:VRV720945 WBR720944:WBR720945 WLN720944:WLN720945 WVJ720944:WVJ720945 B786480:B786481 IX786480:IX786481 ST786480:ST786481 ACP786480:ACP786481 AML786480:AML786481 AWH786480:AWH786481 BGD786480:BGD786481 BPZ786480:BPZ786481 BZV786480:BZV786481 CJR786480:CJR786481 CTN786480:CTN786481 DDJ786480:DDJ786481 DNF786480:DNF786481 DXB786480:DXB786481 EGX786480:EGX786481 EQT786480:EQT786481 FAP786480:FAP786481 FKL786480:FKL786481 FUH786480:FUH786481 GED786480:GED786481 GNZ786480:GNZ786481 GXV786480:GXV786481 HHR786480:HHR786481 HRN786480:HRN786481 IBJ786480:IBJ786481 ILF786480:ILF786481 IVB786480:IVB786481 JEX786480:JEX786481 JOT786480:JOT786481 JYP786480:JYP786481 KIL786480:KIL786481 KSH786480:KSH786481 LCD786480:LCD786481 LLZ786480:LLZ786481 LVV786480:LVV786481 MFR786480:MFR786481 MPN786480:MPN786481 MZJ786480:MZJ786481 NJF786480:NJF786481 NTB786480:NTB786481 OCX786480:OCX786481 OMT786480:OMT786481 OWP786480:OWP786481 PGL786480:PGL786481 PQH786480:PQH786481 QAD786480:QAD786481 QJZ786480:QJZ786481 QTV786480:QTV786481 RDR786480:RDR786481 RNN786480:RNN786481 RXJ786480:RXJ786481 SHF786480:SHF786481 SRB786480:SRB786481 TAX786480:TAX786481 TKT786480:TKT786481 TUP786480:TUP786481 UEL786480:UEL786481 UOH786480:UOH786481 UYD786480:UYD786481 VHZ786480:VHZ786481 VRV786480:VRV786481 WBR786480:WBR786481 WLN786480:WLN786481 WVJ786480:WVJ786481 B852016:B852017 IX852016:IX852017 ST852016:ST852017 ACP852016:ACP852017 AML852016:AML852017 AWH852016:AWH852017 BGD852016:BGD852017 BPZ852016:BPZ852017 BZV852016:BZV852017 CJR852016:CJR852017 CTN852016:CTN852017 DDJ852016:DDJ852017 DNF852016:DNF852017 DXB852016:DXB852017 EGX852016:EGX852017 EQT852016:EQT852017 FAP852016:FAP852017 FKL852016:FKL852017 FUH852016:FUH852017 GED852016:GED852017 GNZ852016:GNZ852017 GXV852016:GXV852017 HHR852016:HHR852017 HRN852016:HRN852017 IBJ852016:IBJ852017 ILF852016:ILF852017 IVB852016:IVB852017 JEX852016:JEX852017 JOT852016:JOT852017 JYP852016:JYP852017 KIL852016:KIL852017 KSH852016:KSH852017 LCD852016:LCD852017 LLZ852016:LLZ852017 LVV852016:LVV852017 MFR852016:MFR852017 MPN852016:MPN852017 MZJ852016:MZJ852017 NJF852016:NJF852017 NTB852016:NTB852017 OCX852016:OCX852017 OMT852016:OMT852017 OWP852016:OWP852017 PGL852016:PGL852017 PQH852016:PQH852017 QAD852016:QAD852017 QJZ852016:QJZ852017 QTV852016:QTV852017 RDR852016:RDR852017 RNN852016:RNN852017 RXJ852016:RXJ852017 SHF852016:SHF852017 SRB852016:SRB852017 TAX852016:TAX852017 TKT852016:TKT852017 TUP852016:TUP852017 UEL852016:UEL852017 UOH852016:UOH852017 UYD852016:UYD852017 VHZ852016:VHZ852017 VRV852016:VRV852017 WBR852016:WBR852017 WLN852016:WLN852017 WVJ852016:WVJ852017 B917552:B917553 IX917552:IX917553 ST917552:ST917553 ACP917552:ACP917553 AML917552:AML917553 AWH917552:AWH917553 BGD917552:BGD917553 BPZ917552:BPZ917553 BZV917552:BZV917553 CJR917552:CJR917553 CTN917552:CTN917553 DDJ917552:DDJ917553 DNF917552:DNF917553 DXB917552:DXB917553 EGX917552:EGX917553 EQT917552:EQT917553 FAP917552:FAP917553 FKL917552:FKL917553 FUH917552:FUH917553 GED917552:GED917553 GNZ917552:GNZ917553 GXV917552:GXV917553 HHR917552:HHR917553 HRN917552:HRN917553 IBJ917552:IBJ917553 ILF917552:ILF917553 IVB917552:IVB917553 JEX917552:JEX917553 JOT917552:JOT917553 JYP917552:JYP917553 KIL917552:KIL917553 KSH917552:KSH917553 LCD917552:LCD917553 LLZ917552:LLZ917553 LVV917552:LVV917553 MFR917552:MFR917553 MPN917552:MPN917553 MZJ917552:MZJ917553 NJF917552:NJF917553 NTB917552:NTB917553 OCX917552:OCX917553 OMT917552:OMT917553 OWP917552:OWP917553 PGL917552:PGL917553 PQH917552:PQH917553 QAD917552:QAD917553 QJZ917552:QJZ917553 QTV917552:QTV917553 RDR917552:RDR917553 RNN917552:RNN917553 RXJ917552:RXJ917553 SHF917552:SHF917553 SRB917552:SRB917553 TAX917552:TAX917553 TKT917552:TKT917553 TUP917552:TUP917553 UEL917552:UEL917553 UOH917552:UOH917553 UYD917552:UYD917553 VHZ917552:VHZ917553 VRV917552:VRV917553 WBR917552:WBR917553 WLN917552:WLN917553 WVJ917552:WVJ917553 B983088:B983089 IX983088:IX983089 ST983088:ST983089 ACP983088:ACP983089 AML983088:AML983089 AWH983088:AWH983089 BGD983088:BGD983089 BPZ983088:BPZ983089 BZV983088:BZV983089 CJR983088:CJR983089 CTN983088:CTN983089 DDJ983088:DDJ983089 DNF983088:DNF983089 DXB983088:DXB983089 EGX983088:EGX983089 EQT983088:EQT983089 FAP983088:FAP983089 FKL983088:FKL983089 FUH983088:FUH983089 GED983088:GED983089 GNZ983088:GNZ983089 GXV983088:GXV983089 HHR983088:HHR983089 HRN983088:HRN983089 IBJ983088:IBJ983089 ILF983088:ILF983089 IVB983088:IVB983089 JEX983088:JEX983089 JOT983088:JOT983089 JYP983088:JYP983089 KIL983088:KIL983089 KSH983088:KSH983089 LCD983088:LCD983089 LLZ983088:LLZ983089 LVV983088:LVV983089 MFR983088:MFR983089 MPN983088:MPN983089 MZJ983088:MZJ983089 NJF983088:NJF983089 NTB983088:NTB983089 OCX983088:OCX983089 OMT983088:OMT983089 OWP983088:OWP983089 PGL983088:PGL983089 PQH983088:PQH983089 QAD983088:QAD983089 QJZ983088:QJZ983089 QTV983088:QTV983089 RDR983088:RDR983089 RNN983088:RNN983089 RXJ983088:RXJ983089 SHF983088:SHF983089 SRB983088:SRB983089 TAX983088:TAX983089 TKT983088:TKT983089 TUP983088:TUP983089 UEL983088:UEL983089 UOH983088:UOH983089 UYD983088:UYD983089 VHZ983088:VHZ983089 VRV983088:VRV983089 WBR983088:WBR983089 WLN983088:WLN983089 WVJ983088:WVJ983089 B20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B65581 IX65581 ST65581 ACP65581 AML65581 AWH65581 BGD65581 BPZ65581 BZV65581 CJR65581 CTN65581 DDJ65581 DNF65581 DXB65581 EGX65581 EQT65581 FAP65581 FKL65581 FUH65581 GED65581 GNZ65581 GXV65581 HHR65581 HRN65581 IBJ65581 ILF65581 IVB65581 JEX65581 JOT65581 JYP65581 KIL65581 KSH65581 LCD65581 LLZ65581 LVV65581 MFR65581 MPN65581 MZJ65581 NJF65581 NTB65581 OCX65581 OMT65581 OWP65581 PGL65581 PQH65581 QAD65581 QJZ65581 QTV65581 RDR65581 RNN65581 RXJ65581 SHF65581 SRB65581 TAX65581 TKT65581 TUP65581 UEL65581 UOH65581 UYD65581 VHZ65581 VRV65581 WBR65581 WLN65581 WVJ65581 B131117 IX131117 ST131117 ACP131117 AML131117 AWH131117 BGD131117 BPZ131117 BZV131117 CJR131117 CTN131117 DDJ131117 DNF131117 DXB131117 EGX131117 EQT131117 FAP131117 FKL131117 FUH131117 GED131117 GNZ131117 GXV131117 HHR131117 HRN131117 IBJ131117 ILF131117 IVB131117 JEX131117 JOT131117 JYP131117 KIL131117 KSH131117 LCD131117 LLZ131117 LVV131117 MFR131117 MPN131117 MZJ131117 NJF131117 NTB131117 OCX131117 OMT131117 OWP131117 PGL131117 PQH131117 QAD131117 QJZ131117 QTV131117 RDR131117 RNN131117 RXJ131117 SHF131117 SRB131117 TAX131117 TKT131117 TUP131117 UEL131117 UOH131117 UYD131117 VHZ131117 VRV131117 WBR131117 WLN131117 WVJ131117 B196653 IX196653 ST196653 ACP196653 AML196653 AWH196653 BGD196653 BPZ196653 BZV196653 CJR196653 CTN196653 DDJ196653 DNF196653 DXB196653 EGX196653 EQT196653 FAP196653 FKL196653 FUH196653 GED196653 GNZ196653 GXV196653 HHR196653 HRN196653 IBJ196653 ILF196653 IVB196653 JEX196653 JOT196653 JYP196653 KIL196653 KSH196653 LCD196653 LLZ196653 LVV196653 MFR196653 MPN196653 MZJ196653 NJF196653 NTB196653 OCX196653 OMT196653 OWP196653 PGL196653 PQH196653 QAD196653 QJZ196653 QTV196653 RDR196653 RNN196653 RXJ196653 SHF196653 SRB196653 TAX196653 TKT196653 TUP196653 UEL196653 UOH196653 UYD196653 VHZ196653 VRV196653 WBR196653 WLN196653 WVJ196653 B262189 IX262189 ST262189 ACP262189 AML262189 AWH262189 BGD262189 BPZ262189 BZV262189 CJR262189 CTN262189 DDJ262189 DNF262189 DXB262189 EGX262189 EQT262189 FAP262189 FKL262189 FUH262189 GED262189 GNZ262189 GXV262189 HHR262189 HRN262189 IBJ262189 ILF262189 IVB262189 JEX262189 JOT262189 JYP262189 KIL262189 KSH262189 LCD262189 LLZ262189 LVV262189 MFR262189 MPN262189 MZJ262189 NJF262189 NTB262189 OCX262189 OMT262189 OWP262189 PGL262189 PQH262189 QAD262189 QJZ262189 QTV262189 RDR262189 RNN262189 RXJ262189 SHF262189 SRB262189 TAX262189 TKT262189 TUP262189 UEL262189 UOH262189 UYD262189 VHZ262189 VRV262189 WBR262189 WLN262189 WVJ262189 B327725 IX327725 ST327725 ACP327725 AML327725 AWH327725 BGD327725 BPZ327725 BZV327725 CJR327725 CTN327725 DDJ327725 DNF327725 DXB327725 EGX327725 EQT327725 FAP327725 FKL327725 FUH327725 GED327725 GNZ327725 GXV327725 HHR327725 HRN327725 IBJ327725 ILF327725 IVB327725 JEX327725 JOT327725 JYP327725 KIL327725 KSH327725 LCD327725 LLZ327725 LVV327725 MFR327725 MPN327725 MZJ327725 NJF327725 NTB327725 OCX327725 OMT327725 OWP327725 PGL327725 PQH327725 QAD327725 QJZ327725 QTV327725 RDR327725 RNN327725 RXJ327725 SHF327725 SRB327725 TAX327725 TKT327725 TUP327725 UEL327725 UOH327725 UYD327725 VHZ327725 VRV327725 WBR327725 WLN327725 WVJ327725 B393261 IX393261 ST393261 ACP393261 AML393261 AWH393261 BGD393261 BPZ393261 BZV393261 CJR393261 CTN393261 DDJ393261 DNF393261 DXB393261 EGX393261 EQT393261 FAP393261 FKL393261 FUH393261 GED393261 GNZ393261 GXV393261 HHR393261 HRN393261 IBJ393261 ILF393261 IVB393261 JEX393261 JOT393261 JYP393261 KIL393261 KSH393261 LCD393261 LLZ393261 LVV393261 MFR393261 MPN393261 MZJ393261 NJF393261 NTB393261 OCX393261 OMT393261 OWP393261 PGL393261 PQH393261 QAD393261 QJZ393261 QTV393261 RDR393261 RNN393261 RXJ393261 SHF393261 SRB393261 TAX393261 TKT393261 TUP393261 UEL393261 UOH393261 UYD393261 VHZ393261 VRV393261 WBR393261 WLN393261 WVJ393261 B458797 IX458797 ST458797 ACP458797 AML458797 AWH458797 BGD458797 BPZ458797 BZV458797 CJR458797 CTN458797 DDJ458797 DNF458797 DXB458797 EGX458797 EQT458797 FAP458797 FKL458797 FUH458797 GED458797 GNZ458797 GXV458797 HHR458797 HRN458797 IBJ458797 ILF458797 IVB458797 JEX458797 JOT458797 JYP458797 KIL458797 KSH458797 LCD458797 LLZ458797 LVV458797 MFR458797 MPN458797 MZJ458797 NJF458797 NTB458797 OCX458797 OMT458797 OWP458797 PGL458797 PQH458797 QAD458797 QJZ458797 QTV458797 RDR458797 RNN458797 RXJ458797 SHF458797 SRB458797 TAX458797 TKT458797 TUP458797 UEL458797 UOH458797 UYD458797 VHZ458797 VRV458797 WBR458797 WLN458797 WVJ458797 B524333 IX524333 ST524333 ACP524333 AML524333 AWH524333 BGD524333 BPZ524333 BZV524333 CJR524333 CTN524333 DDJ524333 DNF524333 DXB524333 EGX524333 EQT524333 FAP524333 FKL524333 FUH524333 GED524333 GNZ524333 GXV524333 HHR524333 HRN524333 IBJ524333 ILF524333 IVB524333 JEX524333 JOT524333 JYP524333 KIL524333 KSH524333 LCD524333 LLZ524333 LVV524333 MFR524333 MPN524333 MZJ524333 NJF524333 NTB524333 OCX524333 OMT524333 OWP524333 PGL524333 PQH524333 QAD524333 QJZ524333 QTV524333 RDR524333 RNN524333 RXJ524333 SHF524333 SRB524333 TAX524333 TKT524333 TUP524333 UEL524333 UOH524333 UYD524333 VHZ524333 VRV524333 WBR524333 WLN524333 WVJ524333 B589869 IX589869 ST589869 ACP589869 AML589869 AWH589869 BGD589869 BPZ589869 BZV589869 CJR589869 CTN589869 DDJ589869 DNF589869 DXB589869 EGX589869 EQT589869 FAP589869 FKL589869 FUH589869 GED589869 GNZ589869 GXV589869 HHR589869 HRN589869 IBJ589869 ILF589869 IVB589869 JEX589869 JOT589869 JYP589869 KIL589869 KSH589869 LCD589869 LLZ589869 LVV589869 MFR589869 MPN589869 MZJ589869 NJF589869 NTB589869 OCX589869 OMT589869 OWP589869 PGL589869 PQH589869 QAD589869 QJZ589869 QTV589869 RDR589869 RNN589869 RXJ589869 SHF589869 SRB589869 TAX589869 TKT589869 TUP589869 UEL589869 UOH589869 UYD589869 VHZ589869 VRV589869 WBR589869 WLN589869 WVJ589869 B655405 IX655405 ST655405 ACP655405 AML655405 AWH655405 BGD655405 BPZ655405 BZV655405 CJR655405 CTN655405 DDJ655405 DNF655405 DXB655405 EGX655405 EQT655405 FAP655405 FKL655405 FUH655405 GED655405 GNZ655405 GXV655405 HHR655405 HRN655405 IBJ655405 ILF655405 IVB655405 JEX655405 JOT655405 JYP655405 KIL655405 KSH655405 LCD655405 LLZ655405 LVV655405 MFR655405 MPN655405 MZJ655405 NJF655405 NTB655405 OCX655405 OMT655405 OWP655405 PGL655405 PQH655405 QAD655405 QJZ655405 QTV655405 RDR655405 RNN655405 RXJ655405 SHF655405 SRB655405 TAX655405 TKT655405 TUP655405 UEL655405 UOH655405 UYD655405 VHZ655405 VRV655405 WBR655405 WLN655405 WVJ655405 B720941 IX720941 ST720941 ACP720941 AML720941 AWH720941 BGD720941 BPZ720941 BZV720941 CJR720941 CTN720941 DDJ720941 DNF720941 DXB720941 EGX720941 EQT720941 FAP720941 FKL720941 FUH720941 GED720941 GNZ720941 GXV720941 HHR720941 HRN720941 IBJ720941 ILF720941 IVB720941 JEX720941 JOT720941 JYP720941 KIL720941 KSH720941 LCD720941 LLZ720941 LVV720941 MFR720941 MPN720941 MZJ720941 NJF720941 NTB720941 OCX720941 OMT720941 OWP720941 PGL720941 PQH720941 QAD720941 QJZ720941 QTV720941 RDR720941 RNN720941 RXJ720941 SHF720941 SRB720941 TAX720941 TKT720941 TUP720941 UEL720941 UOH720941 UYD720941 VHZ720941 VRV720941 WBR720941 WLN720941 WVJ720941 B786477 IX786477 ST786477 ACP786477 AML786477 AWH786477 BGD786477 BPZ786477 BZV786477 CJR786477 CTN786477 DDJ786477 DNF786477 DXB786477 EGX786477 EQT786477 FAP786477 FKL786477 FUH786477 GED786477 GNZ786477 GXV786477 HHR786477 HRN786477 IBJ786477 ILF786477 IVB786477 JEX786477 JOT786477 JYP786477 KIL786477 KSH786477 LCD786477 LLZ786477 LVV786477 MFR786477 MPN786477 MZJ786477 NJF786477 NTB786477 OCX786477 OMT786477 OWP786477 PGL786477 PQH786477 QAD786477 QJZ786477 QTV786477 RDR786477 RNN786477 RXJ786477 SHF786477 SRB786477 TAX786477 TKT786477 TUP786477 UEL786477 UOH786477 UYD786477 VHZ786477 VRV786477 WBR786477 WLN786477 WVJ786477 B852013 IX852013 ST852013 ACP852013 AML852013 AWH852013 BGD852013 BPZ852013 BZV852013 CJR852013 CTN852013 DDJ852013 DNF852013 DXB852013 EGX852013 EQT852013 FAP852013 FKL852013 FUH852013 GED852013 GNZ852013 GXV852013 HHR852013 HRN852013 IBJ852013 ILF852013 IVB852013 JEX852013 JOT852013 JYP852013 KIL852013 KSH852013 LCD852013 LLZ852013 LVV852013 MFR852013 MPN852013 MZJ852013 NJF852013 NTB852013 OCX852013 OMT852013 OWP852013 PGL852013 PQH852013 QAD852013 QJZ852013 QTV852013 RDR852013 RNN852013 RXJ852013 SHF852013 SRB852013 TAX852013 TKT852013 TUP852013 UEL852013 UOH852013 UYD852013 VHZ852013 VRV852013 WBR852013 WLN852013 WVJ852013 B917549 IX917549 ST917549 ACP917549 AML917549 AWH917549 BGD917549 BPZ917549 BZV917549 CJR917549 CTN917549 DDJ917549 DNF917549 DXB917549 EGX917549 EQT917549 FAP917549 FKL917549 FUH917549 GED917549 GNZ917549 GXV917549 HHR917549 HRN917549 IBJ917549 ILF917549 IVB917549 JEX917549 JOT917549 JYP917549 KIL917549 KSH917549 LCD917549 LLZ917549 LVV917549 MFR917549 MPN917549 MZJ917549 NJF917549 NTB917549 OCX917549 OMT917549 OWP917549 PGL917549 PQH917549 QAD917549 QJZ917549 QTV917549 RDR917549 RNN917549 RXJ917549 SHF917549 SRB917549 TAX917549 TKT917549 TUP917549 UEL917549 UOH917549 UYD917549 VHZ917549 VRV917549 WBR917549 WLN917549 WVJ917549 B983085 IX983085 ST983085 ACP983085 AML983085 AWH983085 BGD983085 BPZ983085 BZV983085 CJR983085 CTN983085 DDJ983085 DNF983085 DXB983085 EGX983085 EQT983085 FAP983085 FKL983085 FUH983085 GED983085 GNZ983085 GXV983085 HHR983085 HRN983085 IBJ983085 ILF983085 IVB983085 JEX983085 JOT983085 JYP983085 KIL983085 KSH983085 LCD983085 LLZ983085 LVV983085 MFR983085 MPN983085 MZJ983085 NJF983085 NTB983085 OCX983085 OMT983085 OWP983085 PGL983085 PQH983085 QAD983085 QJZ983085 QTV983085 RDR983085 RNN983085 RXJ983085 SHF983085 SRB983085 TAX983085 TKT983085 TUP983085 UEL983085 UOH983085 UYD983085 VHZ983085 VRV983085 WBR983085 WLN983085 WVJ983085">
      <formula1>1</formula1>
      <formula2>40</formula2>
    </dataValidation>
    <dataValidation type="list" allowBlank="1" showInputMessage="1" showErrorMessage="1" promptTitle="Вид школы" prompt="Укажите вид школы" sqref="WVJ983080:WVN983080 IX15:JB15 ST15:SX15 ACP15:ACT15 AML15:AMP15 AWH15:AWL15 BGD15:BGH15 BPZ15:BQD15 BZV15:BZZ15 CJR15:CJV15 CTN15:CTR15 DDJ15:DDN15 DNF15:DNJ15 DXB15:DXF15 EGX15:EHB15 EQT15:EQX15 FAP15:FAT15 FKL15:FKP15 FUH15:FUL15 GED15:GEH15 GNZ15:GOD15 GXV15:GXZ15 HHR15:HHV15 HRN15:HRR15 IBJ15:IBN15 ILF15:ILJ15 IVB15:IVF15 JEX15:JFB15 JOT15:JOX15 JYP15:JYT15 KIL15:KIP15 KSH15:KSL15 LCD15:LCH15 LLZ15:LMD15 LVV15:LVZ15 MFR15:MFV15 MPN15:MPR15 MZJ15:MZN15 NJF15:NJJ15 NTB15:NTF15 OCX15:ODB15 OMT15:OMX15 OWP15:OWT15 PGL15:PGP15 PQH15:PQL15 QAD15:QAH15 QJZ15:QKD15 QTV15:QTZ15 RDR15:RDV15 RNN15:RNR15 RXJ15:RXN15 SHF15:SHJ15 SRB15:SRF15 TAX15:TBB15 TKT15:TKX15 TUP15:TUT15 UEL15:UEP15 UOH15:UOL15 UYD15:UYH15 VHZ15:VID15 VRV15:VRZ15 WBR15:WBV15 WLN15:WLR15 WVJ15:WVN15 B65576:F65576 IX65576:JB65576 ST65576:SX65576 ACP65576:ACT65576 AML65576:AMP65576 AWH65576:AWL65576 BGD65576:BGH65576 BPZ65576:BQD65576 BZV65576:BZZ65576 CJR65576:CJV65576 CTN65576:CTR65576 DDJ65576:DDN65576 DNF65576:DNJ65576 DXB65576:DXF65576 EGX65576:EHB65576 EQT65576:EQX65576 FAP65576:FAT65576 FKL65576:FKP65576 FUH65576:FUL65576 GED65576:GEH65576 GNZ65576:GOD65576 GXV65576:GXZ65576 HHR65576:HHV65576 HRN65576:HRR65576 IBJ65576:IBN65576 ILF65576:ILJ65576 IVB65576:IVF65576 JEX65576:JFB65576 JOT65576:JOX65576 JYP65576:JYT65576 KIL65576:KIP65576 KSH65576:KSL65576 LCD65576:LCH65576 LLZ65576:LMD65576 LVV65576:LVZ65576 MFR65576:MFV65576 MPN65576:MPR65576 MZJ65576:MZN65576 NJF65576:NJJ65576 NTB65576:NTF65576 OCX65576:ODB65576 OMT65576:OMX65576 OWP65576:OWT65576 PGL65576:PGP65576 PQH65576:PQL65576 QAD65576:QAH65576 QJZ65576:QKD65576 QTV65576:QTZ65576 RDR65576:RDV65576 RNN65576:RNR65576 RXJ65576:RXN65576 SHF65576:SHJ65576 SRB65576:SRF65576 TAX65576:TBB65576 TKT65576:TKX65576 TUP65576:TUT65576 UEL65576:UEP65576 UOH65576:UOL65576 UYD65576:UYH65576 VHZ65576:VID65576 VRV65576:VRZ65576 WBR65576:WBV65576 WLN65576:WLR65576 WVJ65576:WVN65576 B131112:F131112 IX131112:JB131112 ST131112:SX131112 ACP131112:ACT131112 AML131112:AMP131112 AWH131112:AWL131112 BGD131112:BGH131112 BPZ131112:BQD131112 BZV131112:BZZ131112 CJR131112:CJV131112 CTN131112:CTR131112 DDJ131112:DDN131112 DNF131112:DNJ131112 DXB131112:DXF131112 EGX131112:EHB131112 EQT131112:EQX131112 FAP131112:FAT131112 FKL131112:FKP131112 FUH131112:FUL131112 GED131112:GEH131112 GNZ131112:GOD131112 GXV131112:GXZ131112 HHR131112:HHV131112 HRN131112:HRR131112 IBJ131112:IBN131112 ILF131112:ILJ131112 IVB131112:IVF131112 JEX131112:JFB131112 JOT131112:JOX131112 JYP131112:JYT131112 KIL131112:KIP131112 KSH131112:KSL131112 LCD131112:LCH131112 LLZ131112:LMD131112 LVV131112:LVZ131112 MFR131112:MFV131112 MPN131112:MPR131112 MZJ131112:MZN131112 NJF131112:NJJ131112 NTB131112:NTF131112 OCX131112:ODB131112 OMT131112:OMX131112 OWP131112:OWT131112 PGL131112:PGP131112 PQH131112:PQL131112 QAD131112:QAH131112 QJZ131112:QKD131112 QTV131112:QTZ131112 RDR131112:RDV131112 RNN131112:RNR131112 RXJ131112:RXN131112 SHF131112:SHJ131112 SRB131112:SRF131112 TAX131112:TBB131112 TKT131112:TKX131112 TUP131112:TUT131112 UEL131112:UEP131112 UOH131112:UOL131112 UYD131112:UYH131112 VHZ131112:VID131112 VRV131112:VRZ131112 WBR131112:WBV131112 WLN131112:WLR131112 WVJ131112:WVN131112 B196648:F196648 IX196648:JB196648 ST196648:SX196648 ACP196648:ACT196648 AML196648:AMP196648 AWH196648:AWL196648 BGD196648:BGH196648 BPZ196648:BQD196648 BZV196648:BZZ196648 CJR196648:CJV196648 CTN196648:CTR196648 DDJ196648:DDN196648 DNF196648:DNJ196648 DXB196648:DXF196648 EGX196648:EHB196648 EQT196648:EQX196648 FAP196648:FAT196648 FKL196648:FKP196648 FUH196648:FUL196648 GED196648:GEH196648 GNZ196648:GOD196648 GXV196648:GXZ196648 HHR196648:HHV196648 HRN196648:HRR196648 IBJ196648:IBN196648 ILF196648:ILJ196648 IVB196648:IVF196648 JEX196648:JFB196648 JOT196648:JOX196648 JYP196648:JYT196648 KIL196648:KIP196648 KSH196648:KSL196648 LCD196648:LCH196648 LLZ196648:LMD196648 LVV196648:LVZ196648 MFR196648:MFV196648 MPN196648:MPR196648 MZJ196648:MZN196648 NJF196648:NJJ196648 NTB196648:NTF196648 OCX196648:ODB196648 OMT196648:OMX196648 OWP196648:OWT196648 PGL196648:PGP196648 PQH196648:PQL196648 QAD196648:QAH196648 QJZ196648:QKD196648 QTV196648:QTZ196648 RDR196648:RDV196648 RNN196648:RNR196648 RXJ196648:RXN196648 SHF196648:SHJ196648 SRB196648:SRF196648 TAX196648:TBB196648 TKT196648:TKX196648 TUP196648:TUT196648 UEL196648:UEP196648 UOH196648:UOL196648 UYD196648:UYH196648 VHZ196648:VID196648 VRV196648:VRZ196648 WBR196648:WBV196648 WLN196648:WLR196648 WVJ196648:WVN196648 B262184:F262184 IX262184:JB262184 ST262184:SX262184 ACP262184:ACT262184 AML262184:AMP262184 AWH262184:AWL262184 BGD262184:BGH262184 BPZ262184:BQD262184 BZV262184:BZZ262184 CJR262184:CJV262184 CTN262184:CTR262184 DDJ262184:DDN262184 DNF262184:DNJ262184 DXB262184:DXF262184 EGX262184:EHB262184 EQT262184:EQX262184 FAP262184:FAT262184 FKL262184:FKP262184 FUH262184:FUL262184 GED262184:GEH262184 GNZ262184:GOD262184 GXV262184:GXZ262184 HHR262184:HHV262184 HRN262184:HRR262184 IBJ262184:IBN262184 ILF262184:ILJ262184 IVB262184:IVF262184 JEX262184:JFB262184 JOT262184:JOX262184 JYP262184:JYT262184 KIL262184:KIP262184 KSH262184:KSL262184 LCD262184:LCH262184 LLZ262184:LMD262184 LVV262184:LVZ262184 MFR262184:MFV262184 MPN262184:MPR262184 MZJ262184:MZN262184 NJF262184:NJJ262184 NTB262184:NTF262184 OCX262184:ODB262184 OMT262184:OMX262184 OWP262184:OWT262184 PGL262184:PGP262184 PQH262184:PQL262184 QAD262184:QAH262184 QJZ262184:QKD262184 QTV262184:QTZ262184 RDR262184:RDV262184 RNN262184:RNR262184 RXJ262184:RXN262184 SHF262184:SHJ262184 SRB262184:SRF262184 TAX262184:TBB262184 TKT262184:TKX262184 TUP262184:TUT262184 UEL262184:UEP262184 UOH262184:UOL262184 UYD262184:UYH262184 VHZ262184:VID262184 VRV262184:VRZ262184 WBR262184:WBV262184 WLN262184:WLR262184 WVJ262184:WVN262184 B327720:F327720 IX327720:JB327720 ST327720:SX327720 ACP327720:ACT327720 AML327720:AMP327720 AWH327720:AWL327720 BGD327720:BGH327720 BPZ327720:BQD327720 BZV327720:BZZ327720 CJR327720:CJV327720 CTN327720:CTR327720 DDJ327720:DDN327720 DNF327720:DNJ327720 DXB327720:DXF327720 EGX327720:EHB327720 EQT327720:EQX327720 FAP327720:FAT327720 FKL327720:FKP327720 FUH327720:FUL327720 GED327720:GEH327720 GNZ327720:GOD327720 GXV327720:GXZ327720 HHR327720:HHV327720 HRN327720:HRR327720 IBJ327720:IBN327720 ILF327720:ILJ327720 IVB327720:IVF327720 JEX327720:JFB327720 JOT327720:JOX327720 JYP327720:JYT327720 KIL327720:KIP327720 KSH327720:KSL327720 LCD327720:LCH327720 LLZ327720:LMD327720 LVV327720:LVZ327720 MFR327720:MFV327720 MPN327720:MPR327720 MZJ327720:MZN327720 NJF327720:NJJ327720 NTB327720:NTF327720 OCX327720:ODB327720 OMT327720:OMX327720 OWP327720:OWT327720 PGL327720:PGP327720 PQH327720:PQL327720 QAD327720:QAH327720 QJZ327720:QKD327720 QTV327720:QTZ327720 RDR327720:RDV327720 RNN327720:RNR327720 RXJ327720:RXN327720 SHF327720:SHJ327720 SRB327720:SRF327720 TAX327720:TBB327720 TKT327720:TKX327720 TUP327720:TUT327720 UEL327720:UEP327720 UOH327720:UOL327720 UYD327720:UYH327720 VHZ327720:VID327720 VRV327720:VRZ327720 WBR327720:WBV327720 WLN327720:WLR327720 WVJ327720:WVN327720 B393256:F393256 IX393256:JB393256 ST393256:SX393256 ACP393256:ACT393256 AML393256:AMP393256 AWH393256:AWL393256 BGD393256:BGH393256 BPZ393256:BQD393256 BZV393256:BZZ393256 CJR393256:CJV393256 CTN393256:CTR393256 DDJ393256:DDN393256 DNF393256:DNJ393256 DXB393256:DXF393256 EGX393256:EHB393256 EQT393256:EQX393256 FAP393256:FAT393256 FKL393256:FKP393256 FUH393256:FUL393256 GED393256:GEH393256 GNZ393256:GOD393256 GXV393256:GXZ393256 HHR393256:HHV393256 HRN393256:HRR393256 IBJ393256:IBN393256 ILF393256:ILJ393256 IVB393256:IVF393256 JEX393256:JFB393256 JOT393256:JOX393256 JYP393256:JYT393256 KIL393256:KIP393256 KSH393256:KSL393256 LCD393256:LCH393256 LLZ393256:LMD393256 LVV393256:LVZ393256 MFR393256:MFV393256 MPN393256:MPR393256 MZJ393256:MZN393256 NJF393256:NJJ393256 NTB393256:NTF393256 OCX393256:ODB393256 OMT393256:OMX393256 OWP393256:OWT393256 PGL393256:PGP393256 PQH393256:PQL393256 QAD393256:QAH393256 QJZ393256:QKD393256 QTV393256:QTZ393256 RDR393256:RDV393256 RNN393256:RNR393256 RXJ393256:RXN393256 SHF393256:SHJ393256 SRB393256:SRF393256 TAX393256:TBB393256 TKT393256:TKX393256 TUP393256:TUT393256 UEL393256:UEP393256 UOH393256:UOL393256 UYD393256:UYH393256 VHZ393256:VID393256 VRV393256:VRZ393256 WBR393256:WBV393256 WLN393256:WLR393256 WVJ393256:WVN393256 B458792:F458792 IX458792:JB458792 ST458792:SX458792 ACP458792:ACT458792 AML458792:AMP458792 AWH458792:AWL458792 BGD458792:BGH458792 BPZ458792:BQD458792 BZV458792:BZZ458792 CJR458792:CJV458792 CTN458792:CTR458792 DDJ458792:DDN458792 DNF458792:DNJ458792 DXB458792:DXF458792 EGX458792:EHB458792 EQT458792:EQX458792 FAP458792:FAT458792 FKL458792:FKP458792 FUH458792:FUL458792 GED458792:GEH458792 GNZ458792:GOD458792 GXV458792:GXZ458792 HHR458792:HHV458792 HRN458792:HRR458792 IBJ458792:IBN458792 ILF458792:ILJ458792 IVB458792:IVF458792 JEX458792:JFB458792 JOT458792:JOX458792 JYP458792:JYT458792 KIL458792:KIP458792 KSH458792:KSL458792 LCD458792:LCH458792 LLZ458792:LMD458792 LVV458792:LVZ458792 MFR458792:MFV458792 MPN458792:MPR458792 MZJ458792:MZN458792 NJF458792:NJJ458792 NTB458792:NTF458792 OCX458792:ODB458792 OMT458792:OMX458792 OWP458792:OWT458792 PGL458792:PGP458792 PQH458792:PQL458792 QAD458792:QAH458792 QJZ458792:QKD458792 QTV458792:QTZ458792 RDR458792:RDV458792 RNN458792:RNR458792 RXJ458792:RXN458792 SHF458792:SHJ458792 SRB458792:SRF458792 TAX458792:TBB458792 TKT458792:TKX458792 TUP458792:TUT458792 UEL458792:UEP458792 UOH458792:UOL458792 UYD458792:UYH458792 VHZ458792:VID458792 VRV458792:VRZ458792 WBR458792:WBV458792 WLN458792:WLR458792 WVJ458792:WVN458792 B524328:F524328 IX524328:JB524328 ST524328:SX524328 ACP524328:ACT524328 AML524328:AMP524328 AWH524328:AWL524328 BGD524328:BGH524328 BPZ524328:BQD524328 BZV524328:BZZ524328 CJR524328:CJV524328 CTN524328:CTR524328 DDJ524328:DDN524328 DNF524328:DNJ524328 DXB524328:DXF524328 EGX524328:EHB524328 EQT524328:EQX524328 FAP524328:FAT524328 FKL524328:FKP524328 FUH524328:FUL524328 GED524328:GEH524328 GNZ524328:GOD524328 GXV524328:GXZ524328 HHR524328:HHV524328 HRN524328:HRR524328 IBJ524328:IBN524328 ILF524328:ILJ524328 IVB524328:IVF524328 JEX524328:JFB524328 JOT524328:JOX524328 JYP524328:JYT524328 KIL524328:KIP524328 KSH524328:KSL524328 LCD524328:LCH524328 LLZ524328:LMD524328 LVV524328:LVZ524328 MFR524328:MFV524328 MPN524328:MPR524328 MZJ524328:MZN524328 NJF524328:NJJ524328 NTB524328:NTF524328 OCX524328:ODB524328 OMT524328:OMX524328 OWP524328:OWT524328 PGL524328:PGP524328 PQH524328:PQL524328 QAD524328:QAH524328 QJZ524328:QKD524328 QTV524328:QTZ524328 RDR524328:RDV524328 RNN524328:RNR524328 RXJ524328:RXN524328 SHF524328:SHJ524328 SRB524328:SRF524328 TAX524328:TBB524328 TKT524328:TKX524328 TUP524328:TUT524328 UEL524328:UEP524328 UOH524328:UOL524328 UYD524328:UYH524328 VHZ524328:VID524328 VRV524328:VRZ524328 WBR524328:WBV524328 WLN524328:WLR524328 WVJ524328:WVN524328 B589864:F589864 IX589864:JB589864 ST589864:SX589864 ACP589864:ACT589864 AML589864:AMP589864 AWH589864:AWL589864 BGD589864:BGH589864 BPZ589864:BQD589864 BZV589864:BZZ589864 CJR589864:CJV589864 CTN589864:CTR589864 DDJ589864:DDN589864 DNF589864:DNJ589864 DXB589864:DXF589864 EGX589864:EHB589864 EQT589864:EQX589864 FAP589864:FAT589864 FKL589864:FKP589864 FUH589864:FUL589864 GED589864:GEH589864 GNZ589864:GOD589864 GXV589864:GXZ589864 HHR589864:HHV589864 HRN589864:HRR589864 IBJ589864:IBN589864 ILF589864:ILJ589864 IVB589864:IVF589864 JEX589864:JFB589864 JOT589864:JOX589864 JYP589864:JYT589864 KIL589864:KIP589864 KSH589864:KSL589864 LCD589864:LCH589864 LLZ589864:LMD589864 LVV589864:LVZ589864 MFR589864:MFV589864 MPN589864:MPR589864 MZJ589864:MZN589864 NJF589864:NJJ589864 NTB589864:NTF589864 OCX589864:ODB589864 OMT589864:OMX589864 OWP589864:OWT589864 PGL589864:PGP589864 PQH589864:PQL589864 QAD589864:QAH589864 QJZ589864:QKD589864 QTV589864:QTZ589864 RDR589864:RDV589864 RNN589864:RNR589864 RXJ589864:RXN589864 SHF589864:SHJ589864 SRB589864:SRF589864 TAX589864:TBB589864 TKT589864:TKX589864 TUP589864:TUT589864 UEL589864:UEP589864 UOH589864:UOL589864 UYD589864:UYH589864 VHZ589864:VID589864 VRV589864:VRZ589864 WBR589864:WBV589864 WLN589864:WLR589864 WVJ589864:WVN589864 B655400:F655400 IX655400:JB655400 ST655400:SX655400 ACP655400:ACT655400 AML655400:AMP655400 AWH655400:AWL655400 BGD655400:BGH655400 BPZ655400:BQD655400 BZV655400:BZZ655400 CJR655400:CJV655400 CTN655400:CTR655400 DDJ655400:DDN655400 DNF655400:DNJ655400 DXB655400:DXF655400 EGX655400:EHB655400 EQT655400:EQX655400 FAP655400:FAT655400 FKL655400:FKP655400 FUH655400:FUL655400 GED655400:GEH655400 GNZ655400:GOD655400 GXV655400:GXZ655400 HHR655400:HHV655400 HRN655400:HRR655400 IBJ655400:IBN655400 ILF655400:ILJ655400 IVB655400:IVF655400 JEX655400:JFB655400 JOT655400:JOX655400 JYP655400:JYT655400 KIL655400:KIP655400 KSH655400:KSL655400 LCD655400:LCH655400 LLZ655400:LMD655400 LVV655400:LVZ655400 MFR655400:MFV655400 MPN655400:MPR655400 MZJ655400:MZN655400 NJF655400:NJJ655400 NTB655400:NTF655400 OCX655400:ODB655400 OMT655400:OMX655400 OWP655400:OWT655400 PGL655400:PGP655400 PQH655400:PQL655400 QAD655400:QAH655400 QJZ655400:QKD655400 QTV655400:QTZ655400 RDR655400:RDV655400 RNN655400:RNR655400 RXJ655400:RXN655400 SHF655400:SHJ655400 SRB655400:SRF655400 TAX655400:TBB655400 TKT655400:TKX655400 TUP655400:TUT655400 UEL655400:UEP655400 UOH655400:UOL655400 UYD655400:UYH655400 VHZ655400:VID655400 VRV655400:VRZ655400 WBR655400:WBV655400 WLN655400:WLR655400 WVJ655400:WVN655400 B720936:F720936 IX720936:JB720936 ST720936:SX720936 ACP720936:ACT720936 AML720936:AMP720936 AWH720936:AWL720936 BGD720936:BGH720936 BPZ720936:BQD720936 BZV720936:BZZ720936 CJR720936:CJV720936 CTN720936:CTR720936 DDJ720936:DDN720936 DNF720936:DNJ720936 DXB720936:DXF720936 EGX720936:EHB720936 EQT720936:EQX720936 FAP720936:FAT720936 FKL720936:FKP720936 FUH720936:FUL720936 GED720936:GEH720936 GNZ720936:GOD720936 GXV720936:GXZ720936 HHR720936:HHV720936 HRN720936:HRR720936 IBJ720936:IBN720936 ILF720936:ILJ720936 IVB720936:IVF720936 JEX720936:JFB720936 JOT720936:JOX720936 JYP720936:JYT720936 KIL720936:KIP720936 KSH720936:KSL720936 LCD720936:LCH720936 LLZ720936:LMD720936 LVV720936:LVZ720936 MFR720936:MFV720936 MPN720936:MPR720936 MZJ720936:MZN720936 NJF720936:NJJ720936 NTB720936:NTF720936 OCX720936:ODB720936 OMT720936:OMX720936 OWP720936:OWT720936 PGL720936:PGP720936 PQH720936:PQL720936 QAD720936:QAH720936 QJZ720936:QKD720936 QTV720936:QTZ720936 RDR720936:RDV720936 RNN720936:RNR720936 RXJ720936:RXN720936 SHF720936:SHJ720936 SRB720936:SRF720936 TAX720936:TBB720936 TKT720936:TKX720936 TUP720936:TUT720936 UEL720936:UEP720936 UOH720936:UOL720936 UYD720936:UYH720936 VHZ720936:VID720936 VRV720936:VRZ720936 WBR720936:WBV720936 WLN720936:WLR720936 WVJ720936:WVN720936 B786472:F786472 IX786472:JB786472 ST786472:SX786472 ACP786472:ACT786472 AML786472:AMP786472 AWH786472:AWL786472 BGD786472:BGH786472 BPZ786472:BQD786472 BZV786472:BZZ786472 CJR786472:CJV786472 CTN786472:CTR786472 DDJ786472:DDN786472 DNF786472:DNJ786472 DXB786472:DXF786472 EGX786472:EHB786472 EQT786472:EQX786472 FAP786472:FAT786472 FKL786472:FKP786472 FUH786472:FUL786472 GED786472:GEH786472 GNZ786472:GOD786472 GXV786472:GXZ786472 HHR786472:HHV786472 HRN786472:HRR786472 IBJ786472:IBN786472 ILF786472:ILJ786472 IVB786472:IVF786472 JEX786472:JFB786472 JOT786472:JOX786472 JYP786472:JYT786472 KIL786472:KIP786472 KSH786472:KSL786472 LCD786472:LCH786472 LLZ786472:LMD786472 LVV786472:LVZ786472 MFR786472:MFV786472 MPN786472:MPR786472 MZJ786472:MZN786472 NJF786472:NJJ786472 NTB786472:NTF786472 OCX786472:ODB786472 OMT786472:OMX786472 OWP786472:OWT786472 PGL786472:PGP786472 PQH786472:PQL786472 QAD786472:QAH786472 QJZ786472:QKD786472 QTV786472:QTZ786472 RDR786472:RDV786472 RNN786472:RNR786472 RXJ786472:RXN786472 SHF786472:SHJ786472 SRB786472:SRF786472 TAX786472:TBB786472 TKT786472:TKX786472 TUP786472:TUT786472 UEL786472:UEP786472 UOH786472:UOL786472 UYD786472:UYH786472 VHZ786472:VID786472 VRV786472:VRZ786472 WBR786472:WBV786472 WLN786472:WLR786472 WVJ786472:WVN786472 B852008:F852008 IX852008:JB852008 ST852008:SX852008 ACP852008:ACT852008 AML852008:AMP852008 AWH852008:AWL852008 BGD852008:BGH852008 BPZ852008:BQD852008 BZV852008:BZZ852008 CJR852008:CJV852008 CTN852008:CTR852008 DDJ852008:DDN852008 DNF852008:DNJ852008 DXB852008:DXF852008 EGX852008:EHB852008 EQT852008:EQX852008 FAP852008:FAT852008 FKL852008:FKP852008 FUH852008:FUL852008 GED852008:GEH852008 GNZ852008:GOD852008 GXV852008:GXZ852008 HHR852008:HHV852008 HRN852008:HRR852008 IBJ852008:IBN852008 ILF852008:ILJ852008 IVB852008:IVF852008 JEX852008:JFB852008 JOT852008:JOX852008 JYP852008:JYT852008 KIL852008:KIP852008 KSH852008:KSL852008 LCD852008:LCH852008 LLZ852008:LMD852008 LVV852008:LVZ852008 MFR852008:MFV852008 MPN852008:MPR852008 MZJ852008:MZN852008 NJF852008:NJJ852008 NTB852008:NTF852008 OCX852008:ODB852008 OMT852008:OMX852008 OWP852008:OWT852008 PGL852008:PGP852008 PQH852008:PQL852008 QAD852008:QAH852008 QJZ852008:QKD852008 QTV852008:QTZ852008 RDR852008:RDV852008 RNN852008:RNR852008 RXJ852008:RXN852008 SHF852008:SHJ852008 SRB852008:SRF852008 TAX852008:TBB852008 TKT852008:TKX852008 TUP852008:TUT852008 UEL852008:UEP852008 UOH852008:UOL852008 UYD852008:UYH852008 VHZ852008:VID852008 VRV852008:VRZ852008 WBR852008:WBV852008 WLN852008:WLR852008 WVJ852008:WVN852008 B917544:F917544 IX917544:JB917544 ST917544:SX917544 ACP917544:ACT917544 AML917544:AMP917544 AWH917544:AWL917544 BGD917544:BGH917544 BPZ917544:BQD917544 BZV917544:BZZ917544 CJR917544:CJV917544 CTN917544:CTR917544 DDJ917544:DDN917544 DNF917544:DNJ917544 DXB917544:DXF917544 EGX917544:EHB917544 EQT917544:EQX917544 FAP917544:FAT917544 FKL917544:FKP917544 FUH917544:FUL917544 GED917544:GEH917544 GNZ917544:GOD917544 GXV917544:GXZ917544 HHR917544:HHV917544 HRN917544:HRR917544 IBJ917544:IBN917544 ILF917544:ILJ917544 IVB917544:IVF917544 JEX917544:JFB917544 JOT917544:JOX917544 JYP917544:JYT917544 KIL917544:KIP917544 KSH917544:KSL917544 LCD917544:LCH917544 LLZ917544:LMD917544 LVV917544:LVZ917544 MFR917544:MFV917544 MPN917544:MPR917544 MZJ917544:MZN917544 NJF917544:NJJ917544 NTB917544:NTF917544 OCX917544:ODB917544 OMT917544:OMX917544 OWP917544:OWT917544 PGL917544:PGP917544 PQH917544:PQL917544 QAD917544:QAH917544 QJZ917544:QKD917544 QTV917544:QTZ917544 RDR917544:RDV917544 RNN917544:RNR917544 RXJ917544:RXN917544 SHF917544:SHJ917544 SRB917544:SRF917544 TAX917544:TBB917544 TKT917544:TKX917544 TUP917544:TUT917544 UEL917544:UEP917544 UOH917544:UOL917544 UYD917544:UYH917544 VHZ917544:VID917544 VRV917544:VRZ917544 WBR917544:WBV917544 WLN917544:WLR917544 WVJ917544:WVN917544 B983080:F983080 IX983080:JB983080 ST983080:SX983080 ACP983080:ACT983080 AML983080:AMP983080 AWH983080:AWL983080 BGD983080:BGH983080 BPZ983080:BQD983080 BZV983080:BZZ983080 CJR983080:CJV983080 CTN983080:CTR983080 DDJ983080:DDN983080 DNF983080:DNJ983080 DXB983080:DXF983080 EGX983080:EHB983080 EQT983080:EQX983080 FAP983080:FAT983080 FKL983080:FKP983080 FUH983080:FUL983080 GED983080:GEH983080 GNZ983080:GOD983080 GXV983080:GXZ983080 HHR983080:HHV983080 HRN983080:HRR983080 IBJ983080:IBN983080 ILF983080:ILJ983080 IVB983080:IVF983080 JEX983080:JFB983080 JOT983080:JOX983080 JYP983080:JYT983080 KIL983080:KIP983080 KSH983080:KSL983080 LCD983080:LCH983080 LLZ983080:LMD983080 LVV983080:LVZ983080 MFR983080:MFV983080 MPN983080:MPR983080 MZJ983080:MZN983080 NJF983080:NJJ983080 NTB983080:NTF983080 OCX983080:ODB983080 OMT983080:OMX983080 OWP983080:OWT983080 PGL983080:PGP983080 PQH983080:PQL983080 QAD983080:QAH983080 QJZ983080:QKD983080 QTV983080:QTZ983080 RDR983080:RDV983080 RNN983080:RNR983080 RXJ983080:RXN983080 SHF983080:SHJ983080 SRB983080:SRF983080 TAX983080:TBB983080 TKT983080:TKX983080 TUP983080:TUT983080 UEL983080:UEP983080 UOH983080:UOL983080 UYD983080:UYH983080 VHZ983080:VID983080 VRV983080:VRZ983080 WBR983080:WBV983080 WLN983080:WLR983080">
      <formula1>$A$21:$A$28</formula1>
    </dataValidation>
    <dataValidation type="whole" allowBlank="1" showInputMessage="1" showErrorMessage="1" promptTitle="Количество уроков" prompt="Введите количество уроков " sqref="D45">
      <formula1>1</formula1>
      <formula2>10</formula2>
    </dataValidation>
    <dataValidation type="list" allowBlank="1" showInputMessage="1" showErrorMessage="1" promptTitle="Тип школы" prompt="Укажите тип школы" sqref="B11">
      <formula1>"начальная, основная, средняя"</formula1>
    </dataValidation>
    <dataValidation allowBlank="1" showErrorMessage="1" sqref="B7:F7"/>
    <dataValidation allowBlank="1" showErrorMessage="1" promptTitle="Число уроков математики в неделю" prompt="Введите количество уроков " sqref="C28"/>
    <dataValidation type="whole" allowBlank="1" showInputMessage="1" showErrorMessage="1" promptTitle="Количество уроков" prompt="Введите количество уроков " sqref="C27 D36">
      <formula1>1</formula1>
      <formula2>10</formula2>
    </dataValidation>
  </dataValidations>
  <pageMargins left="0.35433070866141736" right="0.35433070866141736" top="1.0536458333333334" bottom="0.59055118110236227" header="0.51181102362204722" footer="0.51181102362204722"/>
  <pageSetup paperSize="9" scale="83" fitToHeight="0" orientation="portrait" r:id="rId1"/>
  <headerFooter alignWithMargins="0">
    <oddHeader>&amp;CКГБУ "Региональный центр оценки качества образования"</oddHeader>
  </headerFooter>
  <extLst>
    <ext xmlns:x14="http://schemas.microsoft.com/office/spreadsheetml/2009/9/main" uri="{CCE6A557-97BC-4b89-ADB6-D9C93CAAB3DF}">
      <x14:dataValidations xmlns:xm="http://schemas.microsoft.com/office/excel/2006/main" xWindow="366" yWindow="663" count="7">
        <x14:dataValidation type="list" allowBlank="1" showInputMessage="1" showErrorMessage="1" promptTitle="Вид школы" prompt="Укажите вид школы">
          <x14:formula1>
            <xm:f>'Для анкеты'!$A$4:$A$11</xm:f>
          </x14:formula1>
          <xm:sqref>B15:F15</xm:sqref>
        </x14:dataValidation>
        <x14:dataValidation type="list" allowBlank="1" showInputMessage="1" showErrorMessage="1" promptTitle="Ваша категория" prompt="Высшая, Первая, Вторая, Соответствие должности; Не имею">
          <x14:formula1>
            <xm:f>'Для анкеты'!$A$69:$A$74</xm:f>
          </x14:formula1>
          <xm:sqref>B65</xm:sqref>
        </x14:dataValidation>
        <x14:dataValidation type="list" allowBlank="1" showInputMessage="1" showErrorMessage="1" promptTitle="Автор учебника" prompt="Укажите автора учебника по матматике">
          <x14:formula1>
            <xm:f>'Для анкеты'!$A$13:$A$26</xm:f>
          </x14:formula1>
          <xm:sqref>B32:F32</xm:sqref>
        </x14:dataValidation>
        <x14:dataValidation type="list" allowBlank="1" showInputMessage="1" showErrorMessage="1" promptTitle="Автор учебника" prompt="Укажите автора учебника по русскому языку">
          <x14:formula1>
            <xm:f>'Для анкеты'!$A$28:$A$40</xm:f>
          </x14:formula1>
          <xm:sqref>B41:F41</xm:sqref>
        </x14:dataValidation>
        <x14:dataValidation type="list" allowBlank="1" showInputMessage="1" showErrorMessage="1" promptTitle="Автор учебника" prompt="Укажите автора учебника по чтению">
          <x14:formula1>
            <xm:f>'Для анкеты'!$A$42:$A$56</xm:f>
          </x14:formula1>
          <xm:sqref>B50:F50</xm:sqref>
        </x14:dataValidation>
        <x14:dataValidation type="list" allowBlank="1" showInputMessage="1" showErrorMessage="1" promptTitle="Причины трудностей у детей" prompt="Выберите из списка">
          <x14:formula1>
            <xm:f>'Для анкеты'!$A$58:$A$67</xm:f>
          </x14:formula1>
          <xm:sqref>B57:F57</xm:sqref>
        </x14:dataValidation>
        <x14:dataValidation type="list" allowBlank="1" showInputMessage="1" showErrorMessage="1" promptTitle="Причины трудностей у детей" prompt="Выберите из списка">
          <x14:formula1>
            <xm:f>'Для анкеты'!$A$58:$A$67</xm:f>
          </x14:formula1>
          <xm:sqref>B55:F55</xm:sqref>
        </x14:dataValidation>
      </x14:dataValidations>
    </ext>
  </extLst>
</worksheet>
</file>

<file path=xl/worksheets/sheet3.xml><?xml version="1.0" encoding="utf-8"?>
<worksheet xmlns="http://schemas.openxmlformats.org/spreadsheetml/2006/main" xmlns:r="http://schemas.openxmlformats.org/officeDocument/2006/relationships">
  <dimension ref="A3:A74"/>
  <sheetViews>
    <sheetView topLeftCell="A7" workbookViewId="0">
      <selection activeCell="A75" sqref="A75"/>
    </sheetView>
  </sheetViews>
  <sheetFormatPr defaultRowHeight="12.75"/>
  <cols>
    <col min="1" max="1" width="54.7109375" customWidth="1"/>
  </cols>
  <sheetData>
    <row r="3" spans="1:1">
      <c r="A3" s="218" t="s">
        <v>310</v>
      </c>
    </row>
    <row r="4" spans="1:1">
      <c r="A4" s="219" t="s">
        <v>69</v>
      </c>
    </row>
    <row r="5" spans="1:1">
      <c r="A5" s="219" t="s">
        <v>72</v>
      </c>
    </row>
    <row r="6" spans="1:1">
      <c r="A6" s="219" t="s">
        <v>70</v>
      </c>
    </row>
    <row r="7" spans="1:1">
      <c r="A7" s="219" t="s">
        <v>73</v>
      </c>
    </row>
    <row r="8" spans="1:1">
      <c r="A8" s="219" t="s">
        <v>76</v>
      </c>
    </row>
    <row r="9" spans="1:1">
      <c r="A9" s="219" t="s">
        <v>71</v>
      </c>
    </row>
    <row r="10" spans="1:1">
      <c r="A10" s="219" t="s">
        <v>74</v>
      </c>
    </row>
    <row r="11" spans="1:1">
      <c r="A11" s="219" t="s">
        <v>75</v>
      </c>
    </row>
    <row r="12" spans="1:1">
      <c r="A12" s="220" t="s">
        <v>266</v>
      </c>
    </row>
    <row r="13" spans="1:1">
      <c r="A13" t="s">
        <v>267</v>
      </c>
    </row>
    <row r="14" spans="1:1">
      <c r="A14" t="s">
        <v>268</v>
      </c>
    </row>
    <row r="15" spans="1:1">
      <c r="A15" t="s">
        <v>269</v>
      </c>
    </row>
    <row r="16" spans="1:1">
      <c r="A16" t="s">
        <v>270</v>
      </c>
    </row>
    <row r="17" spans="1:1">
      <c r="A17" t="s">
        <v>271</v>
      </c>
    </row>
    <row r="18" spans="1:1">
      <c r="A18" t="s">
        <v>272</v>
      </c>
    </row>
    <row r="19" spans="1:1">
      <c r="A19" t="s">
        <v>273</v>
      </c>
    </row>
    <row r="20" spans="1:1">
      <c r="A20" t="s">
        <v>274</v>
      </c>
    </row>
    <row r="21" spans="1:1">
      <c r="A21" t="s">
        <v>275</v>
      </c>
    </row>
    <row r="22" spans="1:1">
      <c r="A22" t="s">
        <v>276</v>
      </c>
    </row>
    <row r="23" spans="1:1">
      <c r="A23" t="s">
        <v>277</v>
      </c>
    </row>
    <row r="24" spans="1:1">
      <c r="A24" t="s">
        <v>278</v>
      </c>
    </row>
    <row r="25" spans="1:1">
      <c r="A25" t="s">
        <v>279</v>
      </c>
    </row>
    <row r="26" spans="1:1">
      <c r="A26" t="s">
        <v>280</v>
      </c>
    </row>
    <row r="27" spans="1:1">
      <c r="A27" s="347" t="s">
        <v>77</v>
      </c>
    </row>
    <row r="28" spans="1:1">
      <c r="A28" t="s">
        <v>283</v>
      </c>
    </row>
    <row r="29" spans="1:1">
      <c r="A29" t="s">
        <v>284</v>
      </c>
    </row>
    <row r="30" spans="1:1">
      <c r="A30" t="s">
        <v>285</v>
      </c>
    </row>
    <row r="31" spans="1:1">
      <c r="A31" t="s">
        <v>286</v>
      </c>
    </row>
    <row r="32" spans="1:1">
      <c r="A32" t="s">
        <v>287</v>
      </c>
    </row>
    <row r="33" spans="1:1">
      <c r="A33" t="s">
        <v>288</v>
      </c>
    </row>
    <row r="34" spans="1:1">
      <c r="A34" t="s">
        <v>289</v>
      </c>
    </row>
    <row r="35" spans="1:1">
      <c r="A35" t="s">
        <v>290</v>
      </c>
    </row>
    <row r="36" spans="1:1">
      <c r="A36" t="s">
        <v>291</v>
      </c>
    </row>
    <row r="37" spans="1:1">
      <c r="A37" t="s">
        <v>292</v>
      </c>
    </row>
    <row r="38" spans="1:1">
      <c r="A38" t="s">
        <v>293</v>
      </c>
    </row>
    <row r="39" spans="1:1">
      <c r="A39" t="s">
        <v>294</v>
      </c>
    </row>
    <row r="40" spans="1:1">
      <c r="A40" t="s">
        <v>280</v>
      </c>
    </row>
    <row r="41" spans="1:1">
      <c r="A41" s="347" t="s">
        <v>297</v>
      </c>
    </row>
    <row r="42" spans="1:1">
      <c r="A42" t="s">
        <v>284</v>
      </c>
    </row>
    <row r="43" spans="1:1">
      <c r="A43" t="s">
        <v>298</v>
      </c>
    </row>
    <row r="44" spans="1:1">
      <c r="A44" t="s">
        <v>299</v>
      </c>
    </row>
    <row r="45" spans="1:1">
      <c r="A45" t="s">
        <v>300</v>
      </c>
    </row>
    <row r="46" spans="1:1">
      <c r="A46" t="s">
        <v>301</v>
      </c>
    </row>
    <row r="47" spans="1:1">
      <c r="A47" t="s">
        <v>302</v>
      </c>
    </row>
    <row r="48" spans="1:1">
      <c r="A48" t="s">
        <v>303</v>
      </c>
    </row>
    <row r="49" spans="1:1">
      <c r="A49" t="s">
        <v>304</v>
      </c>
    </row>
    <row r="50" spans="1:1">
      <c r="A50" t="s">
        <v>305</v>
      </c>
    </row>
    <row r="51" spans="1:1">
      <c r="A51" t="s">
        <v>306</v>
      </c>
    </row>
    <row r="52" spans="1:1">
      <c r="A52" t="s">
        <v>307</v>
      </c>
    </row>
    <row r="53" spans="1:1">
      <c r="A53" t="s">
        <v>308</v>
      </c>
    </row>
    <row r="54" spans="1:1">
      <c r="A54" t="s">
        <v>309</v>
      </c>
    </row>
    <row r="55" spans="1:1">
      <c r="A55" t="s">
        <v>294</v>
      </c>
    </row>
    <row r="56" spans="1:1">
      <c r="A56" t="s">
        <v>280</v>
      </c>
    </row>
    <row r="57" spans="1:1">
      <c r="A57" s="347" t="s">
        <v>313</v>
      </c>
    </row>
    <row r="58" spans="1:1">
      <c r="A58" s="348" t="s">
        <v>314</v>
      </c>
    </row>
    <row r="59" spans="1:1">
      <c r="A59" s="348" t="s">
        <v>315</v>
      </c>
    </row>
    <row r="60" spans="1:1">
      <c r="A60" s="348" t="s">
        <v>316</v>
      </c>
    </row>
    <row r="61" spans="1:1">
      <c r="A61" s="348" t="s">
        <v>317</v>
      </c>
    </row>
    <row r="62" spans="1:1">
      <c r="A62" s="348" t="s">
        <v>318</v>
      </c>
    </row>
    <row r="63" spans="1:1">
      <c r="A63" s="348" t="s">
        <v>319</v>
      </c>
    </row>
    <row r="64" spans="1:1">
      <c r="A64" s="348" t="s">
        <v>320</v>
      </c>
    </row>
    <row r="65" spans="1:1">
      <c r="A65" s="348" t="s">
        <v>321</v>
      </c>
    </row>
    <row r="66" spans="1:1">
      <c r="A66" s="348" t="s">
        <v>322</v>
      </c>
    </row>
    <row r="67" spans="1:1">
      <c r="A67" s="348" t="s">
        <v>323</v>
      </c>
    </row>
    <row r="68" spans="1:1">
      <c r="A68" s="220" t="s">
        <v>328</v>
      </c>
    </row>
    <row r="69" spans="1:1">
      <c r="A69" s="219" t="s">
        <v>78</v>
      </c>
    </row>
    <row r="70" spans="1:1">
      <c r="A70" s="219" t="s">
        <v>79</v>
      </c>
    </row>
    <row r="71" spans="1:1">
      <c r="A71" s="219" t="s">
        <v>80</v>
      </c>
    </row>
    <row r="72" spans="1:1">
      <c r="A72" s="219" t="s">
        <v>81</v>
      </c>
    </row>
    <row r="73" spans="1:1">
      <c r="A73" s="219" t="s">
        <v>82</v>
      </c>
    </row>
    <row r="74" spans="1:1">
      <c r="A74" s="219" t="s">
        <v>83</v>
      </c>
    </row>
  </sheetData>
  <sheetProtection password="C621" sheet="1" objects="1" scenarios="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sheetPr codeName="Лист4">
    <tabColor rgb="FFFFFF00"/>
  </sheetPr>
  <dimension ref="A1:DE167"/>
  <sheetViews>
    <sheetView showGridLines="0" topLeftCell="B11" zoomScale="90" zoomScaleNormal="90" zoomScalePageLayoutView="90" workbookViewId="0">
      <selection activeCell="AU6" sqref="AU6"/>
    </sheetView>
  </sheetViews>
  <sheetFormatPr defaultRowHeight="12.75"/>
  <cols>
    <col min="1" max="1" width="16.5703125" style="6" hidden="1" customWidth="1"/>
    <col min="2" max="2" width="4.85546875" style="6" customWidth="1"/>
    <col min="3" max="3" width="4.28515625" style="6" bestFit="1" customWidth="1"/>
    <col min="4" max="4" width="29" style="6" customWidth="1"/>
    <col min="5" max="5" width="4" style="6" customWidth="1"/>
    <col min="6" max="21" width="5.5703125" style="6" customWidth="1"/>
    <col min="22" max="25" width="5.5703125" style="6" hidden="1" customWidth="1"/>
    <col min="26" max="27" width="5.42578125" style="6" hidden="1" customWidth="1"/>
    <col min="28" max="28" width="5.7109375" style="6" hidden="1" customWidth="1"/>
    <col min="29" max="46" width="5.42578125" style="6" hidden="1" customWidth="1"/>
    <col min="47" max="47" width="7.85546875" style="6" customWidth="1"/>
    <col min="48" max="48" width="8.5703125" style="6" customWidth="1"/>
    <col min="49" max="49" width="14.7109375" style="6" customWidth="1"/>
    <col min="50" max="50" width="15.85546875" style="6" customWidth="1"/>
    <col min="51" max="51" width="14.7109375" style="6" customWidth="1"/>
    <col min="52" max="52" width="16.140625" style="6" customWidth="1"/>
    <col min="53" max="53" width="18.7109375" style="6" customWidth="1"/>
    <col min="54" max="54" width="8.140625" style="1" customWidth="1"/>
    <col min="55" max="56" width="8.140625" style="193" customWidth="1"/>
    <col min="57" max="57" width="12" style="193" customWidth="1"/>
    <col min="58" max="58" width="8.28515625" style="193" customWidth="1"/>
    <col min="59" max="59" width="13.140625" style="1" customWidth="1"/>
    <col min="60" max="60" width="5.42578125" style="1" customWidth="1"/>
    <col min="61" max="61" width="8.28515625" style="1" hidden="1" customWidth="1"/>
    <col min="62" max="62" width="4.28515625" style="1" hidden="1" customWidth="1"/>
    <col min="63" max="78" width="5.5703125" style="1" hidden="1" customWidth="1"/>
    <col min="79" max="79" width="6.85546875" style="1" hidden="1" customWidth="1"/>
    <col min="80" max="82" width="4.28515625" style="1" hidden="1" customWidth="1"/>
    <col min="83" max="85" width="9.5703125" style="1" hidden="1" customWidth="1"/>
    <col min="86" max="86" width="8.28515625" style="1" customWidth="1"/>
    <col min="87" max="109" width="4" style="1" customWidth="1"/>
    <col min="110" max="16384" width="9.140625" style="6"/>
  </cols>
  <sheetData>
    <row r="1" spans="1:109" ht="17.25" customHeight="1">
      <c r="BB1" s="138"/>
      <c r="BC1" s="187"/>
      <c r="BD1" s="187"/>
      <c r="BE1" s="187"/>
      <c r="BF1" s="188"/>
      <c r="BG1" s="62"/>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row>
    <row r="2" spans="1:109" ht="30.75" customHeight="1">
      <c r="B2" s="61"/>
      <c r="C2" s="41"/>
      <c r="D2" s="43"/>
      <c r="E2" s="437" t="s">
        <v>14</v>
      </c>
      <c r="F2" s="437"/>
      <c r="G2" s="437"/>
      <c r="H2" s="438"/>
      <c r="I2" s="433">
        <f>IF(NOT(ISBLANK('СПИСОК КЛАССА'!F1)),'СПИСОК КЛАССА'!F1,"")</f>
        <v>3866</v>
      </c>
      <c r="J2" s="434"/>
      <c r="K2" s="435"/>
      <c r="L2" s="436" t="s">
        <v>15</v>
      </c>
      <c r="M2" s="437"/>
      <c r="N2" s="438"/>
      <c r="O2" s="439" t="str">
        <f>IF(NOT(ISBLANK('СПИСОК КЛАССА'!H1)),'СПИСОК КЛАССА'!H1,"")</f>
        <v>0102</v>
      </c>
      <c r="P2" s="439"/>
      <c r="Q2" s="44"/>
      <c r="R2" s="44"/>
      <c r="S2" s="44"/>
      <c r="T2" s="44"/>
      <c r="U2" s="44"/>
      <c r="V2" s="44"/>
      <c r="W2" s="44"/>
      <c r="X2" s="44"/>
      <c r="Y2" s="44"/>
      <c r="Z2" s="44"/>
      <c r="AB2" s="44"/>
      <c r="AC2" s="44"/>
      <c r="AD2" s="44"/>
      <c r="AE2" s="44"/>
      <c r="AF2" s="44"/>
      <c r="AG2" s="44"/>
      <c r="AH2" s="44"/>
      <c r="AI2" s="44"/>
      <c r="AJ2" s="44"/>
      <c r="AK2" s="44"/>
      <c r="AL2" s="44"/>
      <c r="AM2" s="44"/>
      <c r="AN2" s="44"/>
      <c r="AO2" s="44"/>
      <c r="AP2" s="44"/>
      <c r="AQ2" s="44"/>
      <c r="AR2" s="44"/>
      <c r="AS2" s="44"/>
      <c r="AT2" s="44"/>
      <c r="AU2" s="44"/>
      <c r="AV2" s="41"/>
      <c r="AW2" s="127"/>
      <c r="AX2" s="128"/>
      <c r="AY2" s="128"/>
      <c r="AZ2" s="128"/>
      <c r="BA2" s="128"/>
      <c r="BB2" s="138"/>
      <c r="BC2" s="187"/>
      <c r="BD2" s="187"/>
      <c r="BE2" s="187"/>
      <c r="BF2" s="188"/>
      <c r="BG2" s="62"/>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row>
    <row r="3" spans="1:109">
      <c r="B3" s="61"/>
      <c r="C3" s="41"/>
      <c r="D3" s="45"/>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129"/>
      <c r="AW3" s="129"/>
      <c r="AX3" s="128"/>
      <c r="AY3" s="128"/>
      <c r="AZ3" s="128"/>
      <c r="BA3" s="128"/>
      <c r="BB3" s="138"/>
      <c r="BC3" s="187"/>
      <c r="BD3" s="187"/>
      <c r="BE3" s="187"/>
      <c r="BF3" s="188"/>
      <c r="BG3" s="62"/>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row>
    <row r="4" spans="1:109" s="10" customFormat="1" ht="23.25" customHeight="1" thickBot="1">
      <c r="B4" s="49"/>
      <c r="C4" s="440" t="s">
        <v>22</v>
      </c>
      <c r="D4" s="440"/>
      <c r="E4" s="440"/>
      <c r="F4" s="440"/>
      <c r="G4" s="464" t="str">
        <f>IF(NOT(ISBLANK('СПИСОК КЛАССА'!E3)),'СПИСОК КЛАССА'!E3,"")</f>
        <v>Муниципальное бюджетное общеобразовательное учреждение средняя общеобразовательное школа с углубленным изучением отдельных предметов № 80</v>
      </c>
      <c r="H4" s="464"/>
      <c r="I4" s="464"/>
      <c r="J4" s="464"/>
      <c r="K4" s="464"/>
      <c r="L4" s="464"/>
      <c r="M4" s="464"/>
      <c r="N4" s="464"/>
      <c r="O4" s="464"/>
      <c r="P4" s="464"/>
      <c r="Q4" s="464"/>
      <c r="R4" s="464"/>
      <c r="S4" s="464"/>
      <c r="T4" s="464"/>
      <c r="U4" s="464"/>
      <c r="V4" s="464"/>
      <c r="W4" s="464"/>
      <c r="X4" s="464"/>
      <c r="Y4" s="464"/>
      <c r="Z4" s="87"/>
      <c r="AA4" s="87"/>
      <c r="AB4" s="87"/>
      <c r="AC4" s="87"/>
      <c r="AD4" s="87"/>
      <c r="AE4" s="87"/>
      <c r="AF4" s="87"/>
      <c r="AG4" s="87"/>
      <c r="AH4" s="87"/>
      <c r="AI4" s="87"/>
      <c r="AJ4" s="87"/>
      <c r="AK4" s="87"/>
      <c r="AL4" s="87"/>
      <c r="AM4" s="87"/>
      <c r="AN4" s="87"/>
      <c r="AO4" s="87"/>
      <c r="AP4" s="87"/>
      <c r="AQ4" s="87"/>
      <c r="AR4" s="87"/>
      <c r="AS4" s="87"/>
      <c r="AT4" s="87"/>
      <c r="AU4" s="48"/>
      <c r="AV4" s="129"/>
      <c r="AW4" s="130"/>
      <c r="AX4" s="131"/>
      <c r="AY4" s="131"/>
      <c r="AZ4" s="131"/>
      <c r="BA4" s="131"/>
      <c r="BB4" s="63"/>
      <c r="BC4" s="189"/>
      <c r="BD4" s="189"/>
      <c r="BE4" s="189"/>
      <c r="BF4" s="189"/>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row>
    <row r="5" spans="1:109" ht="13.5" thickBot="1">
      <c r="B5" s="61"/>
      <c r="C5" s="41"/>
      <c r="D5" s="50"/>
      <c r="E5" s="47"/>
      <c r="F5" s="47"/>
      <c r="G5" s="41"/>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132"/>
      <c r="AX5" s="133"/>
      <c r="AY5" s="133"/>
      <c r="AZ5" s="133"/>
      <c r="BA5" s="133"/>
      <c r="BB5" s="138"/>
      <c r="BC5" s="187"/>
      <c r="BD5" s="187"/>
      <c r="BE5" s="187"/>
      <c r="BF5" s="188"/>
      <c r="BG5" s="62"/>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row>
    <row r="6" spans="1:109" ht="30" customHeight="1" thickBot="1">
      <c r="B6" s="61"/>
      <c r="C6" s="41"/>
      <c r="D6" s="51" t="s">
        <v>23</v>
      </c>
      <c r="E6" s="51"/>
      <c r="F6" s="52">
        <f ca="1">$A$24</f>
        <v>30</v>
      </c>
      <c r="G6" s="41"/>
      <c r="I6" s="41"/>
      <c r="J6" s="51" t="s">
        <v>16</v>
      </c>
      <c r="K6" s="477">
        <v>42130</v>
      </c>
      <c r="L6" s="477"/>
      <c r="M6" s="477"/>
      <c r="N6" s="477"/>
      <c r="O6" s="459" t="s">
        <v>17</v>
      </c>
      <c r="P6" s="459"/>
      <c r="Q6" s="459"/>
      <c r="R6" s="459"/>
      <c r="S6" s="459"/>
      <c r="T6" s="459"/>
      <c r="U6" s="459"/>
      <c r="V6" s="46"/>
      <c r="AA6" s="44"/>
      <c r="AU6" s="53" t="s">
        <v>359</v>
      </c>
      <c r="AV6" s="479"/>
      <c r="AW6" s="480"/>
      <c r="AX6" s="480"/>
      <c r="AY6" s="211"/>
      <c r="AZ6" s="268">
        <f>COUNTA(F11:AT11)</f>
        <v>16</v>
      </c>
      <c r="BA6" s="211"/>
      <c r="BB6" s="138"/>
      <c r="BC6" s="187"/>
      <c r="BD6" s="187"/>
      <c r="BE6" s="187"/>
      <c r="BF6" s="188"/>
      <c r="BG6" s="62"/>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row>
    <row r="7" spans="1:109">
      <c r="B7" s="61"/>
      <c r="C7" s="41"/>
      <c r="D7" s="54"/>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V7" s="46"/>
      <c r="AW7" s="129"/>
      <c r="AX7" s="478"/>
      <c r="AY7" s="478"/>
      <c r="AZ7" s="478"/>
      <c r="BA7" s="133"/>
      <c r="BB7" s="138"/>
      <c r="BC7" s="187"/>
      <c r="BD7" s="187"/>
      <c r="BE7" s="187"/>
      <c r="BF7" s="188"/>
      <c r="BG7" s="62"/>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row>
    <row r="8" spans="1:109" ht="16.5" thickBot="1">
      <c r="B8" s="64"/>
      <c r="C8" s="463" t="s">
        <v>147</v>
      </c>
      <c r="D8" s="463"/>
      <c r="E8" s="463"/>
      <c r="F8" s="463"/>
      <c r="G8" s="463"/>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89"/>
      <c r="AH8" s="89"/>
      <c r="AI8" s="89"/>
      <c r="AJ8" s="89"/>
      <c r="AK8" s="89"/>
      <c r="AL8" s="89"/>
      <c r="AM8" s="89"/>
      <c r="AN8" s="89"/>
      <c r="AO8" s="88"/>
      <c r="AP8" s="88"/>
      <c r="AQ8" s="88"/>
      <c r="AR8" s="88"/>
      <c r="AS8" s="88"/>
      <c r="AT8" s="88"/>
      <c r="AU8" s="88"/>
      <c r="AV8" s="88"/>
      <c r="AW8" s="134"/>
      <c r="AX8" s="478"/>
      <c r="AY8" s="478"/>
      <c r="AZ8" s="478"/>
      <c r="BA8" s="133"/>
      <c r="BB8" s="138"/>
      <c r="BC8" s="187"/>
      <c r="BD8" s="187"/>
      <c r="BE8" s="187"/>
      <c r="BF8" s="188"/>
      <c r="BG8" s="62"/>
      <c r="BH8" s="138"/>
      <c r="BI8" s="138"/>
      <c r="BJ8" s="138"/>
      <c r="BK8" s="138"/>
      <c r="BL8" s="138"/>
      <c r="BM8" s="138"/>
      <c r="BN8" s="138"/>
      <c r="BO8" s="138"/>
      <c r="BP8" s="138"/>
      <c r="BQ8" s="138"/>
      <c r="BR8" s="138"/>
      <c r="BS8" s="138"/>
      <c r="BT8" s="138"/>
      <c r="BU8" s="138"/>
      <c r="BV8" s="138"/>
      <c r="BW8" s="138"/>
      <c r="BX8" s="138"/>
      <c r="BY8" s="138"/>
      <c r="BZ8" s="138"/>
      <c r="CA8" s="138"/>
      <c r="CB8" s="138"/>
      <c r="CC8" s="138"/>
      <c r="CD8" s="138"/>
      <c r="CE8" s="138"/>
      <c r="CF8" s="138"/>
      <c r="CG8" s="138"/>
    </row>
    <row r="9" spans="1:109" ht="34.5" customHeight="1">
      <c r="A9" s="55"/>
      <c r="B9" s="441" t="s">
        <v>10</v>
      </c>
      <c r="C9" s="444" t="s">
        <v>18</v>
      </c>
      <c r="D9" s="447" t="s">
        <v>11</v>
      </c>
      <c r="E9" s="450" t="s">
        <v>24</v>
      </c>
      <c r="F9" s="457" t="s">
        <v>25</v>
      </c>
      <c r="G9" s="458"/>
      <c r="H9" s="458"/>
      <c r="I9" s="458"/>
      <c r="J9" s="458"/>
      <c r="K9" s="458"/>
      <c r="L9" s="458"/>
      <c r="M9" s="458"/>
      <c r="N9" s="458"/>
      <c r="O9" s="458"/>
      <c r="P9" s="458"/>
      <c r="Q9" s="458"/>
      <c r="R9" s="458"/>
      <c r="S9" s="458"/>
      <c r="T9" s="458"/>
      <c r="U9" s="458"/>
      <c r="V9" s="241"/>
      <c r="W9" s="241"/>
      <c r="X9" s="257"/>
      <c r="Y9" s="241"/>
      <c r="Z9" s="241"/>
      <c r="AA9" s="241"/>
      <c r="AB9" s="241"/>
      <c r="AC9" s="241"/>
      <c r="AD9" s="241"/>
      <c r="AE9" s="241"/>
      <c r="AF9" s="241"/>
      <c r="AG9" s="241"/>
      <c r="AH9" s="241"/>
      <c r="AI9" s="241"/>
      <c r="AJ9" s="241"/>
      <c r="AK9" s="241"/>
      <c r="AL9" s="241"/>
      <c r="AM9" s="241"/>
      <c r="AN9" s="241"/>
      <c r="AO9" s="241"/>
      <c r="AP9" s="241"/>
      <c r="AQ9" s="241"/>
      <c r="AR9" s="241"/>
      <c r="AS9" s="241"/>
      <c r="AT9" s="242"/>
      <c r="AU9" s="465" t="s">
        <v>148</v>
      </c>
      <c r="AV9" s="468" t="s">
        <v>19</v>
      </c>
      <c r="AW9" s="471" t="s">
        <v>149</v>
      </c>
      <c r="AX9" s="471" t="s">
        <v>44</v>
      </c>
      <c r="AY9" s="474" t="s">
        <v>150</v>
      </c>
      <c r="AZ9" s="471" t="s">
        <v>45</v>
      </c>
      <c r="BA9" s="460" t="s">
        <v>26</v>
      </c>
      <c r="BB9" s="138"/>
      <c r="BC9" s="187"/>
      <c r="BD9" s="187"/>
      <c r="BE9" s="187"/>
      <c r="BF9" s="188"/>
      <c r="BG9" s="62"/>
      <c r="BH9" s="138"/>
      <c r="BI9" s="138"/>
      <c r="BJ9" s="138"/>
      <c r="BK9" s="426" t="s">
        <v>25</v>
      </c>
      <c r="BL9" s="427"/>
      <c r="BM9" s="427"/>
      <c r="BN9" s="427"/>
      <c r="BO9" s="427"/>
      <c r="BP9" s="427"/>
      <c r="BQ9" s="427"/>
      <c r="BR9" s="427"/>
      <c r="BS9" s="427"/>
      <c r="BT9" s="427"/>
      <c r="BU9" s="427"/>
      <c r="BV9" s="427"/>
      <c r="BW9" s="427"/>
      <c r="BX9" s="427"/>
      <c r="BY9" s="427"/>
      <c r="BZ9" s="428"/>
    </row>
    <row r="10" spans="1:109" ht="33.75" customHeight="1" thickBot="1">
      <c r="A10" s="56"/>
      <c r="B10" s="442"/>
      <c r="C10" s="445"/>
      <c r="D10" s="448"/>
      <c r="E10" s="451"/>
      <c r="F10" s="453" t="s">
        <v>142</v>
      </c>
      <c r="G10" s="427"/>
      <c r="H10" s="427"/>
      <c r="I10" s="427"/>
      <c r="J10" s="427"/>
      <c r="K10" s="427"/>
      <c r="L10" s="427"/>
      <c r="M10" s="427"/>
      <c r="N10" s="427"/>
      <c r="O10" s="428"/>
      <c r="P10" s="454" t="s">
        <v>146</v>
      </c>
      <c r="Q10" s="455"/>
      <c r="R10" s="455"/>
      <c r="S10" s="455"/>
      <c r="T10" s="455"/>
      <c r="U10" s="456"/>
      <c r="V10" s="276"/>
      <c r="W10" s="277"/>
      <c r="X10" s="180"/>
      <c r="Y10" s="86"/>
      <c r="Z10" s="86"/>
      <c r="AA10" s="86"/>
      <c r="AB10" s="86"/>
      <c r="AC10" s="86"/>
      <c r="AD10" s="86"/>
      <c r="AE10" s="86"/>
      <c r="AF10" s="86"/>
      <c r="AG10" s="86"/>
      <c r="AH10" s="86"/>
      <c r="AI10" s="86"/>
      <c r="AJ10" s="86"/>
      <c r="AK10" s="86"/>
      <c r="AL10" s="86"/>
      <c r="AM10" s="86"/>
      <c r="AN10" s="86"/>
      <c r="AO10" s="86"/>
      <c r="AP10" s="86"/>
      <c r="AQ10" s="86"/>
      <c r="AR10" s="86"/>
      <c r="AS10" s="86"/>
      <c r="AT10" s="201"/>
      <c r="AU10" s="466"/>
      <c r="AV10" s="469"/>
      <c r="AW10" s="472"/>
      <c r="AX10" s="472"/>
      <c r="AY10" s="475"/>
      <c r="AZ10" s="472"/>
      <c r="BA10" s="461"/>
      <c r="BB10" s="138"/>
      <c r="BC10" s="187"/>
      <c r="BD10" s="187"/>
      <c r="BE10" s="187"/>
      <c r="BF10" s="188"/>
      <c r="BG10" s="62"/>
      <c r="BH10" s="138"/>
      <c r="BI10" s="138"/>
      <c r="BJ10" s="138"/>
      <c r="BK10" s="429" t="s">
        <v>142</v>
      </c>
      <c r="BL10" s="430"/>
      <c r="BM10" s="430"/>
      <c r="BN10" s="430"/>
      <c r="BO10" s="430"/>
      <c r="BP10" s="430"/>
      <c r="BQ10" s="430"/>
      <c r="BR10" s="430"/>
      <c r="BS10" s="430"/>
      <c r="BT10" s="431"/>
      <c r="BU10" s="432" t="s">
        <v>146</v>
      </c>
      <c r="BV10" s="430"/>
      <c r="BW10" s="430"/>
      <c r="BX10" s="430"/>
      <c r="BY10" s="430"/>
      <c r="BZ10" s="431"/>
    </row>
    <row r="11" spans="1:109" ht="85.5" customHeight="1" thickBot="1">
      <c r="A11" s="56"/>
      <c r="B11" s="443"/>
      <c r="C11" s="446"/>
      <c r="D11" s="449"/>
      <c r="E11" s="452"/>
      <c r="F11" s="202">
        <v>1</v>
      </c>
      <c r="G11" s="104">
        <v>2</v>
      </c>
      <c r="H11" s="194">
        <v>3</v>
      </c>
      <c r="I11" s="104">
        <v>4</v>
      </c>
      <c r="J11" s="194">
        <v>5</v>
      </c>
      <c r="K11" s="104">
        <v>6</v>
      </c>
      <c r="L11" s="194">
        <v>7</v>
      </c>
      <c r="M11" s="104">
        <v>8</v>
      </c>
      <c r="N11" s="194">
        <v>9</v>
      </c>
      <c r="O11" s="104">
        <v>10</v>
      </c>
      <c r="P11" s="247">
        <v>11</v>
      </c>
      <c r="Q11" s="247">
        <v>12</v>
      </c>
      <c r="R11" s="247" t="s">
        <v>143</v>
      </c>
      <c r="S11" s="247" t="s">
        <v>144</v>
      </c>
      <c r="T11" s="258" t="s">
        <v>145</v>
      </c>
      <c r="U11" s="247">
        <v>14</v>
      </c>
      <c r="V11" s="246"/>
      <c r="W11" s="247"/>
      <c r="X11" s="194"/>
      <c r="Y11" s="243"/>
      <c r="Z11" s="104"/>
      <c r="AA11" s="244"/>
      <c r="AB11" s="104"/>
      <c r="AC11" s="245"/>
      <c r="AD11" s="104"/>
      <c r="AE11" s="245"/>
      <c r="AF11" s="104"/>
      <c r="AG11" s="245"/>
      <c r="AH11" s="104"/>
      <c r="AI11" s="245"/>
      <c r="AJ11" s="104"/>
      <c r="AK11" s="245"/>
      <c r="AL11" s="104"/>
      <c r="AM11" s="245"/>
      <c r="AN11" s="104"/>
      <c r="AO11" s="245"/>
      <c r="AP11" s="104"/>
      <c r="AQ11" s="245"/>
      <c r="AR11" s="104"/>
      <c r="AS11" s="245"/>
      <c r="AT11" s="368"/>
      <c r="AU11" s="467"/>
      <c r="AV11" s="470"/>
      <c r="AW11" s="473"/>
      <c r="AX11" s="473"/>
      <c r="AY11" s="476"/>
      <c r="AZ11" s="473"/>
      <c r="BA11" s="462"/>
      <c r="BB11" s="138"/>
      <c r="BC11" s="192"/>
      <c r="BD11" s="192"/>
      <c r="BE11" s="192"/>
      <c r="BF11" s="192"/>
      <c r="BG11" s="192"/>
      <c r="BH11" s="192"/>
      <c r="BI11" s="192"/>
      <c r="BJ11" s="192"/>
      <c r="BK11" s="286">
        <v>1</v>
      </c>
      <c r="BL11" s="285">
        <v>2</v>
      </c>
      <c r="BM11" s="285">
        <v>3</v>
      </c>
      <c r="BN11" s="284">
        <v>4</v>
      </c>
      <c r="BO11" s="285">
        <v>5</v>
      </c>
      <c r="BP11" s="286">
        <v>6</v>
      </c>
      <c r="BQ11" s="285">
        <v>7</v>
      </c>
      <c r="BR11" s="284">
        <v>8</v>
      </c>
      <c r="BS11" s="285">
        <v>9</v>
      </c>
      <c r="BT11" s="284">
        <v>10</v>
      </c>
      <c r="BU11" s="286">
        <v>11</v>
      </c>
      <c r="BV11" s="286">
        <v>12</v>
      </c>
      <c r="BW11" s="286" t="s">
        <v>143</v>
      </c>
      <c r="BX11" s="286" t="s">
        <v>144</v>
      </c>
      <c r="BY11" s="286" t="s">
        <v>145</v>
      </c>
      <c r="BZ11" s="284">
        <v>14</v>
      </c>
    </row>
    <row r="12" spans="1:109" ht="26.25" hidden="1" customHeight="1" thickBot="1">
      <c r="A12" s="56"/>
      <c r="B12" s="230"/>
      <c r="C12" s="102"/>
      <c r="D12" s="103" t="s">
        <v>28</v>
      </c>
      <c r="E12" s="249"/>
      <c r="F12" s="248"/>
      <c r="G12" s="240"/>
      <c r="H12" s="240"/>
      <c r="I12" s="240"/>
      <c r="J12" s="240"/>
      <c r="K12" s="240"/>
      <c r="L12" s="240"/>
      <c r="M12" s="240"/>
      <c r="N12" s="240"/>
      <c r="O12" s="240"/>
      <c r="P12" s="240"/>
      <c r="Q12" s="240"/>
      <c r="R12" s="240"/>
      <c r="S12" s="240"/>
      <c r="T12" s="240"/>
      <c r="U12" s="240"/>
      <c r="V12" s="240"/>
      <c r="W12" s="240"/>
      <c r="X12" s="66"/>
      <c r="Y12" s="66"/>
      <c r="Z12" s="66"/>
      <c r="AA12" s="66"/>
      <c r="AB12" s="66"/>
      <c r="AC12" s="66"/>
      <c r="AD12" s="66"/>
      <c r="AE12" s="66"/>
      <c r="AF12" s="66"/>
      <c r="AG12" s="66"/>
      <c r="AH12" s="66"/>
      <c r="AI12" s="66"/>
      <c r="AJ12" s="66"/>
      <c r="AK12" s="66"/>
      <c r="AL12" s="66"/>
      <c r="AM12" s="66"/>
      <c r="AN12" s="66"/>
      <c r="AO12" s="66"/>
      <c r="AP12" s="66"/>
      <c r="AQ12" s="66"/>
      <c r="AR12" s="66"/>
      <c r="AS12" s="66"/>
      <c r="AT12" s="100"/>
      <c r="AU12" s="67">
        <v>19</v>
      </c>
      <c r="AV12" s="68"/>
      <c r="AW12" s="69">
        <v>10</v>
      </c>
      <c r="AX12" s="69"/>
      <c r="AY12" s="69">
        <v>9</v>
      </c>
      <c r="AZ12" s="69"/>
      <c r="BA12" s="278"/>
      <c r="BB12" s="138"/>
      <c r="BC12" s="187"/>
      <c r="BD12" s="187"/>
      <c r="BE12" s="187"/>
      <c r="BF12" s="188"/>
      <c r="BG12" s="62"/>
      <c r="BH12" s="138"/>
      <c r="BI12" s="138"/>
      <c r="BJ12" s="183">
        <f ca="1">SUM(BK12:BZ12)</f>
        <v>0</v>
      </c>
      <c r="BK12" s="283">
        <f ca="1">IFERROR(IF(SUM(BK15:BK24)=$F$6,0,1), 0)</f>
        <v>0</v>
      </c>
      <c r="BL12" s="283">
        <f t="shared" ref="BL12:BQ12" ca="1" si="0">IFERROR(IF(SUM(BL15:BL24)=$F$6,0,1), 0)</f>
        <v>0</v>
      </c>
      <c r="BM12" s="283">
        <f t="shared" ca="1" si="0"/>
        <v>0</v>
      </c>
      <c r="BN12" s="283">
        <f t="shared" ca="1" si="0"/>
        <v>0</v>
      </c>
      <c r="BO12" s="283">
        <f t="shared" ca="1" si="0"/>
        <v>0</v>
      </c>
      <c r="BP12" s="283">
        <f t="shared" ca="1" si="0"/>
        <v>0</v>
      </c>
      <c r="BQ12" s="283">
        <f t="shared" ca="1" si="0"/>
        <v>0</v>
      </c>
      <c r="BR12" s="283">
        <f ca="1">IFERROR(IF(SUM(BR15:BR24)=$F$6,0,1), 0)</f>
        <v>0</v>
      </c>
      <c r="BS12" s="283">
        <f t="shared" ref="BS12:BY12" ca="1" si="1">IFERROR(IF(SUM(BS15:BS24)=$F$6,0,1), 0)</f>
        <v>0</v>
      </c>
      <c r="BT12" s="283">
        <f t="shared" ca="1" si="1"/>
        <v>0</v>
      </c>
      <c r="BU12" s="283">
        <f t="shared" ca="1" si="1"/>
        <v>0</v>
      </c>
      <c r="BV12" s="283">
        <f t="shared" ca="1" si="1"/>
        <v>0</v>
      </c>
      <c r="BW12" s="283">
        <f t="shared" ca="1" si="1"/>
        <v>0</v>
      </c>
      <c r="BX12" s="283">
        <f t="shared" ca="1" si="1"/>
        <v>0</v>
      </c>
      <c r="BY12" s="283">
        <f t="shared" ca="1" si="1"/>
        <v>0</v>
      </c>
      <c r="BZ12" s="283">
        <f ca="1">IFERROR(IF(SUM(BZ15:BZ24)=$F$6,0,1), 0)</f>
        <v>0</v>
      </c>
    </row>
    <row r="13" spans="1:109" ht="20.25" hidden="1" customHeight="1">
      <c r="A13" s="56"/>
      <c r="B13" s="232"/>
      <c r="C13" s="65"/>
      <c r="D13" s="92"/>
      <c r="E13" s="231"/>
      <c r="F13" s="91"/>
      <c r="G13" s="66"/>
      <c r="H13" s="66"/>
      <c r="I13" s="66"/>
      <c r="J13" s="66"/>
      <c r="K13" s="66"/>
      <c r="L13" s="66"/>
      <c r="M13" s="66"/>
      <c r="N13" s="66"/>
      <c r="O13" s="66"/>
      <c r="P13" s="66"/>
      <c r="Q13" s="66"/>
      <c r="R13" s="66"/>
      <c r="S13" s="70"/>
      <c r="T13" s="70"/>
      <c r="U13" s="100"/>
      <c r="V13" s="70"/>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95"/>
      <c r="AU13" s="67"/>
      <c r="AV13" s="68"/>
      <c r="AW13" s="69"/>
      <c r="AX13" s="69"/>
      <c r="AY13" s="69"/>
      <c r="AZ13" s="69"/>
      <c r="BA13" s="278"/>
      <c r="BB13" s="138"/>
      <c r="BC13" s="187"/>
      <c r="BD13" s="187"/>
      <c r="BE13" s="187"/>
      <c r="BF13" s="188"/>
      <c r="BG13" s="62"/>
      <c r="BH13" s="138"/>
      <c r="BI13" s="138"/>
      <c r="BJ13" s="138"/>
      <c r="BK13" s="70"/>
      <c r="BL13" s="70"/>
      <c r="BM13" s="70"/>
      <c r="BN13" s="70"/>
      <c r="BO13" s="70"/>
      <c r="BP13" s="70"/>
      <c r="BQ13" s="70"/>
      <c r="BR13" s="70"/>
      <c r="BS13" s="70"/>
      <c r="BT13" s="70"/>
      <c r="BU13" s="70"/>
      <c r="BV13" s="70"/>
      <c r="BW13" s="70"/>
      <c r="BX13" s="70"/>
      <c r="BY13" s="70"/>
      <c r="BZ13" s="70"/>
    </row>
    <row r="14" spans="1:109" ht="20.25" hidden="1" customHeight="1">
      <c r="A14" s="56"/>
      <c r="B14" s="232"/>
      <c r="C14" s="65"/>
      <c r="D14" s="92"/>
      <c r="E14" s="101"/>
      <c r="F14" s="91"/>
      <c r="G14" s="66"/>
      <c r="H14" s="66"/>
      <c r="I14" s="66"/>
      <c r="J14" s="66"/>
      <c r="K14" s="66"/>
      <c r="L14" s="66"/>
      <c r="M14" s="66"/>
      <c r="N14" s="66"/>
      <c r="O14" s="66"/>
      <c r="P14" s="66"/>
      <c r="Q14" s="66"/>
      <c r="R14" s="66"/>
      <c r="S14" s="70"/>
      <c r="T14" s="70"/>
      <c r="U14" s="100"/>
      <c r="V14" s="70"/>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95"/>
      <c r="AU14" s="67"/>
      <c r="AV14" s="68"/>
      <c r="AW14" s="69"/>
      <c r="AX14" s="69"/>
      <c r="AY14" s="69"/>
      <c r="AZ14" s="69"/>
      <c r="BA14" s="278"/>
      <c r="BB14" s="138"/>
      <c r="BC14" s="187"/>
      <c r="BD14" s="187"/>
      <c r="BE14" s="187"/>
      <c r="BF14" s="188"/>
      <c r="BG14" s="62"/>
      <c r="BH14" s="138"/>
      <c r="BI14" s="138"/>
      <c r="BJ14" s="138"/>
      <c r="BK14" s="70"/>
      <c r="BL14" s="70"/>
      <c r="BM14" s="70"/>
      <c r="BN14" s="70"/>
      <c r="BO14" s="70"/>
      <c r="BP14" s="70"/>
      <c r="BQ14" s="70"/>
      <c r="BR14" s="70"/>
      <c r="BS14" s="70"/>
      <c r="BT14" s="70"/>
      <c r="BU14" s="70"/>
      <c r="BV14" s="70"/>
      <c r="BW14" s="70"/>
      <c r="BX14" s="70"/>
      <c r="BY14" s="70"/>
      <c r="BZ14" s="70"/>
    </row>
    <row r="15" spans="1:109" ht="20.25" hidden="1" customHeight="1">
      <c r="A15" s="56"/>
      <c r="B15" s="232"/>
      <c r="C15" s="65"/>
      <c r="D15" s="92"/>
      <c r="E15" s="101"/>
      <c r="F15" s="91"/>
      <c r="G15" s="66"/>
      <c r="H15" s="66"/>
      <c r="I15" s="66"/>
      <c r="J15" s="66"/>
      <c r="K15" s="66"/>
      <c r="L15" s="66"/>
      <c r="M15" s="66"/>
      <c r="N15" s="66"/>
      <c r="O15" s="66"/>
      <c r="P15" s="66"/>
      <c r="Q15" s="66"/>
      <c r="R15" s="66"/>
      <c r="S15" s="70"/>
      <c r="T15" s="70"/>
      <c r="U15" s="100"/>
      <c r="V15" s="70"/>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95"/>
      <c r="AU15" s="67"/>
      <c r="AV15" s="68"/>
      <c r="AW15" s="69"/>
      <c r="AX15" s="69"/>
      <c r="AY15" s="69"/>
      <c r="AZ15" s="69"/>
      <c r="BA15" s="278"/>
      <c r="BB15" s="138"/>
      <c r="BC15" s="187"/>
      <c r="BD15" s="187"/>
      <c r="BE15" s="187"/>
      <c r="BF15" s="188"/>
      <c r="BG15" s="62"/>
      <c r="BH15" s="138"/>
      <c r="BI15" s="138"/>
      <c r="BJ15" s="138"/>
      <c r="BK15" s="70"/>
      <c r="BL15" s="70"/>
      <c r="BM15" s="70"/>
      <c r="BN15" s="70"/>
      <c r="BO15" s="70"/>
      <c r="BP15" s="70"/>
      <c r="BQ15" s="70"/>
      <c r="BR15" s="70"/>
      <c r="BS15" s="70"/>
      <c r="BT15" s="70"/>
      <c r="BU15" s="70"/>
      <c r="BV15" s="70"/>
      <c r="BW15" s="70"/>
      <c r="BX15" s="70"/>
      <c r="BY15" s="70"/>
      <c r="BZ15" s="70"/>
    </row>
    <row r="16" spans="1:109" ht="20.25" hidden="1" customHeight="1">
      <c r="A16" s="56"/>
      <c r="B16" s="232"/>
      <c r="C16" s="65"/>
      <c r="D16" s="92"/>
      <c r="E16" s="101"/>
      <c r="F16" s="91"/>
      <c r="G16" s="66"/>
      <c r="H16" s="66"/>
      <c r="I16" s="66"/>
      <c r="J16" s="66"/>
      <c r="K16" s="66"/>
      <c r="L16" s="66"/>
      <c r="M16" s="66"/>
      <c r="N16" s="66"/>
      <c r="O16" s="66"/>
      <c r="P16" s="66"/>
      <c r="Q16" s="66"/>
      <c r="R16" s="66"/>
      <c r="S16" s="70"/>
      <c r="T16" s="70"/>
      <c r="U16" s="100"/>
      <c r="V16" s="70"/>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95"/>
      <c r="AU16" s="67"/>
      <c r="AV16" s="68"/>
      <c r="AW16" s="69"/>
      <c r="AX16" s="69"/>
      <c r="AY16" s="69"/>
      <c r="AZ16" s="69"/>
      <c r="BA16" s="278"/>
      <c r="BB16" s="138"/>
      <c r="BC16" s="187"/>
      <c r="BD16" s="187"/>
      <c r="BE16" s="187"/>
      <c r="BF16" s="188"/>
      <c r="BG16" s="62"/>
      <c r="BH16" s="138"/>
      <c r="BI16" s="138"/>
      <c r="BJ16" s="138"/>
      <c r="BK16" s="70"/>
      <c r="BL16" s="70"/>
      <c r="BM16" s="70"/>
      <c r="BN16" s="70"/>
      <c r="BO16" s="70"/>
      <c r="BP16" s="70"/>
      <c r="BQ16" s="70"/>
      <c r="BR16" s="70"/>
      <c r="BS16" s="70"/>
      <c r="BT16" s="70"/>
      <c r="BU16" s="70"/>
      <c r="BV16" s="70"/>
      <c r="BW16" s="70"/>
      <c r="BX16" s="70"/>
      <c r="BY16" s="70"/>
      <c r="BZ16" s="70"/>
    </row>
    <row r="17" spans="1:109" ht="20.25" hidden="1" customHeight="1">
      <c r="A17" s="56"/>
      <c r="B17" s="232"/>
      <c r="C17" s="65"/>
      <c r="D17" s="92"/>
      <c r="E17" s="101"/>
      <c r="F17" s="91"/>
      <c r="G17" s="66"/>
      <c r="H17" s="66"/>
      <c r="I17" s="66"/>
      <c r="J17" s="66"/>
      <c r="K17" s="66"/>
      <c r="L17" s="66"/>
      <c r="M17" s="66"/>
      <c r="N17" s="66"/>
      <c r="O17" s="66"/>
      <c r="P17" s="66"/>
      <c r="Q17" s="66"/>
      <c r="R17" s="66"/>
      <c r="S17" s="70"/>
      <c r="T17" s="70"/>
      <c r="U17" s="100"/>
      <c r="V17" s="70"/>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95"/>
      <c r="AU17" s="67"/>
      <c r="AV17" s="68"/>
      <c r="AW17" s="69"/>
      <c r="AX17" s="69"/>
      <c r="AY17" s="69"/>
      <c r="AZ17" s="69"/>
      <c r="BA17" s="278"/>
      <c r="BB17" s="138"/>
      <c r="BC17" s="187"/>
      <c r="BD17" s="187"/>
      <c r="BE17" s="187"/>
      <c r="BF17" s="188"/>
      <c r="BG17" s="62"/>
      <c r="BH17" s="138"/>
      <c r="BI17" s="138"/>
      <c r="BJ17" s="138"/>
      <c r="BK17" s="70"/>
      <c r="BL17" s="70"/>
      <c r="BM17" s="70"/>
      <c r="BN17" s="70"/>
      <c r="BO17" s="70"/>
      <c r="BP17" s="70"/>
      <c r="BQ17" s="70"/>
      <c r="BR17" s="70"/>
      <c r="BS17" s="70"/>
      <c r="BT17" s="70"/>
      <c r="BU17" s="70"/>
      <c r="BV17" s="70"/>
      <c r="BW17" s="70"/>
      <c r="BX17" s="70"/>
      <c r="BY17" s="70"/>
      <c r="BZ17" s="70"/>
    </row>
    <row r="18" spans="1:109" ht="20.25" hidden="1" customHeight="1">
      <c r="A18" s="56"/>
      <c r="B18" s="232"/>
      <c r="C18" s="65"/>
      <c r="D18" s="92"/>
      <c r="E18" s="101"/>
      <c r="F18" s="93"/>
      <c r="G18" s="70"/>
      <c r="H18" s="70"/>
      <c r="I18" s="70"/>
      <c r="J18" s="70"/>
      <c r="K18" s="70"/>
      <c r="L18" s="70"/>
      <c r="M18" s="70"/>
      <c r="N18" s="70"/>
      <c r="O18" s="70"/>
      <c r="P18" s="70"/>
      <c r="Q18" s="70"/>
      <c r="R18" s="70"/>
      <c r="S18" s="70"/>
      <c r="T18" s="70"/>
      <c r="U18" s="136"/>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96"/>
      <c r="AU18" s="71"/>
      <c r="AV18" s="57"/>
      <c r="AW18" s="58"/>
      <c r="AX18" s="58"/>
      <c r="AY18" s="58"/>
      <c r="AZ18" s="58"/>
      <c r="BA18" s="279"/>
      <c r="BB18" s="138"/>
      <c r="BC18" s="187"/>
      <c r="BD18" s="187"/>
      <c r="BE18" s="187"/>
      <c r="BF18" s="188"/>
      <c r="BG18" s="62"/>
      <c r="BH18" s="138"/>
      <c r="BI18" s="138"/>
      <c r="BJ18" s="138"/>
      <c r="BK18" s="70"/>
      <c r="BL18" s="70"/>
      <c r="BM18" s="70"/>
      <c r="BN18" s="70"/>
      <c r="BO18" s="70"/>
      <c r="BP18" s="70"/>
      <c r="BQ18" s="70"/>
      <c r="BR18" s="70"/>
      <c r="BS18" s="70"/>
      <c r="BT18" s="70"/>
      <c r="BU18" s="70"/>
      <c r="BV18" s="70"/>
      <c r="BW18" s="70"/>
      <c r="BX18" s="70"/>
      <c r="BY18" s="70"/>
      <c r="BZ18" s="70"/>
    </row>
    <row r="19" spans="1:109" ht="20.25" hidden="1" customHeight="1">
      <c r="A19" s="56"/>
      <c r="B19" s="232"/>
      <c r="C19" s="65"/>
      <c r="D19" s="92"/>
      <c r="E19" s="183">
        <v>4</v>
      </c>
      <c r="F19" s="181"/>
      <c r="G19" s="74"/>
      <c r="H19" s="74"/>
      <c r="I19" s="74"/>
      <c r="J19" s="74"/>
      <c r="K19" s="74"/>
      <c r="L19" s="75"/>
      <c r="M19" s="75"/>
      <c r="N19" s="75"/>
      <c r="O19" s="74"/>
      <c r="P19" s="75"/>
      <c r="Q19" s="75"/>
      <c r="R19" s="75"/>
      <c r="S19" s="75"/>
      <c r="T19" s="75"/>
      <c r="U19" s="137"/>
      <c r="V19" s="75"/>
      <c r="W19" s="74"/>
      <c r="X19" s="94"/>
      <c r="Y19" s="94"/>
      <c r="Z19" s="70"/>
      <c r="AA19" s="70"/>
      <c r="AB19" s="70"/>
      <c r="AC19" s="70"/>
      <c r="AD19" s="70"/>
      <c r="AE19" s="70"/>
      <c r="AF19" s="70"/>
      <c r="AG19" s="70"/>
      <c r="AH19" s="70"/>
      <c r="AI19" s="70"/>
      <c r="AJ19" s="70"/>
      <c r="AK19" s="70"/>
      <c r="AL19" s="70"/>
      <c r="AM19" s="70"/>
      <c r="AN19" s="70"/>
      <c r="AO19" s="70"/>
      <c r="AP19" s="70"/>
      <c r="AQ19" s="70"/>
      <c r="AR19" s="70"/>
      <c r="AS19" s="70"/>
      <c r="AT19" s="96"/>
      <c r="AU19" s="71"/>
      <c r="AV19" s="57"/>
      <c r="AW19" s="58"/>
      <c r="AX19" s="58"/>
      <c r="AY19" s="58"/>
      <c r="AZ19" s="58"/>
      <c r="BA19" s="279"/>
      <c r="BB19" s="138"/>
      <c r="BC19" s="187"/>
      <c r="BD19" s="187"/>
      <c r="BE19" s="187"/>
      <c r="BF19" s="190"/>
      <c r="BG19" s="140"/>
      <c r="BH19" s="140"/>
      <c r="BI19" s="140"/>
      <c r="BJ19" s="183">
        <v>4</v>
      </c>
      <c r="BK19" s="75"/>
      <c r="BL19" s="75"/>
      <c r="BM19" s="75"/>
      <c r="BN19" s="75"/>
      <c r="BO19" s="75"/>
      <c r="BP19" s="75"/>
      <c r="BQ19" s="75"/>
      <c r="BR19" s="75"/>
      <c r="BS19" s="75"/>
      <c r="BT19" s="75"/>
      <c r="BU19" s="75"/>
      <c r="BV19" s="75"/>
      <c r="BW19" s="75"/>
      <c r="BX19" s="75"/>
      <c r="BY19" s="75"/>
      <c r="BZ19" s="75"/>
      <c r="CF19" s="140"/>
      <c r="CG19" s="140"/>
      <c r="CH19" s="140"/>
      <c r="CI19" s="140"/>
      <c r="CJ19" s="140"/>
      <c r="CK19" s="140"/>
      <c r="CL19" s="140"/>
      <c r="CM19" s="140"/>
      <c r="CN19" s="140"/>
      <c r="CO19" s="140"/>
      <c r="CP19" s="140"/>
      <c r="CQ19" s="140"/>
      <c r="CR19" s="140"/>
      <c r="CS19" s="140"/>
    </row>
    <row r="20" spans="1:109" ht="20.25" hidden="1" customHeight="1">
      <c r="A20" s="56"/>
      <c r="B20" s="233"/>
      <c r="C20" s="72"/>
      <c r="D20" s="73"/>
      <c r="E20" s="183">
        <v>3</v>
      </c>
      <c r="F20" s="181"/>
      <c r="G20" s="74"/>
      <c r="H20" s="74"/>
      <c r="I20" s="74"/>
      <c r="J20" s="74"/>
      <c r="K20" s="74"/>
      <c r="L20" s="75"/>
      <c r="M20" s="75"/>
      <c r="N20" s="75"/>
      <c r="O20" s="74"/>
      <c r="P20" s="75"/>
      <c r="Q20" s="75"/>
      <c r="R20" s="75"/>
      <c r="S20" s="75"/>
      <c r="T20" s="75"/>
      <c r="U20" s="137"/>
      <c r="V20" s="75"/>
      <c r="W20" s="74"/>
      <c r="X20" s="94"/>
      <c r="Y20" s="94"/>
      <c r="Z20" s="75"/>
      <c r="AA20" s="75"/>
      <c r="AB20" s="75"/>
      <c r="AC20" s="75"/>
      <c r="AD20" s="75"/>
      <c r="AE20" s="75"/>
      <c r="AF20" s="75"/>
      <c r="AG20" s="75"/>
      <c r="AH20" s="75"/>
      <c r="AI20" s="75"/>
      <c r="AJ20" s="75"/>
      <c r="AK20" s="75"/>
      <c r="AL20" s="75"/>
      <c r="AM20" s="75"/>
      <c r="AN20" s="75"/>
      <c r="AO20" s="75"/>
      <c r="AP20" s="75"/>
      <c r="AQ20" s="75"/>
      <c r="AR20" s="75"/>
      <c r="AS20" s="75"/>
      <c r="AT20" s="97"/>
      <c r="AU20" s="369">
        <f ca="1">AU23/AU12</f>
        <v>0.85964912280701744</v>
      </c>
      <c r="AV20" s="76"/>
      <c r="AW20" s="76">
        <f t="shared" ref="AW20" ca="1" si="2">AW23/AW12</f>
        <v>0.91666666666666663</v>
      </c>
      <c r="AX20" s="76"/>
      <c r="AY20" s="76">
        <f ca="1">AY23/AY12</f>
        <v>0.79629629629629628</v>
      </c>
      <c r="AZ20" s="76"/>
      <c r="BA20" s="280">
        <f ca="1">COUNTIF(OFFSET(BA$25,0,0,$A$23),"ВЫСОКИЙ")</f>
        <v>19</v>
      </c>
      <c r="BB20" s="138"/>
      <c r="BC20" s="196"/>
      <c r="BD20" s="196"/>
      <c r="BE20" s="197"/>
      <c r="BF20" s="188"/>
      <c r="BG20" s="62"/>
      <c r="BH20" s="138"/>
      <c r="BI20" s="138"/>
      <c r="BJ20" s="183">
        <v>3</v>
      </c>
      <c r="BK20" s="75"/>
      <c r="BL20" s="75"/>
      <c r="BM20" s="75"/>
      <c r="BN20" s="75"/>
      <c r="BO20" s="75"/>
      <c r="BP20" s="75"/>
      <c r="BQ20" s="75"/>
      <c r="BR20" s="75"/>
      <c r="BS20" s="75"/>
      <c r="BT20" s="75"/>
      <c r="BU20" s="75"/>
      <c r="BV20" s="75"/>
      <c r="BW20" s="75"/>
      <c r="BX20" s="75"/>
      <c r="BY20" s="75"/>
      <c r="BZ20" s="75"/>
      <c r="CA20" s="75">
        <f ca="1">COUNTIF(OFFSET(CA$25,0,0,$A$23,1),$E20)</f>
        <v>17</v>
      </c>
    </row>
    <row r="21" spans="1:109" ht="20.25" hidden="1" customHeight="1">
      <c r="A21" s="56"/>
      <c r="B21" s="234"/>
      <c r="C21" s="77"/>
      <c r="D21" s="78"/>
      <c r="E21" s="184">
        <v>2</v>
      </c>
      <c r="F21" s="137"/>
      <c r="G21" s="75"/>
      <c r="H21" s="75"/>
      <c r="I21" s="75"/>
      <c r="J21" s="75"/>
      <c r="K21" s="75"/>
      <c r="L21" s="75"/>
      <c r="M21" s="75"/>
      <c r="N21" s="75"/>
      <c r="O21" s="75"/>
      <c r="P21" s="75"/>
      <c r="Q21" s="75"/>
      <c r="R21" s="75"/>
      <c r="S21" s="94"/>
      <c r="T21" s="94"/>
      <c r="U21" s="94"/>
      <c r="V21" s="94"/>
      <c r="W21" s="94"/>
      <c r="X21" s="94"/>
      <c r="Y21" s="94"/>
      <c r="Z21" s="75"/>
      <c r="AA21" s="75"/>
      <c r="AB21" s="75"/>
      <c r="AC21" s="75"/>
      <c r="AD21" s="75"/>
      <c r="AE21" s="75"/>
      <c r="AF21" s="75"/>
      <c r="AG21" s="75"/>
      <c r="AH21" s="75"/>
      <c r="AI21" s="75"/>
      <c r="AJ21" s="75"/>
      <c r="AK21" s="75"/>
      <c r="AL21" s="75"/>
      <c r="AM21" s="75"/>
      <c r="AN21" s="75"/>
      <c r="AO21" s="75"/>
      <c r="AP21" s="75"/>
      <c r="AQ21" s="75"/>
      <c r="AR21" s="75"/>
      <c r="AS21" s="75"/>
      <c r="AT21" s="97"/>
      <c r="AU21" s="79">
        <f ca="1">MAX(OFFSET(AU$25,0,0,$A$23,1))</f>
        <v>19</v>
      </c>
      <c r="AV21" s="251">
        <f t="shared" ref="AV21:AZ21" ca="1" si="3">MAX(OFFSET(AV$25,0,0,$A$23,1))</f>
        <v>1</v>
      </c>
      <c r="AW21" s="80">
        <f t="shared" ca="1" si="3"/>
        <v>10</v>
      </c>
      <c r="AX21" s="251">
        <f t="shared" ca="1" si="3"/>
        <v>1</v>
      </c>
      <c r="AY21" s="80">
        <f t="shared" ca="1" si="3"/>
        <v>9</v>
      </c>
      <c r="AZ21" s="251">
        <f t="shared" ca="1" si="3"/>
        <v>1</v>
      </c>
      <c r="BA21" s="280">
        <f ca="1">COUNTIF(OFFSET(BA$25,0,0,$A$23),"ПОВЫШЕННЫЙ")</f>
        <v>11</v>
      </c>
      <c r="BB21" s="138"/>
      <c r="BC21" s="197"/>
      <c r="BD21" s="197"/>
      <c r="BE21" s="197"/>
      <c r="BF21" s="191"/>
      <c r="BG21" s="133"/>
      <c r="BH21" s="133"/>
      <c r="BI21" s="133"/>
      <c r="BJ21" s="184">
        <v>2</v>
      </c>
      <c r="BK21" s="75"/>
      <c r="BL21" s="75"/>
      <c r="BM21" s="75"/>
      <c r="BN21" s="75"/>
      <c r="BO21" s="75"/>
      <c r="BP21" s="75"/>
      <c r="BQ21" s="75"/>
      <c r="BR21" s="75"/>
      <c r="BS21" s="75"/>
      <c r="BT21" s="75"/>
      <c r="BU21" s="75">
        <f t="shared" ref="BL21:CA24" ca="1" si="4">COUNTIF(OFFSET(BU$25,0,0,$A$23,1),$E21)</f>
        <v>24</v>
      </c>
      <c r="BV21" s="75">
        <f t="shared" ca="1" si="4"/>
        <v>30</v>
      </c>
      <c r="BW21" s="75"/>
      <c r="BX21" s="75"/>
      <c r="BY21" s="75"/>
      <c r="BZ21" s="75">
        <f t="shared" ca="1" si="4"/>
        <v>15</v>
      </c>
      <c r="CA21" s="75">
        <f ca="1">COUNTIF(OFFSET(CA$25,0,0,$A$23,1),$E21)</f>
        <v>9</v>
      </c>
      <c r="CB21" s="133"/>
      <c r="CC21" s="133"/>
      <c r="CD21" s="133"/>
      <c r="CE21" s="133"/>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c r="DB21" s="133"/>
      <c r="DC21" s="133"/>
      <c r="DD21" s="133"/>
      <c r="DE21" s="133"/>
    </row>
    <row r="22" spans="1:109" ht="20.25" hidden="1" customHeight="1">
      <c r="A22" s="56"/>
      <c r="B22" s="234"/>
      <c r="C22" s="77"/>
      <c r="D22" s="78">
        <f ca="1">COUNTIF(OFFSET(E$25,0,0,$A$23),1)</f>
        <v>15</v>
      </c>
      <c r="E22" s="184">
        <v>1</v>
      </c>
      <c r="F22" s="94"/>
      <c r="G22" s="94"/>
      <c r="H22" s="94"/>
      <c r="I22" s="94"/>
      <c r="J22" s="94"/>
      <c r="K22" s="94"/>
      <c r="L22" s="94"/>
      <c r="M22" s="94"/>
      <c r="N22" s="94"/>
      <c r="O22" s="94"/>
      <c r="P22" s="94"/>
      <c r="Q22" s="94"/>
      <c r="R22" s="94"/>
      <c r="S22" s="94"/>
      <c r="T22" s="94"/>
      <c r="U22" s="94"/>
      <c r="V22" s="94"/>
      <c r="W22" s="94"/>
      <c r="X22" s="94"/>
      <c r="Y22" s="94"/>
      <c r="Z22" s="75"/>
      <c r="AA22" s="75"/>
      <c r="AB22" s="75"/>
      <c r="AC22" s="75"/>
      <c r="AD22" s="75"/>
      <c r="AE22" s="75"/>
      <c r="AF22" s="75"/>
      <c r="AG22" s="75"/>
      <c r="AH22" s="75"/>
      <c r="AI22" s="75"/>
      <c r="AJ22" s="75"/>
      <c r="AK22" s="75"/>
      <c r="AL22" s="75"/>
      <c r="AM22" s="75"/>
      <c r="AN22" s="75"/>
      <c r="AO22" s="75"/>
      <c r="AP22" s="75"/>
      <c r="AQ22" s="75"/>
      <c r="AR22" s="75"/>
      <c r="AS22" s="75"/>
      <c r="AT22" s="97"/>
      <c r="AU22" s="79">
        <f ca="1">MIN(OFFSET(AU$25,0,0,$A$23,1))</f>
        <v>13</v>
      </c>
      <c r="AV22" s="105">
        <f t="shared" ref="AV22:AZ22" ca="1" si="5">MIN(AV25:AV64)</f>
        <v>0.68421052631578949</v>
      </c>
      <c r="AW22" s="80">
        <f t="shared" si="5"/>
        <v>7</v>
      </c>
      <c r="AX22" s="105">
        <f t="shared" si="5"/>
        <v>0.7</v>
      </c>
      <c r="AY22" s="80">
        <f t="shared" si="5"/>
        <v>4</v>
      </c>
      <c r="AZ22" s="105">
        <f t="shared" si="5"/>
        <v>0.44444444444444442</v>
      </c>
      <c r="BA22" s="280">
        <f ca="1">COUNTIF(OFFSET(BA$25,0,0,$A$23),"БАЗОВЫЙ")</f>
        <v>0</v>
      </c>
      <c r="BB22" s="138"/>
      <c r="BC22" s="197"/>
      <c r="BD22" s="197"/>
      <c r="BE22" s="197"/>
      <c r="BF22" s="191"/>
      <c r="BG22" s="133"/>
      <c r="BH22" s="133"/>
      <c r="BI22" s="133"/>
      <c r="BJ22" s="184">
        <v>1</v>
      </c>
      <c r="BK22" s="75">
        <f t="shared" ref="BK22:BK23" ca="1" si="6">COUNTIF(OFFSET(BK$25,0,0,$A$23,1),$E22)</f>
        <v>27</v>
      </c>
      <c r="BL22" s="75">
        <f t="shared" ca="1" si="4"/>
        <v>27</v>
      </c>
      <c r="BM22" s="75">
        <f t="shared" ca="1" si="4"/>
        <v>29</v>
      </c>
      <c r="BN22" s="75">
        <f t="shared" ca="1" si="4"/>
        <v>30</v>
      </c>
      <c r="BO22" s="75">
        <f t="shared" ca="1" si="4"/>
        <v>30</v>
      </c>
      <c r="BP22" s="75">
        <f t="shared" ca="1" si="4"/>
        <v>30</v>
      </c>
      <c r="BQ22" s="75">
        <f t="shared" ca="1" si="4"/>
        <v>22</v>
      </c>
      <c r="BR22" s="75">
        <f t="shared" ca="1" si="4"/>
        <v>30</v>
      </c>
      <c r="BS22" s="75">
        <f t="shared" ca="1" si="4"/>
        <v>25</v>
      </c>
      <c r="BT22" s="75">
        <f t="shared" ca="1" si="4"/>
        <v>25</v>
      </c>
      <c r="BU22" s="75">
        <f t="shared" ca="1" si="4"/>
        <v>3</v>
      </c>
      <c r="BV22" s="75">
        <f t="shared" ca="1" si="4"/>
        <v>0</v>
      </c>
      <c r="BW22" s="75">
        <f t="shared" ca="1" si="4"/>
        <v>25</v>
      </c>
      <c r="BX22" s="75">
        <f t="shared" ca="1" si="4"/>
        <v>25</v>
      </c>
      <c r="BY22" s="75">
        <f t="shared" ca="1" si="4"/>
        <v>23</v>
      </c>
      <c r="BZ22" s="75">
        <f t="shared" ca="1" si="4"/>
        <v>1</v>
      </c>
      <c r="CA22" s="75">
        <f t="shared" ca="1" si="4"/>
        <v>4</v>
      </c>
      <c r="CB22" s="133"/>
      <c r="CC22" s="133"/>
      <c r="CD22" s="133"/>
      <c r="CE22" s="133"/>
      <c r="CI22" s="133"/>
      <c r="CJ22" s="133"/>
      <c r="CK22" s="133"/>
      <c r="CL22" s="133"/>
      <c r="CM22" s="133"/>
      <c r="CN22" s="133"/>
      <c r="CO22" s="133"/>
      <c r="CP22" s="133"/>
      <c r="CQ22" s="133"/>
      <c r="CR22" s="133"/>
      <c r="CS22" s="133"/>
      <c r="CT22" s="133"/>
      <c r="CU22" s="133"/>
      <c r="CV22" s="133"/>
      <c r="CW22" s="133"/>
      <c r="CX22" s="133"/>
      <c r="CY22" s="133"/>
      <c r="CZ22" s="133"/>
      <c r="DA22" s="133"/>
      <c r="DB22" s="133"/>
      <c r="DC22" s="133"/>
      <c r="DD22" s="133"/>
      <c r="DE22" s="133"/>
    </row>
    <row r="23" spans="1:109" ht="20.25" hidden="1" customHeight="1">
      <c r="A23" s="56">
        <f>COUNT(C25:C10000)</f>
        <v>30</v>
      </c>
      <c r="B23" s="234"/>
      <c r="C23" s="77"/>
      <c r="D23" s="78">
        <f ca="1">COUNTIF(OFFSET(E$25,0,0,$A$23),2)</f>
        <v>15</v>
      </c>
      <c r="E23" s="184">
        <v>0</v>
      </c>
      <c r="F23" s="94"/>
      <c r="G23" s="94"/>
      <c r="H23" s="94"/>
      <c r="I23" s="94"/>
      <c r="J23" s="94"/>
      <c r="K23" s="94"/>
      <c r="L23" s="94"/>
      <c r="M23" s="94"/>
      <c r="N23" s="94"/>
      <c r="O23" s="94"/>
      <c r="P23" s="94"/>
      <c r="Q23" s="94"/>
      <c r="R23" s="94"/>
      <c r="S23" s="94"/>
      <c r="T23" s="94"/>
      <c r="U23" s="94"/>
      <c r="V23" s="94"/>
      <c r="W23" s="94"/>
      <c r="X23" s="94"/>
      <c r="Y23" s="94"/>
      <c r="Z23" s="75"/>
      <c r="AA23" s="75"/>
      <c r="AB23" s="75"/>
      <c r="AC23" s="75"/>
      <c r="AD23" s="75"/>
      <c r="AE23" s="75"/>
      <c r="AF23" s="75"/>
      <c r="AG23" s="75"/>
      <c r="AH23" s="75"/>
      <c r="AI23" s="75"/>
      <c r="AJ23" s="75"/>
      <c r="AK23" s="75"/>
      <c r="AL23" s="75"/>
      <c r="AM23" s="75"/>
      <c r="AN23" s="75"/>
      <c r="AO23" s="75"/>
      <c r="AP23" s="75"/>
      <c r="AQ23" s="75"/>
      <c r="AR23" s="75"/>
      <c r="AS23" s="75"/>
      <c r="AT23" s="97"/>
      <c r="AU23" s="118">
        <f ca="1">AU24/$F$6</f>
        <v>16.333333333333332</v>
      </c>
      <c r="AV23" s="221">
        <f ca="1">AVERAGE(OFFSET(AV$25,0,0,$A$23,1))</f>
        <v>0.85964912280701755</v>
      </c>
      <c r="AW23" s="119">
        <f ca="1">AW$24/$F$6</f>
        <v>9.1666666666666661</v>
      </c>
      <c r="AX23" s="222">
        <f ca="1">AVERAGE(OFFSET(AX$25,0,0,$A$23,1))</f>
        <v>0.91666666666666652</v>
      </c>
      <c r="AY23" s="119">
        <f ca="1">AY$24/$F$6</f>
        <v>7.166666666666667</v>
      </c>
      <c r="AZ23" s="222">
        <f ca="1">AVERAGE(OFFSET(AZ$25,0,0,$A$23,1))</f>
        <v>0.79629629629629639</v>
      </c>
      <c r="BA23" s="280">
        <f ca="1">COUNTIF(OFFSET(BA$25,0,0,$A$23),"ПОНИЖЕННЫЙ")</f>
        <v>0</v>
      </c>
      <c r="BB23" s="138"/>
      <c r="BC23" s="197"/>
      <c r="BD23" s="197"/>
      <c r="BE23" s="197"/>
      <c r="BF23" s="191"/>
      <c r="BG23" s="133"/>
      <c r="BH23" s="133"/>
      <c r="BI23" s="133"/>
      <c r="BJ23" s="184">
        <v>0</v>
      </c>
      <c r="BK23" s="75">
        <f t="shared" ca="1" si="6"/>
        <v>3</v>
      </c>
      <c r="BL23" s="75">
        <f t="shared" ca="1" si="4"/>
        <v>3</v>
      </c>
      <c r="BM23" s="75">
        <f t="shared" ca="1" si="4"/>
        <v>1</v>
      </c>
      <c r="BN23" s="75">
        <f t="shared" ca="1" si="4"/>
        <v>0</v>
      </c>
      <c r="BO23" s="75">
        <f t="shared" ca="1" si="4"/>
        <v>0</v>
      </c>
      <c r="BP23" s="75">
        <f t="shared" ca="1" si="4"/>
        <v>0</v>
      </c>
      <c r="BQ23" s="75">
        <f t="shared" ca="1" si="4"/>
        <v>8</v>
      </c>
      <c r="BR23" s="75">
        <f t="shared" ca="1" si="4"/>
        <v>0</v>
      </c>
      <c r="BS23" s="75">
        <f t="shared" ca="1" si="4"/>
        <v>5</v>
      </c>
      <c r="BT23" s="75">
        <f t="shared" ca="1" si="4"/>
        <v>5</v>
      </c>
      <c r="BU23" s="75">
        <f t="shared" ca="1" si="4"/>
        <v>3</v>
      </c>
      <c r="BV23" s="75">
        <f t="shared" ca="1" si="4"/>
        <v>0</v>
      </c>
      <c r="BW23" s="75">
        <f t="shared" ca="1" si="4"/>
        <v>5</v>
      </c>
      <c r="BX23" s="75">
        <f t="shared" ca="1" si="4"/>
        <v>5</v>
      </c>
      <c r="BY23" s="75">
        <f t="shared" ca="1" si="4"/>
        <v>7</v>
      </c>
      <c r="BZ23" s="75">
        <f t="shared" ca="1" si="4"/>
        <v>14</v>
      </c>
      <c r="CA23" s="75">
        <f t="shared" ca="1" si="4"/>
        <v>0</v>
      </c>
      <c r="CB23" s="133"/>
      <c r="CC23" s="133"/>
      <c r="CD23" s="133"/>
      <c r="CE23" s="133"/>
      <c r="CI23" s="133"/>
      <c r="CJ23" s="133"/>
      <c r="CK23" s="133"/>
      <c r="CL23" s="133"/>
      <c r="CM23" s="133"/>
      <c r="CN23" s="133"/>
      <c r="CO23" s="133"/>
      <c r="CP23" s="133"/>
      <c r="CQ23" s="133"/>
      <c r="CR23" s="133"/>
      <c r="CS23" s="133"/>
      <c r="CT23" s="133"/>
      <c r="CU23" s="133"/>
      <c r="CV23" s="133"/>
      <c r="CW23" s="133"/>
      <c r="CX23" s="133"/>
      <c r="CY23" s="133"/>
      <c r="CZ23" s="133"/>
      <c r="DA23" s="133"/>
      <c r="DB23" s="133"/>
      <c r="DC23" s="133"/>
      <c r="DD23" s="133"/>
      <c r="DE23" s="133"/>
    </row>
    <row r="24" spans="1:109" ht="38.25" hidden="1" customHeight="1" thickBot="1">
      <c r="A24" s="56">
        <f ca="1">SUM(OFFSET(A$25,0,0,$A$23))</f>
        <v>30</v>
      </c>
      <c r="B24" s="235" t="s">
        <v>10</v>
      </c>
      <c r="C24" s="81" t="s">
        <v>20</v>
      </c>
      <c r="D24" s="82" t="s">
        <v>21</v>
      </c>
      <c r="E24" s="185" t="s">
        <v>27</v>
      </c>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137"/>
      <c r="AU24" s="264">
        <f ca="1">SUM(OFFSET(AU$25,0,0,$A$23,1))</f>
        <v>490</v>
      </c>
      <c r="AV24" s="265">
        <f ca="1">AVERAGE(OFFSET(AV$25,0,0,$A$23,1))</f>
        <v>0.85964912280701755</v>
      </c>
      <c r="AW24" s="266">
        <f ca="1">SUM(OFFSET(AW$25,0,0,$A$23,1))</f>
        <v>275</v>
      </c>
      <c r="AX24" s="267">
        <f ca="1">AVERAGE(OFFSET(AX$25,0,0,$A$23,1))</f>
        <v>0.91666666666666652</v>
      </c>
      <c r="AY24" s="266">
        <f ca="1">SUM(OFFSET(AY$25,0,0,$A$23,1))</f>
        <v>215</v>
      </c>
      <c r="AZ24" s="267">
        <f ca="1">AVERAGE(OFFSET(AZ$25,0,0,$A$23,1))</f>
        <v>0.79629629629629639</v>
      </c>
      <c r="BA24" s="280">
        <f ca="1">COUNTIF(OFFSET(BA$25,0,0,$A$23),"НИЗКИЙ")</f>
        <v>0</v>
      </c>
      <c r="BB24" s="259"/>
      <c r="BC24" s="197"/>
      <c r="BD24" s="197"/>
      <c r="BE24" s="197"/>
      <c r="BF24" s="197"/>
      <c r="BG24" s="197"/>
      <c r="BH24" s="197"/>
      <c r="BI24" s="197"/>
      <c r="BJ24" s="185" t="s">
        <v>27</v>
      </c>
      <c r="BK24" s="75">
        <f ca="1">COUNTIF(OFFSET(BK$25,0,0,$A$23,1),$E24)</f>
        <v>0</v>
      </c>
      <c r="BL24" s="75">
        <f t="shared" ca="1" si="4"/>
        <v>0</v>
      </c>
      <c r="BM24" s="75">
        <f t="shared" ca="1" si="4"/>
        <v>0</v>
      </c>
      <c r="BN24" s="75">
        <f t="shared" ca="1" si="4"/>
        <v>0</v>
      </c>
      <c r="BO24" s="75">
        <f t="shared" ca="1" si="4"/>
        <v>0</v>
      </c>
      <c r="BP24" s="75">
        <f t="shared" ca="1" si="4"/>
        <v>0</v>
      </c>
      <c r="BQ24" s="75">
        <f t="shared" ca="1" si="4"/>
        <v>0</v>
      </c>
      <c r="BR24" s="75">
        <f t="shared" ca="1" si="4"/>
        <v>0</v>
      </c>
      <c r="BS24" s="75">
        <f t="shared" ca="1" si="4"/>
        <v>0</v>
      </c>
      <c r="BT24" s="75">
        <f t="shared" ca="1" si="4"/>
        <v>0</v>
      </c>
      <c r="BU24" s="75">
        <f t="shared" ca="1" si="4"/>
        <v>0</v>
      </c>
      <c r="BV24" s="75">
        <f t="shared" ca="1" si="4"/>
        <v>0</v>
      </c>
      <c r="BW24" s="75">
        <f t="shared" ca="1" si="4"/>
        <v>0</v>
      </c>
      <c r="BX24" s="75">
        <f t="shared" ca="1" si="4"/>
        <v>0</v>
      </c>
      <c r="BY24" s="75">
        <f t="shared" ca="1" si="4"/>
        <v>0</v>
      </c>
      <c r="BZ24" s="75">
        <f t="shared" ca="1" si="4"/>
        <v>0</v>
      </c>
      <c r="CA24" s="75">
        <f t="shared" ca="1" si="4"/>
        <v>0</v>
      </c>
      <c r="CB24" s="140"/>
      <c r="CC24" s="140"/>
      <c r="CD24" s="140"/>
      <c r="CE24" s="140"/>
      <c r="CL24" s="140"/>
      <c r="CM24" s="140"/>
      <c r="CN24" s="140"/>
      <c r="CO24" s="140"/>
      <c r="CP24" s="140"/>
      <c r="CQ24" s="140"/>
      <c r="CR24" s="140"/>
      <c r="CS24" s="140"/>
      <c r="CT24" s="140"/>
      <c r="CU24" s="140"/>
      <c r="CV24" s="140"/>
      <c r="CW24" s="140"/>
      <c r="CX24" s="140"/>
      <c r="CY24" s="140"/>
      <c r="CZ24" s="140"/>
      <c r="DA24" s="140"/>
      <c r="DB24" s="140"/>
      <c r="DC24" s="140"/>
      <c r="DD24" s="140"/>
      <c r="DE24" s="140"/>
    </row>
    <row r="25" spans="1:109" ht="15" customHeight="1">
      <c r="A25" s="1">
        <f>IF('СПИСОК КЛАССА'!L25&gt;0,1,0)</f>
        <v>1</v>
      </c>
      <c r="B25" s="236">
        <v>1</v>
      </c>
      <c r="C25" s="59">
        <f>IF(NOT(ISBLANK('СПИСОК КЛАССА'!C25)),'СПИСОК КЛАССА'!C25,"")</f>
        <v>1</v>
      </c>
      <c r="D25" s="83" t="str">
        <f>IF(NOT(ISBLANK('СПИСОК КЛАССА'!D25)),IF($A25=1,'СПИСОК КЛАССА'!D25, "УЧЕНИК НЕ ВЫПОЛНЯЛ РАБОТУ"),"")</f>
        <v/>
      </c>
      <c r="E25" s="182">
        <f>IF($C25&lt;&gt;"",'СПИСОК КЛАССА'!L25,"")</f>
        <v>2</v>
      </c>
      <c r="F25" s="135">
        <v>1</v>
      </c>
      <c r="G25" s="135">
        <v>8</v>
      </c>
      <c r="H25" s="135">
        <v>14</v>
      </c>
      <c r="I25" s="135">
        <v>1</v>
      </c>
      <c r="J25" s="135">
        <v>4</v>
      </c>
      <c r="K25" s="135">
        <v>1</v>
      </c>
      <c r="L25" s="135">
        <v>1</v>
      </c>
      <c r="M25" s="135">
        <v>24</v>
      </c>
      <c r="N25" s="135">
        <v>3</v>
      </c>
      <c r="O25" s="135">
        <v>4</v>
      </c>
      <c r="P25" s="135">
        <v>2</v>
      </c>
      <c r="Q25" s="135">
        <v>2</v>
      </c>
      <c r="R25" s="135">
        <v>1</v>
      </c>
      <c r="S25" s="135">
        <v>1</v>
      </c>
      <c r="T25" s="135">
        <v>0</v>
      </c>
      <c r="U25" s="135">
        <v>2</v>
      </c>
      <c r="V25" s="135"/>
      <c r="W25" s="135"/>
      <c r="X25" s="135"/>
      <c r="Y25" s="135"/>
      <c r="Z25" s="135"/>
      <c r="AA25" s="135"/>
      <c r="AB25" s="126"/>
      <c r="AC25" s="126"/>
      <c r="AD25" s="126"/>
      <c r="AE25" s="126"/>
      <c r="AF25" s="126"/>
      <c r="AG25" s="60"/>
      <c r="AH25" s="60"/>
      <c r="AI25" s="60"/>
      <c r="AJ25" s="60"/>
      <c r="AK25" s="60"/>
      <c r="AL25" s="60"/>
      <c r="AM25" s="60"/>
      <c r="AN25" s="60"/>
      <c r="AO25" s="60"/>
      <c r="AP25" s="60"/>
      <c r="AQ25" s="60"/>
      <c r="AR25" s="60"/>
      <c r="AS25" s="60"/>
      <c r="AT25" s="98"/>
      <c r="AU25" s="370">
        <f ca="1">IF(AND(OR($C25&lt;&gt;"",$D25&lt;&gt;""),$A25=1,$AU$6="ДА"),SUM(OFFSET($BK25,0,0,1,$AZ$6)),"" )</f>
        <v>17</v>
      </c>
      <c r="AV25" s="261">
        <f ca="1">IF(AND(OR($C25&lt;&gt;"",$D25&lt;&gt;""),$A25=1,$AU$6="ДА"),AU25/$AU$12,"")</f>
        <v>0.89473684210526316</v>
      </c>
      <c r="AW25" s="262">
        <f>IF(AND(OR($C25&lt;&gt;"",$D25&lt;&gt;""),$A25=1,$AU$6="ДА"),SUM(BK25:BT25),"")</f>
        <v>9</v>
      </c>
      <c r="AX25" s="263">
        <f>IF(AND(OR($C25&lt;&gt;"",$D25&lt;&gt;""),$A25=1,$AU$6="ДА"),$AW25/$AW$12,"")</f>
        <v>0.9</v>
      </c>
      <c r="AY25" s="262">
        <f>IF(AND(OR($C25&lt;&gt;"",$D25&lt;&gt;""),$A25=1,$AU$6="ДА"),SUM(BU25:BZ25),"" )</f>
        <v>8</v>
      </c>
      <c r="AZ25" s="263">
        <f>IF(AND(OR($C25&lt;&gt;"",$D25&lt;&gt;""),$A25=1,$AU$6="ДА"),$AY25/$AY$12,"")</f>
        <v>0.88888888888888884</v>
      </c>
      <c r="BA25" s="281" t="str">
        <f>IF(AND(OR($C25&lt;&gt;"",$D25&lt;&gt;""),$A25=1,$AU$6="ДА"),IF(AND(AW25&lt;=6,AY25&lt;=3),"НИЗКИЙ",IF(AND(AW25&lt;=6,AY25&gt;=4),"ПОНИЖЕННЫЙ",IF(AND(AW25&gt;=7,AY25&lt;=3),"БАЗОВЫЙ",IF(AND(AW25&gt;=8,AY25&gt;=7),"ВЫСОКИЙ","ПОВЫШЕННЫЙ")))),"")</f>
        <v>ВЫСОКИЙ</v>
      </c>
      <c r="BB25" s="260"/>
      <c r="BC25" s="282"/>
      <c r="BD25" s="282"/>
      <c r="BE25" s="282"/>
      <c r="BF25" s="282"/>
      <c r="BG25" s="282"/>
      <c r="BH25" s="282"/>
      <c r="BI25" s="282"/>
      <c r="BJ25" s="141"/>
      <c r="BK25" s="126">
        <f>IF(AND($E25&lt;&gt;"",$E25&gt;0),F25,NA())</f>
        <v>1</v>
      </c>
      <c r="BL25" s="126">
        <f>IF(HLOOKUP($E25,$CF$28:$CG$42,BL$11+1)=G25,1,IF(G25="N","N",0))</f>
        <v>1</v>
      </c>
      <c r="BM25" s="126">
        <f t="shared" ref="BM25:BO25" si="7">IF(HLOOKUP($E25,$CF$28:$CG$42,BM$11+1)=H25,1,IF(H25="N","N",0))</f>
        <v>1</v>
      </c>
      <c r="BN25" s="126">
        <f t="shared" si="7"/>
        <v>1</v>
      </c>
      <c r="BO25" s="126">
        <f t="shared" si="7"/>
        <v>1</v>
      </c>
      <c r="BP25" s="126">
        <f>IF(AND($E25&lt;&gt;"",$E25&gt;0),K25,NA())</f>
        <v>1</v>
      </c>
      <c r="BQ25" s="126">
        <f>IF(AND($E25&lt;&gt;"",$E25&gt;0),L25,NA())</f>
        <v>1</v>
      </c>
      <c r="BR25" s="126">
        <f t="shared" ref="BR25:BT25" si="8">IF(HLOOKUP($E25,$CF$28:$CG$42,BR$11+1)=M25,1,IF(M25="N","N",0))</f>
        <v>1</v>
      </c>
      <c r="BS25" s="126">
        <f t="shared" si="8"/>
        <v>1</v>
      </c>
      <c r="BT25" s="126">
        <f t="shared" si="8"/>
        <v>0</v>
      </c>
      <c r="BU25" s="126">
        <f>IF(AND($E25&lt;&gt;"",$E25&gt;0),P25,NA())</f>
        <v>2</v>
      </c>
      <c r="BV25" s="126">
        <f t="shared" ref="BV25:BW25" si="9">IF(AND($E25&lt;&gt;"",$E25&gt;0),Q25,NA())</f>
        <v>2</v>
      </c>
      <c r="BW25" s="126">
        <f t="shared" si="9"/>
        <v>1</v>
      </c>
      <c r="BX25" s="126">
        <f t="shared" ref="BX25" si="10">IF(AND($E25&lt;&gt;"",$E25&gt;0),S25,NA())</f>
        <v>1</v>
      </c>
      <c r="BY25" s="126">
        <f t="shared" ref="BY25" si="11">IF(AND($E25&lt;&gt;"",$E25&gt;0),T25,NA())</f>
        <v>0</v>
      </c>
      <c r="BZ25" s="126">
        <f>IF(AND($E25&lt;&gt;"",$E25&gt;0),U25,NA())</f>
        <v>2</v>
      </c>
      <c r="CA25" s="141">
        <f>SUM(BW25:BY25)</f>
        <v>2</v>
      </c>
      <c r="CB25" s="141"/>
      <c r="CC25" s="141"/>
      <c r="CD25" s="141"/>
      <c r="CE25" s="425" t="s">
        <v>89</v>
      </c>
      <c r="CF25" s="425"/>
      <c r="CG25" s="425"/>
    </row>
    <row r="26" spans="1:109" ht="12.75" customHeight="1">
      <c r="A26" s="1">
        <f>IF('СПИСОК КЛАССА'!L26&gt;0,1,0)</f>
        <v>1</v>
      </c>
      <c r="B26" s="236">
        <v>2</v>
      </c>
      <c r="C26" s="59">
        <f>IF(NOT(ISBLANK('СПИСОК КЛАССА'!C26)),'СПИСОК КЛАССА'!C26,"")</f>
        <v>2</v>
      </c>
      <c r="D26" s="83" t="str">
        <f>IF(NOT(ISBLANK('СПИСОК КЛАССА'!D26)),IF($A26=1,'СПИСОК КЛАССА'!D26, "УЧЕНИК НЕ ВЫПОЛНЯЛ РАБОТУ"),"")</f>
        <v/>
      </c>
      <c r="E26" s="182">
        <f>IF($C26&lt;&gt;"",'СПИСОК КЛАССА'!L26,"")</f>
        <v>1</v>
      </c>
      <c r="F26" s="135">
        <v>1</v>
      </c>
      <c r="G26" s="135">
        <v>8</v>
      </c>
      <c r="H26" s="135">
        <v>17</v>
      </c>
      <c r="I26" s="135">
        <v>2</v>
      </c>
      <c r="J26" s="135">
        <v>3</v>
      </c>
      <c r="K26" s="135">
        <v>1</v>
      </c>
      <c r="L26" s="135">
        <v>1</v>
      </c>
      <c r="M26" s="135">
        <v>24</v>
      </c>
      <c r="N26" s="135">
        <v>2</v>
      </c>
      <c r="O26" s="135">
        <v>3</v>
      </c>
      <c r="P26" s="135">
        <v>2</v>
      </c>
      <c r="Q26" s="135">
        <v>2</v>
      </c>
      <c r="R26" s="135">
        <v>0</v>
      </c>
      <c r="S26" s="135">
        <v>1</v>
      </c>
      <c r="T26" s="135">
        <v>1</v>
      </c>
      <c r="U26" s="135">
        <v>2</v>
      </c>
      <c r="V26" s="135"/>
      <c r="W26" s="135"/>
      <c r="X26" s="135"/>
      <c r="Y26" s="135"/>
      <c r="Z26" s="135"/>
      <c r="AA26" s="135"/>
      <c r="AB26" s="126"/>
      <c r="AC26" s="126"/>
      <c r="AD26" s="126"/>
      <c r="AE26" s="126"/>
      <c r="AF26" s="126"/>
      <c r="AG26" s="60"/>
      <c r="AH26" s="60"/>
      <c r="AI26" s="60"/>
      <c r="AJ26" s="60"/>
      <c r="AK26" s="60"/>
      <c r="AL26" s="60"/>
      <c r="AM26" s="60"/>
      <c r="AN26" s="60"/>
      <c r="AO26" s="60"/>
      <c r="AP26" s="60"/>
      <c r="AQ26" s="60"/>
      <c r="AR26" s="60"/>
      <c r="AS26" s="60"/>
      <c r="AT26" s="98"/>
      <c r="AU26" s="370">
        <f t="shared" ref="AU26:AU64" ca="1" si="12">IF(AND(OR($C26&lt;&gt;"",$D26&lt;&gt;""),$A26=1,$AU$6="ДА"),SUM(OFFSET($BK26,0,0,1,$AZ$6)),"" )</f>
        <v>18</v>
      </c>
      <c r="AV26" s="261">
        <f t="shared" ref="AV26:AV64" ca="1" si="13">IF(AND(OR($C26&lt;&gt;"",$D26&lt;&gt;""),$A26=1,$AU$6="ДА"),AU26/$AU$12,"")</f>
        <v>0.94736842105263153</v>
      </c>
      <c r="AW26" s="262">
        <f t="shared" ref="AW26:AW64" si="14">IF(AND(OR($C26&lt;&gt;"",$D26&lt;&gt;""),$A26=1,$AU$6="ДА"),SUM(BK26:BT26),"")</f>
        <v>10</v>
      </c>
      <c r="AX26" s="263">
        <f t="shared" ref="AX26:AX64" si="15">IF(AND(OR($C26&lt;&gt;"",$D26&lt;&gt;""),$A26=1,$AU$6="ДА"),$AW26/$AW$12,"")</f>
        <v>1</v>
      </c>
      <c r="AY26" s="262">
        <f t="shared" ref="AY26:AY64" si="16">IF(AND(OR($C26&lt;&gt;"",$D26&lt;&gt;""),$A26=1,$AU$6="ДА"),SUM(BU26:BZ26),"" )</f>
        <v>8</v>
      </c>
      <c r="AZ26" s="263">
        <f t="shared" ref="AZ26:AZ64" si="17">IF(AND(OR($C26&lt;&gt;"",$D26&lt;&gt;""),$A26=1,$AU$6="ДА"),$AY26/$AY$12,"")</f>
        <v>0.88888888888888884</v>
      </c>
      <c r="BA26" s="281" t="str">
        <f t="shared" ref="BA26:BA64" si="18">IF(AND(OR($C26&lt;&gt;"",$D26&lt;&gt;""),$A26=1,$AU$6="ДА"),IF(AND(AW26&lt;=6,AY26&lt;=3),"НИЗКИЙ",IF(AND(AW26&lt;=6,AY26&gt;=4),"ПОНИЖЕННЫЙ",IF(AND(AW26&gt;=7,AY26&lt;=3),"БАЗОВЫЙ",IF(AND(AW26&gt;=8,AY26&gt;=7),"ВЫСОКИЙ","ПОВЫШЕННЫЙ")))),"")</f>
        <v>ВЫСОКИЙ</v>
      </c>
      <c r="BB26" s="260"/>
      <c r="BC26" s="282"/>
      <c r="BD26" s="282"/>
      <c r="BE26" s="282"/>
      <c r="BF26" s="282"/>
      <c r="BG26" s="282"/>
      <c r="BH26" s="282"/>
      <c r="BI26" s="282"/>
      <c r="BJ26" s="141"/>
      <c r="BK26" s="126">
        <f t="shared" ref="BK26:BK64" si="19">IF(AND($E26&lt;&gt;"",$E26&gt;0),F26,NA())</f>
        <v>1</v>
      </c>
      <c r="BL26" s="126">
        <f t="shared" ref="BL26:BL64" si="20">IF(HLOOKUP($E26,$CF$28:$CG$42,BL$11+1)=G26,1,IF(G26="N","N",0))</f>
        <v>1</v>
      </c>
      <c r="BM26" s="126">
        <f t="shared" ref="BM26:BM64" si="21">IF(HLOOKUP($E26,$CF$28:$CG$42,BM$11+1)=H26,1,IF(H26="N","N",0))</f>
        <v>1</v>
      </c>
      <c r="BN26" s="126">
        <f t="shared" ref="BN26:BN64" si="22">IF(HLOOKUP($E26,$CF$28:$CG$42,BN$11+1)=I26,1,IF(I26="N","N",0))</f>
        <v>1</v>
      </c>
      <c r="BO26" s="126">
        <f t="shared" ref="BO26:BO64" si="23">IF(HLOOKUP($E26,$CF$28:$CG$42,BO$11+1)=J26,1,IF(J26="N","N",0))</f>
        <v>1</v>
      </c>
      <c r="BP26" s="126">
        <f t="shared" ref="BP26:BP64" si="24">IF(AND($E26&lt;&gt;"",$E26&gt;0),K26,NA())</f>
        <v>1</v>
      </c>
      <c r="BQ26" s="126">
        <f t="shared" ref="BQ26:BQ64" si="25">IF(AND($E26&lt;&gt;"",$E26&gt;0),L26,NA())</f>
        <v>1</v>
      </c>
      <c r="BR26" s="126">
        <f t="shared" ref="BR26:BR64" si="26">IF(HLOOKUP($E26,$CF$28:$CG$42,BR$11+1)=M26,1,IF(M26="N","N",0))</f>
        <v>1</v>
      </c>
      <c r="BS26" s="126">
        <f t="shared" ref="BS26:BS64" si="27">IF(HLOOKUP($E26,$CF$28:$CG$42,BS$11+1)=N26,1,IF(N26="N","N",0))</f>
        <v>1</v>
      </c>
      <c r="BT26" s="126">
        <f t="shared" ref="BT26:BT64" si="28">IF(HLOOKUP($E26,$CF$28:$CG$42,BT$11+1)=O26,1,IF(O26="N","N",0))</f>
        <v>1</v>
      </c>
      <c r="BU26" s="126">
        <f t="shared" ref="BU26:BU64" si="29">IF(AND($E26&lt;&gt;"",$E26&gt;0),P26,NA())</f>
        <v>2</v>
      </c>
      <c r="BV26" s="126">
        <f t="shared" ref="BV26:BV64" si="30">IF(AND($E26&lt;&gt;"",$E26&gt;0),Q26,NA())</f>
        <v>2</v>
      </c>
      <c r="BW26" s="126">
        <f t="shared" ref="BW26:BW64" si="31">IF(AND($E26&lt;&gt;"",$E26&gt;0),R26,NA())</f>
        <v>0</v>
      </c>
      <c r="BX26" s="126">
        <f t="shared" ref="BX26:BX64" si="32">IF(AND($E26&lt;&gt;"",$E26&gt;0),S26,NA())</f>
        <v>1</v>
      </c>
      <c r="BY26" s="126">
        <f t="shared" ref="BY26:BY64" si="33">IF(AND($E26&lt;&gt;"",$E26&gt;0),T26,NA())</f>
        <v>1</v>
      </c>
      <c r="BZ26" s="126">
        <f t="shared" ref="BZ26:BZ64" si="34">IF(AND($E26&lt;&gt;"",$E26&gt;0),U26,NA())</f>
        <v>2</v>
      </c>
      <c r="CA26" s="141">
        <f t="shared" ref="CA26:CA64" si="35">SUM(BW26:BY26)</f>
        <v>2</v>
      </c>
      <c r="CB26" s="141"/>
      <c r="CC26" s="141"/>
      <c r="CD26" s="141"/>
      <c r="CE26" s="287"/>
      <c r="CF26" s="287"/>
      <c r="CG26" s="287"/>
    </row>
    <row r="27" spans="1:109" ht="12.75" customHeight="1">
      <c r="A27" s="1">
        <f>IF('СПИСОК КЛАССА'!L27&gt;0,1,0)</f>
        <v>1</v>
      </c>
      <c r="B27" s="236">
        <v>3</v>
      </c>
      <c r="C27" s="59">
        <f>IF(NOT(ISBLANK('СПИСОК КЛАССА'!C27)),'СПИСОК КЛАССА'!C27,"")</f>
        <v>3</v>
      </c>
      <c r="D27" s="83" t="str">
        <f>IF(NOT(ISBLANK('СПИСОК КЛАССА'!D27)),IF($A27=1,'СПИСОК КЛАССА'!D27, "УЧЕНИК НЕ ВЫПОЛНЯЛ РАБОТУ"),"")</f>
        <v/>
      </c>
      <c r="E27" s="182">
        <f>IF($C27&lt;&gt;"",'СПИСОК КЛАССА'!L27,"")</f>
        <v>1</v>
      </c>
      <c r="F27" s="135">
        <v>1</v>
      </c>
      <c r="G27" s="135">
        <v>8</v>
      </c>
      <c r="H27" s="135">
        <v>17</v>
      </c>
      <c r="I27" s="135">
        <v>2</v>
      </c>
      <c r="J27" s="135">
        <v>3</v>
      </c>
      <c r="K27" s="135">
        <v>1</v>
      </c>
      <c r="L27" s="135">
        <v>1</v>
      </c>
      <c r="M27" s="135">
        <v>24</v>
      </c>
      <c r="N27" s="135">
        <v>2</v>
      </c>
      <c r="O27" s="135">
        <v>3</v>
      </c>
      <c r="P27" s="135">
        <v>2</v>
      </c>
      <c r="Q27" s="135">
        <v>2</v>
      </c>
      <c r="R27" s="135">
        <v>1</v>
      </c>
      <c r="S27" s="135">
        <v>1</v>
      </c>
      <c r="T27" s="135">
        <v>1</v>
      </c>
      <c r="U27" s="135">
        <v>0</v>
      </c>
      <c r="V27" s="135"/>
      <c r="W27" s="135"/>
      <c r="X27" s="135"/>
      <c r="Y27" s="135"/>
      <c r="Z27" s="135"/>
      <c r="AA27" s="135"/>
      <c r="AB27" s="126"/>
      <c r="AC27" s="126"/>
      <c r="AD27" s="126"/>
      <c r="AE27" s="126"/>
      <c r="AF27" s="126"/>
      <c r="AG27" s="60"/>
      <c r="AH27" s="60"/>
      <c r="AI27" s="60"/>
      <c r="AJ27" s="60"/>
      <c r="AK27" s="60"/>
      <c r="AL27" s="60"/>
      <c r="AM27" s="60"/>
      <c r="AN27" s="60"/>
      <c r="AO27" s="60"/>
      <c r="AP27" s="60"/>
      <c r="AQ27" s="60"/>
      <c r="AR27" s="60"/>
      <c r="AS27" s="60"/>
      <c r="AT27" s="98"/>
      <c r="AU27" s="370">
        <f t="shared" ca="1" si="12"/>
        <v>17</v>
      </c>
      <c r="AV27" s="261">
        <f t="shared" ca="1" si="13"/>
        <v>0.89473684210526316</v>
      </c>
      <c r="AW27" s="262">
        <f t="shared" si="14"/>
        <v>10</v>
      </c>
      <c r="AX27" s="263">
        <f t="shared" si="15"/>
        <v>1</v>
      </c>
      <c r="AY27" s="262">
        <f t="shared" si="16"/>
        <v>7</v>
      </c>
      <c r="AZ27" s="263">
        <f t="shared" si="17"/>
        <v>0.77777777777777779</v>
      </c>
      <c r="BA27" s="281" t="str">
        <f t="shared" si="18"/>
        <v>ВЫСОКИЙ</v>
      </c>
      <c r="BB27" s="260"/>
      <c r="BC27" s="282"/>
      <c r="BD27" s="282"/>
      <c r="BE27" s="282"/>
      <c r="BF27" s="282"/>
      <c r="BG27" s="282"/>
      <c r="BH27" s="282"/>
      <c r="BI27" s="282"/>
      <c r="BJ27" s="141"/>
      <c r="BK27" s="126">
        <f t="shared" si="19"/>
        <v>1</v>
      </c>
      <c r="BL27" s="126">
        <f t="shared" si="20"/>
        <v>1</v>
      </c>
      <c r="BM27" s="126">
        <f t="shared" si="21"/>
        <v>1</v>
      </c>
      <c r="BN27" s="126">
        <f t="shared" si="22"/>
        <v>1</v>
      </c>
      <c r="BO27" s="126">
        <f t="shared" si="23"/>
        <v>1</v>
      </c>
      <c r="BP27" s="126">
        <f t="shared" si="24"/>
        <v>1</v>
      </c>
      <c r="BQ27" s="126">
        <f t="shared" si="25"/>
        <v>1</v>
      </c>
      <c r="BR27" s="126">
        <f t="shared" si="26"/>
        <v>1</v>
      </c>
      <c r="BS27" s="126">
        <f t="shared" si="27"/>
        <v>1</v>
      </c>
      <c r="BT27" s="126">
        <f t="shared" si="28"/>
        <v>1</v>
      </c>
      <c r="BU27" s="126">
        <f t="shared" si="29"/>
        <v>2</v>
      </c>
      <c r="BV27" s="126">
        <f t="shared" si="30"/>
        <v>2</v>
      </c>
      <c r="BW27" s="126">
        <f t="shared" si="31"/>
        <v>1</v>
      </c>
      <c r="BX27" s="126">
        <f t="shared" si="32"/>
        <v>1</v>
      </c>
      <c r="BY27" s="126">
        <f t="shared" si="33"/>
        <v>1</v>
      </c>
      <c r="BZ27" s="126">
        <f t="shared" si="34"/>
        <v>0</v>
      </c>
      <c r="CA27" s="141">
        <f t="shared" si="35"/>
        <v>3</v>
      </c>
      <c r="CB27" s="141"/>
      <c r="CC27" s="141"/>
      <c r="CD27" s="141"/>
      <c r="CE27" s="114"/>
      <c r="CF27" s="423" t="s">
        <v>24</v>
      </c>
      <c r="CG27" s="424"/>
    </row>
    <row r="28" spans="1:109" ht="12.75" customHeight="1">
      <c r="A28" s="1">
        <f>IF('СПИСОК КЛАССА'!L28&gt;0,1,0)</f>
        <v>1</v>
      </c>
      <c r="B28" s="236">
        <v>4</v>
      </c>
      <c r="C28" s="59">
        <f>IF(NOT(ISBLANK('СПИСОК КЛАССА'!C28)),'СПИСОК КЛАССА'!C28,"")</f>
        <v>4</v>
      </c>
      <c r="D28" s="83" t="str">
        <f>IF(NOT(ISBLANK('СПИСОК КЛАССА'!D28)),IF($A28=1,'СПИСОК КЛАССА'!D28, "УЧЕНИК НЕ ВЫПОЛНЯЛ РАБОТУ"),"")</f>
        <v/>
      </c>
      <c r="E28" s="182">
        <f>IF($C28&lt;&gt;"",'СПИСОК КЛАССА'!L28,"")</f>
        <v>1</v>
      </c>
      <c r="F28" s="135">
        <v>1</v>
      </c>
      <c r="G28" s="135">
        <v>8</v>
      </c>
      <c r="H28" s="135">
        <v>17</v>
      </c>
      <c r="I28" s="135">
        <v>2</v>
      </c>
      <c r="J28" s="135">
        <v>3</v>
      </c>
      <c r="K28" s="135">
        <v>1</v>
      </c>
      <c r="L28" s="135">
        <v>1</v>
      </c>
      <c r="M28" s="135">
        <v>24</v>
      </c>
      <c r="N28" s="135">
        <v>2</v>
      </c>
      <c r="O28" s="135">
        <v>3</v>
      </c>
      <c r="P28" s="135">
        <v>2</v>
      </c>
      <c r="Q28" s="135">
        <v>2</v>
      </c>
      <c r="R28" s="135">
        <v>0</v>
      </c>
      <c r="S28" s="135">
        <v>1</v>
      </c>
      <c r="T28" s="135">
        <v>1</v>
      </c>
      <c r="U28" s="135">
        <v>0</v>
      </c>
      <c r="V28" s="135"/>
      <c r="W28" s="135"/>
      <c r="X28" s="135"/>
      <c r="Y28" s="135"/>
      <c r="Z28" s="135"/>
      <c r="AA28" s="135"/>
      <c r="AB28" s="126"/>
      <c r="AC28" s="126"/>
      <c r="AD28" s="126"/>
      <c r="AE28" s="126"/>
      <c r="AF28" s="126"/>
      <c r="AG28" s="60"/>
      <c r="AH28" s="60"/>
      <c r="AI28" s="60"/>
      <c r="AJ28" s="60"/>
      <c r="AK28" s="60"/>
      <c r="AL28" s="60"/>
      <c r="AM28" s="60"/>
      <c r="AN28" s="60"/>
      <c r="AO28" s="60"/>
      <c r="AP28" s="60"/>
      <c r="AQ28" s="60"/>
      <c r="AR28" s="60"/>
      <c r="AS28" s="60"/>
      <c r="AT28" s="98"/>
      <c r="AU28" s="370">
        <f t="shared" ca="1" si="12"/>
        <v>16</v>
      </c>
      <c r="AV28" s="261">
        <f t="shared" ca="1" si="13"/>
        <v>0.84210526315789469</v>
      </c>
      <c r="AW28" s="262">
        <f t="shared" si="14"/>
        <v>10</v>
      </c>
      <c r="AX28" s="263">
        <f t="shared" si="15"/>
        <v>1</v>
      </c>
      <c r="AY28" s="262">
        <f t="shared" si="16"/>
        <v>6</v>
      </c>
      <c r="AZ28" s="263">
        <f t="shared" si="17"/>
        <v>0.66666666666666663</v>
      </c>
      <c r="BA28" s="281" t="str">
        <f t="shared" si="18"/>
        <v>ПОВЫШЕННЫЙ</v>
      </c>
      <c r="BB28" s="260"/>
      <c r="BC28" s="282"/>
      <c r="BD28" s="282"/>
      <c r="BE28" s="282"/>
      <c r="BF28" s="282"/>
      <c r="BG28" s="282"/>
      <c r="BH28" s="282"/>
      <c r="BI28" s="282"/>
      <c r="BJ28" s="141"/>
      <c r="BK28" s="126">
        <f t="shared" si="19"/>
        <v>1</v>
      </c>
      <c r="BL28" s="126">
        <f t="shared" si="20"/>
        <v>1</v>
      </c>
      <c r="BM28" s="126">
        <f t="shared" si="21"/>
        <v>1</v>
      </c>
      <c r="BN28" s="126">
        <f t="shared" si="22"/>
        <v>1</v>
      </c>
      <c r="BO28" s="126">
        <f t="shared" si="23"/>
        <v>1</v>
      </c>
      <c r="BP28" s="126">
        <f t="shared" si="24"/>
        <v>1</v>
      </c>
      <c r="BQ28" s="126">
        <f t="shared" si="25"/>
        <v>1</v>
      </c>
      <c r="BR28" s="126">
        <f t="shared" si="26"/>
        <v>1</v>
      </c>
      <c r="BS28" s="126">
        <f t="shared" si="27"/>
        <v>1</v>
      </c>
      <c r="BT28" s="126">
        <f t="shared" si="28"/>
        <v>1</v>
      </c>
      <c r="BU28" s="126">
        <f t="shared" si="29"/>
        <v>2</v>
      </c>
      <c r="BV28" s="126">
        <f t="shared" si="30"/>
        <v>2</v>
      </c>
      <c r="BW28" s="126">
        <f t="shared" si="31"/>
        <v>0</v>
      </c>
      <c r="BX28" s="126">
        <f t="shared" si="32"/>
        <v>1</v>
      </c>
      <c r="BY28" s="126">
        <f t="shared" si="33"/>
        <v>1</v>
      </c>
      <c r="BZ28" s="126">
        <f t="shared" si="34"/>
        <v>0</v>
      </c>
      <c r="CA28" s="141">
        <f t="shared" si="35"/>
        <v>2</v>
      </c>
      <c r="CB28" s="141"/>
      <c r="CC28" s="141"/>
      <c r="CD28" s="141"/>
      <c r="CE28" s="114"/>
      <c r="CF28" s="288">
        <v>1</v>
      </c>
      <c r="CG28" s="288">
        <v>2</v>
      </c>
    </row>
    <row r="29" spans="1:109" ht="12.75" customHeight="1">
      <c r="A29" s="1">
        <f>IF('СПИСОК КЛАССА'!L29&gt;0,1,0)</f>
        <v>1</v>
      </c>
      <c r="B29" s="236">
        <v>5</v>
      </c>
      <c r="C29" s="59">
        <f>IF(NOT(ISBLANK('СПИСОК КЛАССА'!C29)),'СПИСОК КЛАССА'!C29,"")</f>
        <v>5</v>
      </c>
      <c r="D29" s="83" t="str">
        <f>IF(NOT(ISBLANK('СПИСОК КЛАССА'!D29)),IF($A29=1,'СПИСОК КЛАССА'!D29, "УЧЕНИК НЕ ВЫПОЛНЯЛ РАБОТУ"),"")</f>
        <v/>
      </c>
      <c r="E29" s="182">
        <f>IF($C29&lt;&gt;"",'СПИСОК КЛАССА'!L29,"")</f>
        <v>1</v>
      </c>
      <c r="F29" s="135">
        <v>1</v>
      </c>
      <c r="G29" s="135">
        <v>8</v>
      </c>
      <c r="H29" s="135">
        <v>17</v>
      </c>
      <c r="I29" s="135">
        <v>2</v>
      </c>
      <c r="J29" s="135">
        <v>3</v>
      </c>
      <c r="K29" s="135">
        <v>1</v>
      </c>
      <c r="L29" s="135">
        <v>0</v>
      </c>
      <c r="M29" s="135">
        <v>24</v>
      </c>
      <c r="N29" s="135">
        <v>2</v>
      </c>
      <c r="O29" s="135">
        <v>3</v>
      </c>
      <c r="P29" s="135">
        <v>2</v>
      </c>
      <c r="Q29" s="135">
        <v>2</v>
      </c>
      <c r="R29" s="135">
        <v>0</v>
      </c>
      <c r="S29" s="135">
        <v>1</v>
      </c>
      <c r="T29" s="135">
        <v>1</v>
      </c>
      <c r="U29" s="135">
        <v>0</v>
      </c>
      <c r="V29" s="135"/>
      <c r="W29" s="135"/>
      <c r="X29" s="135"/>
      <c r="Y29" s="135"/>
      <c r="Z29" s="135"/>
      <c r="AA29" s="135"/>
      <c r="AB29" s="126"/>
      <c r="AC29" s="126"/>
      <c r="AD29" s="126"/>
      <c r="AE29" s="126"/>
      <c r="AF29" s="126"/>
      <c r="AG29" s="60"/>
      <c r="AH29" s="60"/>
      <c r="AI29" s="60"/>
      <c r="AJ29" s="60"/>
      <c r="AK29" s="60"/>
      <c r="AL29" s="60"/>
      <c r="AM29" s="60"/>
      <c r="AN29" s="60"/>
      <c r="AO29" s="60"/>
      <c r="AP29" s="60"/>
      <c r="AQ29" s="60"/>
      <c r="AR29" s="60"/>
      <c r="AS29" s="60"/>
      <c r="AT29" s="98"/>
      <c r="AU29" s="370">
        <f t="shared" ca="1" si="12"/>
        <v>15</v>
      </c>
      <c r="AV29" s="261">
        <f t="shared" ca="1" si="13"/>
        <v>0.78947368421052633</v>
      </c>
      <c r="AW29" s="262">
        <f t="shared" si="14"/>
        <v>9</v>
      </c>
      <c r="AX29" s="263">
        <f t="shared" si="15"/>
        <v>0.9</v>
      </c>
      <c r="AY29" s="262">
        <f t="shared" si="16"/>
        <v>6</v>
      </c>
      <c r="AZ29" s="263">
        <f t="shared" si="17"/>
        <v>0.66666666666666663</v>
      </c>
      <c r="BA29" s="281" t="str">
        <f t="shared" si="18"/>
        <v>ПОВЫШЕННЫЙ</v>
      </c>
      <c r="BB29" s="260"/>
      <c r="BC29" s="282"/>
      <c r="BD29" s="282"/>
      <c r="BE29" s="282"/>
      <c r="BF29" s="282"/>
      <c r="BG29" s="282"/>
      <c r="BH29" s="282"/>
      <c r="BI29" s="282"/>
      <c r="BJ29" s="141"/>
      <c r="BK29" s="126">
        <f t="shared" si="19"/>
        <v>1</v>
      </c>
      <c r="BL29" s="126">
        <f t="shared" si="20"/>
        <v>1</v>
      </c>
      <c r="BM29" s="126">
        <f t="shared" si="21"/>
        <v>1</v>
      </c>
      <c r="BN29" s="126">
        <f t="shared" si="22"/>
        <v>1</v>
      </c>
      <c r="BO29" s="126">
        <f t="shared" si="23"/>
        <v>1</v>
      </c>
      <c r="BP29" s="126">
        <f t="shared" si="24"/>
        <v>1</v>
      </c>
      <c r="BQ29" s="126">
        <f t="shared" si="25"/>
        <v>0</v>
      </c>
      <c r="BR29" s="126">
        <f t="shared" si="26"/>
        <v>1</v>
      </c>
      <c r="BS29" s="126">
        <f t="shared" si="27"/>
        <v>1</v>
      </c>
      <c r="BT29" s="126">
        <f t="shared" si="28"/>
        <v>1</v>
      </c>
      <c r="BU29" s="126">
        <f t="shared" si="29"/>
        <v>2</v>
      </c>
      <c r="BV29" s="126">
        <f t="shared" si="30"/>
        <v>2</v>
      </c>
      <c r="BW29" s="126">
        <f t="shared" si="31"/>
        <v>0</v>
      </c>
      <c r="BX29" s="126">
        <f t="shared" si="32"/>
        <v>1</v>
      </c>
      <c r="BY29" s="126">
        <f t="shared" si="33"/>
        <v>1</v>
      </c>
      <c r="BZ29" s="126">
        <f t="shared" si="34"/>
        <v>0</v>
      </c>
      <c r="CA29" s="141">
        <f t="shared" si="35"/>
        <v>2</v>
      </c>
      <c r="CB29" s="141"/>
      <c r="CC29" s="141"/>
      <c r="CD29" s="141"/>
      <c r="CE29" s="288">
        <v>1</v>
      </c>
      <c r="CF29" s="289"/>
      <c r="CG29" s="289"/>
    </row>
    <row r="30" spans="1:109" ht="12.75" customHeight="1">
      <c r="A30" s="1">
        <f>IF('СПИСОК КЛАССА'!L30&gt;0,1,0)</f>
        <v>1</v>
      </c>
      <c r="B30" s="236">
        <v>6</v>
      </c>
      <c r="C30" s="59">
        <f>IF(NOT(ISBLANK('СПИСОК КЛАССА'!C30)),'СПИСОК КЛАССА'!C30,"")</f>
        <v>6</v>
      </c>
      <c r="D30" s="83" t="str">
        <f>IF(NOT(ISBLANK('СПИСОК КЛАССА'!D30)),IF($A30=1,'СПИСОК КЛАССА'!D30, "УЧЕНИК НЕ ВЫПОЛНЯЛ РАБОТУ"),"")</f>
        <v/>
      </c>
      <c r="E30" s="182">
        <f>IF($C30&lt;&gt;"",'СПИСОК КЛАССА'!L30,"")</f>
        <v>2</v>
      </c>
      <c r="F30" s="135">
        <v>1</v>
      </c>
      <c r="G30" s="135">
        <v>8</v>
      </c>
      <c r="H30" s="135">
        <v>14</v>
      </c>
      <c r="I30" s="135">
        <v>1</v>
      </c>
      <c r="J30" s="135">
        <v>4</v>
      </c>
      <c r="K30" s="135">
        <v>1</v>
      </c>
      <c r="L30" s="135">
        <v>0</v>
      </c>
      <c r="M30" s="135">
        <v>24</v>
      </c>
      <c r="N30" s="135">
        <v>3</v>
      </c>
      <c r="O30" s="135">
        <v>3</v>
      </c>
      <c r="P30" s="135">
        <v>2</v>
      </c>
      <c r="Q30" s="135">
        <v>2</v>
      </c>
      <c r="R30" s="135">
        <v>1</v>
      </c>
      <c r="S30" s="135">
        <v>1</v>
      </c>
      <c r="T30" s="135">
        <v>1</v>
      </c>
      <c r="U30" s="135">
        <v>2</v>
      </c>
      <c r="V30" s="135"/>
      <c r="W30" s="135"/>
      <c r="X30" s="135"/>
      <c r="Y30" s="135"/>
      <c r="Z30" s="135"/>
      <c r="AA30" s="135"/>
      <c r="AB30" s="126"/>
      <c r="AC30" s="126"/>
      <c r="AD30" s="126"/>
      <c r="AE30" s="126"/>
      <c r="AF30" s="126"/>
      <c r="AG30" s="60"/>
      <c r="AH30" s="60"/>
      <c r="AI30" s="60"/>
      <c r="AJ30" s="60"/>
      <c r="AK30" s="60"/>
      <c r="AL30" s="60"/>
      <c r="AM30" s="60"/>
      <c r="AN30" s="60"/>
      <c r="AO30" s="60"/>
      <c r="AP30" s="60"/>
      <c r="AQ30" s="60"/>
      <c r="AR30" s="60"/>
      <c r="AS30" s="60"/>
      <c r="AT30" s="98"/>
      <c r="AU30" s="370">
        <f t="shared" ca="1" si="12"/>
        <v>18</v>
      </c>
      <c r="AV30" s="261">
        <f t="shared" ca="1" si="13"/>
        <v>0.94736842105263153</v>
      </c>
      <c r="AW30" s="262">
        <f t="shared" si="14"/>
        <v>9</v>
      </c>
      <c r="AX30" s="263">
        <f t="shared" si="15"/>
        <v>0.9</v>
      </c>
      <c r="AY30" s="262">
        <f t="shared" si="16"/>
        <v>9</v>
      </c>
      <c r="AZ30" s="263">
        <f t="shared" si="17"/>
        <v>1</v>
      </c>
      <c r="BA30" s="281" t="str">
        <f t="shared" si="18"/>
        <v>ВЫСОКИЙ</v>
      </c>
      <c r="BB30" s="260"/>
      <c r="BC30" s="282"/>
      <c r="BD30" s="282"/>
      <c r="BE30" s="282"/>
      <c r="BF30" s="282"/>
      <c r="BG30" s="282"/>
      <c r="BH30" s="282"/>
      <c r="BI30" s="282"/>
      <c r="BJ30" s="141"/>
      <c r="BK30" s="126">
        <f t="shared" si="19"/>
        <v>1</v>
      </c>
      <c r="BL30" s="126">
        <f t="shared" si="20"/>
        <v>1</v>
      </c>
      <c r="BM30" s="126">
        <f t="shared" si="21"/>
        <v>1</v>
      </c>
      <c r="BN30" s="126">
        <f t="shared" si="22"/>
        <v>1</v>
      </c>
      <c r="BO30" s="126">
        <f t="shared" si="23"/>
        <v>1</v>
      </c>
      <c r="BP30" s="126">
        <f t="shared" si="24"/>
        <v>1</v>
      </c>
      <c r="BQ30" s="126">
        <f t="shared" si="25"/>
        <v>0</v>
      </c>
      <c r="BR30" s="126">
        <f t="shared" si="26"/>
        <v>1</v>
      </c>
      <c r="BS30" s="126">
        <f t="shared" si="27"/>
        <v>1</v>
      </c>
      <c r="BT30" s="126">
        <f t="shared" si="28"/>
        <v>1</v>
      </c>
      <c r="BU30" s="126">
        <f t="shared" si="29"/>
        <v>2</v>
      </c>
      <c r="BV30" s="126">
        <f t="shared" si="30"/>
        <v>2</v>
      </c>
      <c r="BW30" s="126">
        <f t="shared" si="31"/>
        <v>1</v>
      </c>
      <c r="BX30" s="126">
        <f t="shared" si="32"/>
        <v>1</v>
      </c>
      <c r="BY30" s="126">
        <f t="shared" si="33"/>
        <v>1</v>
      </c>
      <c r="BZ30" s="126">
        <f t="shared" si="34"/>
        <v>2</v>
      </c>
      <c r="CA30" s="141">
        <f t="shared" si="35"/>
        <v>3</v>
      </c>
      <c r="CB30" s="141"/>
      <c r="CC30" s="141"/>
      <c r="CD30" s="141"/>
      <c r="CE30" s="288">
        <v>2</v>
      </c>
      <c r="CF30" s="114">
        <v>8</v>
      </c>
      <c r="CG30" s="114">
        <v>8</v>
      </c>
    </row>
    <row r="31" spans="1:109" ht="12.75" customHeight="1">
      <c r="A31" s="1">
        <f>IF('СПИСОК КЛАССА'!L31&gt;0,1,0)</f>
        <v>1</v>
      </c>
      <c r="B31" s="236">
        <v>7</v>
      </c>
      <c r="C31" s="59">
        <f>IF(NOT(ISBLANK('СПИСОК КЛАССА'!C31)),'СПИСОК КЛАССА'!C31,"")</f>
        <v>7</v>
      </c>
      <c r="D31" s="83" t="str">
        <f>IF(NOT(ISBLANK('СПИСОК КЛАССА'!D31)),IF($A31=1,'СПИСОК КЛАССА'!D31, "УЧЕНИК НЕ ВЫПОЛНЯЛ РАБОТУ"),"")</f>
        <v/>
      </c>
      <c r="E31" s="182">
        <f>IF($C31&lt;&gt;"",'СПИСОК КЛАССА'!L31,"")</f>
        <v>2</v>
      </c>
      <c r="F31" s="135">
        <v>1</v>
      </c>
      <c r="G31" s="135">
        <v>8</v>
      </c>
      <c r="H31" s="135">
        <v>14</v>
      </c>
      <c r="I31" s="135">
        <v>1</v>
      </c>
      <c r="J31" s="135">
        <v>4</v>
      </c>
      <c r="K31" s="135">
        <v>1</v>
      </c>
      <c r="L31" s="135">
        <v>1</v>
      </c>
      <c r="M31" s="135">
        <v>24</v>
      </c>
      <c r="N31" s="135">
        <v>3</v>
      </c>
      <c r="O31" s="135">
        <v>3</v>
      </c>
      <c r="P31" s="135">
        <v>2</v>
      </c>
      <c r="Q31" s="135">
        <v>2</v>
      </c>
      <c r="R31" s="135">
        <v>1</v>
      </c>
      <c r="S31" s="135">
        <v>1</v>
      </c>
      <c r="T31" s="135">
        <v>1</v>
      </c>
      <c r="U31" s="135">
        <v>2</v>
      </c>
      <c r="V31" s="135"/>
      <c r="W31" s="135"/>
      <c r="X31" s="135"/>
      <c r="Y31" s="135"/>
      <c r="Z31" s="135"/>
      <c r="AA31" s="135"/>
      <c r="AB31" s="126"/>
      <c r="AC31" s="126"/>
      <c r="AD31" s="126"/>
      <c r="AE31" s="126"/>
      <c r="AF31" s="126"/>
      <c r="AG31" s="60"/>
      <c r="AH31" s="60"/>
      <c r="AI31" s="60"/>
      <c r="AJ31" s="60"/>
      <c r="AK31" s="60"/>
      <c r="AL31" s="60"/>
      <c r="AM31" s="60"/>
      <c r="AN31" s="60"/>
      <c r="AO31" s="60"/>
      <c r="AP31" s="60"/>
      <c r="AQ31" s="60"/>
      <c r="AR31" s="60"/>
      <c r="AS31" s="60"/>
      <c r="AT31" s="98"/>
      <c r="AU31" s="370">
        <f t="shared" ca="1" si="12"/>
        <v>19</v>
      </c>
      <c r="AV31" s="261">
        <f t="shared" ca="1" si="13"/>
        <v>1</v>
      </c>
      <c r="AW31" s="262">
        <f t="shared" si="14"/>
        <v>10</v>
      </c>
      <c r="AX31" s="263">
        <f t="shared" si="15"/>
        <v>1</v>
      </c>
      <c r="AY31" s="262">
        <f t="shared" si="16"/>
        <v>9</v>
      </c>
      <c r="AZ31" s="263">
        <f t="shared" si="17"/>
        <v>1</v>
      </c>
      <c r="BA31" s="281" t="str">
        <f t="shared" si="18"/>
        <v>ВЫСОКИЙ</v>
      </c>
      <c r="BB31" s="260"/>
      <c r="BC31" s="282"/>
      <c r="BD31" s="282"/>
      <c r="BE31" s="282"/>
      <c r="BF31" s="282"/>
      <c r="BG31" s="282"/>
      <c r="BH31" s="282"/>
      <c r="BI31" s="282"/>
      <c r="BJ31" s="141"/>
      <c r="BK31" s="126">
        <f t="shared" si="19"/>
        <v>1</v>
      </c>
      <c r="BL31" s="126">
        <f t="shared" si="20"/>
        <v>1</v>
      </c>
      <c r="BM31" s="126">
        <f t="shared" si="21"/>
        <v>1</v>
      </c>
      <c r="BN31" s="126">
        <f t="shared" si="22"/>
        <v>1</v>
      </c>
      <c r="BO31" s="126">
        <f t="shared" si="23"/>
        <v>1</v>
      </c>
      <c r="BP31" s="126">
        <f t="shared" si="24"/>
        <v>1</v>
      </c>
      <c r="BQ31" s="126">
        <f t="shared" si="25"/>
        <v>1</v>
      </c>
      <c r="BR31" s="126">
        <f t="shared" si="26"/>
        <v>1</v>
      </c>
      <c r="BS31" s="126">
        <f t="shared" si="27"/>
        <v>1</v>
      </c>
      <c r="BT31" s="126">
        <f t="shared" si="28"/>
        <v>1</v>
      </c>
      <c r="BU31" s="126">
        <f t="shared" si="29"/>
        <v>2</v>
      </c>
      <c r="BV31" s="126">
        <f t="shared" si="30"/>
        <v>2</v>
      </c>
      <c r="BW31" s="126">
        <f t="shared" si="31"/>
        <v>1</v>
      </c>
      <c r="BX31" s="126">
        <f t="shared" si="32"/>
        <v>1</v>
      </c>
      <c r="BY31" s="126">
        <f t="shared" si="33"/>
        <v>1</v>
      </c>
      <c r="BZ31" s="126">
        <f t="shared" si="34"/>
        <v>2</v>
      </c>
      <c r="CA31" s="141">
        <f t="shared" si="35"/>
        <v>3</v>
      </c>
      <c r="CB31" s="141"/>
      <c r="CC31" s="141"/>
      <c r="CD31" s="141"/>
      <c r="CE31" s="288">
        <v>3</v>
      </c>
      <c r="CF31" s="114">
        <v>17</v>
      </c>
      <c r="CG31" s="114">
        <v>14</v>
      </c>
    </row>
    <row r="32" spans="1:109" ht="12.75" customHeight="1">
      <c r="A32" s="1">
        <f>IF('СПИСОК КЛАССА'!L32&gt;0,1,0)</f>
        <v>1</v>
      </c>
      <c r="B32" s="236">
        <v>8</v>
      </c>
      <c r="C32" s="59">
        <f>IF(NOT(ISBLANK('СПИСОК КЛАССА'!C32)),'СПИСОК КЛАССА'!C32,"")</f>
        <v>8</v>
      </c>
      <c r="D32" s="83" t="str">
        <f>IF(NOT(ISBLANK('СПИСОК КЛАССА'!D32)),IF($A32=1,'СПИСОК КЛАССА'!D32, "УЧЕНИК НЕ ВЫПОЛНЯЛ РАБОТУ"),"")</f>
        <v/>
      </c>
      <c r="E32" s="182">
        <f>IF($C32&lt;&gt;"",'СПИСОК КЛАССА'!L32,"")</f>
        <v>1</v>
      </c>
      <c r="F32" s="135">
        <v>1</v>
      </c>
      <c r="G32" s="135">
        <v>7</v>
      </c>
      <c r="H32" s="135">
        <v>17</v>
      </c>
      <c r="I32" s="135">
        <v>2</v>
      </c>
      <c r="J32" s="135">
        <v>3</v>
      </c>
      <c r="K32" s="135">
        <v>1</v>
      </c>
      <c r="L32" s="135">
        <v>1</v>
      </c>
      <c r="M32" s="135">
        <v>24</v>
      </c>
      <c r="N32" s="135">
        <v>2</v>
      </c>
      <c r="O32" s="135">
        <v>3</v>
      </c>
      <c r="P32" s="135">
        <v>0</v>
      </c>
      <c r="Q32" s="135">
        <v>2</v>
      </c>
      <c r="R32" s="135">
        <v>1</v>
      </c>
      <c r="S32" s="135">
        <v>1</v>
      </c>
      <c r="T32" s="135">
        <v>0</v>
      </c>
      <c r="U32" s="135">
        <v>0</v>
      </c>
      <c r="V32" s="135"/>
      <c r="W32" s="135"/>
      <c r="X32" s="135"/>
      <c r="Y32" s="135"/>
      <c r="Z32" s="135"/>
      <c r="AA32" s="135"/>
      <c r="AB32" s="126"/>
      <c r="AC32" s="126"/>
      <c r="AD32" s="126"/>
      <c r="AE32" s="126"/>
      <c r="AF32" s="126"/>
      <c r="AG32" s="60"/>
      <c r="AH32" s="60"/>
      <c r="AI32" s="60"/>
      <c r="AJ32" s="60"/>
      <c r="AK32" s="60"/>
      <c r="AL32" s="60"/>
      <c r="AM32" s="60"/>
      <c r="AN32" s="60"/>
      <c r="AO32" s="60"/>
      <c r="AP32" s="60"/>
      <c r="AQ32" s="60"/>
      <c r="AR32" s="60"/>
      <c r="AS32" s="60"/>
      <c r="AT32" s="98"/>
      <c r="AU32" s="370">
        <f t="shared" ca="1" si="12"/>
        <v>13</v>
      </c>
      <c r="AV32" s="261">
        <f t="shared" ca="1" si="13"/>
        <v>0.68421052631578949</v>
      </c>
      <c r="AW32" s="262">
        <f t="shared" si="14"/>
        <v>9</v>
      </c>
      <c r="AX32" s="263">
        <f t="shared" si="15"/>
        <v>0.9</v>
      </c>
      <c r="AY32" s="262">
        <f t="shared" si="16"/>
        <v>4</v>
      </c>
      <c r="AZ32" s="263">
        <f t="shared" si="17"/>
        <v>0.44444444444444442</v>
      </c>
      <c r="BA32" s="281" t="str">
        <f t="shared" si="18"/>
        <v>ПОВЫШЕННЫЙ</v>
      </c>
      <c r="BB32" s="260"/>
      <c r="BC32" s="282"/>
      <c r="BD32" s="282"/>
      <c r="BE32" s="282"/>
      <c r="BF32" s="282"/>
      <c r="BG32" s="282"/>
      <c r="BH32" s="282"/>
      <c r="BI32" s="282"/>
      <c r="BJ32" s="141"/>
      <c r="BK32" s="126">
        <f t="shared" si="19"/>
        <v>1</v>
      </c>
      <c r="BL32" s="126">
        <f t="shared" si="20"/>
        <v>0</v>
      </c>
      <c r="BM32" s="126">
        <f t="shared" si="21"/>
        <v>1</v>
      </c>
      <c r="BN32" s="126">
        <f t="shared" si="22"/>
        <v>1</v>
      </c>
      <c r="BO32" s="126">
        <f t="shared" si="23"/>
        <v>1</v>
      </c>
      <c r="BP32" s="126">
        <f t="shared" si="24"/>
        <v>1</v>
      </c>
      <c r="BQ32" s="126">
        <f t="shared" si="25"/>
        <v>1</v>
      </c>
      <c r="BR32" s="126">
        <f t="shared" si="26"/>
        <v>1</v>
      </c>
      <c r="BS32" s="126">
        <f t="shared" si="27"/>
        <v>1</v>
      </c>
      <c r="BT32" s="126">
        <f t="shared" si="28"/>
        <v>1</v>
      </c>
      <c r="BU32" s="126">
        <f t="shared" si="29"/>
        <v>0</v>
      </c>
      <c r="BV32" s="126">
        <f t="shared" si="30"/>
        <v>2</v>
      </c>
      <c r="BW32" s="126">
        <f t="shared" si="31"/>
        <v>1</v>
      </c>
      <c r="BX32" s="126">
        <f t="shared" si="32"/>
        <v>1</v>
      </c>
      <c r="BY32" s="126">
        <f t="shared" si="33"/>
        <v>0</v>
      </c>
      <c r="BZ32" s="126">
        <f t="shared" si="34"/>
        <v>0</v>
      </c>
      <c r="CA32" s="141">
        <f t="shared" si="35"/>
        <v>2</v>
      </c>
      <c r="CB32" s="141"/>
      <c r="CC32" s="141"/>
      <c r="CD32" s="141"/>
      <c r="CE32" s="288">
        <v>4</v>
      </c>
      <c r="CF32" s="114">
        <v>2</v>
      </c>
      <c r="CG32" s="114">
        <v>1</v>
      </c>
    </row>
    <row r="33" spans="1:85" ht="12.75" customHeight="1">
      <c r="A33" s="1">
        <f>IF('СПИСОК КЛАССА'!L33&gt;0,1,0)</f>
        <v>1</v>
      </c>
      <c r="B33" s="236">
        <v>9</v>
      </c>
      <c r="C33" s="59">
        <f>IF(NOT(ISBLANK('СПИСОК КЛАССА'!C33)),'СПИСОК КЛАССА'!C33,"")</f>
        <v>9</v>
      </c>
      <c r="D33" s="83" t="str">
        <f>IF(NOT(ISBLANK('СПИСОК КЛАССА'!D33)),IF($A33=1,'СПИСОК КЛАССА'!D33, "УЧЕНИК НЕ ВЫПОЛНЯЛ РАБОТУ"),"")</f>
        <v/>
      </c>
      <c r="E33" s="182">
        <f>IF($C33&lt;&gt;"",'СПИСОК КЛАССА'!L33,"")</f>
        <v>2</v>
      </c>
      <c r="F33" s="135">
        <v>1</v>
      </c>
      <c r="G33" s="135">
        <v>8</v>
      </c>
      <c r="H33" s="135">
        <v>14</v>
      </c>
      <c r="I33" s="135">
        <v>1</v>
      </c>
      <c r="J33" s="135">
        <v>4</v>
      </c>
      <c r="K33" s="135">
        <v>1</v>
      </c>
      <c r="L33" s="135">
        <v>0</v>
      </c>
      <c r="M33" s="135">
        <v>24</v>
      </c>
      <c r="N33" s="135">
        <v>3</v>
      </c>
      <c r="O33" s="135">
        <v>3</v>
      </c>
      <c r="P33" s="135">
        <v>2</v>
      </c>
      <c r="Q33" s="135">
        <v>2</v>
      </c>
      <c r="R33" s="135">
        <v>1</v>
      </c>
      <c r="S33" s="135">
        <v>1</v>
      </c>
      <c r="T33" s="135">
        <v>1</v>
      </c>
      <c r="U33" s="135">
        <v>0</v>
      </c>
      <c r="V33" s="135"/>
      <c r="W33" s="135"/>
      <c r="X33" s="135"/>
      <c r="Y33" s="135"/>
      <c r="Z33" s="135"/>
      <c r="AA33" s="135"/>
      <c r="AB33" s="126"/>
      <c r="AC33" s="126"/>
      <c r="AD33" s="126"/>
      <c r="AE33" s="126"/>
      <c r="AF33" s="126"/>
      <c r="AG33" s="60"/>
      <c r="AH33" s="60"/>
      <c r="AI33" s="60"/>
      <c r="AJ33" s="60"/>
      <c r="AK33" s="60"/>
      <c r="AL33" s="60"/>
      <c r="AM33" s="60"/>
      <c r="AN33" s="60"/>
      <c r="AO33" s="60"/>
      <c r="AP33" s="60"/>
      <c r="AQ33" s="60"/>
      <c r="AR33" s="60"/>
      <c r="AS33" s="60"/>
      <c r="AT33" s="98"/>
      <c r="AU33" s="370">
        <f t="shared" ca="1" si="12"/>
        <v>16</v>
      </c>
      <c r="AV33" s="261">
        <f t="shared" ca="1" si="13"/>
        <v>0.84210526315789469</v>
      </c>
      <c r="AW33" s="262">
        <f t="shared" si="14"/>
        <v>9</v>
      </c>
      <c r="AX33" s="263">
        <f t="shared" si="15"/>
        <v>0.9</v>
      </c>
      <c r="AY33" s="262">
        <f t="shared" si="16"/>
        <v>7</v>
      </c>
      <c r="AZ33" s="263">
        <f t="shared" si="17"/>
        <v>0.77777777777777779</v>
      </c>
      <c r="BA33" s="281" t="str">
        <f t="shared" si="18"/>
        <v>ВЫСОКИЙ</v>
      </c>
      <c r="BB33" s="260"/>
      <c r="BC33" s="282"/>
      <c r="BD33" s="282"/>
      <c r="BE33" s="282"/>
      <c r="BF33" s="282"/>
      <c r="BG33" s="282"/>
      <c r="BH33" s="282"/>
      <c r="BI33" s="282"/>
      <c r="BJ33" s="141"/>
      <c r="BK33" s="126">
        <f t="shared" si="19"/>
        <v>1</v>
      </c>
      <c r="BL33" s="126">
        <f t="shared" si="20"/>
        <v>1</v>
      </c>
      <c r="BM33" s="126">
        <f t="shared" si="21"/>
        <v>1</v>
      </c>
      <c r="BN33" s="126">
        <f t="shared" si="22"/>
        <v>1</v>
      </c>
      <c r="BO33" s="126">
        <f t="shared" si="23"/>
        <v>1</v>
      </c>
      <c r="BP33" s="126">
        <f t="shared" si="24"/>
        <v>1</v>
      </c>
      <c r="BQ33" s="126">
        <f t="shared" si="25"/>
        <v>0</v>
      </c>
      <c r="BR33" s="126">
        <f t="shared" si="26"/>
        <v>1</v>
      </c>
      <c r="BS33" s="126">
        <f t="shared" si="27"/>
        <v>1</v>
      </c>
      <c r="BT33" s="126">
        <f t="shared" si="28"/>
        <v>1</v>
      </c>
      <c r="BU33" s="126">
        <f t="shared" si="29"/>
        <v>2</v>
      </c>
      <c r="BV33" s="126">
        <f t="shared" si="30"/>
        <v>2</v>
      </c>
      <c r="BW33" s="126">
        <f t="shared" si="31"/>
        <v>1</v>
      </c>
      <c r="BX33" s="126">
        <f t="shared" si="32"/>
        <v>1</v>
      </c>
      <c r="BY33" s="126">
        <f t="shared" si="33"/>
        <v>1</v>
      </c>
      <c r="BZ33" s="126">
        <f t="shared" si="34"/>
        <v>0</v>
      </c>
      <c r="CA33" s="141">
        <f t="shared" si="35"/>
        <v>3</v>
      </c>
      <c r="CB33" s="141"/>
      <c r="CC33" s="141"/>
      <c r="CD33" s="141"/>
      <c r="CE33" s="288">
        <v>5</v>
      </c>
      <c r="CF33" s="114">
        <v>3</v>
      </c>
      <c r="CG33" s="114">
        <v>4</v>
      </c>
    </row>
    <row r="34" spans="1:85" ht="12.75" customHeight="1">
      <c r="A34" s="1">
        <f>IF('СПИСОК КЛАССА'!L34&gt;0,1,0)</f>
        <v>1</v>
      </c>
      <c r="B34" s="236">
        <v>10</v>
      </c>
      <c r="C34" s="59">
        <f>IF(NOT(ISBLANK('СПИСОК КЛАССА'!C34)),'СПИСОК КЛАССА'!C34,"")</f>
        <v>10</v>
      </c>
      <c r="D34" s="83" t="str">
        <f>IF(NOT(ISBLANK('СПИСОК КЛАССА'!D34)),IF($A34=1,'СПИСОК КЛАССА'!D34, "УЧЕНИК НЕ ВЫПОЛНЯЛ РАБОТУ"),"")</f>
        <v/>
      </c>
      <c r="E34" s="182">
        <f>IF($C34&lt;&gt;"",'СПИСОК КЛАССА'!L34,"")</f>
        <v>2</v>
      </c>
      <c r="F34" s="135">
        <v>1</v>
      </c>
      <c r="G34" s="135">
        <v>8</v>
      </c>
      <c r="H34" s="135">
        <v>14</v>
      </c>
      <c r="I34" s="135">
        <v>1</v>
      </c>
      <c r="J34" s="135">
        <v>4</v>
      </c>
      <c r="K34" s="135">
        <v>1</v>
      </c>
      <c r="L34" s="135">
        <v>1</v>
      </c>
      <c r="M34" s="135">
        <v>24</v>
      </c>
      <c r="N34" s="135">
        <v>3</v>
      </c>
      <c r="O34" s="135">
        <v>3</v>
      </c>
      <c r="P34" s="135">
        <v>2</v>
      </c>
      <c r="Q34" s="135">
        <v>2</v>
      </c>
      <c r="R34" s="135">
        <v>1</v>
      </c>
      <c r="S34" s="135">
        <v>1</v>
      </c>
      <c r="T34" s="135">
        <v>0</v>
      </c>
      <c r="U34" s="135">
        <v>0</v>
      </c>
      <c r="V34" s="135"/>
      <c r="W34" s="135"/>
      <c r="X34" s="135"/>
      <c r="Y34" s="135"/>
      <c r="Z34" s="135"/>
      <c r="AA34" s="135"/>
      <c r="AB34" s="126"/>
      <c r="AC34" s="126"/>
      <c r="AD34" s="126"/>
      <c r="AE34" s="126"/>
      <c r="AF34" s="126"/>
      <c r="AG34" s="60"/>
      <c r="AH34" s="60"/>
      <c r="AI34" s="60"/>
      <c r="AJ34" s="60"/>
      <c r="AK34" s="60"/>
      <c r="AL34" s="60"/>
      <c r="AM34" s="60"/>
      <c r="AN34" s="60"/>
      <c r="AO34" s="60"/>
      <c r="AP34" s="60"/>
      <c r="AQ34" s="60"/>
      <c r="AR34" s="60"/>
      <c r="AS34" s="60"/>
      <c r="AT34" s="98"/>
      <c r="AU34" s="370">
        <f t="shared" ca="1" si="12"/>
        <v>16</v>
      </c>
      <c r="AV34" s="261">
        <f t="shared" ca="1" si="13"/>
        <v>0.84210526315789469</v>
      </c>
      <c r="AW34" s="262">
        <f t="shared" si="14"/>
        <v>10</v>
      </c>
      <c r="AX34" s="263">
        <f t="shared" si="15"/>
        <v>1</v>
      </c>
      <c r="AY34" s="262">
        <f t="shared" si="16"/>
        <v>6</v>
      </c>
      <c r="AZ34" s="263">
        <f t="shared" si="17"/>
        <v>0.66666666666666663</v>
      </c>
      <c r="BA34" s="281" t="str">
        <f t="shared" si="18"/>
        <v>ПОВЫШЕННЫЙ</v>
      </c>
      <c r="BB34" s="260"/>
      <c r="BC34" s="282"/>
      <c r="BD34" s="282"/>
      <c r="BE34" s="282"/>
      <c r="BF34" s="282"/>
      <c r="BG34" s="282"/>
      <c r="BH34" s="282"/>
      <c r="BI34" s="282"/>
      <c r="BJ34" s="141"/>
      <c r="BK34" s="126">
        <f t="shared" si="19"/>
        <v>1</v>
      </c>
      <c r="BL34" s="126">
        <f t="shared" si="20"/>
        <v>1</v>
      </c>
      <c r="BM34" s="126">
        <f t="shared" si="21"/>
        <v>1</v>
      </c>
      <c r="BN34" s="126">
        <f t="shared" si="22"/>
        <v>1</v>
      </c>
      <c r="BO34" s="126">
        <f t="shared" si="23"/>
        <v>1</v>
      </c>
      <c r="BP34" s="126">
        <f t="shared" si="24"/>
        <v>1</v>
      </c>
      <c r="BQ34" s="126">
        <f t="shared" si="25"/>
        <v>1</v>
      </c>
      <c r="BR34" s="126">
        <f t="shared" si="26"/>
        <v>1</v>
      </c>
      <c r="BS34" s="126">
        <f t="shared" si="27"/>
        <v>1</v>
      </c>
      <c r="BT34" s="126">
        <f t="shared" si="28"/>
        <v>1</v>
      </c>
      <c r="BU34" s="126">
        <f t="shared" si="29"/>
        <v>2</v>
      </c>
      <c r="BV34" s="126">
        <f t="shared" si="30"/>
        <v>2</v>
      </c>
      <c r="BW34" s="126">
        <f t="shared" si="31"/>
        <v>1</v>
      </c>
      <c r="BX34" s="126">
        <f t="shared" si="32"/>
        <v>1</v>
      </c>
      <c r="BY34" s="126">
        <f t="shared" si="33"/>
        <v>0</v>
      </c>
      <c r="BZ34" s="126">
        <f t="shared" si="34"/>
        <v>0</v>
      </c>
      <c r="CA34" s="141">
        <f t="shared" si="35"/>
        <v>2</v>
      </c>
      <c r="CB34" s="141"/>
      <c r="CC34" s="141"/>
      <c r="CD34" s="141"/>
      <c r="CE34" s="288">
        <v>6</v>
      </c>
      <c r="CF34" s="289"/>
      <c r="CG34" s="289"/>
    </row>
    <row r="35" spans="1:85" ht="12.75" customHeight="1">
      <c r="A35" s="1">
        <f>IF('СПИСОК КЛАССА'!L35&gt;0,1,0)</f>
        <v>1</v>
      </c>
      <c r="B35" s="236">
        <v>11</v>
      </c>
      <c r="C35" s="59">
        <f>IF(NOT(ISBLANK('СПИСОК КЛАССА'!C35)),'СПИСОК КЛАССА'!C35,"")</f>
        <v>11</v>
      </c>
      <c r="D35" s="83" t="str">
        <f>IF(NOT(ISBLANK('СПИСОК КЛАССА'!D35)),IF($A35=1,'СПИСОК КЛАССА'!D35, "УЧЕНИК НЕ ВЫПОЛНЯЛ РАБОТУ"),"")</f>
        <v/>
      </c>
      <c r="E35" s="182">
        <f>IF($C35&lt;&gt;"",'СПИСОК КЛАССА'!L35,"")</f>
        <v>1</v>
      </c>
      <c r="F35" s="135">
        <v>1</v>
      </c>
      <c r="G35" s="135">
        <v>8</v>
      </c>
      <c r="H35" s="135">
        <v>17</v>
      </c>
      <c r="I35" s="135">
        <v>2</v>
      </c>
      <c r="J35" s="135">
        <v>3</v>
      </c>
      <c r="K35" s="135">
        <v>1</v>
      </c>
      <c r="L35" s="135">
        <v>1</v>
      </c>
      <c r="M35" s="135">
        <v>24</v>
      </c>
      <c r="N35" s="135">
        <v>2</v>
      </c>
      <c r="O35" s="135">
        <v>3</v>
      </c>
      <c r="P35" s="135">
        <v>2</v>
      </c>
      <c r="Q35" s="135">
        <v>2</v>
      </c>
      <c r="R35" s="135">
        <v>1</v>
      </c>
      <c r="S35" s="135">
        <v>1</v>
      </c>
      <c r="T35" s="135">
        <v>1</v>
      </c>
      <c r="U35" s="135">
        <v>2</v>
      </c>
      <c r="V35" s="135"/>
      <c r="W35" s="135"/>
      <c r="X35" s="135"/>
      <c r="Y35" s="135"/>
      <c r="Z35" s="135"/>
      <c r="AA35" s="135"/>
      <c r="AB35" s="126"/>
      <c r="AC35" s="126"/>
      <c r="AD35" s="126"/>
      <c r="AE35" s="126"/>
      <c r="AF35" s="126"/>
      <c r="AG35" s="60"/>
      <c r="AH35" s="60"/>
      <c r="AI35" s="60"/>
      <c r="AJ35" s="60"/>
      <c r="AK35" s="60"/>
      <c r="AL35" s="60"/>
      <c r="AM35" s="60"/>
      <c r="AN35" s="60"/>
      <c r="AO35" s="60"/>
      <c r="AP35" s="60"/>
      <c r="AQ35" s="60"/>
      <c r="AR35" s="60"/>
      <c r="AS35" s="60"/>
      <c r="AT35" s="98"/>
      <c r="AU35" s="370">
        <f t="shared" ca="1" si="12"/>
        <v>19</v>
      </c>
      <c r="AV35" s="261">
        <f t="shared" ca="1" si="13"/>
        <v>1</v>
      </c>
      <c r="AW35" s="262">
        <f t="shared" si="14"/>
        <v>10</v>
      </c>
      <c r="AX35" s="263">
        <f t="shared" si="15"/>
        <v>1</v>
      </c>
      <c r="AY35" s="262">
        <f t="shared" si="16"/>
        <v>9</v>
      </c>
      <c r="AZ35" s="263">
        <f t="shared" si="17"/>
        <v>1</v>
      </c>
      <c r="BA35" s="281" t="str">
        <f t="shared" si="18"/>
        <v>ВЫСОКИЙ</v>
      </c>
      <c r="BB35" s="260"/>
      <c r="BC35" s="282"/>
      <c r="BD35" s="282"/>
      <c r="BE35" s="282"/>
      <c r="BF35" s="282"/>
      <c r="BG35" s="282"/>
      <c r="BH35" s="282"/>
      <c r="BI35" s="282"/>
      <c r="BJ35" s="141"/>
      <c r="BK35" s="126">
        <f t="shared" si="19"/>
        <v>1</v>
      </c>
      <c r="BL35" s="126">
        <f t="shared" si="20"/>
        <v>1</v>
      </c>
      <c r="BM35" s="126">
        <f t="shared" si="21"/>
        <v>1</v>
      </c>
      <c r="BN35" s="126">
        <f t="shared" si="22"/>
        <v>1</v>
      </c>
      <c r="BO35" s="126">
        <f t="shared" si="23"/>
        <v>1</v>
      </c>
      <c r="BP35" s="126">
        <f t="shared" si="24"/>
        <v>1</v>
      </c>
      <c r="BQ35" s="126">
        <f t="shared" si="25"/>
        <v>1</v>
      </c>
      <c r="BR35" s="126">
        <f t="shared" si="26"/>
        <v>1</v>
      </c>
      <c r="BS35" s="126">
        <f t="shared" si="27"/>
        <v>1</v>
      </c>
      <c r="BT35" s="126">
        <f t="shared" si="28"/>
        <v>1</v>
      </c>
      <c r="BU35" s="126">
        <f t="shared" si="29"/>
        <v>2</v>
      </c>
      <c r="BV35" s="126">
        <f t="shared" si="30"/>
        <v>2</v>
      </c>
      <c r="BW35" s="126">
        <f t="shared" si="31"/>
        <v>1</v>
      </c>
      <c r="BX35" s="126">
        <f t="shared" si="32"/>
        <v>1</v>
      </c>
      <c r="BY35" s="126">
        <f t="shared" si="33"/>
        <v>1</v>
      </c>
      <c r="BZ35" s="126">
        <f t="shared" si="34"/>
        <v>2</v>
      </c>
      <c r="CA35" s="141">
        <f t="shared" si="35"/>
        <v>3</v>
      </c>
      <c r="CB35" s="141"/>
      <c r="CC35" s="141"/>
      <c r="CD35" s="141"/>
      <c r="CE35" s="288">
        <v>7</v>
      </c>
      <c r="CF35" s="289"/>
      <c r="CG35" s="289"/>
    </row>
    <row r="36" spans="1:85" ht="12.75" customHeight="1">
      <c r="A36" s="1">
        <f>IF('СПИСОК КЛАССА'!L36&gt;0,1,0)</f>
        <v>1</v>
      </c>
      <c r="B36" s="236">
        <v>12</v>
      </c>
      <c r="C36" s="59">
        <f>IF(NOT(ISBLANK('СПИСОК КЛАССА'!C36)),'СПИСОК КЛАССА'!C36,"")</f>
        <v>12</v>
      </c>
      <c r="D36" s="83" t="str">
        <f>IF(NOT(ISBLANK('СПИСОК КЛАССА'!D36)),IF($A36=1,'СПИСОК КЛАССА'!D36, "УЧЕНИК НЕ ВЫПОЛНЯЛ РАБОТУ"),"")</f>
        <v/>
      </c>
      <c r="E36" s="182">
        <f>IF($C36&lt;&gt;"",'СПИСОК КЛАССА'!L36,"")</f>
        <v>1</v>
      </c>
      <c r="F36" s="135">
        <v>1</v>
      </c>
      <c r="G36" s="135">
        <v>8</v>
      </c>
      <c r="H36" s="135">
        <v>17</v>
      </c>
      <c r="I36" s="135">
        <v>2</v>
      </c>
      <c r="J36" s="135">
        <v>3</v>
      </c>
      <c r="K36" s="135">
        <v>1</v>
      </c>
      <c r="L36" s="135">
        <v>1</v>
      </c>
      <c r="M36" s="135">
        <v>24</v>
      </c>
      <c r="N36" s="135">
        <v>1</v>
      </c>
      <c r="O36" s="135">
        <v>3</v>
      </c>
      <c r="P36" s="135">
        <v>0</v>
      </c>
      <c r="Q36" s="135">
        <v>2</v>
      </c>
      <c r="R36" s="135">
        <v>1</v>
      </c>
      <c r="S36" s="135">
        <v>1</v>
      </c>
      <c r="T36" s="135">
        <v>1</v>
      </c>
      <c r="U36" s="135">
        <v>0</v>
      </c>
      <c r="V36" s="135"/>
      <c r="W36" s="135"/>
      <c r="X36" s="135"/>
      <c r="Y36" s="135"/>
      <c r="Z36" s="135"/>
      <c r="AA36" s="135"/>
      <c r="AB36" s="126"/>
      <c r="AC36" s="126"/>
      <c r="AD36" s="126"/>
      <c r="AE36" s="126"/>
      <c r="AF36" s="126"/>
      <c r="AG36" s="60"/>
      <c r="AH36" s="60"/>
      <c r="AI36" s="60"/>
      <c r="AJ36" s="60"/>
      <c r="AK36" s="60"/>
      <c r="AL36" s="60"/>
      <c r="AM36" s="60"/>
      <c r="AN36" s="60"/>
      <c r="AO36" s="60"/>
      <c r="AP36" s="60"/>
      <c r="AQ36" s="60"/>
      <c r="AR36" s="60"/>
      <c r="AS36" s="60"/>
      <c r="AT36" s="98"/>
      <c r="AU36" s="370">
        <f t="shared" ca="1" si="12"/>
        <v>14</v>
      </c>
      <c r="AV36" s="261">
        <f t="shared" ca="1" si="13"/>
        <v>0.73684210526315785</v>
      </c>
      <c r="AW36" s="262">
        <f t="shared" si="14"/>
        <v>9</v>
      </c>
      <c r="AX36" s="263">
        <f t="shared" si="15"/>
        <v>0.9</v>
      </c>
      <c r="AY36" s="262">
        <f t="shared" si="16"/>
        <v>5</v>
      </c>
      <c r="AZ36" s="263">
        <f t="shared" si="17"/>
        <v>0.55555555555555558</v>
      </c>
      <c r="BA36" s="281" t="str">
        <f t="shared" si="18"/>
        <v>ПОВЫШЕННЫЙ</v>
      </c>
      <c r="BB36" s="260"/>
      <c r="BC36" s="282"/>
      <c r="BD36" s="282"/>
      <c r="BE36" s="282"/>
      <c r="BF36" s="282"/>
      <c r="BG36" s="282"/>
      <c r="BH36" s="282"/>
      <c r="BI36" s="282"/>
      <c r="BJ36" s="141"/>
      <c r="BK36" s="126">
        <f t="shared" si="19"/>
        <v>1</v>
      </c>
      <c r="BL36" s="126">
        <f t="shared" si="20"/>
        <v>1</v>
      </c>
      <c r="BM36" s="126">
        <f t="shared" si="21"/>
        <v>1</v>
      </c>
      <c r="BN36" s="126">
        <f t="shared" si="22"/>
        <v>1</v>
      </c>
      <c r="BO36" s="126">
        <f t="shared" si="23"/>
        <v>1</v>
      </c>
      <c r="BP36" s="126">
        <f t="shared" si="24"/>
        <v>1</v>
      </c>
      <c r="BQ36" s="126">
        <f t="shared" si="25"/>
        <v>1</v>
      </c>
      <c r="BR36" s="126">
        <f t="shared" si="26"/>
        <v>1</v>
      </c>
      <c r="BS36" s="126">
        <f t="shared" si="27"/>
        <v>0</v>
      </c>
      <c r="BT36" s="126">
        <f t="shared" si="28"/>
        <v>1</v>
      </c>
      <c r="BU36" s="126">
        <f t="shared" si="29"/>
        <v>0</v>
      </c>
      <c r="BV36" s="126">
        <f t="shared" si="30"/>
        <v>2</v>
      </c>
      <c r="BW36" s="126">
        <f t="shared" si="31"/>
        <v>1</v>
      </c>
      <c r="BX36" s="126">
        <f t="shared" si="32"/>
        <v>1</v>
      </c>
      <c r="BY36" s="126">
        <f t="shared" si="33"/>
        <v>1</v>
      </c>
      <c r="BZ36" s="126">
        <f t="shared" si="34"/>
        <v>0</v>
      </c>
      <c r="CA36" s="141">
        <f t="shared" si="35"/>
        <v>3</v>
      </c>
      <c r="CB36" s="141"/>
      <c r="CC36" s="141"/>
      <c r="CD36" s="141"/>
      <c r="CE36" s="288">
        <v>8</v>
      </c>
      <c r="CF36" s="114">
        <v>24</v>
      </c>
      <c r="CG36" s="114">
        <v>24</v>
      </c>
    </row>
    <row r="37" spans="1:85" ht="12.75" customHeight="1">
      <c r="A37" s="1">
        <f>IF('СПИСОК КЛАССА'!L37&gt;0,1,0)</f>
        <v>1</v>
      </c>
      <c r="B37" s="236">
        <v>13</v>
      </c>
      <c r="C37" s="59">
        <f>IF(NOT(ISBLANK('СПИСОК КЛАССА'!C37)),'СПИСОК КЛАССА'!C37,"")</f>
        <v>13</v>
      </c>
      <c r="D37" s="83" t="str">
        <f>IF(NOT(ISBLANK('СПИСОК КЛАССА'!D37)),IF($A37=1,'СПИСОК КЛАССА'!D37, "УЧЕНИК НЕ ВЫПОЛНЯЛ РАБОТУ"),"")</f>
        <v/>
      </c>
      <c r="E37" s="182">
        <f>IF($C37&lt;&gt;"",'СПИСОК КЛАССА'!L37,"")</f>
        <v>2</v>
      </c>
      <c r="F37" s="135">
        <v>0</v>
      </c>
      <c r="G37" s="135">
        <v>8</v>
      </c>
      <c r="H37" s="135">
        <v>14</v>
      </c>
      <c r="I37" s="135">
        <v>1</v>
      </c>
      <c r="J37" s="135">
        <v>4</v>
      </c>
      <c r="K37" s="135">
        <v>1</v>
      </c>
      <c r="L37" s="135">
        <v>1</v>
      </c>
      <c r="M37" s="135">
        <v>24</v>
      </c>
      <c r="N37" s="135">
        <v>3</v>
      </c>
      <c r="O37" s="135">
        <v>4</v>
      </c>
      <c r="P37" s="135">
        <v>2</v>
      </c>
      <c r="Q37" s="135">
        <v>2</v>
      </c>
      <c r="R37" s="135">
        <v>1</v>
      </c>
      <c r="S37" s="135">
        <v>1</v>
      </c>
      <c r="T37" s="135">
        <v>0</v>
      </c>
      <c r="U37" s="135">
        <v>2</v>
      </c>
      <c r="V37" s="135"/>
      <c r="W37" s="135"/>
      <c r="X37" s="135"/>
      <c r="Y37" s="135"/>
      <c r="Z37" s="135"/>
      <c r="AA37" s="135"/>
      <c r="AB37" s="126"/>
      <c r="AC37" s="126"/>
      <c r="AD37" s="126"/>
      <c r="AE37" s="126"/>
      <c r="AF37" s="126"/>
      <c r="AG37" s="60"/>
      <c r="AH37" s="60"/>
      <c r="AI37" s="60"/>
      <c r="AJ37" s="60"/>
      <c r="AK37" s="60"/>
      <c r="AL37" s="60"/>
      <c r="AM37" s="60"/>
      <c r="AN37" s="60"/>
      <c r="AO37" s="60"/>
      <c r="AP37" s="60"/>
      <c r="AQ37" s="60"/>
      <c r="AR37" s="60"/>
      <c r="AS37" s="60"/>
      <c r="AT37" s="98"/>
      <c r="AU37" s="370">
        <f t="shared" ca="1" si="12"/>
        <v>16</v>
      </c>
      <c r="AV37" s="261">
        <f t="shared" ca="1" si="13"/>
        <v>0.84210526315789469</v>
      </c>
      <c r="AW37" s="262">
        <f t="shared" si="14"/>
        <v>8</v>
      </c>
      <c r="AX37" s="263">
        <f t="shared" si="15"/>
        <v>0.8</v>
      </c>
      <c r="AY37" s="262">
        <f t="shared" si="16"/>
        <v>8</v>
      </c>
      <c r="AZ37" s="263">
        <f t="shared" si="17"/>
        <v>0.88888888888888884</v>
      </c>
      <c r="BA37" s="281" t="str">
        <f t="shared" si="18"/>
        <v>ВЫСОКИЙ</v>
      </c>
      <c r="BB37" s="260"/>
      <c r="BC37" s="282"/>
      <c r="BD37" s="282"/>
      <c r="BE37" s="282"/>
      <c r="BF37" s="282"/>
      <c r="BG37" s="282"/>
      <c r="BH37" s="282"/>
      <c r="BI37" s="282"/>
      <c r="BJ37" s="141"/>
      <c r="BK37" s="126">
        <f t="shared" si="19"/>
        <v>0</v>
      </c>
      <c r="BL37" s="126">
        <f t="shared" si="20"/>
        <v>1</v>
      </c>
      <c r="BM37" s="126">
        <f t="shared" si="21"/>
        <v>1</v>
      </c>
      <c r="BN37" s="126">
        <f t="shared" si="22"/>
        <v>1</v>
      </c>
      <c r="BO37" s="126">
        <f t="shared" si="23"/>
        <v>1</v>
      </c>
      <c r="BP37" s="126">
        <f t="shared" si="24"/>
        <v>1</v>
      </c>
      <c r="BQ37" s="126">
        <f t="shared" si="25"/>
        <v>1</v>
      </c>
      <c r="BR37" s="126">
        <f t="shared" si="26"/>
        <v>1</v>
      </c>
      <c r="BS37" s="126">
        <f t="shared" si="27"/>
        <v>1</v>
      </c>
      <c r="BT37" s="126">
        <f t="shared" si="28"/>
        <v>0</v>
      </c>
      <c r="BU37" s="126">
        <f t="shared" si="29"/>
        <v>2</v>
      </c>
      <c r="BV37" s="126">
        <f t="shared" si="30"/>
        <v>2</v>
      </c>
      <c r="BW37" s="126">
        <f t="shared" si="31"/>
        <v>1</v>
      </c>
      <c r="BX37" s="126">
        <f t="shared" si="32"/>
        <v>1</v>
      </c>
      <c r="BY37" s="126">
        <f t="shared" si="33"/>
        <v>0</v>
      </c>
      <c r="BZ37" s="126">
        <f t="shared" si="34"/>
        <v>2</v>
      </c>
      <c r="CA37" s="141">
        <f t="shared" si="35"/>
        <v>2</v>
      </c>
      <c r="CB37" s="141"/>
      <c r="CC37" s="141"/>
      <c r="CD37" s="141"/>
      <c r="CE37" s="288">
        <v>9</v>
      </c>
      <c r="CF37" s="114">
        <v>2</v>
      </c>
      <c r="CG37" s="114">
        <v>3</v>
      </c>
    </row>
    <row r="38" spans="1:85" ht="12.75" customHeight="1">
      <c r="A38" s="1">
        <f>IF('СПИСОК КЛАССА'!L38&gt;0,1,0)</f>
        <v>1</v>
      </c>
      <c r="B38" s="236">
        <v>14</v>
      </c>
      <c r="C38" s="59">
        <f>IF(NOT(ISBLANK('СПИСОК КЛАССА'!C38)),'СПИСОК КЛАССА'!C38,"")</f>
        <v>14</v>
      </c>
      <c r="D38" s="83" t="str">
        <f>IF(NOT(ISBLANK('СПИСОК КЛАССА'!D38)),IF($A38=1,'СПИСОК КЛАССА'!D38, "УЧЕНИК НЕ ВЫПОЛНЯЛ РАБОТУ"),"")</f>
        <v/>
      </c>
      <c r="E38" s="182">
        <f>IF($C38&lt;&gt;"",'СПИСОК КЛАССА'!L38,"")</f>
        <v>2</v>
      </c>
      <c r="F38" s="135">
        <v>1</v>
      </c>
      <c r="G38" s="135">
        <v>12</v>
      </c>
      <c r="H38" s="135">
        <v>14</v>
      </c>
      <c r="I38" s="135">
        <v>1</v>
      </c>
      <c r="J38" s="135">
        <v>4</v>
      </c>
      <c r="K38" s="135">
        <v>1</v>
      </c>
      <c r="L38" s="135">
        <v>0</v>
      </c>
      <c r="M38" s="135">
        <v>24</v>
      </c>
      <c r="N38" s="135">
        <v>3</v>
      </c>
      <c r="O38" s="135">
        <v>4</v>
      </c>
      <c r="P38" s="135">
        <v>2</v>
      </c>
      <c r="Q38" s="135">
        <v>2</v>
      </c>
      <c r="R38" s="135">
        <v>1</v>
      </c>
      <c r="S38" s="135">
        <v>1</v>
      </c>
      <c r="T38" s="135">
        <v>1</v>
      </c>
      <c r="U38" s="135">
        <v>2</v>
      </c>
      <c r="V38" s="135"/>
      <c r="W38" s="135"/>
      <c r="X38" s="135"/>
      <c r="Y38" s="135"/>
      <c r="Z38" s="135"/>
      <c r="AA38" s="135"/>
      <c r="AB38" s="126"/>
      <c r="AC38" s="126"/>
      <c r="AD38" s="126"/>
      <c r="AE38" s="126"/>
      <c r="AF38" s="126"/>
      <c r="AG38" s="60"/>
      <c r="AH38" s="60"/>
      <c r="AI38" s="60"/>
      <c r="AJ38" s="60"/>
      <c r="AK38" s="60"/>
      <c r="AL38" s="60"/>
      <c r="AM38" s="60"/>
      <c r="AN38" s="60"/>
      <c r="AO38" s="60"/>
      <c r="AP38" s="60"/>
      <c r="AQ38" s="60"/>
      <c r="AR38" s="60"/>
      <c r="AS38" s="60"/>
      <c r="AT38" s="98"/>
      <c r="AU38" s="370">
        <f t="shared" ca="1" si="12"/>
        <v>16</v>
      </c>
      <c r="AV38" s="261">
        <f t="shared" ca="1" si="13"/>
        <v>0.84210526315789469</v>
      </c>
      <c r="AW38" s="262">
        <f t="shared" si="14"/>
        <v>7</v>
      </c>
      <c r="AX38" s="263">
        <f t="shared" si="15"/>
        <v>0.7</v>
      </c>
      <c r="AY38" s="262">
        <f t="shared" si="16"/>
        <v>9</v>
      </c>
      <c r="AZ38" s="263">
        <f t="shared" si="17"/>
        <v>1</v>
      </c>
      <c r="BA38" s="281" t="str">
        <f t="shared" si="18"/>
        <v>ПОВЫШЕННЫЙ</v>
      </c>
      <c r="BB38" s="260"/>
      <c r="BC38" s="282"/>
      <c r="BD38" s="282"/>
      <c r="BE38" s="282"/>
      <c r="BF38" s="282"/>
      <c r="BG38" s="282"/>
      <c r="BH38" s="282"/>
      <c r="BI38" s="282"/>
      <c r="BJ38" s="141"/>
      <c r="BK38" s="126">
        <f t="shared" si="19"/>
        <v>1</v>
      </c>
      <c r="BL38" s="126">
        <f t="shared" si="20"/>
        <v>0</v>
      </c>
      <c r="BM38" s="126">
        <f t="shared" si="21"/>
        <v>1</v>
      </c>
      <c r="BN38" s="126">
        <f t="shared" si="22"/>
        <v>1</v>
      </c>
      <c r="BO38" s="126">
        <f t="shared" si="23"/>
        <v>1</v>
      </c>
      <c r="BP38" s="126">
        <f t="shared" si="24"/>
        <v>1</v>
      </c>
      <c r="BQ38" s="126">
        <f t="shared" si="25"/>
        <v>0</v>
      </c>
      <c r="BR38" s="126">
        <f t="shared" si="26"/>
        <v>1</v>
      </c>
      <c r="BS38" s="126">
        <f t="shared" si="27"/>
        <v>1</v>
      </c>
      <c r="BT38" s="126">
        <f t="shared" si="28"/>
        <v>0</v>
      </c>
      <c r="BU38" s="126">
        <f t="shared" si="29"/>
        <v>2</v>
      </c>
      <c r="BV38" s="126">
        <f t="shared" si="30"/>
        <v>2</v>
      </c>
      <c r="BW38" s="126">
        <f t="shared" si="31"/>
        <v>1</v>
      </c>
      <c r="BX38" s="126">
        <f t="shared" si="32"/>
        <v>1</v>
      </c>
      <c r="BY38" s="126">
        <f t="shared" si="33"/>
        <v>1</v>
      </c>
      <c r="BZ38" s="126">
        <f t="shared" si="34"/>
        <v>2</v>
      </c>
      <c r="CA38" s="141">
        <f t="shared" si="35"/>
        <v>3</v>
      </c>
      <c r="CB38" s="141"/>
      <c r="CC38" s="141"/>
      <c r="CD38" s="141"/>
      <c r="CE38" s="288">
        <v>10</v>
      </c>
      <c r="CF38" s="114">
        <v>3</v>
      </c>
      <c r="CG38" s="114">
        <v>3</v>
      </c>
    </row>
    <row r="39" spans="1:85" ht="12.75" customHeight="1">
      <c r="A39" s="1">
        <f>IF('СПИСОК КЛАССА'!L39&gt;0,1,0)</f>
        <v>1</v>
      </c>
      <c r="B39" s="236">
        <v>15</v>
      </c>
      <c r="C39" s="59">
        <f>IF(NOT(ISBLANK('СПИСОК КЛАССА'!C39)),'СПИСОК КЛАССА'!C39,"")</f>
        <v>15</v>
      </c>
      <c r="D39" s="83" t="str">
        <f>IF(NOT(ISBLANK('СПИСОК КЛАССА'!D39)),IF($A39=1,'СПИСОК КЛАССА'!D39, "УЧЕНИК НЕ ВЫПОЛНЯЛ РАБОТУ"),"")</f>
        <v/>
      </c>
      <c r="E39" s="182">
        <f>IF($C39&lt;&gt;"",'СПИСОК КЛАССА'!L39,"")</f>
        <v>2</v>
      </c>
      <c r="F39" s="135">
        <v>1</v>
      </c>
      <c r="G39" s="135">
        <v>12</v>
      </c>
      <c r="H39" s="135">
        <v>14</v>
      </c>
      <c r="I39" s="135">
        <v>1</v>
      </c>
      <c r="J39" s="135">
        <v>4</v>
      </c>
      <c r="K39" s="135">
        <v>1</v>
      </c>
      <c r="L39" s="135">
        <v>0</v>
      </c>
      <c r="M39" s="135">
        <v>24</v>
      </c>
      <c r="N39" s="135">
        <v>3</v>
      </c>
      <c r="O39" s="135">
        <v>3</v>
      </c>
      <c r="P39" s="135">
        <v>2</v>
      </c>
      <c r="Q39" s="135">
        <v>2</v>
      </c>
      <c r="R39" s="135">
        <v>1</v>
      </c>
      <c r="S39" s="135">
        <v>0</v>
      </c>
      <c r="T39" s="135">
        <v>0</v>
      </c>
      <c r="U39" s="135">
        <v>2</v>
      </c>
      <c r="V39" s="135"/>
      <c r="W39" s="135"/>
      <c r="X39" s="135"/>
      <c r="Y39" s="135"/>
      <c r="Z39" s="135"/>
      <c r="AA39" s="135"/>
      <c r="AB39" s="126"/>
      <c r="AC39" s="126"/>
      <c r="AD39" s="126"/>
      <c r="AE39" s="126"/>
      <c r="AF39" s="126"/>
      <c r="AG39" s="60"/>
      <c r="AH39" s="60"/>
      <c r="AI39" s="60"/>
      <c r="AJ39" s="60"/>
      <c r="AK39" s="60"/>
      <c r="AL39" s="60"/>
      <c r="AM39" s="60"/>
      <c r="AN39" s="60"/>
      <c r="AO39" s="60"/>
      <c r="AP39" s="60"/>
      <c r="AQ39" s="60"/>
      <c r="AR39" s="60"/>
      <c r="AS39" s="60"/>
      <c r="AT39" s="98"/>
      <c r="AU39" s="370">
        <f t="shared" ca="1" si="12"/>
        <v>15</v>
      </c>
      <c r="AV39" s="261">
        <f t="shared" ca="1" si="13"/>
        <v>0.78947368421052633</v>
      </c>
      <c r="AW39" s="262">
        <f t="shared" si="14"/>
        <v>8</v>
      </c>
      <c r="AX39" s="263">
        <f t="shared" si="15"/>
        <v>0.8</v>
      </c>
      <c r="AY39" s="262">
        <f t="shared" si="16"/>
        <v>7</v>
      </c>
      <c r="AZ39" s="263">
        <f t="shared" si="17"/>
        <v>0.77777777777777779</v>
      </c>
      <c r="BA39" s="281" t="str">
        <f t="shared" si="18"/>
        <v>ВЫСОКИЙ</v>
      </c>
      <c r="BB39" s="260"/>
      <c r="BC39" s="282"/>
      <c r="BD39" s="282"/>
      <c r="BE39" s="282"/>
      <c r="BF39" s="282"/>
      <c r="BG39" s="282"/>
      <c r="BH39" s="282"/>
      <c r="BI39" s="282"/>
      <c r="BJ39" s="141"/>
      <c r="BK39" s="126">
        <f t="shared" si="19"/>
        <v>1</v>
      </c>
      <c r="BL39" s="126">
        <f t="shared" si="20"/>
        <v>0</v>
      </c>
      <c r="BM39" s="126">
        <f t="shared" si="21"/>
        <v>1</v>
      </c>
      <c r="BN39" s="126">
        <f t="shared" si="22"/>
        <v>1</v>
      </c>
      <c r="BO39" s="126">
        <f t="shared" si="23"/>
        <v>1</v>
      </c>
      <c r="BP39" s="126">
        <f t="shared" si="24"/>
        <v>1</v>
      </c>
      <c r="BQ39" s="126">
        <f t="shared" si="25"/>
        <v>0</v>
      </c>
      <c r="BR39" s="126">
        <f t="shared" si="26"/>
        <v>1</v>
      </c>
      <c r="BS39" s="126">
        <f t="shared" si="27"/>
        <v>1</v>
      </c>
      <c r="BT39" s="126">
        <f t="shared" si="28"/>
        <v>1</v>
      </c>
      <c r="BU39" s="126">
        <f t="shared" si="29"/>
        <v>2</v>
      </c>
      <c r="BV39" s="126">
        <f t="shared" si="30"/>
        <v>2</v>
      </c>
      <c r="BW39" s="126">
        <f t="shared" si="31"/>
        <v>1</v>
      </c>
      <c r="BX39" s="126">
        <f t="shared" si="32"/>
        <v>0</v>
      </c>
      <c r="BY39" s="126">
        <f t="shared" si="33"/>
        <v>0</v>
      </c>
      <c r="BZ39" s="126">
        <f t="shared" si="34"/>
        <v>2</v>
      </c>
      <c r="CA39" s="141">
        <f t="shared" si="35"/>
        <v>1</v>
      </c>
      <c r="CB39" s="141"/>
      <c r="CC39" s="141"/>
      <c r="CD39" s="141"/>
      <c r="CE39" s="288">
        <v>11</v>
      </c>
      <c r="CF39" s="289"/>
      <c r="CG39" s="289"/>
    </row>
    <row r="40" spans="1:85" ht="12.75" customHeight="1">
      <c r="A40" s="1">
        <f>IF('СПИСОК КЛАССА'!L40&gt;0,1,0)</f>
        <v>1</v>
      </c>
      <c r="B40" s="236">
        <v>16</v>
      </c>
      <c r="C40" s="59">
        <f>IF(NOT(ISBLANK('СПИСОК КЛАССА'!C40)),'СПИСОК КЛАССА'!C40,"")</f>
        <v>16</v>
      </c>
      <c r="D40" s="83" t="str">
        <f>IF(NOT(ISBLANK('СПИСОК КЛАССА'!D40)),IF($A40=1,'СПИСОК КЛАССА'!D40, "УЧЕНИК НЕ ВЫПОЛНЯЛ РАБОТУ"),"")</f>
        <v/>
      </c>
      <c r="E40" s="182">
        <f>IF($C40&lt;&gt;"",'СПИСОК КЛАССА'!L40,"")</f>
        <v>1</v>
      </c>
      <c r="F40" s="135">
        <v>1</v>
      </c>
      <c r="G40" s="135">
        <v>8</v>
      </c>
      <c r="H40" s="135">
        <v>17</v>
      </c>
      <c r="I40" s="135">
        <v>2</v>
      </c>
      <c r="J40" s="135">
        <v>3</v>
      </c>
      <c r="K40" s="135">
        <v>1</v>
      </c>
      <c r="L40" s="135">
        <v>1</v>
      </c>
      <c r="M40" s="135">
        <v>24</v>
      </c>
      <c r="N40" s="135">
        <v>1</v>
      </c>
      <c r="O40" s="135">
        <v>1</v>
      </c>
      <c r="P40" s="135">
        <v>2</v>
      </c>
      <c r="Q40" s="135">
        <v>2</v>
      </c>
      <c r="R40" s="135">
        <v>1</v>
      </c>
      <c r="S40" s="135">
        <v>0</v>
      </c>
      <c r="T40" s="135">
        <v>1</v>
      </c>
      <c r="U40" s="135">
        <v>0</v>
      </c>
      <c r="V40" s="135"/>
      <c r="W40" s="135"/>
      <c r="X40" s="135"/>
      <c r="Y40" s="135"/>
      <c r="Z40" s="135"/>
      <c r="AA40" s="135"/>
      <c r="AB40" s="126"/>
      <c r="AC40" s="126"/>
      <c r="AD40" s="126"/>
      <c r="AE40" s="126"/>
      <c r="AF40" s="126"/>
      <c r="AG40" s="60"/>
      <c r="AH40" s="60"/>
      <c r="AI40" s="60"/>
      <c r="AJ40" s="60"/>
      <c r="AK40" s="60"/>
      <c r="AL40" s="60"/>
      <c r="AM40" s="60"/>
      <c r="AN40" s="60"/>
      <c r="AO40" s="60"/>
      <c r="AP40" s="60"/>
      <c r="AQ40" s="60"/>
      <c r="AR40" s="60"/>
      <c r="AS40" s="60"/>
      <c r="AT40" s="98"/>
      <c r="AU40" s="370">
        <f t="shared" ca="1" si="12"/>
        <v>14</v>
      </c>
      <c r="AV40" s="261">
        <f t="shared" ca="1" si="13"/>
        <v>0.73684210526315785</v>
      </c>
      <c r="AW40" s="262">
        <f t="shared" si="14"/>
        <v>8</v>
      </c>
      <c r="AX40" s="263">
        <f t="shared" si="15"/>
        <v>0.8</v>
      </c>
      <c r="AY40" s="262">
        <f t="shared" si="16"/>
        <v>6</v>
      </c>
      <c r="AZ40" s="263">
        <f t="shared" si="17"/>
        <v>0.66666666666666663</v>
      </c>
      <c r="BA40" s="281" t="str">
        <f t="shared" si="18"/>
        <v>ПОВЫШЕННЫЙ</v>
      </c>
      <c r="BB40" s="260"/>
      <c r="BC40" s="282"/>
      <c r="BD40" s="282"/>
      <c r="BE40" s="282"/>
      <c r="BF40" s="282"/>
      <c r="BG40" s="282"/>
      <c r="BH40" s="282"/>
      <c r="BI40" s="282"/>
      <c r="BJ40" s="141"/>
      <c r="BK40" s="126">
        <f t="shared" si="19"/>
        <v>1</v>
      </c>
      <c r="BL40" s="126">
        <f t="shared" si="20"/>
        <v>1</v>
      </c>
      <c r="BM40" s="126">
        <f t="shared" si="21"/>
        <v>1</v>
      </c>
      <c r="BN40" s="126">
        <f t="shared" si="22"/>
        <v>1</v>
      </c>
      <c r="BO40" s="126">
        <f t="shared" si="23"/>
        <v>1</v>
      </c>
      <c r="BP40" s="126">
        <f t="shared" si="24"/>
        <v>1</v>
      </c>
      <c r="BQ40" s="126">
        <f t="shared" si="25"/>
        <v>1</v>
      </c>
      <c r="BR40" s="126">
        <f t="shared" si="26"/>
        <v>1</v>
      </c>
      <c r="BS40" s="126">
        <f t="shared" si="27"/>
        <v>0</v>
      </c>
      <c r="BT40" s="126">
        <f t="shared" si="28"/>
        <v>0</v>
      </c>
      <c r="BU40" s="126">
        <f t="shared" si="29"/>
        <v>2</v>
      </c>
      <c r="BV40" s="126">
        <f t="shared" si="30"/>
        <v>2</v>
      </c>
      <c r="BW40" s="126">
        <f t="shared" si="31"/>
        <v>1</v>
      </c>
      <c r="BX40" s="126">
        <f t="shared" si="32"/>
        <v>0</v>
      </c>
      <c r="BY40" s="126">
        <f t="shared" si="33"/>
        <v>1</v>
      </c>
      <c r="BZ40" s="126">
        <f t="shared" si="34"/>
        <v>0</v>
      </c>
      <c r="CA40" s="141">
        <f t="shared" si="35"/>
        <v>2</v>
      </c>
      <c r="CB40" s="141"/>
      <c r="CC40" s="141"/>
      <c r="CD40" s="141"/>
      <c r="CE40" s="290">
        <v>12</v>
      </c>
      <c r="CF40" s="289"/>
      <c r="CG40" s="289"/>
    </row>
    <row r="41" spans="1:85" ht="12.75" customHeight="1">
      <c r="A41" s="1">
        <f>IF('СПИСОК КЛАССА'!L41&gt;0,1,0)</f>
        <v>1</v>
      </c>
      <c r="B41" s="236">
        <v>17</v>
      </c>
      <c r="C41" s="59">
        <f>IF(NOT(ISBLANK('СПИСОК КЛАССА'!C41)),'СПИСОК КЛАССА'!C41,"")</f>
        <v>17</v>
      </c>
      <c r="D41" s="83" t="str">
        <f>IF(NOT(ISBLANK('СПИСОК КЛАССА'!D41)),IF($A41=1,'СПИСОК КЛАССА'!D41, "УЧЕНИК НЕ ВЫПОЛНЯЛ РАБОТУ"),"")</f>
        <v/>
      </c>
      <c r="E41" s="182">
        <f>IF($C41&lt;&gt;"",'СПИСОК КЛАССА'!L41,"")</f>
        <v>2</v>
      </c>
      <c r="F41" s="135">
        <v>1</v>
      </c>
      <c r="G41" s="135">
        <v>8</v>
      </c>
      <c r="H41" s="135">
        <v>14</v>
      </c>
      <c r="I41" s="135">
        <v>1</v>
      </c>
      <c r="J41" s="135">
        <v>4</v>
      </c>
      <c r="K41" s="135">
        <v>1</v>
      </c>
      <c r="L41" s="135">
        <v>1</v>
      </c>
      <c r="M41" s="135">
        <v>24</v>
      </c>
      <c r="N41" s="135">
        <v>1</v>
      </c>
      <c r="O41" s="135">
        <v>3</v>
      </c>
      <c r="P41" s="135">
        <v>2</v>
      </c>
      <c r="Q41" s="135">
        <v>2</v>
      </c>
      <c r="R41" s="135">
        <v>1</v>
      </c>
      <c r="S41" s="135">
        <v>1</v>
      </c>
      <c r="T41" s="135">
        <v>1</v>
      </c>
      <c r="U41" s="135">
        <v>0</v>
      </c>
      <c r="V41" s="135"/>
      <c r="W41" s="135"/>
      <c r="X41" s="135"/>
      <c r="Y41" s="135"/>
      <c r="Z41" s="135"/>
      <c r="AA41" s="135"/>
      <c r="AB41" s="126"/>
      <c r="AC41" s="126"/>
      <c r="AD41" s="126"/>
      <c r="AE41" s="126"/>
      <c r="AF41" s="126"/>
      <c r="AG41" s="60"/>
      <c r="AH41" s="60"/>
      <c r="AI41" s="60"/>
      <c r="AJ41" s="60"/>
      <c r="AK41" s="60"/>
      <c r="AL41" s="60"/>
      <c r="AM41" s="60"/>
      <c r="AN41" s="60"/>
      <c r="AO41" s="60"/>
      <c r="AP41" s="60"/>
      <c r="AQ41" s="60"/>
      <c r="AR41" s="60"/>
      <c r="AS41" s="60"/>
      <c r="AT41" s="98"/>
      <c r="AU41" s="370">
        <f t="shared" ca="1" si="12"/>
        <v>16</v>
      </c>
      <c r="AV41" s="261">
        <f t="shared" ca="1" si="13"/>
        <v>0.84210526315789469</v>
      </c>
      <c r="AW41" s="262">
        <f t="shared" si="14"/>
        <v>9</v>
      </c>
      <c r="AX41" s="263">
        <f t="shared" si="15"/>
        <v>0.9</v>
      </c>
      <c r="AY41" s="262">
        <f t="shared" si="16"/>
        <v>7</v>
      </c>
      <c r="AZ41" s="263">
        <f t="shared" si="17"/>
        <v>0.77777777777777779</v>
      </c>
      <c r="BA41" s="281" t="str">
        <f t="shared" si="18"/>
        <v>ВЫСОКИЙ</v>
      </c>
      <c r="BB41" s="260"/>
      <c r="BC41" s="282"/>
      <c r="BD41" s="282"/>
      <c r="BE41" s="282"/>
      <c r="BF41" s="282"/>
      <c r="BG41" s="282"/>
      <c r="BH41" s="282"/>
      <c r="BI41" s="282"/>
      <c r="BJ41" s="141"/>
      <c r="BK41" s="126">
        <f t="shared" si="19"/>
        <v>1</v>
      </c>
      <c r="BL41" s="126">
        <f t="shared" si="20"/>
        <v>1</v>
      </c>
      <c r="BM41" s="126">
        <f t="shared" si="21"/>
        <v>1</v>
      </c>
      <c r="BN41" s="126">
        <f t="shared" si="22"/>
        <v>1</v>
      </c>
      <c r="BO41" s="126">
        <f t="shared" si="23"/>
        <v>1</v>
      </c>
      <c r="BP41" s="126">
        <f t="shared" si="24"/>
        <v>1</v>
      </c>
      <c r="BQ41" s="126">
        <f t="shared" si="25"/>
        <v>1</v>
      </c>
      <c r="BR41" s="126">
        <f t="shared" si="26"/>
        <v>1</v>
      </c>
      <c r="BS41" s="126">
        <f t="shared" si="27"/>
        <v>0</v>
      </c>
      <c r="BT41" s="126">
        <f t="shared" si="28"/>
        <v>1</v>
      </c>
      <c r="BU41" s="126">
        <f t="shared" si="29"/>
        <v>2</v>
      </c>
      <c r="BV41" s="126">
        <f t="shared" si="30"/>
        <v>2</v>
      </c>
      <c r="BW41" s="126">
        <f t="shared" si="31"/>
        <v>1</v>
      </c>
      <c r="BX41" s="126">
        <f t="shared" si="32"/>
        <v>1</v>
      </c>
      <c r="BY41" s="126">
        <f t="shared" si="33"/>
        <v>1</v>
      </c>
      <c r="BZ41" s="126">
        <f t="shared" si="34"/>
        <v>0</v>
      </c>
      <c r="CA41" s="141">
        <f t="shared" si="35"/>
        <v>3</v>
      </c>
      <c r="CB41" s="141"/>
      <c r="CC41" s="141"/>
      <c r="CD41" s="141"/>
      <c r="CE41" s="290">
        <v>13</v>
      </c>
      <c r="CF41" s="289"/>
      <c r="CG41" s="289"/>
    </row>
    <row r="42" spans="1:85" ht="12.75" customHeight="1">
      <c r="A42" s="1">
        <f>IF('СПИСОК КЛАССА'!L42&gt;0,1,0)</f>
        <v>1</v>
      </c>
      <c r="B42" s="236">
        <v>18</v>
      </c>
      <c r="C42" s="59">
        <f>IF(NOT(ISBLANK('СПИСОК КЛАССА'!C42)),'СПИСОК КЛАССА'!C42,"")</f>
        <v>18</v>
      </c>
      <c r="D42" s="83" t="str">
        <f>IF(NOT(ISBLANK('СПИСОК КЛАССА'!D42)),IF($A42=1,'СПИСОК КЛАССА'!D42, "УЧЕНИК НЕ ВЫПОЛНЯЛ РАБОТУ"),"")</f>
        <v/>
      </c>
      <c r="E42" s="182">
        <f>IF($C42&lt;&gt;"",'СПИСОК КЛАССА'!L42,"")</f>
        <v>2</v>
      </c>
      <c r="F42" s="135">
        <v>1</v>
      </c>
      <c r="G42" s="135">
        <v>8</v>
      </c>
      <c r="H42" s="135">
        <v>14</v>
      </c>
      <c r="I42" s="135">
        <v>1</v>
      </c>
      <c r="J42" s="135">
        <v>4</v>
      </c>
      <c r="K42" s="135">
        <v>1</v>
      </c>
      <c r="L42" s="135">
        <v>1</v>
      </c>
      <c r="M42" s="135">
        <v>24</v>
      </c>
      <c r="N42" s="135">
        <v>3</v>
      </c>
      <c r="O42" s="135">
        <v>3</v>
      </c>
      <c r="P42" s="135">
        <v>1</v>
      </c>
      <c r="Q42" s="135">
        <v>2</v>
      </c>
      <c r="R42" s="135">
        <v>1</v>
      </c>
      <c r="S42" s="135">
        <v>1</v>
      </c>
      <c r="T42" s="135">
        <v>1</v>
      </c>
      <c r="U42" s="135">
        <v>2</v>
      </c>
      <c r="V42" s="135"/>
      <c r="W42" s="135"/>
      <c r="X42" s="135"/>
      <c r="Y42" s="135"/>
      <c r="Z42" s="135"/>
      <c r="AA42" s="135"/>
      <c r="AB42" s="126"/>
      <c r="AC42" s="126"/>
      <c r="AD42" s="126"/>
      <c r="AE42" s="126"/>
      <c r="AF42" s="126"/>
      <c r="AG42" s="60"/>
      <c r="AH42" s="60"/>
      <c r="AI42" s="60"/>
      <c r="AJ42" s="60"/>
      <c r="AK42" s="60"/>
      <c r="AL42" s="60"/>
      <c r="AM42" s="60"/>
      <c r="AN42" s="60"/>
      <c r="AO42" s="60"/>
      <c r="AP42" s="60"/>
      <c r="AQ42" s="60"/>
      <c r="AR42" s="60"/>
      <c r="AS42" s="60"/>
      <c r="AT42" s="98"/>
      <c r="AU42" s="370">
        <f t="shared" ca="1" si="12"/>
        <v>18</v>
      </c>
      <c r="AV42" s="261">
        <f t="shared" ca="1" si="13"/>
        <v>0.94736842105263153</v>
      </c>
      <c r="AW42" s="262">
        <f t="shared" si="14"/>
        <v>10</v>
      </c>
      <c r="AX42" s="263">
        <f t="shared" si="15"/>
        <v>1</v>
      </c>
      <c r="AY42" s="262">
        <f t="shared" si="16"/>
        <v>8</v>
      </c>
      <c r="AZ42" s="263">
        <f t="shared" si="17"/>
        <v>0.88888888888888884</v>
      </c>
      <c r="BA42" s="281" t="str">
        <f t="shared" si="18"/>
        <v>ВЫСОКИЙ</v>
      </c>
      <c r="BB42" s="260"/>
      <c r="BC42" s="282"/>
      <c r="BD42" s="282"/>
      <c r="BE42" s="282"/>
      <c r="BF42" s="282"/>
      <c r="BG42" s="282"/>
      <c r="BH42" s="282"/>
      <c r="BI42" s="282"/>
      <c r="BJ42" s="141"/>
      <c r="BK42" s="126">
        <f t="shared" si="19"/>
        <v>1</v>
      </c>
      <c r="BL42" s="126">
        <f t="shared" si="20"/>
        <v>1</v>
      </c>
      <c r="BM42" s="126">
        <f t="shared" si="21"/>
        <v>1</v>
      </c>
      <c r="BN42" s="126">
        <f t="shared" si="22"/>
        <v>1</v>
      </c>
      <c r="BO42" s="126">
        <f t="shared" si="23"/>
        <v>1</v>
      </c>
      <c r="BP42" s="126">
        <f t="shared" si="24"/>
        <v>1</v>
      </c>
      <c r="BQ42" s="126">
        <f t="shared" si="25"/>
        <v>1</v>
      </c>
      <c r="BR42" s="126">
        <f t="shared" si="26"/>
        <v>1</v>
      </c>
      <c r="BS42" s="126">
        <f t="shared" si="27"/>
        <v>1</v>
      </c>
      <c r="BT42" s="126">
        <f t="shared" si="28"/>
        <v>1</v>
      </c>
      <c r="BU42" s="126">
        <f t="shared" si="29"/>
        <v>1</v>
      </c>
      <c r="BV42" s="126">
        <f t="shared" si="30"/>
        <v>2</v>
      </c>
      <c r="BW42" s="126">
        <f t="shared" si="31"/>
        <v>1</v>
      </c>
      <c r="BX42" s="126">
        <f t="shared" si="32"/>
        <v>1</v>
      </c>
      <c r="BY42" s="126">
        <f t="shared" si="33"/>
        <v>1</v>
      </c>
      <c r="BZ42" s="126">
        <f t="shared" si="34"/>
        <v>2</v>
      </c>
      <c r="CA42" s="141">
        <f t="shared" si="35"/>
        <v>3</v>
      </c>
      <c r="CB42" s="141"/>
      <c r="CC42" s="141"/>
      <c r="CD42" s="141"/>
      <c r="CE42" s="290">
        <v>14</v>
      </c>
      <c r="CF42" s="289"/>
      <c r="CG42" s="289"/>
    </row>
    <row r="43" spans="1:85" ht="12.75" customHeight="1">
      <c r="A43" s="1">
        <f>IF('СПИСОК КЛАССА'!L43&gt;0,1,0)</f>
        <v>1</v>
      </c>
      <c r="B43" s="236">
        <v>19</v>
      </c>
      <c r="C43" s="59">
        <f>IF(NOT(ISBLANK('СПИСОК КЛАССА'!C43)),'СПИСОК КЛАССА'!C43,"")</f>
        <v>19</v>
      </c>
      <c r="D43" s="83" t="str">
        <f>IF(NOT(ISBLANK('СПИСОК КЛАССА'!D43)),IF($A43=1,'СПИСОК КЛАССА'!D43, "УЧЕНИК НЕ ВЫПОЛНЯЛ РАБОТУ"),"")</f>
        <v/>
      </c>
      <c r="E43" s="182">
        <f>IF($C43&lt;&gt;"",'СПИСОК КЛАССА'!L43,"")</f>
        <v>1</v>
      </c>
      <c r="F43" s="135">
        <v>1</v>
      </c>
      <c r="G43" s="135">
        <v>8</v>
      </c>
      <c r="H43" s="135">
        <v>17</v>
      </c>
      <c r="I43" s="135">
        <v>2</v>
      </c>
      <c r="J43" s="135">
        <v>3</v>
      </c>
      <c r="K43" s="135">
        <v>1</v>
      </c>
      <c r="L43" s="135">
        <v>1</v>
      </c>
      <c r="M43" s="135">
        <v>24</v>
      </c>
      <c r="N43" s="135">
        <v>2</v>
      </c>
      <c r="O43" s="135">
        <v>3</v>
      </c>
      <c r="P43" s="135">
        <v>2</v>
      </c>
      <c r="Q43" s="135">
        <v>2</v>
      </c>
      <c r="R43" s="135">
        <v>1</v>
      </c>
      <c r="S43" s="135">
        <v>1</v>
      </c>
      <c r="T43" s="135">
        <v>1</v>
      </c>
      <c r="U43" s="135">
        <v>2</v>
      </c>
      <c r="V43" s="135"/>
      <c r="W43" s="135"/>
      <c r="X43" s="135"/>
      <c r="Y43" s="135"/>
      <c r="Z43" s="135"/>
      <c r="AA43" s="135"/>
      <c r="AB43" s="126"/>
      <c r="AC43" s="126"/>
      <c r="AD43" s="126"/>
      <c r="AE43" s="126"/>
      <c r="AF43" s="126"/>
      <c r="AG43" s="60"/>
      <c r="AH43" s="60"/>
      <c r="AI43" s="60"/>
      <c r="AJ43" s="60"/>
      <c r="AK43" s="60"/>
      <c r="AL43" s="60"/>
      <c r="AM43" s="60"/>
      <c r="AN43" s="60"/>
      <c r="AO43" s="60"/>
      <c r="AP43" s="60"/>
      <c r="AQ43" s="60"/>
      <c r="AR43" s="60"/>
      <c r="AS43" s="60"/>
      <c r="AT43" s="98"/>
      <c r="AU43" s="370">
        <f t="shared" ca="1" si="12"/>
        <v>19</v>
      </c>
      <c r="AV43" s="261">
        <f t="shared" ca="1" si="13"/>
        <v>1</v>
      </c>
      <c r="AW43" s="262">
        <f t="shared" si="14"/>
        <v>10</v>
      </c>
      <c r="AX43" s="263">
        <f t="shared" si="15"/>
        <v>1</v>
      </c>
      <c r="AY43" s="262">
        <f t="shared" si="16"/>
        <v>9</v>
      </c>
      <c r="AZ43" s="263">
        <f t="shared" si="17"/>
        <v>1</v>
      </c>
      <c r="BA43" s="281" t="str">
        <f t="shared" si="18"/>
        <v>ВЫСОКИЙ</v>
      </c>
      <c r="BB43" s="260"/>
      <c r="BC43" s="282"/>
      <c r="BD43" s="282"/>
      <c r="BE43" s="282"/>
      <c r="BF43" s="282"/>
      <c r="BG43" s="282"/>
      <c r="BH43" s="282"/>
      <c r="BI43" s="282"/>
      <c r="BJ43" s="141"/>
      <c r="BK43" s="126">
        <f t="shared" si="19"/>
        <v>1</v>
      </c>
      <c r="BL43" s="126">
        <f t="shared" si="20"/>
        <v>1</v>
      </c>
      <c r="BM43" s="126">
        <f t="shared" si="21"/>
        <v>1</v>
      </c>
      <c r="BN43" s="126">
        <f t="shared" si="22"/>
        <v>1</v>
      </c>
      <c r="BO43" s="126">
        <f t="shared" si="23"/>
        <v>1</v>
      </c>
      <c r="BP43" s="126">
        <f t="shared" si="24"/>
        <v>1</v>
      </c>
      <c r="BQ43" s="126">
        <f t="shared" si="25"/>
        <v>1</v>
      </c>
      <c r="BR43" s="126">
        <f t="shared" si="26"/>
        <v>1</v>
      </c>
      <c r="BS43" s="126">
        <f t="shared" si="27"/>
        <v>1</v>
      </c>
      <c r="BT43" s="126">
        <f t="shared" si="28"/>
        <v>1</v>
      </c>
      <c r="BU43" s="126">
        <f t="shared" si="29"/>
        <v>2</v>
      </c>
      <c r="BV43" s="126">
        <f t="shared" si="30"/>
        <v>2</v>
      </c>
      <c r="BW43" s="126">
        <f t="shared" si="31"/>
        <v>1</v>
      </c>
      <c r="BX43" s="126">
        <f t="shared" si="32"/>
        <v>1</v>
      </c>
      <c r="BY43" s="126">
        <f t="shared" si="33"/>
        <v>1</v>
      </c>
      <c r="BZ43" s="126">
        <f t="shared" si="34"/>
        <v>2</v>
      </c>
      <c r="CA43" s="141">
        <f t="shared" si="35"/>
        <v>3</v>
      </c>
      <c r="CB43" s="141"/>
      <c r="CC43" s="141"/>
      <c r="CD43" s="141"/>
      <c r="CE43" s="311"/>
      <c r="CF43" s="312"/>
      <c r="CG43" s="312"/>
    </row>
    <row r="44" spans="1:85" ht="12.75" customHeight="1">
      <c r="A44" s="1">
        <f>IF('СПИСОК КЛАССА'!L44&gt;0,1,0)</f>
        <v>1</v>
      </c>
      <c r="B44" s="236">
        <v>20</v>
      </c>
      <c r="C44" s="59">
        <f>IF(NOT(ISBLANK('СПИСОК КЛАССА'!C44)),'СПИСОК КЛАССА'!C44,"")</f>
        <v>20</v>
      </c>
      <c r="D44" s="83" t="str">
        <f>IF(NOT(ISBLANK('СПИСОК КЛАССА'!D44)),IF($A44=1,'СПИСОК КЛАССА'!D44, "УЧЕНИК НЕ ВЫПОЛНЯЛ РАБОТУ"),"")</f>
        <v/>
      </c>
      <c r="E44" s="182">
        <f>IF($C44&lt;&gt;"",'СПИСОК КЛАССА'!L44,"")</f>
        <v>2</v>
      </c>
      <c r="F44" s="135">
        <v>1</v>
      </c>
      <c r="G44" s="135">
        <v>8</v>
      </c>
      <c r="H44" s="135">
        <v>14</v>
      </c>
      <c r="I44" s="135">
        <v>1</v>
      </c>
      <c r="J44" s="135">
        <v>4</v>
      </c>
      <c r="K44" s="135">
        <v>1</v>
      </c>
      <c r="L44" s="135">
        <v>1</v>
      </c>
      <c r="M44" s="135">
        <v>24</v>
      </c>
      <c r="N44" s="135">
        <v>3</v>
      </c>
      <c r="O44" s="135">
        <v>3</v>
      </c>
      <c r="P44" s="135">
        <v>2</v>
      </c>
      <c r="Q44" s="135">
        <v>2</v>
      </c>
      <c r="R44" s="135">
        <v>1</v>
      </c>
      <c r="S44" s="135">
        <v>1</v>
      </c>
      <c r="T44" s="135">
        <v>1</v>
      </c>
      <c r="U44" s="135">
        <v>2</v>
      </c>
      <c r="V44" s="135"/>
      <c r="W44" s="135"/>
      <c r="X44" s="135"/>
      <c r="Y44" s="135"/>
      <c r="Z44" s="135"/>
      <c r="AA44" s="135"/>
      <c r="AB44" s="126"/>
      <c r="AC44" s="126"/>
      <c r="AD44" s="126"/>
      <c r="AE44" s="126"/>
      <c r="AF44" s="126"/>
      <c r="AG44" s="60"/>
      <c r="AH44" s="60"/>
      <c r="AI44" s="60"/>
      <c r="AJ44" s="60"/>
      <c r="AK44" s="60"/>
      <c r="AL44" s="60"/>
      <c r="AM44" s="60"/>
      <c r="AN44" s="60"/>
      <c r="AO44" s="60"/>
      <c r="AP44" s="60"/>
      <c r="AQ44" s="60"/>
      <c r="AR44" s="60"/>
      <c r="AS44" s="60"/>
      <c r="AT44" s="98"/>
      <c r="AU44" s="370">
        <f t="shared" ca="1" si="12"/>
        <v>19</v>
      </c>
      <c r="AV44" s="261">
        <f t="shared" ca="1" si="13"/>
        <v>1</v>
      </c>
      <c r="AW44" s="262">
        <f t="shared" si="14"/>
        <v>10</v>
      </c>
      <c r="AX44" s="263">
        <f t="shared" si="15"/>
        <v>1</v>
      </c>
      <c r="AY44" s="262">
        <f t="shared" si="16"/>
        <v>9</v>
      </c>
      <c r="AZ44" s="263">
        <f t="shared" si="17"/>
        <v>1</v>
      </c>
      <c r="BA44" s="281" t="str">
        <f t="shared" si="18"/>
        <v>ВЫСОКИЙ</v>
      </c>
      <c r="BB44" s="260"/>
      <c r="BC44" s="282"/>
      <c r="BD44" s="282"/>
      <c r="BE44" s="282"/>
      <c r="BF44" s="282"/>
      <c r="BG44" s="282"/>
      <c r="BH44" s="282"/>
      <c r="BI44" s="282"/>
      <c r="BJ44" s="141"/>
      <c r="BK44" s="126">
        <f t="shared" si="19"/>
        <v>1</v>
      </c>
      <c r="BL44" s="126">
        <f t="shared" si="20"/>
        <v>1</v>
      </c>
      <c r="BM44" s="126">
        <f t="shared" si="21"/>
        <v>1</v>
      </c>
      <c r="BN44" s="126">
        <f t="shared" si="22"/>
        <v>1</v>
      </c>
      <c r="BO44" s="126">
        <f t="shared" si="23"/>
        <v>1</v>
      </c>
      <c r="BP44" s="126">
        <f t="shared" si="24"/>
        <v>1</v>
      </c>
      <c r="BQ44" s="126">
        <f t="shared" si="25"/>
        <v>1</v>
      </c>
      <c r="BR44" s="126">
        <f t="shared" si="26"/>
        <v>1</v>
      </c>
      <c r="BS44" s="126">
        <f t="shared" si="27"/>
        <v>1</v>
      </c>
      <c r="BT44" s="126">
        <f t="shared" si="28"/>
        <v>1</v>
      </c>
      <c r="BU44" s="126">
        <f t="shared" si="29"/>
        <v>2</v>
      </c>
      <c r="BV44" s="126">
        <f t="shared" si="30"/>
        <v>2</v>
      </c>
      <c r="BW44" s="126">
        <f t="shared" si="31"/>
        <v>1</v>
      </c>
      <c r="BX44" s="126">
        <f t="shared" si="32"/>
        <v>1</v>
      </c>
      <c r="BY44" s="126">
        <f t="shared" si="33"/>
        <v>1</v>
      </c>
      <c r="BZ44" s="126">
        <f t="shared" si="34"/>
        <v>2</v>
      </c>
      <c r="CA44" s="141">
        <f t="shared" si="35"/>
        <v>3</v>
      </c>
      <c r="CB44" s="141"/>
      <c r="CC44" s="141"/>
      <c r="CD44" s="141"/>
      <c r="CE44" s="311"/>
      <c r="CF44" s="312"/>
      <c r="CG44" s="312"/>
    </row>
    <row r="45" spans="1:85" ht="12.75" customHeight="1">
      <c r="A45" s="1">
        <f>IF('СПИСОК КЛАССА'!L45&gt;0,1,0)</f>
        <v>1</v>
      </c>
      <c r="B45" s="236">
        <v>21</v>
      </c>
      <c r="C45" s="59">
        <f>IF(NOT(ISBLANK('СПИСОК КЛАССА'!C45)),'СПИСОК КЛАССА'!C45,"")</f>
        <v>21</v>
      </c>
      <c r="D45" s="83" t="str">
        <f>IF(NOT(ISBLANK('СПИСОК КЛАССА'!D45)),IF($A45=1,'СПИСОК КЛАССА'!D45, "УЧЕНИК НЕ ВЫПОЛНЯЛ РАБОТУ"),"")</f>
        <v/>
      </c>
      <c r="E45" s="182">
        <f>IF($C45&lt;&gt;"",'СПИСОК КЛАССА'!L45,"")</f>
        <v>1</v>
      </c>
      <c r="F45" s="135">
        <v>1</v>
      </c>
      <c r="G45" s="135">
        <v>8</v>
      </c>
      <c r="H45" s="135">
        <v>17</v>
      </c>
      <c r="I45" s="135">
        <v>2</v>
      </c>
      <c r="J45" s="135">
        <v>3</v>
      </c>
      <c r="K45" s="135">
        <v>1</v>
      </c>
      <c r="L45" s="135">
        <v>1</v>
      </c>
      <c r="M45" s="135">
        <v>24</v>
      </c>
      <c r="N45" s="135">
        <v>2</v>
      </c>
      <c r="O45" s="135">
        <v>3</v>
      </c>
      <c r="P45" s="135">
        <v>2</v>
      </c>
      <c r="Q45" s="135">
        <v>2</v>
      </c>
      <c r="R45" s="135">
        <v>1</v>
      </c>
      <c r="S45" s="135">
        <v>1</v>
      </c>
      <c r="T45" s="135">
        <v>1</v>
      </c>
      <c r="U45" s="135">
        <v>2</v>
      </c>
      <c r="V45" s="135"/>
      <c r="W45" s="135"/>
      <c r="X45" s="135"/>
      <c r="Y45" s="135"/>
      <c r="Z45" s="135"/>
      <c r="AA45" s="135"/>
      <c r="AB45" s="126"/>
      <c r="AC45" s="126"/>
      <c r="AD45" s="126"/>
      <c r="AE45" s="126"/>
      <c r="AF45" s="126"/>
      <c r="AG45" s="60"/>
      <c r="AH45" s="60"/>
      <c r="AI45" s="60"/>
      <c r="AJ45" s="60"/>
      <c r="AK45" s="60"/>
      <c r="AL45" s="60"/>
      <c r="AM45" s="60"/>
      <c r="AN45" s="60"/>
      <c r="AO45" s="60"/>
      <c r="AP45" s="60"/>
      <c r="AQ45" s="60"/>
      <c r="AR45" s="60"/>
      <c r="AS45" s="60"/>
      <c r="AT45" s="98"/>
      <c r="AU45" s="370">
        <f t="shared" ca="1" si="12"/>
        <v>19</v>
      </c>
      <c r="AV45" s="261">
        <f t="shared" ca="1" si="13"/>
        <v>1</v>
      </c>
      <c r="AW45" s="262">
        <f t="shared" si="14"/>
        <v>10</v>
      </c>
      <c r="AX45" s="263">
        <f t="shared" si="15"/>
        <v>1</v>
      </c>
      <c r="AY45" s="262">
        <f t="shared" si="16"/>
        <v>9</v>
      </c>
      <c r="AZ45" s="263">
        <f t="shared" si="17"/>
        <v>1</v>
      </c>
      <c r="BA45" s="281" t="str">
        <f t="shared" si="18"/>
        <v>ВЫСОКИЙ</v>
      </c>
      <c r="BB45" s="260"/>
      <c r="BC45" s="282"/>
      <c r="BD45" s="282"/>
      <c r="BE45" s="282"/>
      <c r="BF45" s="282"/>
      <c r="BG45" s="282"/>
      <c r="BH45" s="282"/>
      <c r="BI45" s="282"/>
      <c r="BJ45" s="141"/>
      <c r="BK45" s="126">
        <f t="shared" si="19"/>
        <v>1</v>
      </c>
      <c r="BL45" s="126">
        <f t="shared" si="20"/>
        <v>1</v>
      </c>
      <c r="BM45" s="126">
        <f t="shared" si="21"/>
        <v>1</v>
      </c>
      <c r="BN45" s="126">
        <f t="shared" si="22"/>
        <v>1</v>
      </c>
      <c r="BO45" s="126">
        <f t="shared" si="23"/>
        <v>1</v>
      </c>
      <c r="BP45" s="126">
        <f t="shared" si="24"/>
        <v>1</v>
      </c>
      <c r="BQ45" s="126">
        <f t="shared" si="25"/>
        <v>1</v>
      </c>
      <c r="BR45" s="126">
        <f t="shared" si="26"/>
        <v>1</v>
      </c>
      <c r="BS45" s="126">
        <f t="shared" si="27"/>
        <v>1</v>
      </c>
      <c r="BT45" s="126">
        <f t="shared" si="28"/>
        <v>1</v>
      </c>
      <c r="BU45" s="126">
        <f t="shared" si="29"/>
        <v>2</v>
      </c>
      <c r="BV45" s="126">
        <f t="shared" si="30"/>
        <v>2</v>
      </c>
      <c r="BW45" s="126">
        <f t="shared" si="31"/>
        <v>1</v>
      </c>
      <c r="BX45" s="126">
        <f t="shared" si="32"/>
        <v>1</v>
      </c>
      <c r="BY45" s="126">
        <f t="shared" si="33"/>
        <v>1</v>
      </c>
      <c r="BZ45" s="126">
        <f t="shared" si="34"/>
        <v>2</v>
      </c>
      <c r="CA45" s="141">
        <f t="shared" si="35"/>
        <v>3</v>
      </c>
      <c r="CB45" s="141"/>
      <c r="CC45" s="141"/>
      <c r="CD45" s="141"/>
    </row>
    <row r="46" spans="1:85" ht="12.75" customHeight="1">
      <c r="A46" s="1">
        <f>IF('СПИСОК КЛАССА'!L46&gt;0,1,0)</f>
        <v>1</v>
      </c>
      <c r="B46" s="236">
        <v>22</v>
      </c>
      <c r="C46" s="59">
        <f>IF(NOT(ISBLANK('СПИСОК КЛАССА'!C46)),'СПИСОК КЛАССА'!C46,"")</f>
        <v>22</v>
      </c>
      <c r="D46" s="83" t="str">
        <f>IF(NOT(ISBLANK('СПИСОК КЛАССА'!D46)),IF($A46=1,'СПИСОК КЛАССА'!D46, "УЧЕНИК НЕ ВЫПОЛНЯЛ РАБОТУ"),"")</f>
        <v/>
      </c>
      <c r="E46" s="182">
        <f>IF($C46&lt;&gt;"",'СПИСОК КЛАССА'!L46,"")</f>
        <v>2</v>
      </c>
      <c r="F46" s="135">
        <v>0</v>
      </c>
      <c r="G46" s="135">
        <v>8</v>
      </c>
      <c r="H46" s="135">
        <v>14</v>
      </c>
      <c r="I46" s="135">
        <v>1</v>
      </c>
      <c r="J46" s="135">
        <v>4</v>
      </c>
      <c r="K46" s="135">
        <v>1</v>
      </c>
      <c r="L46" s="135">
        <v>0</v>
      </c>
      <c r="M46" s="135">
        <v>24</v>
      </c>
      <c r="N46" s="135">
        <v>3</v>
      </c>
      <c r="O46" s="135">
        <v>3</v>
      </c>
      <c r="P46" s="135">
        <v>2</v>
      </c>
      <c r="Q46" s="135">
        <v>2</v>
      </c>
      <c r="R46" s="135">
        <v>1</v>
      </c>
      <c r="S46" s="135">
        <v>1</v>
      </c>
      <c r="T46" s="135">
        <v>1</v>
      </c>
      <c r="U46" s="135">
        <v>0</v>
      </c>
      <c r="V46" s="135"/>
      <c r="W46" s="135"/>
      <c r="X46" s="135"/>
      <c r="Y46" s="135"/>
      <c r="Z46" s="135"/>
      <c r="AA46" s="135"/>
      <c r="AB46" s="126"/>
      <c r="AC46" s="126"/>
      <c r="AD46" s="126"/>
      <c r="AE46" s="126"/>
      <c r="AF46" s="126"/>
      <c r="AG46" s="60"/>
      <c r="AH46" s="60"/>
      <c r="AI46" s="60"/>
      <c r="AJ46" s="60"/>
      <c r="AK46" s="60"/>
      <c r="AL46" s="60"/>
      <c r="AM46" s="60"/>
      <c r="AN46" s="60"/>
      <c r="AO46" s="60"/>
      <c r="AP46" s="60"/>
      <c r="AQ46" s="60"/>
      <c r="AR46" s="60"/>
      <c r="AS46" s="60"/>
      <c r="AT46" s="98"/>
      <c r="AU46" s="370">
        <f t="shared" ca="1" si="12"/>
        <v>15</v>
      </c>
      <c r="AV46" s="261">
        <f t="shared" ca="1" si="13"/>
        <v>0.78947368421052633</v>
      </c>
      <c r="AW46" s="262">
        <f t="shared" si="14"/>
        <v>8</v>
      </c>
      <c r="AX46" s="263">
        <f t="shared" si="15"/>
        <v>0.8</v>
      </c>
      <c r="AY46" s="262">
        <f t="shared" si="16"/>
        <v>7</v>
      </c>
      <c r="AZ46" s="263">
        <f t="shared" si="17"/>
        <v>0.77777777777777779</v>
      </c>
      <c r="BA46" s="281" t="str">
        <f t="shared" si="18"/>
        <v>ВЫСОКИЙ</v>
      </c>
      <c r="BB46" s="260"/>
      <c r="BC46" s="282"/>
      <c r="BD46" s="282"/>
      <c r="BE46" s="282"/>
      <c r="BF46" s="282"/>
      <c r="BG46" s="282"/>
      <c r="BH46" s="282"/>
      <c r="BI46" s="282"/>
      <c r="BJ46" s="141"/>
      <c r="BK46" s="126">
        <f t="shared" si="19"/>
        <v>0</v>
      </c>
      <c r="BL46" s="126">
        <f t="shared" si="20"/>
        <v>1</v>
      </c>
      <c r="BM46" s="126">
        <f t="shared" si="21"/>
        <v>1</v>
      </c>
      <c r="BN46" s="126">
        <f t="shared" si="22"/>
        <v>1</v>
      </c>
      <c r="BO46" s="126">
        <f t="shared" si="23"/>
        <v>1</v>
      </c>
      <c r="BP46" s="126">
        <f t="shared" si="24"/>
        <v>1</v>
      </c>
      <c r="BQ46" s="126">
        <f t="shared" si="25"/>
        <v>0</v>
      </c>
      <c r="BR46" s="126">
        <f t="shared" si="26"/>
        <v>1</v>
      </c>
      <c r="BS46" s="126">
        <f t="shared" si="27"/>
        <v>1</v>
      </c>
      <c r="BT46" s="126">
        <f t="shared" si="28"/>
        <v>1</v>
      </c>
      <c r="BU46" s="126">
        <f t="shared" si="29"/>
        <v>2</v>
      </c>
      <c r="BV46" s="126">
        <f t="shared" si="30"/>
        <v>2</v>
      </c>
      <c r="BW46" s="126">
        <f t="shared" si="31"/>
        <v>1</v>
      </c>
      <c r="BX46" s="126">
        <f t="shared" si="32"/>
        <v>1</v>
      </c>
      <c r="BY46" s="126">
        <f t="shared" si="33"/>
        <v>1</v>
      </c>
      <c r="BZ46" s="126">
        <f t="shared" si="34"/>
        <v>0</v>
      </c>
      <c r="CA46" s="141">
        <f t="shared" si="35"/>
        <v>3</v>
      </c>
      <c r="CB46" s="141"/>
      <c r="CC46" s="141"/>
      <c r="CD46" s="141"/>
      <c r="CE46" s="141"/>
    </row>
    <row r="47" spans="1:85" ht="12.75" customHeight="1">
      <c r="A47" s="1">
        <f>IF('СПИСОК КЛАССА'!L47&gt;0,1,0)</f>
        <v>1</v>
      </c>
      <c r="B47" s="236">
        <v>23</v>
      </c>
      <c r="C47" s="59">
        <f>IF(NOT(ISBLANK('СПИСОК КЛАССА'!C47)),'СПИСОК КЛАССА'!C47,"")</f>
        <v>23</v>
      </c>
      <c r="D47" s="83" t="str">
        <f>IF(NOT(ISBLANK('СПИСОК КЛАССА'!D47)),IF($A47=1,'СПИСОК КЛАССА'!D47, "УЧЕНИК НЕ ВЫПОЛНЯЛ РАБОТУ"),"")</f>
        <v/>
      </c>
      <c r="E47" s="182">
        <f>IF($C47&lt;&gt;"",'СПИСОК КЛАССА'!L47,"")</f>
        <v>1</v>
      </c>
      <c r="F47" s="135">
        <v>0</v>
      </c>
      <c r="G47" s="135">
        <v>8</v>
      </c>
      <c r="H47" s="135">
        <v>17</v>
      </c>
      <c r="I47" s="135">
        <v>2</v>
      </c>
      <c r="J47" s="135">
        <v>3</v>
      </c>
      <c r="K47" s="135">
        <v>1</v>
      </c>
      <c r="L47" s="135">
        <v>1</v>
      </c>
      <c r="M47" s="135">
        <v>24</v>
      </c>
      <c r="N47" s="135">
        <v>2</v>
      </c>
      <c r="O47" s="135">
        <v>3</v>
      </c>
      <c r="P47" s="135">
        <v>1</v>
      </c>
      <c r="Q47" s="135">
        <v>2</v>
      </c>
      <c r="R47" s="135">
        <v>1</v>
      </c>
      <c r="S47" s="135">
        <v>1</v>
      </c>
      <c r="T47" s="135">
        <v>1</v>
      </c>
      <c r="U47" s="135">
        <v>0</v>
      </c>
      <c r="V47" s="135"/>
      <c r="W47" s="135"/>
      <c r="X47" s="135"/>
      <c r="Y47" s="135"/>
      <c r="Z47" s="135"/>
      <c r="AA47" s="135"/>
      <c r="AB47" s="126"/>
      <c r="AC47" s="126"/>
      <c r="AD47" s="126"/>
      <c r="AE47" s="126"/>
      <c r="AF47" s="126"/>
      <c r="AG47" s="60"/>
      <c r="AH47" s="60"/>
      <c r="AI47" s="60"/>
      <c r="AJ47" s="60"/>
      <c r="AK47" s="60"/>
      <c r="AL47" s="60"/>
      <c r="AM47" s="60"/>
      <c r="AN47" s="60"/>
      <c r="AO47" s="60"/>
      <c r="AP47" s="60"/>
      <c r="AQ47" s="60"/>
      <c r="AR47" s="60"/>
      <c r="AS47" s="60"/>
      <c r="AT47" s="98"/>
      <c r="AU47" s="370">
        <f t="shared" ca="1" si="12"/>
        <v>15</v>
      </c>
      <c r="AV47" s="261">
        <f t="shared" ca="1" si="13"/>
        <v>0.78947368421052633</v>
      </c>
      <c r="AW47" s="262">
        <f t="shared" si="14"/>
        <v>9</v>
      </c>
      <c r="AX47" s="263">
        <f t="shared" si="15"/>
        <v>0.9</v>
      </c>
      <c r="AY47" s="262">
        <f t="shared" si="16"/>
        <v>6</v>
      </c>
      <c r="AZ47" s="263">
        <f t="shared" si="17"/>
        <v>0.66666666666666663</v>
      </c>
      <c r="BA47" s="281" t="str">
        <f t="shared" si="18"/>
        <v>ПОВЫШЕННЫЙ</v>
      </c>
      <c r="BB47" s="260"/>
      <c r="BC47" s="282"/>
      <c r="BD47" s="282"/>
      <c r="BE47" s="282"/>
      <c r="BF47" s="282"/>
      <c r="BG47" s="282"/>
      <c r="BH47" s="282"/>
      <c r="BI47" s="282"/>
      <c r="BJ47" s="141"/>
      <c r="BK47" s="126">
        <f t="shared" si="19"/>
        <v>0</v>
      </c>
      <c r="BL47" s="126">
        <f t="shared" si="20"/>
        <v>1</v>
      </c>
      <c r="BM47" s="126">
        <f t="shared" si="21"/>
        <v>1</v>
      </c>
      <c r="BN47" s="126">
        <f t="shared" si="22"/>
        <v>1</v>
      </c>
      <c r="BO47" s="126">
        <f t="shared" si="23"/>
        <v>1</v>
      </c>
      <c r="BP47" s="126">
        <f t="shared" si="24"/>
        <v>1</v>
      </c>
      <c r="BQ47" s="126">
        <f t="shared" si="25"/>
        <v>1</v>
      </c>
      <c r="BR47" s="126">
        <f t="shared" si="26"/>
        <v>1</v>
      </c>
      <c r="BS47" s="126">
        <f t="shared" si="27"/>
        <v>1</v>
      </c>
      <c r="BT47" s="126">
        <f t="shared" si="28"/>
        <v>1</v>
      </c>
      <c r="BU47" s="126">
        <f t="shared" si="29"/>
        <v>1</v>
      </c>
      <c r="BV47" s="126">
        <f t="shared" si="30"/>
        <v>2</v>
      </c>
      <c r="BW47" s="126">
        <f t="shared" si="31"/>
        <v>1</v>
      </c>
      <c r="BX47" s="126">
        <f t="shared" si="32"/>
        <v>1</v>
      </c>
      <c r="BY47" s="126">
        <f t="shared" si="33"/>
        <v>1</v>
      </c>
      <c r="BZ47" s="126">
        <f t="shared" si="34"/>
        <v>0</v>
      </c>
      <c r="CA47" s="141">
        <f t="shared" si="35"/>
        <v>3</v>
      </c>
      <c r="CB47" s="141"/>
      <c r="CC47" s="141"/>
      <c r="CD47" s="141"/>
      <c r="CE47" s="141"/>
    </row>
    <row r="48" spans="1:85" ht="12.75" customHeight="1">
      <c r="A48" s="1">
        <f>IF('СПИСОК КЛАССА'!L48&gt;0,1,0)</f>
        <v>1</v>
      </c>
      <c r="B48" s="236">
        <v>24</v>
      </c>
      <c r="C48" s="59">
        <f>IF(NOT(ISBLANK('СПИСОК КЛАССА'!C48)),'СПИСОК КЛАССА'!C48,"")</f>
        <v>24</v>
      </c>
      <c r="D48" s="83" t="str">
        <f>IF(NOT(ISBLANK('СПИСОК КЛАССА'!D48)),IF($A48=1,'СПИСОК КЛАССА'!D48, "УЧЕНИК НЕ ВЫПОЛНЯЛ РАБОТУ"),"")</f>
        <v/>
      </c>
      <c r="E48" s="182">
        <f>IF($C48&lt;&gt;"",'СПИСОК КЛАССА'!L48,"")</f>
        <v>2</v>
      </c>
      <c r="F48" s="135">
        <v>1</v>
      </c>
      <c r="G48" s="135">
        <v>8</v>
      </c>
      <c r="H48" s="135">
        <v>14</v>
      </c>
      <c r="I48" s="135">
        <v>1</v>
      </c>
      <c r="J48" s="135">
        <v>4</v>
      </c>
      <c r="K48" s="135">
        <v>1</v>
      </c>
      <c r="L48" s="135">
        <v>1</v>
      </c>
      <c r="M48" s="135">
        <v>24</v>
      </c>
      <c r="N48" s="135">
        <v>3</v>
      </c>
      <c r="O48" s="135">
        <v>3</v>
      </c>
      <c r="P48" s="135">
        <v>0</v>
      </c>
      <c r="Q48" s="135">
        <v>2</v>
      </c>
      <c r="R48" s="135">
        <v>1</v>
      </c>
      <c r="S48" s="135">
        <v>0</v>
      </c>
      <c r="T48" s="135">
        <v>1</v>
      </c>
      <c r="U48" s="135">
        <v>0</v>
      </c>
      <c r="V48" s="135"/>
      <c r="W48" s="135"/>
      <c r="X48" s="135"/>
      <c r="Y48" s="135"/>
      <c r="Z48" s="135"/>
      <c r="AA48" s="135"/>
      <c r="AB48" s="126"/>
      <c r="AC48" s="126"/>
      <c r="AD48" s="126"/>
      <c r="AE48" s="126"/>
      <c r="AF48" s="126"/>
      <c r="AG48" s="60"/>
      <c r="AH48" s="60"/>
      <c r="AI48" s="60"/>
      <c r="AJ48" s="60"/>
      <c r="AK48" s="60"/>
      <c r="AL48" s="60"/>
      <c r="AM48" s="60"/>
      <c r="AN48" s="60"/>
      <c r="AO48" s="60"/>
      <c r="AP48" s="60"/>
      <c r="AQ48" s="60"/>
      <c r="AR48" s="60"/>
      <c r="AS48" s="60"/>
      <c r="AT48" s="98"/>
      <c r="AU48" s="370">
        <f t="shared" ca="1" si="12"/>
        <v>14</v>
      </c>
      <c r="AV48" s="261">
        <f t="shared" ca="1" si="13"/>
        <v>0.73684210526315785</v>
      </c>
      <c r="AW48" s="262">
        <f t="shared" si="14"/>
        <v>10</v>
      </c>
      <c r="AX48" s="263">
        <f t="shared" si="15"/>
        <v>1</v>
      </c>
      <c r="AY48" s="262">
        <f t="shared" si="16"/>
        <v>4</v>
      </c>
      <c r="AZ48" s="263">
        <f t="shared" si="17"/>
        <v>0.44444444444444442</v>
      </c>
      <c r="BA48" s="281" t="str">
        <f t="shared" si="18"/>
        <v>ПОВЫШЕННЫЙ</v>
      </c>
      <c r="BB48" s="260"/>
      <c r="BC48" s="282"/>
      <c r="BD48" s="282"/>
      <c r="BE48" s="282"/>
      <c r="BF48" s="282"/>
      <c r="BG48" s="282"/>
      <c r="BH48" s="282"/>
      <c r="BI48" s="282"/>
      <c r="BJ48" s="141"/>
      <c r="BK48" s="126">
        <f t="shared" si="19"/>
        <v>1</v>
      </c>
      <c r="BL48" s="126">
        <f t="shared" si="20"/>
        <v>1</v>
      </c>
      <c r="BM48" s="126">
        <f t="shared" si="21"/>
        <v>1</v>
      </c>
      <c r="BN48" s="126">
        <f t="shared" si="22"/>
        <v>1</v>
      </c>
      <c r="BO48" s="126">
        <f t="shared" si="23"/>
        <v>1</v>
      </c>
      <c r="BP48" s="126">
        <f t="shared" si="24"/>
        <v>1</v>
      </c>
      <c r="BQ48" s="126">
        <f t="shared" si="25"/>
        <v>1</v>
      </c>
      <c r="BR48" s="126">
        <f t="shared" si="26"/>
        <v>1</v>
      </c>
      <c r="BS48" s="126">
        <f t="shared" si="27"/>
        <v>1</v>
      </c>
      <c r="BT48" s="126">
        <f t="shared" si="28"/>
        <v>1</v>
      </c>
      <c r="BU48" s="126">
        <f t="shared" si="29"/>
        <v>0</v>
      </c>
      <c r="BV48" s="126">
        <f t="shared" si="30"/>
        <v>2</v>
      </c>
      <c r="BW48" s="126">
        <f t="shared" si="31"/>
        <v>1</v>
      </c>
      <c r="BX48" s="126">
        <f t="shared" si="32"/>
        <v>0</v>
      </c>
      <c r="BY48" s="126">
        <f t="shared" si="33"/>
        <v>1</v>
      </c>
      <c r="BZ48" s="126">
        <f t="shared" si="34"/>
        <v>0</v>
      </c>
      <c r="CA48" s="141">
        <f t="shared" si="35"/>
        <v>2</v>
      </c>
      <c r="CB48" s="141"/>
      <c r="CC48" s="141"/>
      <c r="CD48" s="141"/>
      <c r="CE48" s="141"/>
    </row>
    <row r="49" spans="1:83" ht="12.75" customHeight="1">
      <c r="A49" s="1">
        <f>IF('СПИСОК КЛАССА'!L49&gt;0,1,0)</f>
        <v>1</v>
      </c>
      <c r="B49" s="236">
        <v>25</v>
      </c>
      <c r="C49" s="59">
        <f>IF(NOT(ISBLANK('СПИСОК КЛАССА'!C49)),'СПИСОК КЛАССА'!C49,"")</f>
        <v>25</v>
      </c>
      <c r="D49" s="83" t="str">
        <f>IF(NOT(ISBLANK('СПИСОК КЛАССА'!D49)),IF($A49=1,'СПИСОК КЛАССА'!D49, "УЧЕНИК НЕ ВЫПОЛНЯЛ РАБОТУ"),"")</f>
        <v/>
      </c>
      <c r="E49" s="182">
        <f>IF($C49&lt;&gt;"",'СПИСОК КЛАССА'!L49,"")</f>
        <v>1</v>
      </c>
      <c r="F49" s="135">
        <v>1</v>
      </c>
      <c r="G49" s="135">
        <v>8</v>
      </c>
      <c r="H49" s="135">
        <v>17</v>
      </c>
      <c r="I49" s="135">
        <v>2</v>
      </c>
      <c r="J49" s="135">
        <v>3</v>
      </c>
      <c r="K49" s="135">
        <v>1</v>
      </c>
      <c r="L49" s="135">
        <v>0</v>
      </c>
      <c r="M49" s="135">
        <v>24</v>
      </c>
      <c r="N49" s="135">
        <v>1</v>
      </c>
      <c r="O49" s="135">
        <v>3</v>
      </c>
      <c r="P49" s="135">
        <v>2</v>
      </c>
      <c r="Q49" s="135">
        <v>2</v>
      </c>
      <c r="R49" s="135">
        <v>1</v>
      </c>
      <c r="S49" s="135">
        <v>1</v>
      </c>
      <c r="T49" s="135">
        <v>1</v>
      </c>
      <c r="U49" s="135">
        <v>0</v>
      </c>
      <c r="V49" s="135"/>
      <c r="W49" s="135"/>
      <c r="X49" s="135"/>
      <c r="Y49" s="135"/>
      <c r="Z49" s="135"/>
      <c r="AA49" s="135"/>
      <c r="AB49" s="126"/>
      <c r="AC49" s="126"/>
      <c r="AD49" s="126"/>
      <c r="AE49" s="126"/>
      <c r="AF49" s="126"/>
      <c r="AG49" s="60"/>
      <c r="AH49" s="60"/>
      <c r="AI49" s="60"/>
      <c r="AJ49" s="60"/>
      <c r="AK49" s="60"/>
      <c r="AL49" s="60"/>
      <c r="AM49" s="60"/>
      <c r="AN49" s="60"/>
      <c r="AO49" s="60"/>
      <c r="AP49" s="60"/>
      <c r="AQ49" s="60"/>
      <c r="AR49" s="60"/>
      <c r="AS49" s="60"/>
      <c r="AT49" s="98"/>
      <c r="AU49" s="370">
        <f t="shared" ca="1" si="12"/>
        <v>15</v>
      </c>
      <c r="AV49" s="261">
        <f t="shared" ca="1" si="13"/>
        <v>0.78947368421052633</v>
      </c>
      <c r="AW49" s="262">
        <f t="shared" si="14"/>
        <v>8</v>
      </c>
      <c r="AX49" s="263">
        <f t="shared" si="15"/>
        <v>0.8</v>
      </c>
      <c r="AY49" s="262">
        <f t="shared" si="16"/>
        <v>7</v>
      </c>
      <c r="AZ49" s="263">
        <f t="shared" si="17"/>
        <v>0.77777777777777779</v>
      </c>
      <c r="BA49" s="281" t="str">
        <f t="shared" si="18"/>
        <v>ВЫСОКИЙ</v>
      </c>
      <c r="BB49" s="260"/>
      <c r="BC49" s="282"/>
      <c r="BD49" s="282"/>
      <c r="BE49" s="282"/>
      <c r="BF49" s="282"/>
      <c r="BG49" s="282"/>
      <c r="BH49" s="282"/>
      <c r="BI49" s="282"/>
      <c r="BJ49" s="141"/>
      <c r="BK49" s="126">
        <f t="shared" si="19"/>
        <v>1</v>
      </c>
      <c r="BL49" s="126">
        <f t="shared" si="20"/>
        <v>1</v>
      </c>
      <c r="BM49" s="126">
        <f t="shared" si="21"/>
        <v>1</v>
      </c>
      <c r="BN49" s="126">
        <f t="shared" si="22"/>
        <v>1</v>
      </c>
      <c r="BO49" s="126">
        <f t="shared" si="23"/>
        <v>1</v>
      </c>
      <c r="BP49" s="126">
        <f t="shared" si="24"/>
        <v>1</v>
      </c>
      <c r="BQ49" s="126">
        <f t="shared" si="25"/>
        <v>0</v>
      </c>
      <c r="BR49" s="126">
        <f t="shared" si="26"/>
        <v>1</v>
      </c>
      <c r="BS49" s="126">
        <f t="shared" si="27"/>
        <v>0</v>
      </c>
      <c r="BT49" s="126">
        <f t="shared" si="28"/>
        <v>1</v>
      </c>
      <c r="BU49" s="126">
        <f t="shared" si="29"/>
        <v>2</v>
      </c>
      <c r="BV49" s="126">
        <f t="shared" si="30"/>
        <v>2</v>
      </c>
      <c r="BW49" s="126">
        <f t="shared" si="31"/>
        <v>1</v>
      </c>
      <c r="BX49" s="126">
        <f t="shared" si="32"/>
        <v>1</v>
      </c>
      <c r="BY49" s="126">
        <f t="shared" si="33"/>
        <v>1</v>
      </c>
      <c r="BZ49" s="126">
        <f t="shared" si="34"/>
        <v>0</v>
      </c>
      <c r="CA49" s="141">
        <f t="shared" si="35"/>
        <v>3</v>
      </c>
      <c r="CB49" s="141"/>
      <c r="CC49" s="141"/>
      <c r="CD49" s="141"/>
      <c r="CE49" s="141"/>
    </row>
    <row r="50" spans="1:83" ht="12.75" customHeight="1">
      <c r="A50" s="1">
        <f>IF('СПИСОК КЛАССА'!L50&gt;0,1,0)</f>
        <v>1</v>
      </c>
      <c r="B50" s="236">
        <v>26</v>
      </c>
      <c r="C50" s="59">
        <f>IF(NOT(ISBLANK('СПИСОК КЛАССА'!C50)),'СПИСОК КЛАССА'!C50,"")</f>
        <v>26</v>
      </c>
      <c r="D50" s="83" t="str">
        <f>IF(NOT(ISBLANK('СПИСОК КЛАССА'!D50)),IF($A50=1,'СПИСОК КЛАССА'!D50, "УЧЕНИК НЕ ВЫПОЛНЯЛ РАБОТУ"),"")</f>
        <v/>
      </c>
      <c r="E50" s="182">
        <f>IF($C50&lt;&gt;"",'СПИСОК КЛАССА'!L50,"")</f>
        <v>1</v>
      </c>
      <c r="F50" s="135">
        <v>1</v>
      </c>
      <c r="G50" s="135">
        <v>8</v>
      </c>
      <c r="H50" s="135">
        <v>17</v>
      </c>
      <c r="I50" s="135">
        <v>2</v>
      </c>
      <c r="J50" s="135">
        <v>3</v>
      </c>
      <c r="K50" s="135">
        <v>1</v>
      </c>
      <c r="L50" s="135">
        <v>1</v>
      </c>
      <c r="M50" s="135">
        <v>24</v>
      </c>
      <c r="N50" s="135">
        <v>2</v>
      </c>
      <c r="O50" s="135">
        <v>3</v>
      </c>
      <c r="P50" s="135">
        <v>2</v>
      </c>
      <c r="Q50" s="135">
        <v>2</v>
      </c>
      <c r="R50" s="135">
        <v>1</v>
      </c>
      <c r="S50" s="135">
        <v>1</v>
      </c>
      <c r="T50" s="135">
        <v>1</v>
      </c>
      <c r="U50" s="135">
        <v>2</v>
      </c>
      <c r="V50" s="135"/>
      <c r="W50" s="135"/>
      <c r="X50" s="135"/>
      <c r="Y50" s="135"/>
      <c r="Z50" s="135"/>
      <c r="AA50" s="135"/>
      <c r="AB50" s="126"/>
      <c r="AC50" s="126"/>
      <c r="AD50" s="126"/>
      <c r="AE50" s="126"/>
      <c r="AF50" s="126"/>
      <c r="AG50" s="60"/>
      <c r="AH50" s="60"/>
      <c r="AI50" s="60"/>
      <c r="AJ50" s="60"/>
      <c r="AK50" s="60"/>
      <c r="AL50" s="60"/>
      <c r="AM50" s="60"/>
      <c r="AN50" s="60"/>
      <c r="AO50" s="60"/>
      <c r="AP50" s="60"/>
      <c r="AQ50" s="60"/>
      <c r="AR50" s="60"/>
      <c r="AS50" s="60"/>
      <c r="AT50" s="98"/>
      <c r="AU50" s="370">
        <f t="shared" ca="1" si="12"/>
        <v>19</v>
      </c>
      <c r="AV50" s="261">
        <f t="shared" ca="1" si="13"/>
        <v>1</v>
      </c>
      <c r="AW50" s="262">
        <f t="shared" si="14"/>
        <v>10</v>
      </c>
      <c r="AX50" s="263">
        <f t="shared" si="15"/>
        <v>1</v>
      </c>
      <c r="AY50" s="262">
        <f t="shared" si="16"/>
        <v>9</v>
      </c>
      <c r="AZ50" s="263">
        <f t="shared" si="17"/>
        <v>1</v>
      </c>
      <c r="BA50" s="281" t="str">
        <f t="shared" si="18"/>
        <v>ВЫСОКИЙ</v>
      </c>
      <c r="BB50" s="260"/>
      <c r="BC50" s="282"/>
      <c r="BD50" s="282"/>
      <c r="BE50" s="282"/>
      <c r="BF50" s="282"/>
      <c r="BG50" s="282"/>
      <c r="BH50" s="282"/>
      <c r="BI50" s="282"/>
      <c r="BJ50" s="141"/>
      <c r="BK50" s="126">
        <f t="shared" si="19"/>
        <v>1</v>
      </c>
      <c r="BL50" s="126">
        <f t="shared" si="20"/>
        <v>1</v>
      </c>
      <c r="BM50" s="126">
        <f t="shared" si="21"/>
        <v>1</v>
      </c>
      <c r="BN50" s="126">
        <f t="shared" si="22"/>
        <v>1</v>
      </c>
      <c r="BO50" s="126">
        <f t="shared" si="23"/>
        <v>1</v>
      </c>
      <c r="BP50" s="126">
        <f t="shared" si="24"/>
        <v>1</v>
      </c>
      <c r="BQ50" s="126">
        <f t="shared" si="25"/>
        <v>1</v>
      </c>
      <c r="BR50" s="126">
        <f t="shared" si="26"/>
        <v>1</v>
      </c>
      <c r="BS50" s="126">
        <f t="shared" si="27"/>
        <v>1</v>
      </c>
      <c r="BT50" s="126">
        <f t="shared" si="28"/>
        <v>1</v>
      </c>
      <c r="BU50" s="126">
        <f t="shared" si="29"/>
        <v>2</v>
      </c>
      <c r="BV50" s="126">
        <f t="shared" si="30"/>
        <v>2</v>
      </c>
      <c r="BW50" s="126">
        <f t="shared" si="31"/>
        <v>1</v>
      </c>
      <c r="BX50" s="126">
        <f t="shared" si="32"/>
        <v>1</v>
      </c>
      <c r="BY50" s="126">
        <f t="shared" si="33"/>
        <v>1</v>
      </c>
      <c r="BZ50" s="126">
        <f t="shared" si="34"/>
        <v>2</v>
      </c>
      <c r="CA50" s="141">
        <f t="shared" si="35"/>
        <v>3</v>
      </c>
      <c r="CB50" s="141"/>
      <c r="CC50" s="141"/>
      <c r="CD50" s="141"/>
      <c r="CE50" s="141"/>
    </row>
    <row r="51" spans="1:83" ht="12.75" customHeight="1">
      <c r="A51" s="1">
        <f>IF('СПИСОК КЛАССА'!L51&gt;0,1,0)</f>
        <v>1</v>
      </c>
      <c r="B51" s="236">
        <v>27</v>
      </c>
      <c r="C51" s="59">
        <f>IF(NOT(ISBLANK('СПИСОК КЛАССА'!C51)),'СПИСОК КЛАССА'!C51,"")</f>
        <v>27</v>
      </c>
      <c r="D51" s="83" t="str">
        <f>IF(NOT(ISBLANK('СПИСОК КЛАССА'!D51)),IF($A51=1,'СПИСОК КЛАССА'!D51, "УЧЕНИК НЕ ВЫПОЛНЯЛ РАБОТУ"),"")</f>
        <v/>
      </c>
      <c r="E51" s="182">
        <f>IF($C51&lt;&gt;"",'СПИСОК КЛАССА'!L51,"")</f>
        <v>2</v>
      </c>
      <c r="F51" s="135">
        <v>1</v>
      </c>
      <c r="G51" s="135">
        <v>8</v>
      </c>
      <c r="H51" s="135">
        <v>14</v>
      </c>
      <c r="I51" s="135">
        <v>1</v>
      </c>
      <c r="J51" s="135">
        <v>4</v>
      </c>
      <c r="K51" s="135">
        <v>1</v>
      </c>
      <c r="L51" s="135">
        <v>1</v>
      </c>
      <c r="M51" s="135">
        <v>24</v>
      </c>
      <c r="N51" s="135">
        <v>3</v>
      </c>
      <c r="O51" s="135">
        <v>2</v>
      </c>
      <c r="P51" s="135">
        <v>2</v>
      </c>
      <c r="Q51" s="135">
        <v>2</v>
      </c>
      <c r="R51" s="135">
        <v>1</v>
      </c>
      <c r="S51" s="135">
        <v>0</v>
      </c>
      <c r="T51" s="135">
        <v>0</v>
      </c>
      <c r="U51" s="135">
        <v>2</v>
      </c>
      <c r="V51" s="135"/>
      <c r="W51" s="135"/>
      <c r="X51" s="135"/>
      <c r="Y51" s="135"/>
      <c r="Z51" s="135"/>
      <c r="AA51" s="135"/>
      <c r="AB51" s="126"/>
      <c r="AC51" s="126"/>
      <c r="AD51" s="126"/>
      <c r="AE51" s="126"/>
      <c r="AF51" s="126"/>
      <c r="AG51" s="60"/>
      <c r="AH51" s="60"/>
      <c r="AI51" s="60"/>
      <c r="AJ51" s="60"/>
      <c r="AK51" s="60"/>
      <c r="AL51" s="60"/>
      <c r="AM51" s="60"/>
      <c r="AN51" s="60"/>
      <c r="AO51" s="60"/>
      <c r="AP51" s="60"/>
      <c r="AQ51" s="60"/>
      <c r="AR51" s="60"/>
      <c r="AS51" s="60"/>
      <c r="AT51" s="98"/>
      <c r="AU51" s="370">
        <f t="shared" ca="1" si="12"/>
        <v>16</v>
      </c>
      <c r="AV51" s="261">
        <f t="shared" ca="1" si="13"/>
        <v>0.84210526315789469</v>
      </c>
      <c r="AW51" s="262">
        <f t="shared" si="14"/>
        <v>9</v>
      </c>
      <c r="AX51" s="263">
        <f t="shared" si="15"/>
        <v>0.9</v>
      </c>
      <c r="AY51" s="262">
        <f t="shared" si="16"/>
        <v>7</v>
      </c>
      <c r="AZ51" s="263">
        <f t="shared" si="17"/>
        <v>0.77777777777777779</v>
      </c>
      <c r="BA51" s="281" t="str">
        <f t="shared" si="18"/>
        <v>ВЫСОКИЙ</v>
      </c>
      <c r="BB51" s="260"/>
      <c r="BC51" s="282"/>
      <c r="BD51" s="282"/>
      <c r="BE51" s="282"/>
      <c r="BF51" s="282"/>
      <c r="BG51" s="282"/>
      <c r="BH51" s="282"/>
      <c r="BI51" s="282"/>
      <c r="BJ51" s="141"/>
      <c r="BK51" s="126">
        <f t="shared" si="19"/>
        <v>1</v>
      </c>
      <c r="BL51" s="126">
        <f t="shared" si="20"/>
        <v>1</v>
      </c>
      <c r="BM51" s="126">
        <f t="shared" si="21"/>
        <v>1</v>
      </c>
      <c r="BN51" s="126">
        <f t="shared" si="22"/>
        <v>1</v>
      </c>
      <c r="BO51" s="126">
        <f t="shared" si="23"/>
        <v>1</v>
      </c>
      <c r="BP51" s="126">
        <f t="shared" si="24"/>
        <v>1</v>
      </c>
      <c r="BQ51" s="126">
        <f t="shared" si="25"/>
        <v>1</v>
      </c>
      <c r="BR51" s="126">
        <f t="shared" si="26"/>
        <v>1</v>
      </c>
      <c r="BS51" s="126">
        <f t="shared" si="27"/>
        <v>1</v>
      </c>
      <c r="BT51" s="126">
        <f t="shared" si="28"/>
        <v>0</v>
      </c>
      <c r="BU51" s="126">
        <f t="shared" si="29"/>
        <v>2</v>
      </c>
      <c r="BV51" s="126">
        <f t="shared" si="30"/>
        <v>2</v>
      </c>
      <c r="BW51" s="126">
        <f t="shared" si="31"/>
        <v>1</v>
      </c>
      <c r="BX51" s="126">
        <f t="shared" si="32"/>
        <v>0</v>
      </c>
      <c r="BY51" s="126">
        <f t="shared" si="33"/>
        <v>0</v>
      </c>
      <c r="BZ51" s="126">
        <f t="shared" si="34"/>
        <v>2</v>
      </c>
      <c r="CA51" s="141">
        <f t="shared" si="35"/>
        <v>1</v>
      </c>
      <c r="CB51" s="141"/>
      <c r="CC51" s="141"/>
      <c r="CD51" s="141"/>
      <c r="CE51" s="141"/>
    </row>
    <row r="52" spans="1:83" ht="12.75" customHeight="1">
      <c r="A52" s="1">
        <f>IF('СПИСОК КЛАССА'!L52&gt;0,1,0)</f>
        <v>1</v>
      </c>
      <c r="B52" s="236">
        <v>28</v>
      </c>
      <c r="C52" s="59">
        <f>IF(NOT(ISBLANK('СПИСОК КЛАССА'!C52)),'СПИСОК КЛАССА'!C52,"")</f>
        <v>28</v>
      </c>
      <c r="D52" s="83" t="str">
        <f>IF(NOT(ISBLANK('СПИСОК КЛАССА'!D52)),IF($A52=1,'СПИСОК КЛАССА'!D52, "УЧЕНИК НЕ ВЫПОЛНЯЛ РАБОТУ"),"")</f>
        <v/>
      </c>
      <c r="E52" s="182">
        <f>IF($C52&lt;&gt;"",'СПИСОК КЛАССА'!L52,"")</f>
        <v>1</v>
      </c>
      <c r="F52" s="135">
        <v>1</v>
      </c>
      <c r="G52" s="135">
        <v>8</v>
      </c>
      <c r="H52" s="135">
        <v>14</v>
      </c>
      <c r="I52" s="135">
        <v>2</v>
      </c>
      <c r="J52" s="135">
        <v>3</v>
      </c>
      <c r="K52" s="135">
        <v>1</v>
      </c>
      <c r="L52" s="135">
        <v>1</v>
      </c>
      <c r="M52" s="135">
        <v>24</v>
      </c>
      <c r="N52" s="135">
        <v>2</v>
      </c>
      <c r="O52" s="135">
        <v>3</v>
      </c>
      <c r="P52" s="135">
        <v>2</v>
      </c>
      <c r="Q52" s="135">
        <v>2</v>
      </c>
      <c r="R52" s="135">
        <v>0</v>
      </c>
      <c r="S52" s="135">
        <v>0</v>
      </c>
      <c r="T52" s="135">
        <v>1</v>
      </c>
      <c r="U52" s="135">
        <v>1</v>
      </c>
      <c r="V52" s="135"/>
      <c r="W52" s="135"/>
      <c r="X52" s="135"/>
      <c r="Y52" s="135"/>
      <c r="Z52" s="135"/>
      <c r="AA52" s="135"/>
      <c r="AB52" s="126"/>
      <c r="AC52" s="126"/>
      <c r="AD52" s="126"/>
      <c r="AE52" s="126"/>
      <c r="AF52" s="126"/>
      <c r="AG52" s="60"/>
      <c r="AH52" s="60"/>
      <c r="AI52" s="60"/>
      <c r="AJ52" s="60"/>
      <c r="AK52" s="60"/>
      <c r="AL52" s="60"/>
      <c r="AM52" s="60"/>
      <c r="AN52" s="60"/>
      <c r="AO52" s="60"/>
      <c r="AP52" s="60"/>
      <c r="AQ52" s="60"/>
      <c r="AR52" s="60"/>
      <c r="AS52" s="60"/>
      <c r="AT52" s="98"/>
      <c r="AU52" s="370">
        <f t="shared" ca="1" si="12"/>
        <v>15</v>
      </c>
      <c r="AV52" s="261">
        <f t="shared" ca="1" si="13"/>
        <v>0.78947368421052633</v>
      </c>
      <c r="AW52" s="262">
        <f t="shared" si="14"/>
        <v>9</v>
      </c>
      <c r="AX52" s="263">
        <f t="shared" si="15"/>
        <v>0.9</v>
      </c>
      <c r="AY52" s="262">
        <f t="shared" si="16"/>
        <v>6</v>
      </c>
      <c r="AZ52" s="263">
        <f t="shared" si="17"/>
        <v>0.66666666666666663</v>
      </c>
      <c r="BA52" s="281" t="str">
        <f t="shared" si="18"/>
        <v>ПОВЫШЕННЫЙ</v>
      </c>
      <c r="BB52" s="260"/>
      <c r="BC52" s="282"/>
      <c r="BD52" s="282"/>
      <c r="BE52" s="282"/>
      <c r="BF52" s="282"/>
      <c r="BG52" s="282"/>
      <c r="BH52" s="282"/>
      <c r="BI52" s="282"/>
      <c r="BJ52" s="141"/>
      <c r="BK52" s="126">
        <f t="shared" si="19"/>
        <v>1</v>
      </c>
      <c r="BL52" s="126">
        <f t="shared" si="20"/>
        <v>1</v>
      </c>
      <c r="BM52" s="126">
        <f t="shared" si="21"/>
        <v>0</v>
      </c>
      <c r="BN52" s="126">
        <f t="shared" si="22"/>
        <v>1</v>
      </c>
      <c r="BO52" s="126">
        <f t="shared" si="23"/>
        <v>1</v>
      </c>
      <c r="BP52" s="126">
        <f t="shared" si="24"/>
        <v>1</v>
      </c>
      <c r="BQ52" s="126">
        <f t="shared" si="25"/>
        <v>1</v>
      </c>
      <c r="BR52" s="126">
        <f t="shared" si="26"/>
        <v>1</v>
      </c>
      <c r="BS52" s="126">
        <f t="shared" si="27"/>
        <v>1</v>
      </c>
      <c r="BT52" s="126">
        <f t="shared" si="28"/>
        <v>1</v>
      </c>
      <c r="BU52" s="126">
        <f t="shared" si="29"/>
        <v>2</v>
      </c>
      <c r="BV52" s="126">
        <f t="shared" si="30"/>
        <v>2</v>
      </c>
      <c r="BW52" s="126">
        <f t="shared" si="31"/>
        <v>0</v>
      </c>
      <c r="BX52" s="126">
        <f t="shared" si="32"/>
        <v>0</v>
      </c>
      <c r="BY52" s="126">
        <f t="shared" si="33"/>
        <v>1</v>
      </c>
      <c r="BZ52" s="126">
        <f t="shared" si="34"/>
        <v>1</v>
      </c>
      <c r="CA52" s="141">
        <f t="shared" si="35"/>
        <v>1</v>
      </c>
      <c r="CB52" s="141"/>
      <c r="CC52" s="141"/>
      <c r="CD52" s="141"/>
      <c r="CE52" s="141"/>
    </row>
    <row r="53" spans="1:83" ht="12.75" customHeight="1">
      <c r="A53" s="1">
        <f>IF('СПИСОК КЛАССА'!L53&gt;0,1,0)</f>
        <v>1</v>
      </c>
      <c r="B53" s="236">
        <v>29</v>
      </c>
      <c r="C53" s="59">
        <f>IF(NOT(ISBLANK('СПИСОК КЛАССА'!C53)),'СПИСОК КЛАССА'!C53,"")</f>
        <v>29</v>
      </c>
      <c r="D53" s="83" t="str">
        <f>IF(NOT(ISBLANK('СПИСОК КЛАССА'!D53)),IF($A53=1,'СПИСОК КЛАССА'!D53, "УЧЕНИК НЕ ВЫПОЛНЯЛ РАБОТУ"),"")</f>
        <v/>
      </c>
      <c r="E53" s="182">
        <f>IF($C53&lt;&gt;"",'СПИСОК КЛАССА'!L53,"")</f>
        <v>1</v>
      </c>
      <c r="F53" s="135">
        <v>1</v>
      </c>
      <c r="G53" s="135">
        <v>8</v>
      </c>
      <c r="H53" s="135">
        <v>17</v>
      </c>
      <c r="I53" s="135">
        <v>2</v>
      </c>
      <c r="J53" s="135">
        <v>3</v>
      </c>
      <c r="K53" s="135">
        <v>1</v>
      </c>
      <c r="L53" s="135">
        <v>1</v>
      </c>
      <c r="M53" s="135">
        <v>24</v>
      </c>
      <c r="N53" s="135">
        <v>1</v>
      </c>
      <c r="O53" s="135">
        <v>3</v>
      </c>
      <c r="P53" s="135">
        <v>1</v>
      </c>
      <c r="Q53" s="135">
        <v>2</v>
      </c>
      <c r="R53" s="135">
        <v>0</v>
      </c>
      <c r="S53" s="135">
        <v>1</v>
      </c>
      <c r="T53" s="135">
        <v>0</v>
      </c>
      <c r="U53" s="135">
        <v>0</v>
      </c>
      <c r="V53" s="135"/>
      <c r="W53" s="135"/>
      <c r="X53" s="135"/>
      <c r="Y53" s="135"/>
      <c r="Z53" s="135"/>
      <c r="AA53" s="135"/>
      <c r="AB53" s="126"/>
      <c r="AC53" s="126"/>
      <c r="AD53" s="126"/>
      <c r="AE53" s="126"/>
      <c r="AF53" s="126"/>
      <c r="AG53" s="60"/>
      <c r="AH53" s="60"/>
      <c r="AI53" s="60"/>
      <c r="AJ53" s="60"/>
      <c r="AK53" s="60"/>
      <c r="AL53" s="60"/>
      <c r="AM53" s="60"/>
      <c r="AN53" s="60"/>
      <c r="AO53" s="60"/>
      <c r="AP53" s="60"/>
      <c r="AQ53" s="60"/>
      <c r="AR53" s="60"/>
      <c r="AS53" s="60"/>
      <c r="AT53" s="98"/>
      <c r="AU53" s="370">
        <f t="shared" ca="1" si="12"/>
        <v>13</v>
      </c>
      <c r="AV53" s="261">
        <f t="shared" ca="1" si="13"/>
        <v>0.68421052631578949</v>
      </c>
      <c r="AW53" s="262">
        <f t="shared" si="14"/>
        <v>9</v>
      </c>
      <c r="AX53" s="263">
        <f t="shared" si="15"/>
        <v>0.9</v>
      </c>
      <c r="AY53" s="262">
        <f t="shared" si="16"/>
        <v>4</v>
      </c>
      <c r="AZ53" s="263">
        <f t="shared" si="17"/>
        <v>0.44444444444444442</v>
      </c>
      <c r="BA53" s="281" t="str">
        <f t="shared" si="18"/>
        <v>ПОВЫШЕННЫЙ</v>
      </c>
      <c r="BB53" s="260"/>
      <c r="BC53" s="282"/>
      <c r="BD53" s="282"/>
      <c r="BE53" s="282"/>
      <c r="BF53" s="282"/>
      <c r="BG53" s="282"/>
      <c r="BH53" s="282"/>
      <c r="BI53" s="282"/>
      <c r="BJ53" s="141"/>
      <c r="BK53" s="126">
        <f t="shared" si="19"/>
        <v>1</v>
      </c>
      <c r="BL53" s="126">
        <f t="shared" si="20"/>
        <v>1</v>
      </c>
      <c r="BM53" s="126">
        <f t="shared" si="21"/>
        <v>1</v>
      </c>
      <c r="BN53" s="126">
        <f t="shared" si="22"/>
        <v>1</v>
      </c>
      <c r="BO53" s="126">
        <f t="shared" si="23"/>
        <v>1</v>
      </c>
      <c r="BP53" s="126">
        <f t="shared" si="24"/>
        <v>1</v>
      </c>
      <c r="BQ53" s="126">
        <f t="shared" si="25"/>
        <v>1</v>
      </c>
      <c r="BR53" s="126">
        <f t="shared" si="26"/>
        <v>1</v>
      </c>
      <c r="BS53" s="126">
        <f t="shared" si="27"/>
        <v>0</v>
      </c>
      <c r="BT53" s="126">
        <f t="shared" si="28"/>
        <v>1</v>
      </c>
      <c r="BU53" s="126">
        <f t="shared" si="29"/>
        <v>1</v>
      </c>
      <c r="BV53" s="126">
        <f t="shared" si="30"/>
        <v>2</v>
      </c>
      <c r="BW53" s="126">
        <f t="shared" si="31"/>
        <v>0</v>
      </c>
      <c r="BX53" s="126">
        <f t="shared" si="32"/>
        <v>1</v>
      </c>
      <c r="BY53" s="126">
        <f t="shared" si="33"/>
        <v>0</v>
      </c>
      <c r="BZ53" s="126">
        <f t="shared" si="34"/>
        <v>0</v>
      </c>
      <c r="CA53" s="141">
        <f t="shared" si="35"/>
        <v>1</v>
      </c>
      <c r="CB53" s="141"/>
      <c r="CC53" s="141"/>
      <c r="CD53" s="141"/>
      <c r="CE53" s="141"/>
    </row>
    <row r="54" spans="1:83" ht="12.75" customHeight="1">
      <c r="A54" s="1">
        <f>IF('СПИСОК КЛАССА'!L54&gt;0,1,0)</f>
        <v>1</v>
      </c>
      <c r="B54" s="236">
        <v>30</v>
      </c>
      <c r="C54" s="59">
        <f>IF(NOT(ISBLANK('СПИСОК КЛАССА'!C54)),'СПИСОК КЛАССА'!C54,"")</f>
        <v>30</v>
      </c>
      <c r="D54" s="83" t="str">
        <f>IF(NOT(ISBLANK('СПИСОК КЛАССА'!D54)),IF($A54=1,'СПИСОК КЛАССА'!D54, "УЧЕНИК НЕ ВЫПОЛНЯЛ РАБОТУ"),"")</f>
        <v/>
      </c>
      <c r="E54" s="182">
        <f>IF($C54&lt;&gt;"",'СПИСОК КЛАССА'!L54,"")</f>
        <v>2</v>
      </c>
      <c r="F54" s="135">
        <v>1</v>
      </c>
      <c r="G54" s="135">
        <v>8</v>
      </c>
      <c r="H54" s="135">
        <v>14</v>
      </c>
      <c r="I54" s="135">
        <v>1</v>
      </c>
      <c r="J54" s="135">
        <v>4</v>
      </c>
      <c r="K54" s="135">
        <v>1</v>
      </c>
      <c r="L54" s="135">
        <v>0</v>
      </c>
      <c r="M54" s="135">
        <v>24</v>
      </c>
      <c r="N54" s="135">
        <v>3</v>
      </c>
      <c r="O54" s="135">
        <v>3</v>
      </c>
      <c r="P54" s="135">
        <v>2</v>
      </c>
      <c r="Q54" s="135">
        <v>2</v>
      </c>
      <c r="R54" s="135">
        <v>1</v>
      </c>
      <c r="S54" s="135">
        <v>1</v>
      </c>
      <c r="T54" s="135">
        <v>1</v>
      </c>
      <c r="U54" s="135">
        <v>2</v>
      </c>
      <c r="V54" s="135"/>
      <c r="W54" s="135"/>
      <c r="X54" s="135"/>
      <c r="Y54" s="135"/>
      <c r="Z54" s="135"/>
      <c r="AA54" s="135"/>
      <c r="AB54" s="126"/>
      <c r="AC54" s="126"/>
      <c r="AD54" s="126"/>
      <c r="AE54" s="126"/>
      <c r="AF54" s="126"/>
      <c r="AG54" s="60"/>
      <c r="AH54" s="60"/>
      <c r="AI54" s="60"/>
      <c r="AJ54" s="60"/>
      <c r="AK54" s="60"/>
      <c r="AL54" s="60"/>
      <c r="AM54" s="60"/>
      <c r="AN54" s="60"/>
      <c r="AO54" s="60"/>
      <c r="AP54" s="60"/>
      <c r="AQ54" s="60"/>
      <c r="AR54" s="60"/>
      <c r="AS54" s="60"/>
      <c r="AT54" s="98"/>
      <c r="AU54" s="370">
        <f t="shared" ca="1" si="12"/>
        <v>18</v>
      </c>
      <c r="AV54" s="261">
        <f t="shared" ca="1" si="13"/>
        <v>0.94736842105263153</v>
      </c>
      <c r="AW54" s="262">
        <f t="shared" si="14"/>
        <v>9</v>
      </c>
      <c r="AX54" s="263">
        <f t="shared" si="15"/>
        <v>0.9</v>
      </c>
      <c r="AY54" s="262">
        <f t="shared" si="16"/>
        <v>9</v>
      </c>
      <c r="AZ54" s="263">
        <f t="shared" si="17"/>
        <v>1</v>
      </c>
      <c r="BA54" s="281" t="str">
        <f t="shared" si="18"/>
        <v>ВЫСОКИЙ</v>
      </c>
      <c r="BB54" s="260"/>
      <c r="BC54" s="282"/>
      <c r="BD54" s="282"/>
      <c r="BE54" s="282"/>
      <c r="BF54" s="282"/>
      <c r="BG54" s="282"/>
      <c r="BH54" s="282"/>
      <c r="BI54" s="282"/>
      <c r="BJ54" s="141"/>
      <c r="BK54" s="126">
        <f t="shared" si="19"/>
        <v>1</v>
      </c>
      <c r="BL54" s="126">
        <f t="shared" si="20"/>
        <v>1</v>
      </c>
      <c r="BM54" s="126">
        <f t="shared" si="21"/>
        <v>1</v>
      </c>
      <c r="BN54" s="126">
        <f t="shared" si="22"/>
        <v>1</v>
      </c>
      <c r="BO54" s="126">
        <f t="shared" si="23"/>
        <v>1</v>
      </c>
      <c r="BP54" s="126">
        <f t="shared" si="24"/>
        <v>1</v>
      </c>
      <c r="BQ54" s="126">
        <f t="shared" si="25"/>
        <v>0</v>
      </c>
      <c r="BR54" s="126">
        <f t="shared" si="26"/>
        <v>1</v>
      </c>
      <c r="BS54" s="126">
        <f t="shared" si="27"/>
        <v>1</v>
      </c>
      <c r="BT54" s="126">
        <f t="shared" si="28"/>
        <v>1</v>
      </c>
      <c r="BU54" s="126">
        <f t="shared" si="29"/>
        <v>2</v>
      </c>
      <c r="BV54" s="126">
        <f t="shared" si="30"/>
        <v>2</v>
      </c>
      <c r="BW54" s="126">
        <f t="shared" si="31"/>
        <v>1</v>
      </c>
      <c r="BX54" s="126">
        <f t="shared" si="32"/>
        <v>1</v>
      </c>
      <c r="BY54" s="126">
        <f t="shared" si="33"/>
        <v>1</v>
      </c>
      <c r="BZ54" s="126">
        <f t="shared" si="34"/>
        <v>2</v>
      </c>
      <c r="CA54" s="141">
        <f t="shared" si="35"/>
        <v>3</v>
      </c>
      <c r="CB54" s="141"/>
      <c r="CC54" s="141"/>
      <c r="CD54" s="141"/>
      <c r="CE54" s="141"/>
    </row>
    <row r="55" spans="1:83" ht="12.75" customHeight="1">
      <c r="A55" s="1">
        <f>IF('СПИСОК КЛАССА'!L55&gt;0,1,0)</f>
        <v>0</v>
      </c>
      <c r="B55" s="236">
        <v>31</v>
      </c>
      <c r="C55" s="59" t="str">
        <f>IF(NOT(ISBLANK('СПИСОК КЛАССА'!C55)),'СПИСОК КЛАССА'!C55,"")</f>
        <v/>
      </c>
      <c r="D55" s="83" t="str">
        <f>IF(NOT(ISBLANK('СПИСОК КЛАССА'!D55)),IF($A55=1,'СПИСОК КЛАССА'!D55, "УЧЕНИК НЕ ВЫПОЛНЯЛ РАБОТУ"),"")</f>
        <v/>
      </c>
      <c r="E55" s="182" t="str">
        <f>IF($C55&lt;&gt;"",'СПИСОК КЛАССА'!L55,"")</f>
        <v/>
      </c>
      <c r="F55" s="135"/>
      <c r="G55" s="135"/>
      <c r="H55" s="135"/>
      <c r="I55" s="135"/>
      <c r="J55" s="135"/>
      <c r="K55" s="135"/>
      <c r="L55" s="135"/>
      <c r="M55" s="135"/>
      <c r="N55" s="135"/>
      <c r="O55" s="135"/>
      <c r="P55" s="135"/>
      <c r="Q55" s="135"/>
      <c r="R55" s="135"/>
      <c r="S55" s="135"/>
      <c r="T55" s="135"/>
      <c r="U55" s="135"/>
      <c r="V55" s="135"/>
      <c r="W55" s="135"/>
      <c r="X55" s="135"/>
      <c r="Y55" s="135"/>
      <c r="Z55" s="135"/>
      <c r="AA55" s="135"/>
      <c r="AB55" s="126"/>
      <c r="AC55" s="126"/>
      <c r="AD55" s="126"/>
      <c r="AE55" s="126"/>
      <c r="AF55" s="126"/>
      <c r="AG55" s="60"/>
      <c r="AH55" s="60"/>
      <c r="AI55" s="60"/>
      <c r="AJ55" s="60"/>
      <c r="AK55" s="60"/>
      <c r="AL55" s="60"/>
      <c r="AM55" s="60"/>
      <c r="AN55" s="60"/>
      <c r="AO55" s="60"/>
      <c r="AP55" s="60"/>
      <c r="AQ55" s="60"/>
      <c r="AR55" s="60"/>
      <c r="AS55" s="60"/>
      <c r="AT55" s="98"/>
      <c r="AU55" s="370" t="str">
        <f t="shared" ca="1" si="12"/>
        <v/>
      </c>
      <c r="AV55" s="261" t="str">
        <f t="shared" si="13"/>
        <v/>
      </c>
      <c r="AW55" s="262" t="str">
        <f t="shared" si="14"/>
        <v/>
      </c>
      <c r="AX55" s="263" t="str">
        <f t="shared" si="15"/>
        <v/>
      </c>
      <c r="AY55" s="262" t="str">
        <f t="shared" si="16"/>
        <v/>
      </c>
      <c r="AZ55" s="263" t="str">
        <f t="shared" si="17"/>
        <v/>
      </c>
      <c r="BA55" s="281" t="str">
        <f t="shared" si="18"/>
        <v/>
      </c>
      <c r="BB55" s="260"/>
      <c r="BC55" s="282"/>
      <c r="BD55" s="282"/>
      <c r="BE55" s="282"/>
      <c r="BF55" s="282"/>
      <c r="BG55" s="282"/>
      <c r="BH55" s="282"/>
      <c r="BI55" s="282"/>
      <c r="BJ55" s="141"/>
      <c r="BK55" s="126" t="e">
        <f t="shared" si="19"/>
        <v>#N/A</v>
      </c>
      <c r="BL55" s="126" t="e">
        <f t="shared" si="20"/>
        <v>#N/A</v>
      </c>
      <c r="BM55" s="126" t="e">
        <f t="shared" si="21"/>
        <v>#N/A</v>
      </c>
      <c r="BN55" s="126" t="e">
        <f t="shared" si="22"/>
        <v>#N/A</v>
      </c>
      <c r="BO55" s="126" t="e">
        <f t="shared" si="23"/>
        <v>#N/A</v>
      </c>
      <c r="BP55" s="126" t="e">
        <f t="shared" si="24"/>
        <v>#N/A</v>
      </c>
      <c r="BQ55" s="126" t="e">
        <f t="shared" si="25"/>
        <v>#N/A</v>
      </c>
      <c r="BR55" s="126" t="e">
        <f t="shared" si="26"/>
        <v>#N/A</v>
      </c>
      <c r="BS55" s="126" t="e">
        <f t="shared" si="27"/>
        <v>#N/A</v>
      </c>
      <c r="BT55" s="126" t="e">
        <f t="shared" si="28"/>
        <v>#N/A</v>
      </c>
      <c r="BU55" s="126" t="e">
        <f t="shared" si="29"/>
        <v>#N/A</v>
      </c>
      <c r="BV55" s="126" t="e">
        <f t="shared" si="30"/>
        <v>#N/A</v>
      </c>
      <c r="BW55" s="126" t="e">
        <f t="shared" si="31"/>
        <v>#N/A</v>
      </c>
      <c r="BX55" s="126" t="e">
        <f t="shared" si="32"/>
        <v>#N/A</v>
      </c>
      <c r="BY55" s="126" t="e">
        <f t="shared" si="33"/>
        <v>#N/A</v>
      </c>
      <c r="BZ55" s="126" t="e">
        <f t="shared" si="34"/>
        <v>#N/A</v>
      </c>
      <c r="CA55" s="141" t="e">
        <f t="shared" si="35"/>
        <v>#N/A</v>
      </c>
      <c r="CB55" s="141"/>
      <c r="CC55" s="141"/>
      <c r="CD55" s="141"/>
      <c r="CE55" s="141"/>
    </row>
    <row r="56" spans="1:83" ht="12.75" customHeight="1">
      <c r="A56" s="1">
        <f>IF('СПИСОК КЛАССА'!L56&gt;0,1,0)</f>
        <v>0</v>
      </c>
      <c r="B56" s="236">
        <v>32</v>
      </c>
      <c r="C56" s="59" t="str">
        <f>IF(NOT(ISBLANK('СПИСОК КЛАССА'!C56)),'СПИСОК КЛАССА'!C56,"")</f>
        <v/>
      </c>
      <c r="D56" s="83" t="str">
        <f>IF(NOT(ISBLANK('СПИСОК КЛАССА'!D56)),IF($A56=1,'СПИСОК КЛАССА'!D56, "УЧЕНИК НЕ ВЫПОЛНЯЛ РАБОТУ"),"")</f>
        <v/>
      </c>
      <c r="E56" s="182" t="str">
        <f>IF($C56&lt;&gt;"",'СПИСОК КЛАССА'!L56,"")</f>
        <v/>
      </c>
      <c r="F56" s="135"/>
      <c r="G56" s="135"/>
      <c r="H56" s="135"/>
      <c r="I56" s="135"/>
      <c r="J56" s="135"/>
      <c r="K56" s="135"/>
      <c r="L56" s="135"/>
      <c r="M56" s="135"/>
      <c r="N56" s="135"/>
      <c r="O56" s="135"/>
      <c r="P56" s="135"/>
      <c r="Q56" s="135"/>
      <c r="R56" s="135"/>
      <c r="S56" s="135"/>
      <c r="T56" s="135"/>
      <c r="U56" s="135"/>
      <c r="V56" s="135"/>
      <c r="W56" s="135"/>
      <c r="X56" s="135"/>
      <c r="Y56" s="135"/>
      <c r="Z56" s="135"/>
      <c r="AA56" s="135"/>
      <c r="AB56" s="126"/>
      <c r="AC56" s="126"/>
      <c r="AD56" s="126"/>
      <c r="AE56" s="126"/>
      <c r="AF56" s="126"/>
      <c r="AG56" s="60"/>
      <c r="AH56" s="60"/>
      <c r="AI56" s="60"/>
      <c r="AJ56" s="60"/>
      <c r="AK56" s="60"/>
      <c r="AL56" s="60"/>
      <c r="AM56" s="60"/>
      <c r="AN56" s="60"/>
      <c r="AO56" s="60"/>
      <c r="AP56" s="60"/>
      <c r="AQ56" s="60"/>
      <c r="AR56" s="60"/>
      <c r="AS56" s="60"/>
      <c r="AT56" s="98"/>
      <c r="AU56" s="370" t="str">
        <f t="shared" ca="1" si="12"/>
        <v/>
      </c>
      <c r="AV56" s="261" t="str">
        <f t="shared" si="13"/>
        <v/>
      </c>
      <c r="AW56" s="262" t="str">
        <f t="shared" si="14"/>
        <v/>
      </c>
      <c r="AX56" s="263" t="str">
        <f t="shared" si="15"/>
        <v/>
      </c>
      <c r="AY56" s="262" t="str">
        <f t="shared" si="16"/>
        <v/>
      </c>
      <c r="AZ56" s="263" t="str">
        <f t="shared" si="17"/>
        <v/>
      </c>
      <c r="BA56" s="281" t="str">
        <f t="shared" si="18"/>
        <v/>
      </c>
      <c r="BB56" s="260"/>
      <c r="BC56" s="282"/>
      <c r="BD56" s="282"/>
      <c r="BE56" s="282"/>
      <c r="BF56" s="282"/>
      <c r="BG56" s="282"/>
      <c r="BH56" s="282"/>
      <c r="BI56" s="282"/>
      <c r="BJ56" s="141"/>
      <c r="BK56" s="126" t="e">
        <f t="shared" si="19"/>
        <v>#N/A</v>
      </c>
      <c r="BL56" s="126" t="e">
        <f t="shared" si="20"/>
        <v>#N/A</v>
      </c>
      <c r="BM56" s="126" t="e">
        <f t="shared" si="21"/>
        <v>#N/A</v>
      </c>
      <c r="BN56" s="126" t="e">
        <f t="shared" si="22"/>
        <v>#N/A</v>
      </c>
      <c r="BO56" s="126" t="e">
        <f t="shared" si="23"/>
        <v>#N/A</v>
      </c>
      <c r="BP56" s="126" t="e">
        <f t="shared" si="24"/>
        <v>#N/A</v>
      </c>
      <c r="BQ56" s="126" t="e">
        <f t="shared" si="25"/>
        <v>#N/A</v>
      </c>
      <c r="BR56" s="126" t="e">
        <f t="shared" si="26"/>
        <v>#N/A</v>
      </c>
      <c r="BS56" s="126" t="e">
        <f t="shared" si="27"/>
        <v>#N/A</v>
      </c>
      <c r="BT56" s="126" t="e">
        <f t="shared" si="28"/>
        <v>#N/A</v>
      </c>
      <c r="BU56" s="126" t="e">
        <f t="shared" si="29"/>
        <v>#N/A</v>
      </c>
      <c r="BV56" s="126" t="e">
        <f t="shared" si="30"/>
        <v>#N/A</v>
      </c>
      <c r="BW56" s="126" t="e">
        <f t="shared" si="31"/>
        <v>#N/A</v>
      </c>
      <c r="BX56" s="126" t="e">
        <f t="shared" si="32"/>
        <v>#N/A</v>
      </c>
      <c r="BY56" s="126" t="e">
        <f t="shared" si="33"/>
        <v>#N/A</v>
      </c>
      <c r="BZ56" s="126" t="e">
        <f t="shared" si="34"/>
        <v>#N/A</v>
      </c>
      <c r="CA56" s="141" t="e">
        <f t="shared" si="35"/>
        <v>#N/A</v>
      </c>
      <c r="CB56" s="141"/>
      <c r="CC56" s="141"/>
      <c r="CD56" s="141"/>
      <c r="CE56" s="141"/>
    </row>
    <row r="57" spans="1:83" ht="12.75" customHeight="1">
      <c r="A57" s="1">
        <f>IF('СПИСОК КЛАССА'!L57&gt;0,1,0)</f>
        <v>0</v>
      </c>
      <c r="B57" s="236">
        <v>33</v>
      </c>
      <c r="C57" s="59" t="str">
        <f>IF(NOT(ISBLANK('СПИСОК КЛАССА'!C57)),'СПИСОК КЛАССА'!C57,"")</f>
        <v/>
      </c>
      <c r="D57" s="83" t="str">
        <f>IF(NOT(ISBLANK('СПИСОК КЛАССА'!D57)),IF($A57=1,'СПИСОК КЛАССА'!D57, "УЧЕНИК НЕ ВЫПОЛНЯЛ РАБОТУ"),"")</f>
        <v/>
      </c>
      <c r="E57" s="182" t="str">
        <f>IF($C57&lt;&gt;"",'СПИСОК КЛАССА'!L57,"")</f>
        <v/>
      </c>
      <c r="F57" s="135"/>
      <c r="G57" s="135"/>
      <c r="H57" s="135"/>
      <c r="I57" s="135"/>
      <c r="J57" s="135"/>
      <c r="K57" s="135"/>
      <c r="L57" s="135"/>
      <c r="M57" s="135"/>
      <c r="N57" s="135"/>
      <c r="O57" s="135"/>
      <c r="P57" s="135"/>
      <c r="Q57" s="135"/>
      <c r="R57" s="135"/>
      <c r="S57" s="135"/>
      <c r="T57" s="135"/>
      <c r="U57" s="135"/>
      <c r="V57" s="135"/>
      <c r="W57" s="135"/>
      <c r="X57" s="135"/>
      <c r="Y57" s="135"/>
      <c r="Z57" s="135"/>
      <c r="AA57" s="135"/>
      <c r="AB57" s="126"/>
      <c r="AC57" s="126"/>
      <c r="AD57" s="126"/>
      <c r="AE57" s="126"/>
      <c r="AF57" s="126"/>
      <c r="AG57" s="60"/>
      <c r="AH57" s="60"/>
      <c r="AI57" s="60"/>
      <c r="AJ57" s="60"/>
      <c r="AK57" s="60"/>
      <c r="AL57" s="60"/>
      <c r="AM57" s="60"/>
      <c r="AN57" s="60"/>
      <c r="AO57" s="60"/>
      <c r="AP57" s="60"/>
      <c r="AQ57" s="60"/>
      <c r="AR57" s="60"/>
      <c r="AS57" s="60"/>
      <c r="AT57" s="98"/>
      <c r="AU57" s="370" t="str">
        <f t="shared" ca="1" si="12"/>
        <v/>
      </c>
      <c r="AV57" s="261" t="str">
        <f t="shared" si="13"/>
        <v/>
      </c>
      <c r="AW57" s="262" t="str">
        <f t="shared" si="14"/>
        <v/>
      </c>
      <c r="AX57" s="263" t="str">
        <f t="shared" si="15"/>
        <v/>
      </c>
      <c r="AY57" s="262" t="str">
        <f t="shared" si="16"/>
        <v/>
      </c>
      <c r="AZ57" s="263" t="str">
        <f t="shared" si="17"/>
        <v/>
      </c>
      <c r="BA57" s="281" t="str">
        <f t="shared" si="18"/>
        <v/>
      </c>
      <c r="BB57" s="260"/>
      <c r="BC57" s="282"/>
      <c r="BD57" s="282"/>
      <c r="BE57" s="282"/>
      <c r="BF57" s="282"/>
      <c r="BG57" s="282"/>
      <c r="BH57" s="282"/>
      <c r="BI57" s="282"/>
      <c r="BJ57" s="141"/>
      <c r="BK57" s="126" t="e">
        <f t="shared" si="19"/>
        <v>#N/A</v>
      </c>
      <c r="BL57" s="126" t="e">
        <f t="shared" si="20"/>
        <v>#N/A</v>
      </c>
      <c r="BM57" s="126" t="e">
        <f t="shared" si="21"/>
        <v>#N/A</v>
      </c>
      <c r="BN57" s="126" t="e">
        <f t="shared" si="22"/>
        <v>#N/A</v>
      </c>
      <c r="BO57" s="126" t="e">
        <f t="shared" si="23"/>
        <v>#N/A</v>
      </c>
      <c r="BP57" s="126" t="e">
        <f t="shared" si="24"/>
        <v>#N/A</v>
      </c>
      <c r="BQ57" s="126" t="e">
        <f t="shared" si="25"/>
        <v>#N/A</v>
      </c>
      <c r="BR57" s="126" t="e">
        <f t="shared" si="26"/>
        <v>#N/A</v>
      </c>
      <c r="BS57" s="126" t="e">
        <f t="shared" si="27"/>
        <v>#N/A</v>
      </c>
      <c r="BT57" s="126" t="e">
        <f t="shared" si="28"/>
        <v>#N/A</v>
      </c>
      <c r="BU57" s="126" t="e">
        <f t="shared" si="29"/>
        <v>#N/A</v>
      </c>
      <c r="BV57" s="126" t="e">
        <f t="shared" si="30"/>
        <v>#N/A</v>
      </c>
      <c r="BW57" s="126" t="e">
        <f t="shared" si="31"/>
        <v>#N/A</v>
      </c>
      <c r="BX57" s="126" t="e">
        <f t="shared" si="32"/>
        <v>#N/A</v>
      </c>
      <c r="BY57" s="126" t="e">
        <f t="shared" si="33"/>
        <v>#N/A</v>
      </c>
      <c r="BZ57" s="126" t="e">
        <f t="shared" si="34"/>
        <v>#N/A</v>
      </c>
      <c r="CA57" s="141" t="e">
        <f t="shared" si="35"/>
        <v>#N/A</v>
      </c>
      <c r="CB57" s="141"/>
      <c r="CC57" s="141"/>
      <c r="CD57" s="141"/>
      <c r="CE57" s="141"/>
    </row>
    <row r="58" spans="1:83" ht="12.75" customHeight="1">
      <c r="A58" s="1">
        <f>IF('СПИСОК КЛАССА'!L58&gt;0,1,0)</f>
        <v>0</v>
      </c>
      <c r="B58" s="236">
        <v>34</v>
      </c>
      <c r="C58" s="59" t="str">
        <f>IF(NOT(ISBLANK('СПИСОК КЛАССА'!C58)),'СПИСОК КЛАССА'!C58,"")</f>
        <v/>
      </c>
      <c r="D58" s="83" t="str">
        <f>IF(NOT(ISBLANK('СПИСОК КЛАССА'!D58)),IF($A58=1,'СПИСОК КЛАССА'!D58, "УЧЕНИК НЕ ВЫПОЛНЯЛ РАБОТУ"),"")</f>
        <v/>
      </c>
      <c r="E58" s="182" t="str">
        <f>IF($C58&lt;&gt;"",'СПИСОК КЛАССА'!L58,"")</f>
        <v/>
      </c>
      <c r="F58" s="135"/>
      <c r="G58" s="135"/>
      <c r="H58" s="135"/>
      <c r="I58" s="135"/>
      <c r="J58" s="135"/>
      <c r="K58" s="135"/>
      <c r="L58" s="135"/>
      <c r="M58" s="135"/>
      <c r="N58" s="135"/>
      <c r="O58" s="135"/>
      <c r="P58" s="135"/>
      <c r="Q58" s="135"/>
      <c r="R58" s="135"/>
      <c r="S58" s="135"/>
      <c r="T58" s="135"/>
      <c r="U58" s="135"/>
      <c r="V58" s="135"/>
      <c r="W58" s="135"/>
      <c r="X58" s="135"/>
      <c r="Y58" s="135"/>
      <c r="Z58" s="135"/>
      <c r="AA58" s="135"/>
      <c r="AB58" s="126"/>
      <c r="AC58" s="126"/>
      <c r="AD58" s="126"/>
      <c r="AE58" s="126"/>
      <c r="AF58" s="126"/>
      <c r="AG58" s="60"/>
      <c r="AH58" s="60"/>
      <c r="AI58" s="60"/>
      <c r="AJ58" s="60"/>
      <c r="AK58" s="60"/>
      <c r="AL58" s="60"/>
      <c r="AM58" s="60"/>
      <c r="AN58" s="60"/>
      <c r="AO58" s="60"/>
      <c r="AP58" s="60"/>
      <c r="AQ58" s="60"/>
      <c r="AR58" s="60"/>
      <c r="AS58" s="60"/>
      <c r="AT58" s="98"/>
      <c r="AU58" s="370" t="str">
        <f t="shared" ca="1" si="12"/>
        <v/>
      </c>
      <c r="AV58" s="261" t="str">
        <f t="shared" si="13"/>
        <v/>
      </c>
      <c r="AW58" s="262" t="str">
        <f t="shared" si="14"/>
        <v/>
      </c>
      <c r="AX58" s="263" t="str">
        <f t="shared" si="15"/>
        <v/>
      </c>
      <c r="AY58" s="262" t="str">
        <f t="shared" si="16"/>
        <v/>
      </c>
      <c r="AZ58" s="263" t="str">
        <f t="shared" si="17"/>
        <v/>
      </c>
      <c r="BA58" s="281" t="str">
        <f t="shared" si="18"/>
        <v/>
      </c>
      <c r="BB58" s="260"/>
      <c r="BC58" s="282"/>
      <c r="BD58" s="282"/>
      <c r="BE58" s="282"/>
      <c r="BF58" s="282"/>
      <c r="BG58" s="282"/>
      <c r="BH58" s="282"/>
      <c r="BI58" s="282"/>
      <c r="BJ58" s="141"/>
      <c r="BK58" s="126" t="e">
        <f t="shared" si="19"/>
        <v>#N/A</v>
      </c>
      <c r="BL58" s="126" t="e">
        <f t="shared" si="20"/>
        <v>#N/A</v>
      </c>
      <c r="BM58" s="126" t="e">
        <f t="shared" si="21"/>
        <v>#N/A</v>
      </c>
      <c r="BN58" s="126" t="e">
        <f t="shared" si="22"/>
        <v>#N/A</v>
      </c>
      <c r="BO58" s="126" t="e">
        <f t="shared" si="23"/>
        <v>#N/A</v>
      </c>
      <c r="BP58" s="126" t="e">
        <f t="shared" si="24"/>
        <v>#N/A</v>
      </c>
      <c r="BQ58" s="126" t="e">
        <f t="shared" si="25"/>
        <v>#N/A</v>
      </c>
      <c r="BR58" s="126" t="e">
        <f t="shared" si="26"/>
        <v>#N/A</v>
      </c>
      <c r="BS58" s="126" t="e">
        <f t="shared" si="27"/>
        <v>#N/A</v>
      </c>
      <c r="BT58" s="126" t="e">
        <f t="shared" si="28"/>
        <v>#N/A</v>
      </c>
      <c r="BU58" s="126" t="e">
        <f t="shared" si="29"/>
        <v>#N/A</v>
      </c>
      <c r="BV58" s="126" t="e">
        <f t="shared" si="30"/>
        <v>#N/A</v>
      </c>
      <c r="BW58" s="126" t="e">
        <f t="shared" si="31"/>
        <v>#N/A</v>
      </c>
      <c r="BX58" s="126" t="e">
        <f t="shared" si="32"/>
        <v>#N/A</v>
      </c>
      <c r="BY58" s="126" t="e">
        <f t="shared" si="33"/>
        <v>#N/A</v>
      </c>
      <c r="BZ58" s="126" t="e">
        <f t="shared" si="34"/>
        <v>#N/A</v>
      </c>
      <c r="CA58" s="141" t="e">
        <f t="shared" si="35"/>
        <v>#N/A</v>
      </c>
      <c r="CB58" s="141"/>
      <c r="CC58" s="141"/>
      <c r="CD58" s="141"/>
      <c r="CE58" s="141"/>
    </row>
    <row r="59" spans="1:83" ht="12.75" customHeight="1">
      <c r="A59" s="1">
        <f>IF('СПИСОК КЛАССА'!L59&gt;0,1,0)</f>
        <v>0</v>
      </c>
      <c r="B59" s="236">
        <v>35</v>
      </c>
      <c r="C59" s="59" t="str">
        <f>IF(NOT(ISBLANK('СПИСОК КЛАССА'!C59)),'СПИСОК КЛАССА'!C59,"")</f>
        <v/>
      </c>
      <c r="D59" s="83" t="str">
        <f>IF(NOT(ISBLANK('СПИСОК КЛАССА'!D59)),IF($A59=1,'СПИСОК КЛАССА'!D59, "УЧЕНИК НЕ ВЫПОЛНЯЛ РАБОТУ"),"")</f>
        <v/>
      </c>
      <c r="E59" s="182" t="str">
        <f>IF($C59&lt;&gt;"",'СПИСОК КЛАССА'!L59,"")</f>
        <v/>
      </c>
      <c r="F59" s="135"/>
      <c r="G59" s="135"/>
      <c r="H59" s="135"/>
      <c r="I59" s="135"/>
      <c r="J59" s="135"/>
      <c r="K59" s="135"/>
      <c r="L59" s="135"/>
      <c r="M59" s="135"/>
      <c r="N59" s="135"/>
      <c r="O59" s="135"/>
      <c r="P59" s="135"/>
      <c r="Q59" s="135"/>
      <c r="R59" s="135"/>
      <c r="S59" s="135"/>
      <c r="T59" s="135"/>
      <c r="U59" s="135"/>
      <c r="V59" s="135"/>
      <c r="W59" s="135"/>
      <c r="X59" s="135"/>
      <c r="Y59" s="135"/>
      <c r="Z59" s="135"/>
      <c r="AA59" s="135"/>
      <c r="AB59" s="126"/>
      <c r="AC59" s="126"/>
      <c r="AD59" s="126"/>
      <c r="AE59" s="126"/>
      <c r="AF59" s="126"/>
      <c r="AG59" s="60"/>
      <c r="AH59" s="60"/>
      <c r="AI59" s="60"/>
      <c r="AJ59" s="60"/>
      <c r="AK59" s="60"/>
      <c r="AL59" s="60"/>
      <c r="AM59" s="60"/>
      <c r="AN59" s="60"/>
      <c r="AO59" s="60"/>
      <c r="AP59" s="60"/>
      <c r="AQ59" s="60"/>
      <c r="AR59" s="60"/>
      <c r="AS59" s="60"/>
      <c r="AT59" s="98"/>
      <c r="AU59" s="370" t="str">
        <f t="shared" ca="1" si="12"/>
        <v/>
      </c>
      <c r="AV59" s="261" t="str">
        <f t="shared" si="13"/>
        <v/>
      </c>
      <c r="AW59" s="262" t="str">
        <f t="shared" si="14"/>
        <v/>
      </c>
      <c r="AX59" s="263" t="str">
        <f t="shared" si="15"/>
        <v/>
      </c>
      <c r="AY59" s="262" t="str">
        <f t="shared" si="16"/>
        <v/>
      </c>
      <c r="AZ59" s="263" t="str">
        <f t="shared" si="17"/>
        <v/>
      </c>
      <c r="BA59" s="281" t="str">
        <f t="shared" si="18"/>
        <v/>
      </c>
      <c r="BB59" s="260"/>
      <c r="BC59" s="282"/>
      <c r="BD59" s="282"/>
      <c r="BE59" s="282"/>
      <c r="BF59" s="282"/>
      <c r="BG59" s="282"/>
      <c r="BH59" s="282"/>
      <c r="BI59" s="282"/>
      <c r="BJ59" s="141"/>
      <c r="BK59" s="126" t="e">
        <f t="shared" si="19"/>
        <v>#N/A</v>
      </c>
      <c r="BL59" s="126" t="e">
        <f t="shared" si="20"/>
        <v>#N/A</v>
      </c>
      <c r="BM59" s="126" t="e">
        <f t="shared" si="21"/>
        <v>#N/A</v>
      </c>
      <c r="BN59" s="126" t="e">
        <f t="shared" si="22"/>
        <v>#N/A</v>
      </c>
      <c r="BO59" s="126" t="e">
        <f t="shared" si="23"/>
        <v>#N/A</v>
      </c>
      <c r="BP59" s="126" t="e">
        <f t="shared" si="24"/>
        <v>#N/A</v>
      </c>
      <c r="BQ59" s="126" t="e">
        <f t="shared" si="25"/>
        <v>#N/A</v>
      </c>
      <c r="BR59" s="126" t="e">
        <f t="shared" si="26"/>
        <v>#N/A</v>
      </c>
      <c r="BS59" s="126" t="e">
        <f t="shared" si="27"/>
        <v>#N/A</v>
      </c>
      <c r="BT59" s="126" t="e">
        <f t="shared" si="28"/>
        <v>#N/A</v>
      </c>
      <c r="BU59" s="126" t="e">
        <f t="shared" si="29"/>
        <v>#N/A</v>
      </c>
      <c r="BV59" s="126" t="e">
        <f t="shared" si="30"/>
        <v>#N/A</v>
      </c>
      <c r="BW59" s="126" t="e">
        <f t="shared" si="31"/>
        <v>#N/A</v>
      </c>
      <c r="BX59" s="126" t="e">
        <f t="shared" si="32"/>
        <v>#N/A</v>
      </c>
      <c r="BY59" s="126" t="e">
        <f t="shared" si="33"/>
        <v>#N/A</v>
      </c>
      <c r="BZ59" s="126" t="e">
        <f t="shared" si="34"/>
        <v>#N/A</v>
      </c>
      <c r="CA59" s="141" t="e">
        <f t="shared" si="35"/>
        <v>#N/A</v>
      </c>
      <c r="CB59" s="141"/>
      <c r="CC59" s="141"/>
      <c r="CD59" s="141"/>
      <c r="CE59" s="141"/>
    </row>
    <row r="60" spans="1:83" ht="12.75" customHeight="1">
      <c r="A60" s="1">
        <f>IF('СПИСОК КЛАССА'!L60&gt;0,1,0)</f>
        <v>0</v>
      </c>
      <c r="B60" s="236">
        <v>36</v>
      </c>
      <c r="C60" s="59" t="str">
        <f>IF(NOT(ISBLANK('СПИСОК КЛАССА'!C60)),'СПИСОК КЛАССА'!C60,"")</f>
        <v/>
      </c>
      <c r="D60" s="83" t="str">
        <f>IF(NOT(ISBLANK('СПИСОК КЛАССА'!D60)),IF($A60=1,'СПИСОК КЛАССА'!D60, "УЧЕНИК НЕ ВЫПОЛНЯЛ РАБОТУ"),"")</f>
        <v/>
      </c>
      <c r="E60" s="182" t="str">
        <f>IF($C60&lt;&gt;"",'СПИСОК КЛАССА'!L60,"")</f>
        <v/>
      </c>
      <c r="F60" s="135"/>
      <c r="G60" s="135"/>
      <c r="H60" s="135"/>
      <c r="I60" s="135"/>
      <c r="J60" s="135"/>
      <c r="K60" s="135"/>
      <c r="L60" s="135"/>
      <c r="M60" s="135"/>
      <c r="N60" s="135"/>
      <c r="O60" s="135"/>
      <c r="P60" s="135"/>
      <c r="Q60" s="135"/>
      <c r="R60" s="135"/>
      <c r="S60" s="135"/>
      <c r="T60" s="135"/>
      <c r="U60" s="135"/>
      <c r="V60" s="135"/>
      <c r="W60" s="135"/>
      <c r="X60" s="135"/>
      <c r="Y60" s="135"/>
      <c r="Z60" s="135"/>
      <c r="AA60" s="135"/>
      <c r="AB60" s="126"/>
      <c r="AC60" s="126"/>
      <c r="AD60" s="126"/>
      <c r="AE60" s="126"/>
      <c r="AF60" s="126"/>
      <c r="AG60" s="60"/>
      <c r="AH60" s="60"/>
      <c r="AI60" s="60"/>
      <c r="AJ60" s="60"/>
      <c r="AK60" s="60"/>
      <c r="AL60" s="60"/>
      <c r="AM60" s="60"/>
      <c r="AN60" s="60"/>
      <c r="AO60" s="60"/>
      <c r="AP60" s="60"/>
      <c r="AQ60" s="60"/>
      <c r="AR60" s="60"/>
      <c r="AS60" s="60"/>
      <c r="AT60" s="98"/>
      <c r="AU60" s="370" t="str">
        <f t="shared" ca="1" si="12"/>
        <v/>
      </c>
      <c r="AV60" s="261" t="str">
        <f t="shared" si="13"/>
        <v/>
      </c>
      <c r="AW60" s="262" t="str">
        <f t="shared" si="14"/>
        <v/>
      </c>
      <c r="AX60" s="263" t="str">
        <f t="shared" si="15"/>
        <v/>
      </c>
      <c r="AY60" s="262" t="str">
        <f t="shared" si="16"/>
        <v/>
      </c>
      <c r="AZ60" s="263" t="str">
        <f t="shared" si="17"/>
        <v/>
      </c>
      <c r="BA60" s="281" t="str">
        <f t="shared" si="18"/>
        <v/>
      </c>
      <c r="BB60" s="260"/>
      <c r="BC60" s="282"/>
      <c r="BD60" s="282"/>
      <c r="BE60" s="282"/>
      <c r="BF60" s="282"/>
      <c r="BG60" s="282"/>
      <c r="BH60" s="282"/>
      <c r="BI60" s="282"/>
      <c r="BJ60" s="141"/>
      <c r="BK60" s="126" t="e">
        <f t="shared" si="19"/>
        <v>#N/A</v>
      </c>
      <c r="BL60" s="126" t="e">
        <f t="shared" si="20"/>
        <v>#N/A</v>
      </c>
      <c r="BM60" s="126" t="e">
        <f t="shared" si="21"/>
        <v>#N/A</v>
      </c>
      <c r="BN60" s="126" t="e">
        <f t="shared" si="22"/>
        <v>#N/A</v>
      </c>
      <c r="BO60" s="126" t="e">
        <f t="shared" si="23"/>
        <v>#N/A</v>
      </c>
      <c r="BP60" s="126" t="e">
        <f t="shared" si="24"/>
        <v>#N/A</v>
      </c>
      <c r="BQ60" s="126" t="e">
        <f t="shared" si="25"/>
        <v>#N/A</v>
      </c>
      <c r="BR60" s="126" t="e">
        <f t="shared" si="26"/>
        <v>#N/A</v>
      </c>
      <c r="BS60" s="126" t="e">
        <f t="shared" si="27"/>
        <v>#N/A</v>
      </c>
      <c r="BT60" s="126" t="e">
        <f t="shared" si="28"/>
        <v>#N/A</v>
      </c>
      <c r="BU60" s="126" t="e">
        <f t="shared" si="29"/>
        <v>#N/A</v>
      </c>
      <c r="BV60" s="126" t="e">
        <f t="shared" si="30"/>
        <v>#N/A</v>
      </c>
      <c r="BW60" s="126" t="e">
        <f t="shared" si="31"/>
        <v>#N/A</v>
      </c>
      <c r="BX60" s="126" t="e">
        <f t="shared" si="32"/>
        <v>#N/A</v>
      </c>
      <c r="BY60" s="126" t="e">
        <f t="shared" si="33"/>
        <v>#N/A</v>
      </c>
      <c r="BZ60" s="126" t="e">
        <f t="shared" si="34"/>
        <v>#N/A</v>
      </c>
      <c r="CA60" s="141" t="e">
        <f t="shared" si="35"/>
        <v>#N/A</v>
      </c>
      <c r="CB60" s="141"/>
      <c r="CC60" s="141"/>
      <c r="CD60" s="141"/>
      <c r="CE60" s="141"/>
    </row>
    <row r="61" spans="1:83" ht="12.75" customHeight="1">
      <c r="A61" s="1">
        <f>IF('СПИСОК КЛАССА'!L61&gt;0,1,0)</f>
        <v>0</v>
      </c>
      <c r="B61" s="236">
        <v>37</v>
      </c>
      <c r="C61" s="59" t="str">
        <f>IF(NOT(ISBLANK('СПИСОК КЛАССА'!C61)),'СПИСОК КЛАССА'!C61,"")</f>
        <v/>
      </c>
      <c r="D61" s="83" t="str">
        <f>IF(NOT(ISBLANK('СПИСОК КЛАССА'!D61)),IF($A61=1,'СПИСОК КЛАССА'!D61, "УЧЕНИК НЕ ВЫПОЛНЯЛ РАБОТУ"),"")</f>
        <v/>
      </c>
      <c r="E61" s="182" t="str">
        <f>IF($C61&lt;&gt;"",'СПИСОК КЛАССА'!L61,"")</f>
        <v/>
      </c>
      <c r="F61" s="135"/>
      <c r="G61" s="135"/>
      <c r="H61" s="135"/>
      <c r="I61" s="135"/>
      <c r="J61" s="135"/>
      <c r="K61" s="135"/>
      <c r="L61" s="135"/>
      <c r="M61" s="135"/>
      <c r="N61" s="135"/>
      <c r="O61" s="135"/>
      <c r="P61" s="135"/>
      <c r="Q61" s="135"/>
      <c r="R61" s="135"/>
      <c r="S61" s="135"/>
      <c r="T61" s="135"/>
      <c r="U61" s="135"/>
      <c r="V61" s="135"/>
      <c r="W61" s="135"/>
      <c r="X61" s="135"/>
      <c r="Y61" s="135"/>
      <c r="Z61" s="135"/>
      <c r="AA61" s="135"/>
      <c r="AB61" s="126"/>
      <c r="AC61" s="126"/>
      <c r="AD61" s="126"/>
      <c r="AE61" s="126"/>
      <c r="AF61" s="126"/>
      <c r="AG61" s="60"/>
      <c r="AH61" s="60"/>
      <c r="AI61" s="60"/>
      <c r="AJ61" s="60"/>
      <c r="AK61" s="60"/>
      <c r="AL61" s="60"/>
      <c r="AM61" s="60"/>
      <c r="AN61" s="60"/>
      <c r="AO61" s="60"/>
      <c r="AP61" s="60"/>
      <c r="AQ61" s="60"/>
      <c r="AR61" s="60"/>
      <c r="AS61" s="60"/>
      <c r="AT61" s="98"/>
      <c r="AU61" s="370" t="str">
        <f t="shared" ca="1" si="12"/>
        <v/>
      </c>
      <c r="AV61" s="261" t="str">
        <f t="shared" si="13"/>
        <v/>
      </c>
      <c r="AW61" s="262" t="str">
        <f t="shared" si="14"/>
        <v/>
      </c>
      <c r="AX61" s="263" t="str">
        <f t="shared" si="15"/>
        <v/>
      </c>
      <c r="AY61" s="262" t="str">
        <f t="shared" si="16"/>
        <v/>
      </c>
      <c r="AZ61" s="263" t="str">
        <f t="shared" si="17"/>
        <v/>
      </c>
      <c r="BA61" s="281" t="str">
        <f t="shared" si="18"/>
        <v/>
      </c>
      <c r="BB61" s="260"/>
      <c r="BC61" s="282"/>
      <c r="BD61" s="282"/>
      <c r="BE61" s="282"/>
      <c r="BF61" s="282"/>
      <c r="BG61" s="282"/>
      <c r="BH61" s="282"/>
      <c r="BI61" s="282"/>
      <c r="BJ61" s="141"/>
      <c r="BK61" s="126" t="e">
        <f t="shared" si="19"/>
        <v>#N/A</v>
      </c>
      <c r="BL61" s="126" t="e">
        <f t="shared" si="20"/>
        <v>#N/A</v>
      </c>
      <c r="BM61" s="126" t="e">
        <f t="shared" si="21"/>
        <v>#N/A</v>
      </c>
      <c r="BN61" s="126" t="e">
        <f t="shared" si="22"/>
        <v>#N/A</v>
      </c>
      <c r="BO61" s="126" t="e">
        <f t="shared" si="23"/>
        <v>#N/A</v>
      </c>
      <c r="BP61" s="126" t="e">
        <f t="shared" si="24"/>
        <v>#N/A</v>
      </c>
      <c r="BQ61" s="126" t="e">
        <f t="shared" si="25"/>
        <v>#N/A</v>
      </c>
      <c r="BR61" s="126" t="e">
        <f t="shared" si="26"/>
        <v>#N/A</v>
      </c>
      <c r="BS61" s="126" t="e">
        <f t="shared" si="27"/>
        <v>#N/A</v>
      </c>
      <c r="BT61" s="126" t="e">
        <f t="shared" si="28"/>
        <v>#N/A</v>
      </c>
      <c r="BU61" s="126" t="e">
        <f t="shared" si="29"/>
        <v>#N/A</v>
      </c>
      <c r="BV61" s="126" t="e">
        <f t="shared" si="30"/>
        <v>#N/A</v>
      </c>
      <c r="BW61" s="126" t="e">
        <f t="shared" si="31"/>
        <v>#N/A</v>
      </c>
      <c r="BX61" s="126" t="e">
        <f t="shared" si="32"/>
        <v>#N/A</v>
      </c>
      <c r="BY61" s="126" t="e">
        <f t="shared" si="33"/>
        <v>#N/A</v>
      </c>
      <c r="BZ61" s="126" t="e">
        <f t="shared" si="34"/>
        <v>#N/A</v>
      </c>
      <c r="CA61" s="141" t="e">
        <f t="shared" si="35"/>
        <v>#N/A</v>
      </c>
      <c r="CB61" s="141"/>
      <c r="CC61" s="141"/>
      <c r="CD61" s="141"/>
      <c r="CE61" s="141"/>
    </row>
    <row r="62" spans="1:83" ht="12.75" customHeight="1">
      <c r="A62" s="1">
        <f>IF('СПИСОК КЛАССА'!L62&gt;0,1,0)</f>
        <v>0</v>
      </c>
      <c r="B62" s="236">
        <v>38</v>
      </c>
      <c r="C62" s="59" t="str">
        <f>IF(NOT(ISBLANK('СПИСОК КЛАССА'!C62)),'СПИСОК КЛАССА'!C62,"")</f>
        <v/>
      </c>
      <c r="D62" s="83" t="str">
        <f>IF(NOT(ISBLANK('СПИСОК КЛАССА'!D62)),IF($A62=1,'СПИСОК КЛАССА'!D62, "УЧЕНИК НЕ ВЫПОЛНЯЛ РАБОТУ"),"")</f>
        <v/>
      </c>
      <c r="E62" s="182" t="str">
        <f>IF($C62&lt;&gt;"",'СПИСОК КЛАССА'!L62,"")</f>
        <v/>
      </c>
      <c r="F62" s="135"/>
      <c r="G62" s="135"/>
      <c r="H62" s="135"/>
      <c r="I62" s="135"/>
      <c r="J62" s="135"/>
      <c r="K62" s="135"/>
      <c r="L62" s="135"/>
      <c r="M62" s="135"/>
      <c r="N62" s="135"/>
      <c r="O62" s="135"/>
      <c r="P62" s="135"/>
      <c r="Q62" s="135"/>
      <c r="R62" s="135"/>
      <c r="S62" s="135"/>
      <c r="T62" s="135"/>
      <c r="U62" s="135"/>
      <c r="V62" s="135"/>
      <c r="W62" s="135"/>
      <c r="X62" s="135"/>
      <c r="Y62" s="135"/>
      <c r="Z62" s="135"/>
      <c r="AA62" s="135"/>
      <c r="AB62" s="126"/>
      <c r="AC62" s="126"/>
      <c r="AD62" s="126"/>
      <c r="AE62" s="126"/>
      <c r="AF62" s="126"/>
      <c r="AG62" s="60"/>
      <c r="AH62" s="60"/>
      <c r="AI62" s="60"/>
      <c r="AJ62" s="60"/>
      <c r="AK62" s="60"/>
      <c r="AL62" s="60"/>
      <c r="AM62" s="60"/>
      <c r="AN62" s="60"/>
      <c r="AO62" s="60"/>
      <c r="AP62" s="60"/>
      <c r="AQ62" s="60"/>
      <c r="AR62" s="60"/>
      <c r="AS62" s="60"/>
      <c r="AT62" s="98"/>
      <c r="AU62" s="370" t="str">
        <f t="shared" ca="1" si="12"/>
        <v/>
      </c>
      <c r="AV62" s="261" t="str">
        <f t="shared" si="13"/>
        <v/>
      </c>
      <c r="AW62" s="262" t="str">
        <f t="shared" si="14"/>
        <v/>
      </c>
      <c r="AX62" s="263" t="str">
        <f t="shared" si="15"/>
        <v/>
      </c>
      <c r="AY62" s="262" t="str">
        <f t="shared" si="16"/>
        <v/>
      </c>
      <c r="AZ62" s="263" t="str">
        <f t="shared" si="17"/>
        <v/>
      </c>
      <c r="BA62" s="281" t="str">
        <f t="shared" si="18"/>
        <v/>
      </c>
      <c r="BB62" s="260"/>
      <c r="BC62" s="282"/>
      <c r="BD62" s="282"/>
      <c r="BE62" s="282"/>
      <c r="BF62" s="282"/>
      <c r="BG62" s="282"/>
      <c r="BH62" s="282"/>
      <c r="BI62" s="282"/>
      <c r="BJ62" s="141"/>
      <c r="BK62" s="126" t="e">
        <f t="shared" si="19"/>
        <v>#N/A</v>
      </c>
      <c r="BL62" s="126" t="e">
        <f t="shared" si="20"/>
        <v>#N/A</v>
      </c>
      <c r="BM62" s="126" t="e">
        <f t="shared" si="21"/>
        <v>#N/A</v>
      </c>
      <c r="BN62" s="126" t="e">
        <f t="shared" si="22"/>
        <v>#N/A</v>
      </c>
      <c r="BO62" s="126" t="e">
        <f t="shared" si="23"/>
        <v>#N/A</v>
      </c>
      <c r="BP62" s="126" t="e">
        <f t="shared" si="24"/>
        <v>#N/A</v>
      </c>
      <c r="BQ62" s="126" t="e">
        <f t="shared" si="25"/>
        <v>#N/A</v>
      </c>
      <c r="BR62" s="126" t="e">
        <f t="shared" si="26"/>
        <v>#N/A</v>
      </c>
      <c r="BS62" s="126" t="e">
        <f t="shared" si="27"/>
        <v>#N/A</v>
      </c>
      <c r="BT62" s="126" t="e">
        <f t="shared" si="28"/>
        <v>#N/A</v>
      </c>
      <c r="BU62" s="126" t="e">
        <f t="shared" si="29"/>
        <v>#N/A</v>
      </c>
      <c r="BV62" s="126" t="e">
        <f t="shared" si="30"/>
        <v>#N/A</v>
      </c>
      <c r="BW62" s="126" t="e">
        <f t="shared" si="31"/>
        <v>#N/A</v>
      </c>
      <c r="BX62" s="126" t="e">
        <f t="shared" si="32"/>
        <v>#N/A</v>
      </c>
      <c r="BY62" s="126" t="e">
        <f t="shared" si="33"/>
        <v>#N/A</v>
      </c>
      <c r="BZ62" s="126" t="e">
        <f t="shared" si="34"/>
        <v>#N/A</v>
      </c>
      <c r="CA62" s="141" t="e">
        <f t="shared" si="35"/>
        <v>#N/A</v>
      </c>
      <c r="CB62" s="141"/>
      <c r="CC62" s="141"/>
      <c r="CD62" s="141"/>
      <c r="CE62" s="141"/>
    </row>
    <row r="63" spans="1:83" ht="12.75" customHeight="1">
      <c r="A63" s="1">
        <f>IF('СПИСОК КЛАССА'!L63&gt;0,1,0)</f>
        <v>0</v>
      </c>
      <c r="B63" s="236">
        <v>39</v>
      </c>
      <c r="C63" s="59" t="str">
        <f>IF(NOT(ISBLANK('СПИСОК КЛАССА'!C63)),'СПИСОК КЛАССА'!C63,"")</f>
        <v/>
      </c>
      <c r="D63" s="83" t="str">
        <f>IF(NOT(ISBLANK('СПИСОК КЛАССА'!D63)),IF($A63=1,'СПИСОК КЛАССА'!D63, "УЧЕНИК НЕ ВЫПОЛНЯЛ РАБОТУ"),"")</f>
        <v/>
      </c>
      <c r="E63" s="182" t="str">
        <f>IF($C63&lt;&gt;"",'СПИСОК КЛАССА'!L63,"")</f>
        <v/>
      </c>
      <c r="F63" s="135"/>
      <c r="G63" s="135"/>
      <c r="H63" s="135"/>
      <c r="I63" s="135"/>
      <c r="J63" s="135"/>
      <c r="K63" s="135"/>
      <c r="L63" s="135"/>
      <c r="M63" s="135"/>
      <c r="N63" s="135"/>
      <c r="O63" s="135"/>
      <c r="P63" s="135"/>
      <c r="Q63" s="135"/>
      <c r="R63" s="135"/>
      <c r="S63" s="135"/>
      <c r="T63" s="135"/>
      <c r="U63" s="135"/>
      <c r="V63" s="135"/>
      <c r="W63" s="135"/>
      <c r="X63" s="135"/>
      <c r="Y63" s="135"/>
      <c r="Z63" s="135"/>
      <c r="AA63" s="135"/>
      <c r="AB63" s="126"/>
      <c r="AC63" s="126"/>
      <c r="AD63" s="126"/>
      <c r="AE63" s="126"/>
      <c r="AF63" s="126"/>
      <c r="AG63" s="84"/>
      <c r="AH63" s="84"/>
      <c r="AI63" s="84"/>
      <c r="AJ63" s="84"/>
      <c r="AK63" s="84"/>
      <c r="AL63" s="84"/>
      <c r="AM63" s="84"/>
      <c r="AN63" s="84"/>
      <c r="AO63" s="84"/>
      <c r="AP63" s="84"/>
      <c r="AQ63" s="84"/>
      <c r="AR63" s="84"/>
      <c r="AS63" s="84"/>
      <c r="AT63" s="98"/>
      <c r="AU63" s="370" t="str">
        <f t="shared" ca="1" si="12"/>
        <v/>
      </c>
      <c r="AV63" s="261" t="str">
        <f t="shared" si="13"/>
        <v/>
      </c>
      <c r="AW63" s="262" t="str">
        <f t="shared" si="14"/>
        <v/>
      </c>
      <c r="AX63" s="263" t="str">
        <f t="shared" si="15"/>
        <v/>
      </c>
      <c r="AY63" s="262" t="str">
        <f t="shared" si="16"/>
        <v/>
      </c>
      <c r="AZ63" s="263" t="str">
        <f t="shared" si="17"/>
        <v/>
      </c>
      <c r="BA63" s="281" t="str">
        <f t="shared" si="18"/>
        <v/>
      </c>
      <c r="BB63" s="260"/>
      <c r="BC63" s="282"/>
      <c r="BD63" s="282"/>
      <c r="BE63" s="282"/>
      <c r="BF63" s="282"/>
      <c r="BG63" s="282"/>
      <c r="BH63" s="282"/>
      <c r="BI63" s="282"/>
      <c r="BJ63" s="141"/>
      <c r="BK63" s="126" t="e">
        <f t="shared" si="19"/>
        <v>#N/A</v>
      </c>
      <c r="BL63" s="126" t="e">
        <f t="shared" si="20"/>
        <v>#N/A</v>
      </c>
      <c r="BM63" s="126" t="e">
        <f t="shared" si="21"/>
        <v>#N/A</v>
      </c>
      <c r="BN63" s="126" t="e">
        <f t="shared" si="22"/>
        <v>#N/A</v>
      </c>
      <c r="BO63" s="126" t="e">
        <f t="shared" si="23"/>
        <v>#N/A</v>
      </c>
      <c r="BP63" s="126" t="e">
        <f t="shared" si="24"/>
        <v>#N/A</v>
      </c>
      <c r="BQ63" s="126" t="e">
        <f t="shared" si="25"/>
        <v>#N/A</v>
      </c>
      <c r="BR63" s="126" t="e">
        <f t="shared" si="26"/>
        <v>#N/A</v>
      </c>
      <c r="BS63" s="126" t="e">
        <f t="shared" si="27"/>
        <v>#N/A</v>
      </c>
      <c r="BT63" s="126" t="e">
        <f t="shared" si="28"/>
        <v>#N/A</v>
      </c>
      <c r="BU63" s="126" t="e">
        <f t="shared" si="29"/>
        <v>#N/A</v>
      </c>
      <c r="BV63" s="126" t="e">
        <f t="shared" si="30"/>
        <v>#N/A</v>
      </c>
      <c r="BW63" s="126" t="e">
        <f t="shared" si="31"/>
        <v>#N/A</v>
      </c>
      <c r="BX63" s="126" t="e">
        <f t="shared" si="32"/>
        <v>#N/A</v>
      </c>
      <c r="BY63" s="126" t="e">
        <f t="shared" si="33"/>
        <v>#N/A</v>
      </c>
      <c r="BZ63" s="126" t="e">
        <f t="shared" si="34"/>
        <v>#N/A</v>
      </c>
      <c r="CA63" s="141" t="e">
        <f t="shared" si="35"/>
        <v>#N/A</v>
      </c>
      <c r="CB63" s="141"/>
      <c r="CC63" s="141"/>
      <c r="CD63" s="141"/>
      <c r="CE63" s="141"/>
    </row>
    <row r="64" spans="1:83" ht="12.75" customHeight="1" thickBot="1">
      <c r="A64" s="1">
        <f>IF('СПИСОК КЛАССА'!L64&gt;0,1,0)</f>
        <v>0</v>
      </c>
      <c r="B64" s="237">
        <v>40</v>
      </c>
      <c r="C64" s="238" t="str">
        <f>IF(NOT(ISBLANK('СПИСОК КЛАССА'!C64)),'СПИСОК КЛАССА'!C64,"")</f>
        <v/>
      </c>
      <c r="D64" s="239" t="str">
        <f>IF(NOT(ISBLANK('СПИСОК КЛАССА'!D64)),IF($A64=1,'СПИСОК КЛАССА'!D64, "УЧЕНИК НЕ ВЫПОЛНЯЛ РАБОТУ"),"")</f>
        <v/>
      </c>
      <c r="E64" s="182" t="str">
        <f>IF($C64&lt;&gt;"",'СПИСОК КЛАССА'!L64,"")</f>
        <v/>
      </c>
      <c r="F64" s="135"/>
      <c r="G64" s="135"/>
      <c r="H64" s="135"/>
      <c r="I64" s="135"/>
      <c r="J64" s="135"/>
      <c r="K64" s="135"/>
      <c r="L64" s="135"/>
      <c r="M64" s="135"/>
      <c r="N64" s="135"/>
      <c r="O64" s="135"/>
      <c r="P64" s="135"/>
      <c r="Q64" s="135"/>
      <c r="R64" s="135"/>
      <c r="S64" s="135"/>
      <c r="T64" s="135"/>
      <c r="U64" s="135"/>
      <c r="V64" s="135"/>
      <c r="W64" s="135"/>
      <c r="X64" s="229"/>
      <c r="Y64" s="229"/>
      <c r="Z64" s="229"/>
      <c r="AA64" s="229"/>
      <c r="AB64" s="228"/>
      <c r="AC64" s="228"/>
      <c r="AD64" s="228"/>
      <c r="AE64" s="228"/>
      <c r="AF64" s="228"/>
      <c r="AG64" s="85"/>
      <c r="AH64" s="85"/>
      <c r="AI64" s="85"/>
      <c r="AJ64" s="85"/>
      <c r="AK64" s="85"/>
      <c r="AL64" s="85"/>
      <c r="AM64" s="85"/>
      <c r="AN64" s="85"/>
      <c r="AO64" s="85"/>
      <c r="AP64" s="85"/>
      <c r="AQ64" s="85"/>
      <c r="AR64" s="85"/>
      <c r="AS64" s="85"/>
      <c r="AT64" s="99"/>
      <c r="AU64" s="370" t="str">
        <f t="shared" ca="1" si="12"/>
        <v/>
      </c>
      <c r="AV64" s="261" t="str">
        <f t="shared" si="13"/>
        <v/>
      </c>
      <c r="AW64" s="262" t="str">
        <f t="shared" si="14"/>
        <v/>
      </c>
      <c r="AX64" s="263" t="str">
        <f t="shared" si="15"/>
        <v/>
      </c>
      <c r="AY64" s="262" t="str">
        <f t="shared" si="16"/>
        <v/>
      </c>
      <c r="AZ64" s="263" t="str">
        <f t="shared" si="17"/>
        <v/>
      </c>
      <c r="BA64" s="281" t="str">
        <f t="shared" si="18"/>
        <v/>
      </c>
      <c r="BB64" s="260"/>
      <c r="BC64" s="282"/>
      <c r="BD64" s="282"/>
      <c r="BE64" s="282"/>
      <c r="BF64" s="282"/>
      <c r="BG64" s="282"/>
      <c r="BH64" s="282"/>
      <c r="BI64" s="282"/>
      <c r="BJ64" s="141"/>
      <c r="BK64" s="126" t="e">
        <f t="shared" si="19"/>
        <v>#N/A</v>
      </c>
      <c r="BL64" s="126" t="e">
        <f t="shared" si="20"/>
        <v>#N/A</v>
      </c>
      <c r="BM64" s="126" t="e">
        <f t="shared" si="21"/>
        <v>#N/A</v>
      </c>
      <c r="BN64" s="126" t="e">
        <f t="shared" si="22"/>
        <v>#N/A</v>
      </c>
      <c r="BO64" s="126" t="e">
        <f t="shared" si="23"/>
        <v>#N/A</v>
      </c>
      <c r="BP64" s="126" t="e">
        <f t="shared" si="24"/>
        <v>#N/A</v>
      </c>
      <c r="BQ64" s="126" t="e">
        <f t="shared" si="25"/>
        <v>#N/A</v>
      </c>
      <c r="BR64" s="126" t="e">
        <f t="shared" si="26"/>
        <v>#N/A</v>
      </c>
      <c r="BS64" s="126" t="e">
        <f t="shared" si="27"/>
        <v>#N/A</v>
      </c>
      <c r="BT64" s="126" t="e">
        <f t="shared" si="28"/>
        <v>#N/A</v>
      </c>
      <c r="BU64" s="126" t="e">
        <f t="shared" si="29"/>
        <v>#N/A</v>
      </c>
      <c r="BV64" s="126" t="e">
        <f t="shared" si="30"/>
        <v>#N/A</v>
      </c>
      <c r="BW64" s="126" t="e">
        <f t="shared" si="31"/>
        <v>#N/A</v>
      </c>
      <c r="BX64" s="126" t="e">
        <f t="shared" si="32"/>
        <v>#N/A</v>
      </c>
      <c r="BY64" s="126" t="e">
        <f t="shared" si="33"/>
        <v>#N/A</v>
      </c>
      <c r="BZ64" s="126" t="e">
        <f t="shared" si="34"/>
        <v>#N/A</v>
      </c>
      <c r="CA64" s="141" t="e">
        <f t="shared" si="35"/>
        <v>#N/A</v>
      </c>
      <c r="CB64" s="141"/>
      <c r="CC64" s="141"/>
      <c r="CD64" s="141"/>
      <c r="CE64" s="141"/>
    </row>
    <row r="65" spans="1:85">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138"/>
      <c r="BC65" s="187"/>
      <c r="BD65" s="187"/>
      <c r="BE65" s="187"/>
      <c r="BF65" s="188"/>
      <c r="BG65" s="62"/>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row>
    <row r="66" spans="1:85">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138"/>
      <c r="BC66" s="187"/>
      <c r="BD66" s="187"/>
      <c r="BE66" s="187"/>
      <c r="BF66" s="188"/>
      <c r="BG66" s="62"/>
      <c r="BH66" s="138"/>
      <c r="BI66" s="138"/>
      <c r="BJ66" s="138"/>
      <c r="BK66" s="138"/>
      <c r="BL66" s="138"/>
      <c r="BM66" s="138"/>
      <c r="BN66" s="138"/>
      <c r="BO66" s="138"/>
      <c r="BP66" s="138"/>
      <c r="BQ66" s="138"/>
      <c r="BR66" s="138"/>
      <c r="BS66" s="138"/>
      <c r="BT66" s="138"/>
      <c r="BU66" s="138"/>
      <c r="BV66" s="138"/>
      <c r="BW66" s="138"/>
      <c r="BX66" s="138"/>
      <c r="BY66" s="138"/>
      <c r="BZ66" s="138"/>
      <c r="CA66" s="138"/>
      <c r="CB66" s="138"/>
      <c r="CC66" s="138"/>
      <c r="CD66" s="138"/>
      <c r="CE66" s="138"/>
      <c r="CF66" s="138"/>
      <c r="CG66" s="138"/>
    </row>
    <row r="67" spans="1:85">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138"/>
      <c r="BC67" s="187"/>
      <c r="BD67" s="187"/>
      <c r="BE67" s="187"/>
      <c r="BF67" s="188"/>
      <c r="BG67" s="62"/>
      <c r="BH67" s="138"/>
      <c r="BI67" s="138"/>
      <c r="BJ67" s="138"/>
      <c r="BK67" s="138"/>
      <c r="BL67" s="138"/>
      <c r="BM67" s="138"/>
      <c r="BN67" s="138"/>
      <c r="BO67" s="138"/>
      <c r="BP67" s="138"/>
      <c r="BQ67" s="138"/>
      <c r="BR67" s="138"/>
      <c r="BS67" s="138"/>
      <c r="BT67" s="138"/>
      <c r="BU67" s="138"/>
      <c r="BV67" s="138"/>
      <c r="BW67" s="138"/>
      <c r="BX67" s="138"/>
      <c r="BY67" s="138"/>
      <c r="BZ67" s="138"/>
      <c r="CA67" s="138"/>
      <c r="CB67" s="138"/>
      <c r="CC67" s="138"/>
      <c r="CD67" s="138"/>
      <c r="CE67" s="138"/>
      <c r="CF67" s="138"/>
      <c r="CG67" s="138"/>
    </row>
    <row r="68" spans="1:85">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138"/>
      <c r="BC68" s="187"/>
      <c r="BD68" s="187"/>
      <c r="BE68" s="187"/>
      <c r="BF68" s="188"/>
      <c r="BG68" s="62"/>
      <c r="BH68" s="138"/>
      <c r="BI68" s="138"/>
      <c r="BJ68" s="138"/>
      <c r="BK68" s="138"/>
      <c r="BL68" s="138"/>
      <c r="BM68" s="138"/>
      <c r="BN68" s="138"/>
      <c r="BO68" s="138"/>
      <c r="BP68" s="138"/>
      <c r="BQ68" s="138"/>
      <c r="BR68" s="138"/>
      <c r="BS68" s="138"/>
      <c r="BT68" s="138"/>
      <c r="BU68" s="138"/>
      <c r="BV68" s="138"/>
      <c r="BW68" s="138"/>
      <c r="BX68" s="138"/>
      <c r="BY68" s="138"/>
      <c r="BZ68" s="138"/>
      <c r="CA68" s="138"/>
      <c r="CB68" s="138"/>
      <c r="CC68" s="138"/>
      <c r="CD68" s="138"/>
      <c r="CE68" s="138"/>
      <c r="CF68" s="138"/>
      <c r="CG68" s="138"/>
    </row>
    <row r="69" spans="1:85">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138"/>
      <c r="BC69" s="187"/>
      <c r="BD69" s="187"/>
      <c r="BE69" s="187"/>
      <c r="BF69" s="188"/>
      <c r="BG69" s="62"/>
      <c r="BH69" s="138"/>
      <c r="BI69" s="138"/>
      <c r="BJ69" s="138"/>
      <c r="BK69" s="138"/>
      <c r="BL69" s="138"/>
      <c r="BM69" s="138"/>
      <c r="BN69" s="138"/>
      <c r="BO69" s="138"/>
      <c r="BP69" s="138"/>
      <c r="BQ69" s="138"/>
      <c r="BR69" s="138"/>
      <c r="BS69" s="138"/>
      <c r="BT69" s="138"/>
      <c r="BU69" s="138"/>
      <c r="BV69" s="138"/>
      <c r="BW69" s="138"/>
      <c r="BX69" s="138"/>
      <c r="BY69" s="138"/>
      <c r="BZ69" s="138"/>
      <c r="CA69" s="138"/>
      <c r="CB69" s="138"/>
      <c r="CC69" s="138"/>
      <c r="CD69" s="138"/>
      <c r="CE69" s="138"/>
      <c r="CF69" s="138"/>
      <c r="CG69" s="138"/>
    </row>
    <row r="70" spans="1:85">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138"/>
      <c r="BC70" s="187"/>
      <c r="BD70" s="187"/>
      <c r="BE70" s="187"/>
      <c r="BF70" s="188"/>
      <c r="BG70" s="62"/>
      <c r="BH70" s="138"/>
      <c r="BI70" s="138"/>
      <c r="BJ70" s="138"/>
      <c r="BK70" s="138"/>
      <c r="BL70" s="138"/>
      <c r="BM70" s="138"/>
      <c r="BN70" s="138"/>
      <c r="BO70" s="138"/>
      <c r="BP70" s="138"/>
      <c r="BQ70" s="138"/>
      <c r="BR70" s="138"/>
      <c r="BS70" s="138"/>
      <c r="BT70" s="138"/>
      <c r="BU70" s="138"/>
      <c r="BV70" s="138"/>
      <c r="BW70" s="138"/>
      <c r="BX70" s="138"/>
      <c r="BY70" s="138"/>
      <c r="BZ70" s="138"/>
      <c r="CA70" s="138"/>
      <c r="CB70" s="138"/>
      <c r="CC70" s="138"/>
      <c r="CD70" s="138"/>
      <c r="CE70" s="138"/>
      <c r="CF70" s="138"/>
      <c r="CG70" s="138"/>
    </row>
    <row r="71" spans="1:85">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138"/>
      <c r="BC71" s="187"/>
      <c r="BD71" s="187"/>
      <c r="BE71" s="187"/>
      <c r="BF71" s="188"/>
      <c r="BG71" s="62"/>
      <c r="BH71" s="138"/>
      <c r="BI71" s="138"/>
      <c r="BJ71" s="138"/>
      <c r="BK71" s="138"/>
      <c r="BL71" s="138"/>
      <c r="BM71" s="138"/>
      <c r="BN71" s="138"/>
      <c r="BO71" s="138"/>
      <c r="BP71" s="138"/>
      <c r="BQ71" s="138"/>
      <c r="BR71" s="138"/>
      <c r="BS71" s="138"/>
      <c r="BT71" s="138"/>
      <c r="BU71" s="138"/>
      <c r="BV71" s="138"/>
      <c r="BW71" s="138"/>
      <c r="BX71" s="138"/>
      <c r="BY71" s="138"/>
      <c r="BZ71" s="138"/>
      <c r="CA71" s="138"/>
      <c r="CB71" s="138"/>
      <c r="CC71" s="138"/>
      <c r="CD71" s="138"/>
      <c r="CE71" s="138"/>
      <c r="CF71" s="138"/>
      <c r="CG71" s="138"/>
    </row>
    <row r="72" spans="1:85">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138"/>
      <c r="BC72" s="187"/>
      <c r="BD72" s="187"/>
      <c r="BE72" s="187"/>
      <c r="BF72" s="188"/>
      <c r="BG72" s="62"/>
      <c r="BH72" s="138"/>
      <c r="BI72" s="138"/>
      <c r="BJ72" s="138"/>
      <c r="BK72" s="138"/>
      <c r="BL72" s="138"/>
      <c r="BM72" s="138"/>
      <c r="BN72" s="138"/>
      <c r="BO72" s="138"/>
      <c r="BP72" s="138"/>
      <c r="BQ72" s="138"/>
      <c r="BR72" s="138"/>
      <c r="BS72" s="138"/>
      <c r="BT72" s="138"/>
      <c r="BU72" s="138"/>
      <c r="BV72" s="138"/>
      <c r="BW72" s="138"/>
      <c r="BX72" s="138"/>
      <c r="BY72" s="138"/>
      <c r="BZ72" s="138"/>
      <c r="CA72" s="138"/>
      <c r="CB72" s="138"/>
      <c r="CC72" s="138"/>
      <c r="CD72" s="138"/>
      <c r="CE72" s="138"/>
      <c r="CF72" s="138"/>
      <c r="CG72" s="138"/>
    </row>
    <row r="73" spans="1:85">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138"/>
      <c r="BC73" s="187"/>
      <c r="BD73" s="187"/>
      <c r="BE73" s="187"/>
      <c r="BF73" s="188"/>
      <c r="BG73" s="62"/>
      <c r="BH73" s="138"/>
      <c r="BI73" s="138"/>
      <c r="BJ73" s="138"/>
      <c r="BK73" s="138"/>
      <c r="BL73" s="138"/>
      <c r="BM73" s="138"/>
      <c r="BN73" s="138"/>
      <c r="BO73" s="138"/>
      <c r="BP73" s="138"/>
      <c r="BQ73" s="138"/>
      <c r="BR73" s="138"/>
      <c r="BS73" s="138"/>
      <c r="BT73" s="138"/>
      <c r="BU73" s="138"/>
      <c r="BV73" s="138"/>
      <c r="BW73" s="138"/>
      <c r="BX73" s="138"/>
      <c r="BY73" s="138"/>
      <c r="BZ73" s="138"/>
      <c r="CA73" s="138"/>
      <c r="CB73" s="138"/>
      <c r="CC73" s="138"/>
      <c r="CD73" s="138"/>
      <c r="CE73" s="138"/>
      <c r="CF73" s="138"/>
      <c r="CG73" s="138"/>
    </row>
    <row r="74" spans="1:85">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138"/>
      <c r="BC74" s="187"/>
      <c r="BD74" s="187"/>
      <c r="BE74" s="187"/>
      <c r="BF74" s="188"/>
      <c r="BG74" s="62"/>
      <c r="BH74" s="138"/>
      <c r="BI74" s="138"/>
      <c r="BJ74" s="138"/>
      <c r="BK74" s="138"/>
      <c r="BL74" s="138"/>
      <c r="BM74" s="138"/>
      <c r="BN74" s="138"/>
      <c r="BO74" s="138"/>
      <c r="BP74" s="138"/>
      <c r="BQ74" s="138"/>
      <c r="BR74" s="138"/>
      <c r="BS74" s="138"/>
      <c r="BT74" s="138"/>
      <c r="BU74" s="138"/>
      <c r="BV74" s="138"/>
      <c r="BW74" s="138"/>
      <c r="BX74" s="138"/>
      <c r="BY74" s="138"/>
      <c r="BZ74" s="138"/>
      <c r="CA74" s="138"/>
      <c r="CB74" s="138"/>
      <c r="CC74" s="138"/>
      <c r="CD74" s="138"/>
      <c r="CE74" s="138"/>
      <c r="CF74" s="138"/>
      <c r="CG74" s="138"/>
    </row>
    <row r="75" spans="1:85">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138"/>
      <c r="BC75" s="187"/>
      <c r="BD75" s="187"/>
      <c r="BE75" s="187"/>
      <c r="BF75" s="188"/>
      <c r="BG75" s="62"/>
      <c r="BH75" s="138"/>
      <c r="BI75" s="138"/>
      <c r="BJ75" s="138"/>
      <c r="BK75" s="138"/>
      <c r="BL75" s="138"/>
      <c r="BM75" s="138"/>
      <c r="BN75" s="138"/>
      <c r="BO75" s="138"/>
      <c r="BP75" s="138"/>
      <c r="BQ75" s="138"/>
      <c r="BR75" s="138"/>
      <c r="BS75" s="138"/>
      <c r="BT75" s="138"/>
      <c r="BU75" s="138"/>
      <c r="BV75" s="138"/>
      <c r="BW75" s="138"/>
      <c r="BX75" s="138"/>
      <c r="BY75" s="138"/>
      <c r="BZ75" s="138"/>
      <c r="CA75" s="138"/>
      <c r="CB75" s="138"/>
      <c r="CC75" s="138"/>
      <c r="CD75" s="138"/>
      <c r="CE75" s="138"/>
      <c r="CF75" s="138"/>
      <c r="CG75" s="138"/>
    </row>
    <row r="76" spans="1:85">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138"/>
      <c r="BC76" s="187"/>
      <c r="BD76" s="187"/>
      <c r="BE76" s="187"/>
      <c r="BF76" s="188"/>
      <c r="BG76" s="62"/>
      <c r="BH76" s="138"/>
      <c r="BI76" s="138"/>
      <c r="BJ76" s="138"/>
      <c r="BK76" s="138"/>
      <c r="BL76" s="138"/>
      <c r="BM76" s="138"/>
      <c r="BN76" s="138"/>
      <c r="BO76" s="138"/>
      <c r="BP76" s="138"/>
      <c r="BQ76" s="138"/>
      <c r="BR76" s="138"/>
      <c r="BS76" s="138"/>
      <c r="BT76" s="138"/>
      <c r="BU76" s="138"/>
      <c r="BV76" s="138"/>
      <c r="BW76" s="138"/>
      <c r="BX76" s="138"/>
      <c r="BY76" s="138"/>
      <c r="BZ76" s="138"/>
      <c r="CA76" s="138"/>
      <c r="CB76" s="138"/>
      <c r="CC76" s="138"/>
      <c r="CD76" s="138"/>
      <c r="CE76" s="138"/>
      <c r="CF76" s="138"/>
      <c r="CG76" s="138"/>
    </row>
    <row r="77" spans="1:85">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138"/>
      <c r="BC77" s="187"/>
      <c r="BD77" s="187"/>
      <c r="BE77" s="187"/>
      <c r="BF77" s="188"/>
      <c r="BG77" s="62"/>
      <c r="BH77" s="138"/>
      <c r="BI77" s="138"/>
      <c r="BJ77" s="138"/>
      <c r="BK77" s="138"/>
      <c r="BL77" s="138"/>
      <c r="BM77" s="138"/>
      <c r="BN77" s="138"/>
      <c r="BO77" s="138"/>
      <c r="BP77" s="138"/>
      <c r="BQ77" s="138"/>
      <c r="BR77" s="138"/>
      <c r="BS77" s="138"/>
      <c r="BT77" s="138"/>
      <c r="BU77" s="138"/>
      <c r="BV77" s="138"/>
      <c r="BW77" s="138"/>
      <c r="BX77" s="138"/>
      <c r="BY77" s="138"/>
      <c r="BZ77" s="138"/>
      <c r="CA77" s="138"/>
      <c r="CB77" s="138"/>
      <c r="CC77" s="138"/>
      <c r="CD77" s="138"/>
      <c r="CE77" s="138"/>
      <c r="CF77" s="138"/>
      <c r="CG77" s="138"/>
    </row>
    <row r="78" spans="1:85">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138"/>
      <c r="BC78" s="187"/>
      <c r="BD78" s="187"/>
      <c r="BE78" s="187"/>
      <c r="BF78" s="188"/>
      <c r="BG78" s="62"/>
      <c r="BH78" s="138"/>
      <c r="BI78" s="138"/>
      <c r="BJ78" s="138"/>
      <c r="BK78" s="138"/>
      <c r="BL78" s="138"/>
      <c r="BM78" s="138"/>
      <c r="BN78" s="138"/>
      <c r="BO78" s="138"/>
      <c r="BP78" s="138"/>
      <c r="BQ78" s="138"/>
      <c r="BR78" s="138"/>
      <c r="BS78" s="138"/>
      <c r="BT78" s="138"/>
      <c r="BU78" s="138"/>
      <c r="BV78" s="138"/>
      <c r="BW78" s="138"/>
      <c r="BX78" s="138"/>
      <c r="BY78" s="138"/>
      <c r="BZ78" s="138"/>
      <c r="CA78" s="138"/>
      <c r="CB78" s="138"/>
      <c r="CC78" s="138"/>
      <c r="CD78" s="138"/>
      <c r="CE78" s="138"/>
      <c r="CF78" s="138"/>
      <c r="CG78" s="138"/>
    </row>
    <row r="79" spans="1:85">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138"/>
      <c r="BC79" s="187"/>
      <c r="BD79" s="187"/>
      <c r="BE79" s="187"/>
      <c r="BF79" s="188"/>
      <c r="BG79" s="62"/>
      <c r="BH79" s="138"/>
      <c r="BI79" s="138"/>
      <c r="BJ79" s="138"/>
      <c r="BK79" s="138"/>
      <c r="BL79" s="138"/>
      <c r="BM79" s="138"/>
      <c r="BN79" s="138"/>
      <c r="BO79" s="138"/>
      <c r="BP79" s="138"/>
      <c r="BQ79" s="138"/>
      <c r="BR79" s="138"/>
      <c r="BS79" s="138"/>
      <c r="BT79" s="138"/>
      <c r="BU79" s="138"/>
      <c r="BV79" s="138"/>
      <c r="BW79" s="138"/>
      <c r="BX79" s="138"/>
      <c r="BY79" s="138"/>
      <c r="BZ79" s="138"/>
      <c r="CA79" s="138"/>
      <c r="CB79" s="138"/>
      <c r="CC79" s="138"/>
      <c r="CD79" s="138"/>
      <c r="CE79" s="138"/>
      <c r="CF79" s="138"/>
      <c r="CG79" s="138"/>
    </row>
    <row r="80" spans="1:85">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138"/>
      <c r="BC80" s="187"/>
      <c r="BD80" s="187"/>
      <c r="BE80" s="187"/>
      <c r="BF80" s="188"/>
      <c r="BG80" s="62"/>
      <c r="BH80" s="138"/>
      <c r="BI80" s="138"/>
      <c r="BJ80" s="138"/>
      <c r="BK80" s="138"/>
      <c r="BL80" s="138"/>
      <c r="BM80" s="138"/>
      <c r="BN80" s="138"/>
      <c r="BO80" s="138"/>
      <c r="BP80" s="138"/>
      <c r="BQ80" s="138"/>
      <c r="BR80" s="138"/>
      <c r="BS80" s="138"/>
      <c r="BT80" s="138"/>
      <c r="BU80" s="138"/>
      <c r="BV80" s="138"/>
      <c r="BW80" s="138"/>
      <c r="BX80" s="138"/>
      <c r="BY80" s="138"/>
      <c r="BZ80" s="138"/>
      <c r="CA80" s="138"/>
      <c r="CB80" s="138"/>
      <c r="CC80" s="138"/>
      <c r="CD80" s="138"/>
      <c r="CE80" s="138"/>
      <c r="CF80" s="138"/>
      <c r="CG80" s="138"/>
    </row>
    <row r="81" spans="1:85">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138"/>
      <c r="BC81" s="187"/>
      <c r="BD81" s="187"/>
      <c r="BE81" s="187"/>
      <c r="BF81" s="188"/>
      <c r="BG81" s="62"/>
      <c r="BH81" s="138"/>
      <c r="BI81" s="138"/>
      <c r="BJ81" s="138"/>
      <c r="BK81" s="138"/>
      <c r="BL81" s="138"/>
      <c r="BM81" s="138"/>
      <c r="BN81" s="138"/>
      <c r="BO81" s="138"/>
      <c r="BP81" s="138"/>
      <c r="BQ81" s="138"/>
      <c r="BR81" s="138"/>
      <c r="BS81" s="138"/>
      <c r="BT81" s="138"/>
      <c r="BU81" s="138"/>
      <c r="BV81" s="138"/>
      <c r="BW81" s="138"/>
      <c r="BX81" s="138"/>
      <c r="BY81" s="138"/>
      <c r="BZ81" s="138"/>
      <c r="CA81" s="138"/>
      <c r="CB81" s="138"/>
      <c r="CC81" s="138"/>
      <c r="CD81" s="138"/>
      <c r="CE81" s="138"/>
      <c r="CF81" s="138"/>
      <c r="CG81" s="138"/>
    </row>
    <row r="82" spans="1:85">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138"/>
      <c r="BC82" s="187"/>
      <c r="BD82" s="187"/>
      <c r="BE82" s="187"/>
      <c r="BF82" s="188"/>
      <c r="BG82" s="62"/>
      <c r="BH82" s="138"/>
      <c r="BI82" s="138"/>
      <c r="BJ82" s="138"/>
      <c r="BK82" s="138"/>
      <c r="BL82" s="138"/>
      <c r="BM82" s="138"/>
      <c r="BN82" s="138"/>
      <c r="BO82" s="138"/>
      <c r="BP82" s="138"/>
      <c r="BQ82" s="138"/>
      <c r="BR82" s="138"/>
      <c r="BS82" s="138"/>
      <c r="BT82" s="138"/>
      <c r="BU82" s="138"/>
      <c r="BV82" s="138"/>
      <c r="BW82" s="138"/>
      <c r="BX82" s="138"/>
      <c r="BY82" s="138"/>
      <c r="BZ82" s="138"/>
      <c r="CA82" s="138"/>
      <c r="CB82" s="138"/>
      <c r="CC82" s="138"/>
      <c r="CD82" s="138"/>
      <c r="CE82" s="138"/>
      <c r="CF82" s="138"/>
      <c r="CG82" s="138"/>
    </row>
    <row r="83" spans="1:85">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138"/>
      <c r="BC83" s="187"/>
      <c r="BD83" s="187"/>
      <c r="BE83" s="187"/>
      <c r="BF83" s="188"/>
      <c r="BG83" s="62"/>
      <c r="BH83" s="138"/>
      <c r="BI83" s="138"/>
      <c r="BJ83" s="138"/>
      <c r="BK83" s="138"/>
      <c r="BL83" s="138"/>
      <c r="BM83" s="138"/>
      <c r="BN83" s="138"/>
      <c r="BO83" s="138"/>
      <c r="BP83" s="138"/>
      <c r="BQ83" s="138"/>
      <c r="BR83" s="138"/>
      <c r="BS83" s="138"/>
      <c r="BT83" s="138"/>
      <c r="BU83" s="138"/>
      <c r="BV83" s="138"/>
      <c r="BW83" s="138"/>
      <c r="BX83" s="138"/>
      <c r="BY83" s="138"/>
      <c r="BZ83" s="138"/>
      <c r="CA83" s="138"/>
      <c r="CB83" s="138"/>
      <c r="CC83" s="138"/>
      <c r="CD83" s="138"/>
      <c r="CE83" s="138"/>
      <c r="CF83" s="138"/>
      <c r="CG83" s="138"/>
    </row>
    <row r="84" spans="1:85">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138"/>
      <c r="BC84" s="187"/>
      <c r="BD84" s="187"/>
      <c r="BE84" s="187"/>
      <c r="BF84" s="188"/>
      <c r="BG84" s="62"/>
      <c r="BH84" s="138"/>
      <c r="BI84" s="138"/>
      <c r="BJ84" s="138"/>
      <c r="BK84" s="138"/>
      <c r="BL84" s="138"/>
      <c r="BM84" s="138"/>
      <c r="BN84" s="138"/>
      <c r="BO84" s="138"/>
      <c r="BP84" s="138"/>
      <c r="BQ84" s="138"/>
      <c r="BR84" s="138"/>
      <c r="BS84" s="138"/>
      <c r="BT84" s="138"/>
      <c r="BU84" s="138"/>
      <c r="BV84" s="138"/>
      <c r="BW84" s="138"/>
      <c r="BX84" s="138"/>
      <c r="BY84" s="138"/>
      <c r="BZ84" s="138"/>
      <c r="CA84" s="138"/>
      <c r="CB84" s="138"/>
      <c r="CC84" s="138"/>
      <c r="CD84" s="138"/>
      <c r="CE84" s="138"/>
      <c r="CF84" s="138"/>
      <c r="CG84" s="138"/>
    </row>
    <row r="85" spans="1:85">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138"/>
      <c r="BC85" s="187"/>
      <c r="BD85" s="187"/>
      <c r="BE85" s="187"/>
      <c r="BF85" s="188"/>
      <c r="BG85" s="62"/>
      <c r="BH85" s="138"/>
      <c r="BI85" s="138"/>
      <c r="BJ85" s="138"/>
      <c r="BK85" s="138"/>
      <c r="BL85" s="138"/>
      <c r="BM85" s="138"/>
      <c r="BN85" s="138"/>
      <c r="BO85" s="138"/>
      <c r="BP85" s="138"/>
      <c r="BQ85" s="138"/>
      <c r="BR85" s="138"/>
      <c r="BS85" s="138"/>
      <c r="BT85" s="138"/>
      <c r="BU85" s="138"/>
      <c r="BV85" s="138"/>
      <c r="BW85" s="138"/>
      <c r="BX85" s="138"/>
      <c r="BY85" s="138"/>
      <c r="BZ85" s="138"/>
      <c r="CA85" s="138"/>
      <c r="CB85" s="138"/>
      <c r="CC85" s="138"/>
      <c r="CD85" s="138"/>
      <c r="CE85" s="138"/>
      <c r="CF85" s="138"/>
      <c r="CG85" s="138"/>
    </row>
    <row r="86" spans="1:85">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138"/>
      <c r="BC86" s="187"/>
      <c r="BD86" s="187"/>
      <c r="BE86" s="187"/>
      <c r="BF86" s="188"/>
      <c r="BG86" s="62"/>
      <c r="BH86" s="138"/>
      <c r="BI86" s="138"/>
      <c r="BJ86" s="138"/>
      <c r="BK86" s="138"/>
      <c r="BL86" s="138"/>
      <c r="BM86" s="138"/>
      <c r="BN86" s="138"/>
      <c r="BO86" s="138"/>
      <c r="BP86" s="138"/>
      <c r="BQ86" s="138"/>
      <c r="BR86" s="138"/>
      <c r="BS86" s="138"/>
      <c r="BT86" s="138"/>
      <c r="BU86" s="138"/>
      <c r="BV86" s="138"/>
      <c r="BW86" s="138"/>
      <c r="BX86" s="138"/>
      <c r="BY86" s="138"/>
      <c r="BZ86" s="138"/>
      <c r="CA86" s="138"/>
      <c r="CB86" s="138"/>
      <c r="CC86" s="138"/>
      <c r="CD86" s="138"/>
      <c r="CE86" s="138"/>
      <c r="CF86" s="138"/>
      <c r="CG86" s="138"/>
    </row>
    <row r="87" spans="1:85">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138"/>
      <c r="BC87" s="187"/>
      <c r="BD87" s="187"/>
      <c r="BE87" s="187"/>
      <c r="BF87" s="188"/>
      <c r="BG87" s="62"/>
      <c r="BH87" s="138"/>
      <c r="BI87" s="138"/>
      <c r="BJ87" s="138"/>
      <c r="BK87" s="138"/>
      <c r="BL87" s="138"/>
      <c r="BM87" s="138"/>
      <c r="BN87" s="138"/>
      <c r="BO87" s="138"/>
      <c r="BP87" s="138"/>
      <c r="BQ87" s="138"/>
      <c r="BR87" s="138"/>
      <c r="BS87" s="138"/>
      <c r="BT87" s="138"/>
      <c r="BU87" s="138"/>
      <c r="BV87" s="138"/>
      <c r="BW87" s="138"/>
      <c r="BX87" s="138"/>
      <c r="BY87" s="138"/>
      <c r="BZ87" s="138"/>
      <c r="CA87" s="138"/>
      <c r="CB87" s="138"/>
      <c r="CC87" s="138"/>
      <c r="CD87" s="138"/>
      <c r="CE87" s="138"/>
      <c r="CF87" s="138"/>
      <c r="CG87" s="138"/>
    </row>
    <row r="88" spans="1:85">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138"/>
      <c r="BC88" s="187"/>
      <c r="BD88" s="187"/>
      <c r="BE88" s="187"/>
      <c r="BF88" s="188"/>
      <c r="BG88" s="62"/>
      <c r="BH88" s="138"/>
      <c r="BI88" s="138"/>
      <c r="BJ88" s="138"/>
      <c r="BK88" s="138"/>
      <c r="BL88" s="138"/>
      <c r="BM88" s="138"/>
      <c r="BN88" s="138"/>
      <c r="BO88" s="138"/>
      <c r="BP88" s="138"/>
      <c r="BQ88" s="138"/>
      <c r="BR88" s="138"/>
      <c r="BS88" s="138"/>
      <c r="BT88" s="138"/>
      <c r="BU88" s="138"/>
      <c r="BV88" s="138"/>
      <c r="BW88" s="138"/>
      <c r="BX88" s="138"/>
      <c r="BY88" s="138"/>
      <c r="BZ88" s="138"/>
      <c r="CA88" s="138"/>
      <c r="CB88" s="138"/>
      <c r="CC88" s="138"/>
      <c r="CD88" s="138"/>
      <c r="CE88" s="138"/>
      <c r="CF88" s="138"/>
      <c r="CG88" s="138"/>
    </row>
    <row r="89" spans="1:85">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138"/>
      <c r="BC89" s="187"/>
      <c r="BD89" s="187"/>
      <c r="BE89" s="187"/>
      <c r="BF89" s="188"/>
      <c r="BG89" s="62"/>
      <c r="BH89" s="138"/>
      <c r="BI89" s="138"/>
      <c r="BJ89" s="138"/>
      <c r="BK89" s="138"/>
      <c r="BL89" s="138"/>
      <c r="BM89" s="138"/>
      <c r="BN89" s="138"/>
      <c r="BO89" s="138"/>
      <c r="BP89" s="138"/>
      <c r="BQ89" s="138"/>
      <c r="BR89" s="138"/>
      <c r="BS89" s="138"/>
      <c r="BT89" s="138"/>
      <c r="BU89" s="138"/>
      <c r="BV89" s="138"/>
      <c r="BW89" s="138"/>
      <c r="BX89" s="138"/>
      <c r="BY89" s="138"/>
      <c r="BZ89" s="138"/>
      <c r="CA89" s="138"/>
      <c r="CB89" s="138"/>
      <c r="CC89" s="138"/>
      <c r="CD89" s="138"/>
      <c r="CE89" s="138"/>
      <c r="CF89" s="138"/>
      <c r="CG89" s="138"/>
    </row>
    <row r="90" spans="1:85">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138"/>
      <c r="BC90" s="187"/>
      <c r="BD90" s="187"/>
      <c r="BE90" s="187"/>
      <c r="BF90" s="188"/>
      <c r="BG90" s="62"/>
      <c r="BH90" s="138"/>
      <c r="BI90" s="138"/>
      <c r="BJ90" s="138"/>
      <c r="BK90" s="138"/>
      <c r="BL90" s="138"/>
      <c r="BM90" s="138"/>
      <c r="BN90" s="138"/>
      <c r="BO90" s="138"/>
      <c r="BP90" s="138"/>
      <c r="BQ90" s="138"/>
      <c r="BR90" s="138"/>
      <c r="BS90" s="138"/>
      <c r="BT90" s="138"/>
      <c r="BU90" s="138"/>
      <c r="BV90" s="138"/>
      <c r="BW90" s="138"/>
      <c r="BX90" s="138"/>
      <c r="BY90" s="138"/>
      <c r="BZ90" s="138"/>
      <c r="CA90" s="138"/>
      <c r="CB90" s="138"/>
      <c r="CC90" s="138"/>
      <c r="CD90" s="138"/>
      <c r="CE90" s="138"/>
      <c r="CF90" s="138"/>
      <c r="CG90" s="138"/>
    </row>
    <row r="91" spans="1:85">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138"/>
      <c r="BC91" s="187"/>
      <c r="BD91" s="187"/>
      <c r="BE91" s="187"/>
      <c r="BF91" s="188"/>
      <c r="BG91" s="62"/>
      <c r="BH91" s="138"/>
      <c r="BI91" s="138"/>
      <c r="BJ91" s="138"/>
      <c r="BK91" s="138"/>
      <c r="BL91" s="138"/>
      <c r="BM91" s="138"/>
      <c r="BN91" s="138"/>
      <c r="BO91" s="138"/>
      <c r="BP91" s="138"/>
      <c r="BQ91" s="138"/>
      <c r="BR91" s="138"/>
      <c r="BS91" s="138"/>
      <c r="BT91" s="138"/>
      <c r="BU91" s="138"/>
      <c r="BV91" s="138"/>
      <c r="BW91" s="138"/>
      <c r="BX91" s="138"/>
      <c r="BY91" s="138"/>
      <c r="BZ91" s="138"/>
      <c r="CA91" s="138"/>
      <c r="CB91" s="138"/>
      <c r="CC91" s="138"/>
      <c r="CD91" s="138"/>
      <c r="CE91" s="138"/>
      <c r="CF91" s="138"/>
      <c r="CG91" s="138"/>
    </row>
    <row r="92" spans="1:85">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138"/>
      <c r="BC92" s="187"/>
      <c r="BD92" s="187"/>
      <c r="BE92" s="187"/>
      <c r="BF92" s="188"/>
      <c r="BG92" s="62"/>
      <c r="BH92" s="138"/>
      <c r="BI92" s="138"/>
      <c r="BJ92" s="138"/>
      <c r="BK92" s="138"/>
      <c r="BL92" s="138"/>
      <c r="BM92" s="138"/>
      <c r="BN92" s="138"/>
      <c r="BO92" s="138"/>
      <c r="BP92" s="138"/>
      <c r="BQ92" s="138"/>
      <c r="BR92" s="138"/>
      <c r="BS92" s="138"/>
      <c r="BT92" s="138"/>
      <c r="BU92" s="138"/>
      <c r="BV92" s="138"/>
      <c r="BW92" s="138"/>
      <c r="BX92" s="138"/>
      <c r="BY92" s="138"/>
      <c r="BZ92" s="138"/>
      <c r="CA92" s="138"/>
      <c r="CB92" s="138"/>
      <c r="CC92" s="138"/>
      <c r="CD92" s="138"/>
      <c r="CE92" s="138"/>
      <c r="CF92" s="138"/>
      <c r="CG92" s="138"/>
    </row>
    <row r="93" spans="1:85">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138"/>
      <c r="BC93" s="187"/>
      <c r="BD93" s="187"/>
      <c r="BE93" s="187"/>
      <c r="BF93" s="188"/>
      <c r="BG93" s="62"/>
      <c r="BH93" s="138"/>
      <c r="BI93" s="138"/>
      <c r="BJ93" s="138"/>
      <c r="BK93" s="138"/>
      <c r="BL93" s="138"/>
      <c r="BM93" s="138"/>
      <c r="BN93" s="138"/>
      <c r="BO93" s="138"/>
      <c r="BP93" s="138"/>
      <c r="BQ93" s="138"/>
      <c r="BR93" s="138"/>
      <c r="BS93" s="138"/>
      <c r="BT93" s="138"/>
      <c r="BU93" s="138"/>
      <c r="BV93" s="138"/>
      <c r="BW93" s="138"/>
      <c r="BX93" s="138"/>
      <c r="BY93" s="138"/>
      <c r="BZ93" s="138"/>
      <c r="CA93" s="138"/>
      <c r="CB93" s="138"/>
      <c r="CC93" s="138"/>
      <c r="CD93" s="138"/>
      <c r="CE93" s="138"/>
      <c r="CF93" s="138"/>
      <c r="CG93" s="138"/>
    </row>
    <row r="94" spans="1:85">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138"/>
      <c r="BC94" s="187"/>
      <c r="BD94" s="187"/>
      <c r="BE94" s="187"/>
      <c r="BF94" s="188"/>
      <c r="BG94" s="62"/>
      <c r="BH94" s="138"/>
      <c r="BI94" s="138"/>
      <c r="BJ94" s="138"/>
      <c r="BK94" s="138"/>
      <c r="BL94" s="138"/>
      <c r="BM94" s="138"/>
      <c r="BN94" s="138"/>
      <c r="BO94" s="138"/>
      <c r="BP94" s="138"/>
      <c r="BQ94" s="138"/>
      <c r="BR94" s="138"/>
      <c r="BS94" s="138"/>
      <c r="BT94" s="138"/>
      <c r="BU94" s="138"/>
      <c r="BV94" s="138"/>
      <c r="BW94" s="138"/>
      <c r="BX94" s="138"/>
      <c r="BY94" s="138"/>
      <c r="BZ94" s="138"/>
      <c r="CA94" s="138"/>
      <c r="CB94" s="138"/>
      <c r="CC94" s="138"/>
      <c r="CD94" s="138"/>
      <c r="CE94" s="138"/>
      <c r="CF94" s="138"/>
      <c r="CG94" s="138"/>
    </row>
    <row r="95" spans="1:85">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138"/>
      <c r="BC95" s="187"/>
      <c r="BD95" s="187"/>
      <c r="BE95" s="187"/>
      <c r="BF95" s="188"/>
      <c r="BG95" s="62"/>
      <c r="BH95" s="138"/>
      <c r="BI95" s="138"/>
      <c r="BJ95" s="138"/>
      <c r="BK95" s="138"/>
      <c r="BL95" s="138"/>
      <c r="BM95" s="138"/>
      <c r="BN95" s="138"/>
      <c r="BO95" s="138"/>
      <c r="BP95" s="138"/>
      <c r="BQ95" s="138"/>
      <c r="BR95" s="138"/>
      <c r="BS95" s="138"/>
      <c r="BT95" s="138"/>
      <c r="BU95" s="138"/>
      <c r="BV95" s="138"/>
      <c r="BW95" s="138"/>
      <c r="BX95" s="138"/>
      <c r="BY95" s="138"/>
      <c r="BZ95" s="138"/>
      <c r="CA95" s="138"/>
      <c r="CB95" s="138"/>
      <c r="CC95" s="138"/>
      <c r="CD95" s="138"/>
      <c r="CE95" s="138"/>
      <c r="CF95" s="138"/>
      <c r="CG95" s="138"/>
    </row>
    <row r="96" spans="1:85">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138"/>
      <c r="BC96" s="187"/>
      <c r="BD96" s="187"/>
      <c r="BE96" s="187"/>
      <c r="BF96" s="188"/>
      <c r="BG96" s="62"/>
      <c r="BH96" s="138"/>
      <c r="BI96" s="138"/>
      <c r="BJ96" s="138"/>
      <c r="BK96" s="138"/>
      <c r="BL96" s="138"/>
      <c r="BM96" s="138"/>
      <c r="BN96" s="138"/>
      <c r="BO96" s="138"/>
      <c r="BP96" s="138"/>
      <c r="BQ96" s="138"/>
      <c r="BR96" s="138"/>
      <c r="BS96" s="138"/>
      <c r="BT96" s="138"/>
      <c r="BU96" s="138"/>
      <c r="BV96" s="138"/>
      <c r="BW96" s="138"/>
      <c r="BX96" s="138"/>
      <c r="BY96" s="138"/>
      <c r="BZ96" s="138"/>
      <c r="CA96" s="138"/>
      <c r="CB96" s="138"/>
      <c r="CC96" s="138"/>
      <c r="CD96" s="138"/>
      <c r="CE96" s="138"/>
      <c r="CF96" s="138"/>
      <c r="CG96" s="138"/>
    </row>
    <row r="97" spans="1:85">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138"/>
      <c r="BC97" s="187"/>
      <c r="BD97" s="187"/>
      <c r="BE97" s="187"/>
      <c r="BF97" s="188"/>
      <c r="BG97" s="62"/>
      <c r="BH97" s="138"/>
      <c r="BI97" s="138"/>
      <c r="BJ97" s="138"/>
      <c r="BK97" s="138"/>
      <c r="BL97" s="138"/>
      <c r="BM97" s="138"/>
      <c r="BN97" s="138"/>
      <c r="BO97" s="138"/>
      <c r="BP97" s="138"/>
      <c r="BQ97" s="138"/>
      <c r="BR97" s="138"/>
      <c r="BS97" s="138"/>
      <c r="BT97" s="138"/>
      <c r="BU97" s="138"/>
      <c r="BV97" s="138"/>
      <c r="BW97" s="138"/>
      <c r="BX97" s="138"/>
      <c r="BY97" s="138"/>
      <c r="BZ97" s="138"/>
      <c r="CA97" s="138"/>
      <c r="CB97" s="138"/>
      <c r="CC97" s="138"/>
      <c r="CD97" s="138"/>
      <c r="CE97" s="138"/>
      <c r="CF97" s="138"/>
      <c r="CG97" s="138"/>
    </row>
    <row r="98" spans="1:85">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138"/>
      <c r="BC98" s="187"/>
      <c r="BD98" s="187"/>
      <c r="BE98" s="187"/>
      <c r="BF98" s="188"/>
      <c r="BG98" s="62"/>
      <c r="BH98" s="138"/>
      <c r="BI98" s="138"/>
      <c r="BJ98" s="138"/>
      <c r="BK98" s="138"/>
      <c r="BL98" s="138"/>
      <c r="BM98" s="138"/>
      <c r="BN98" s="138"/>
      <c r="BO98" s="138"/>
      <c r="BP98" s="138"/>
      <c r="BQ98" s="138"/>
      <c r="BR98" s="138"/>
      <c r="BS98" s="138"/>
      <c r="BT98" s="138"/>
      <c r="BU98" s="138"/>
      <c r="BV98" s="138"/>
      <c r="BW98" s="138"/>
      <c r="BX98" s="138"/>
      <c r="BY98" s="138"/>
      <c r="BZ98" s="138"/>
      <c r="CA98" s="138"/>
      <c r="CB98" s="138"/>
      <c r="CC98" s="138"/>
      <c r="CD98" s="138"/>
      <c r="CE98" s="138"/>
      <c r="CF98" s="138"/>
      <c r="CG98" s="138"/>
    </row>
    <row r="99" spans="1:85">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138"/>
      <c r="BC99" s="187"/>
      <c r="BD99" s="187"/>
      <c r="BE99" s="187"/>
      <c r="BF99" s="188"/>
      <c r="BG99" s="62"/>
      <c r="BH99" s="138"/>
      <c r="BI99" s="138"/>
      <c r="BJ99" s="138"/>
      <c r="BK99" s="138"/>
      <c r="BL99" s="138"/>
      <c r="BM99" s="138"/>
      <c r="BN99" s="138"/>
      <c r="BO99" s="138"/>
      <c r="BP99" s="138"/>
      <c r="BQ99" s="138"/>
      <c r="BR99" s="138"/>
      <c r="BS99" s="138"/>
      <c r="BT99" s="138"/>
      <c r="BU99" s="138"/>
      <c r="BV99" s="138"/>
      <c r="BW99" s="138"/>
      <c r="BX99" s="138"/>
      <c r="BY99" s="138"/>
      <c r="BZ99" s="138"/>
      <c r="CA99" s="138"/>
      <c r="CB99" s="138"/>
      <c r="CC99" s="138"/>
      <c r="CD99" s="138"/>
      <c r="CE99" s="138"/>
      <c r="CF99" s="138"/>
      <c r="CG99" s="138"/>
    </row>
    <row r="100" spans="1:85">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138"/>
      <c r="BC100" s="187"/>
      <c r="BD100" s="187"/>
      <c r="BE100" s="187"/>
      <c r="BF100" s="188"/>
      <c r="BG100" s="62"/>
      <c r="BH100" s="138"/>
      <c r="BI100" s="138"/>
      <c r="BJ100" s="138"/>
      <c r="BK100" s="138"/>
      <c r="BL100" s="138"/>
      <c r="BM100" s="138"/>
      <c r="BN100" s="138"/>
      <c r="BO100" s="138"/>
      <c r="BP100" s="138"/>
      <c r="BQ100" s="138"/>
      <c r="BR100" s="138"/>
      <c r="BS100" s="138"/>
      <c r="BT100" s="138"/>
      <c r="BU100" s="138"/>
      <c r="BV100" s="138"/>
      <c r="BW100" s="138"/>
      <c r="BX100" s="138"/>
      <c r="BY100" s="138"/>
      <c r="BZ100" s="138"/>
      <c r="CA100" s="138"/>
      <c r="CB100" s="138"/>
      <c r="CC100" s="138"/>
      <c r="CD100" s="138"/>
      <c r="CE100" s="138"/>
      <c r="CF100" s="138"/>
      <c r="CG100" s="138"/>
    </row>
    <row r="101" spans="1:85">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138"/>
      <c r="BC101" s="187"/>
      <c r="BD101" s="187"/>
      <c r="BE101" s="187"/>
      <c r="BF101" s="188"/>
      <c r="BG101" s="62"/>
      <c r="BH101" s="138"/>
      <c r="BI101" s="138"/>
      <c r="BJ101" s="138"/>
      <c r="BK101" s="138"/>
      <c r="BL101" s="138"/>
      <c r="BM101" s="138"/>
      <c r="BN101" s="138"/>
      <c r="BO101" s="138"/>
      <c r="BP101" s="138"/>
      <c r="BQ101" s="138"/>
      <c r="BR101" s="138"/>
      <c r="BS101" s="138"/>
      <c r="BT101" s="138"/>
      <c r="BU101" s="138"/>
      <c r="BV101" s="138"/>
      <c r="BW101" s="138"/>
      <c r="BX101" s="138"/>
      <c r="BY101" s="138"/>
      <c r="BZ101" s="138"/>
      <c r="CA101" s="138"/>
      <c r="CB101" s="138"/>
      <c r="CC101" s="138"/>
      <c r="CD101" s="138"/>
      <c r="CE101" s="138"/>
      <c r="CF101" s="138"/>
      <c r="CG101" s="138"/>
    </row>
    <row r="102" spans="1:85">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138"/>
      <c r="BC102" s="187"/>
      <c r="BD102" s="187"/>
      <c r="BE102" s="187"/>
      <c r="BF102" s="188"/>
      <c r="BG102" s="62"/>
      <c r="BH102" s="138"/>
      <c r="BI102" s="138"/>
      <c r="BJ102" s="138"/>
      <c r="BK102" s="138"/>
      <c r="BL102" s="138"/>
      <c r="BM102" s="138"/>
      <c r="BN102" s="138"/>
      <c r="BO102" s="138"/>
      <c r="BP102" s="138"/>
      <c r="BQ102" s="138"/>
      <c r="BR102" s="138"/>
      <c r="BS102" s="138"/>
      <c r="BT102" s="138"/>
      <c r="BU102" s="138"/>
      <c r="BV102" s="138"/>
      <c r="BW102" s="138"/>
      <c r="BX102" s="138"/>
      <c r="BY102" s="138"/>
      <c r="BZ102" s="138"/>
      <c r="CA102" s="138"/>
      <c r="CB102" s="138"/>
      <c r="CC102" s="138"/>
      <c r="CD102" s="138"/>
      <c r="CE102" s="138"/>
      <c r="CF102" s="138"/>
      <c r="CG102" s="138"/>
    </row>
    <row r="103" spans="1:85">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138"/>
      <c r="BC103" s="187"/>
      <c r="BD103" s="187"/>
      <c r="BE103" s="187"/>
      <c r="BF103" s="188"/>
      <c r="BG103" s="62"/>
      <c r="BH103" s="138"/>
      <c r="BI103" s="138"/>
      <c r="BJ103" s="138"/>
      <c r="BK103" s="138"/>
      <c r="BL103" s="138"/>
      <c r="BM103" s="138"/>
      <c r="BN103" s="138"/>
      <c r="BO103" s="138"/>
      <c r="BP103" s="138"/>
      <c r="BQ103" s="138"/>
      <c r="BR103" s="138"/>
      <c r="BS103" s="138"/>
      <c r="BT103" s="138"/>
      <c r="BU103" s="138"/>
      <c r="BV103" s="138"/>
      <c r="BW103" s="138"/>
      <c r="BX103" s="138"/>
      <c r="BY103" s="138"/>
      <c r="BZ103" s="138"/>
      <c r="CA103" s="138"/>
      <c r="CB103" s="138"/>
      <c r="CC103" s="138"/>
      <c r="CD103" s="138"/>
      <c r="CE103" s="138"/>
      <c r="CF103" s="138"/>
      <c r="CG103" s="138"/>
    </row>
    <row r="104" spans="1:85">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138"/>
      <c r="BC104" s="187"/>
      <c r="BD104" s="187"/>
      <c r="BE104" s="187"/>
      <c r="BF104" s="188"/>
      <c r="BG104" s="62"/>
      <c r="BH104" s="138"/>
      <c r="BI104" s="138"/>
      <c r="BJ104" s="138"/>
      <c r="BK104" s="138"/>
      <c r="BL104" s="138"/>
      <c r="BM104" s="138"/>
      <c r="BN104" s="138"/>
      <c r="BO104" s="138"/>
      <c r="BP104" s="138"/>
      <c r="BQ104" s="138"/>
      <c r="BR104" s="138"/>
      <c r="BS104" s="138"/>
      <c r="BT104" s="138"/>
      <c r="BU104" s="138"/>
      <c r="BV104" s="138"/>
      <c r="BW104" s="138"/>
      <c r="BX104" s="138"/>
      <c r="BY104" s="138"/>
      <c r="BZ104" s="138"/>
      <c r="CA104" s="138"/>
      <c r="CB104" s="138"/>
      <c r="CC104" s="138"/>
      <c r="CD104" s="138"/>
      <c r="CE104" s="138"/>
      <c r="CF104" s="138"/>
      <c r="CG104" s="138"/>
    </row>
    <row r="105" spans="1:85">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138"/>
      <c r="BC105" s="187"/>
      <c r="BD105" s="187"/>
      <c r="BE105" s="187"/>
      <c r="BF105" s="188"/>
      <c r="BG105" s="62"/>
      <c r="BH105" s="138"/>
      <c r="BI105" s="138"/>
      <c r="BJ105" s="138"/>
      <c r="BK105" s="138"/>
      <c r="BL105" s="138"/>
      <c r="BM105" s="138"/>
      <c r="BN105" s="138"/>
      <c r="BO105" s="138"/>
      <c r="BP105" s="138"/>
      <c r="BQ105" s="138"/>
      <c r="BR105" s="138"/>
      <c r="BS105" s="138"/>
      <c r="BT105" s="138"/>
      <c r="BU105" s="138"/>
      <c r="BV105" s="138"/>
      <c r="BW105" s="138"/>
      <c r="BX105" s="138"/>
      <c r="BY105" s="138"/>
      <c r="BZ105" s="138"/>
      <c r="CA105" s="138"/>
      <c r="CB105" s="138"/>
      <c r="CC105" s="138"/>
      <c r="CD105" s="138"/>
      <c r="CE105" s="138"/>
      <c r="CF105" s="138"/>
      <c r="CG105" s="138"/>
    </row>
    <row r="106" spans="1:85">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138"/>
      <c r="BC106" s="187"/>
      <c r="BD106" s="187"/>
      <c r="BE106" s="187"/>
      <c r="BF106" s="188"/>
      <c r="BG106" s="62"/>
      <c r="BH106" s="138"/>
      <c r="BI106" s="138"/>
      <c r="BJ106" s="138"/>
      <c r="BK106" s="138"/>
      <c r="BL106" s="138"/>
      <c r="BM106" s="138"/>
      <c r="BN106" s="138"/>
      <c r="BO106" s="138"/>
      <c r="BP106" s="138"/>
      <c r="BQ106" s="138"/>
      <c r="BR106" s="138"/>
      <c r="BS106" s="138"/>
      <c r="BT106" s="138"/>
      <c r="BU106" s="138"/>
      <c r="BV106" s="138"/>
      <c r="BW106" s="138"/>
      <c r="BX106" s="138"/>
      <c r="BY106" s="138"/>
      <c r="BZ106" s="138"/>
      <c r="CA106" s="138"/>
      <c r="CB106" s="138"/>
      <c r="CC106" s="138"/>
      <c r="CD106" s="138"/>
      <c r="CE106" s="138"/>
      <c r="CF106" s="138"/>
      <c r="CG106" s="138"/>
    </row>
    <row r="107" spans="1:85">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138"/>
      <c r="BC107" s="187"/>
      <c r="BD107" s="187"/>
      <c r="BE107" s="187"/>
      <c r="BF107" s="188"/>
      <c r="BG107" s="62"/>
      <c r="BH107" s="138"/>
      <c r="BI107" s="138"/>
      <c r="BJ107" s="138"/>
      <c r="BK107" s="138"/>
      <c r="BL107" s="138"/>
      <c r="BM107" s="138"/>
      <c r="BN107" s="138"/>
      <c r="BO107" s="138"/>
      <c r="BP107" s="138"/>
      <c r="BQ107" s="138"/>
      <c r="BR107" s="138"/>
      <c r="BS107" s="138"/>
      <c r="BT107" s="138"/>
      <c r="BU107" s="138"/>
      <c r="BV107" s="138"/>
      <c r="BW107" s="138"/>
      <c r="BX107" s="138"/>
      <c r="BY107" s="138"/>
      <c r="BZ107" s="138"/>
      <c r="CA107" s="138"/>
      <c r="CB107" s="138"/>
      <c r="CC107" s="138"/>
      <c r="CD107" s="138"/>
      <c r="CE107" s="138"/>
      <c r="CF107" s="138"/>
      <c r="CG107" s="138"/>
    </row>
    <row r="108" spans="1:85">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138"/>
      <c r="BC108" s="187"/>
      <c r="BD108" s="187"/>
      <c r="BE108" s="187"/>
      <c r="BF108" s="188"/>
      <c r="BG108" s="62"/>
      <c r="BH108" s="138"/>
      <c r="BI108" s="138"/>
      <c r="BJ108" s="138"/>
      <c r="BK108" s="138"/>
      <c r="BL108" s="138"/>
      <c r="BM108" s="138"/>
      <c r="BN108" s="138"/>
      <c r="BO108" s="138"/>
      <c r="BP108" s="138"/>
      <c r="BQ108" s="138"/>
      <c r="BR108" s="138"/>
      <c r="BS108" s="138"/>
      <c r="BT108" s="138"/>
      <c r="BU108" s="138"/>
      <c r="BV108" s="138"/>
      <c r="BW108" s="138"/>
      <c r="BX108" s="138"/>
      <c r="BY108" s="138"/>
      <c r="BZ108" s="138"/>
      <c r="CA108" s="138"/>
      <c r="CB108" s="138"/>
      <c r="CC108" s="138"/>
      <c r="CD108" s="138"/>
      <c r="CE108" s="138"/>
      <c r="CF108" s="138"/>
      <c r="CG108" s="138"/>
    </row>
    <row r="109" spans="1:85">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138"/>
      <c r="BC109" s="187"/>
      <c r="BD109" s="187"/>
      <c r="BE109" s="187"/>
      <c r="BF109" s="188"/>
      <c r="BG109" s="62"/>
      <c r="BH109" s="138"/>
      <c r="BI109" s="138"/>
      <c r="BJ109" s="138"/>
      <c r="BK109" s="138"/>
      <c r="BL109" s="138"/>
      <c r="BM109" s="138"/>
      <c r="BN109" s="138"/>
      <c r="BO109" s="138"/>
      <c r="BP109" s="138"/>
      <c r="BQ109" s="138"/>
      <c r="BR109" s="138"/>
      <c r="BS109" s="138"/>
      <c r="BT109" s="138"/>
      <c r="BU109" s="138"/>
      <c r="BV109" s="138"/>
      <c r="BW109" s="138"/>
      <c r="BX109" s="138"/>
      <c r="BY109" s="138"/>
      <c r="BZ109" s="138"/>
      <c r="CA109" s="138"/>
      <c r="CB109" s="138"/>
      <c r="CC109" s="138"/>
      <c r="CD109" s="138"/>
      <c r="CE109" s="138"/>
      <c r="CF109" s="138"/>
      <c r="CG109" s="138"/>
    </row>
    <row r="110" spans="1:85">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138"/>
      <c r="BC110" s="187"/>
      <c r="BD110" s="187"/>
      <c r="BE110" s="187"/>
      <c r="BF110" s="188"/>
      <c r="BG110" s="62"/>
      <c r="BH110" s="138"/>
      <c r="BI110" s="138"/>
      <c r="BJ110" s="138"/>
      <c r="BK110" s="138"/>
      <c r="BL110" s="138"/>
      <c r="BM110" s="138"/>
      <c r="BN110" s="138"/>
      <c r="BO110" s="138"/>
      <c r="BP110" s="138"/>
      <c r="BQ110" s="138"/>
      <c r="BR110" s="138"/>
      <c r="BS110" s="138"/>
      <c r="BT110" s="138"/>
      <c r="BU110" s="138"/>
      <c r="BV110" s="138"/>
      <c r="BW110" s="138"/>
      <c r="BX110" s="138"/>
      <c r="BY110" s="138"/>
      <c r="BZ110" s="138"/>
      <c r="CA110" s="138"/>
      <c r="CB110" s="138"/>
      <c r="CC110" s="138"/>
      <c r="CD110" s="138"/>
      <c r="CE110" s="138"/>
      <c r="CF110" s="138"/>
      <c r="CG110" s="138"/>
    </row>
    <row r="111" spans="1:85">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138"/>
      <c r="BC111" s="187"/>
      <c r="BD111" s="187"/>
      <c r="BE111" s="187"/>
      <c r="BF111" s="188"/>
      <c r="BG111" s="62"/>
      <c r="BH111" s="138"/>
      <c r="BI111" s="138"/>
      <c r="BJ111" s="138"/>
      <c r="BK111" s="138"/>
      <c r="BL111" s="138"/>
      <c r="BM111" s="138"/>
      <c r="BN111" s="138"/>
      <c r="BO111" s="138"/>
      <c r="BP111" s="138"/>
      <c r="BQ111" s="138"/>
      <c r="BR111" s="138"/>
      <c r="BS111" s="138"/>
      <c r="BT111" s="138"/>
      <c r="BU111" s="138"/>
      <c r="BV111" s="138"/>
      <c r="BW111" s="138"/>
      <c r="BX111" s="138"/>
      <c r="BY111" s="138"/>
      <c r="BZ111" s="138"/>
      <c r="CA111" s="138"/>
      <c r="CB111" s="138"/>
      <c r="CC111" s="138"/>
      <c r="CD111" s="138"/>
      <c r="CE111" s="138"/>
      <c r="CF111" s="138"/>
      <c r="CG111" s="138"/>
    </row>
    <row r="112" spans="1:85">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138"/>
      <c r="BC112" s="187"/>
      <c r="BD112" s="187"/>
      <c r="BE112" s="187"/>
      <c r="BF112" s="188"/>
      <c r="BG112" s="62"/>
      <c r="BH112" s="138"/>
      <c r="BI112" s="138"/>
      <c r="BJ112" s="138"/>
      <c r="BK112" s="138"/>
      <c r="BL112" s="138"/>
      <c r="BM112" s="138"/>
      <c r="BN112" s="138"/>
      <c r="BO112" s="138"/>
      <c r="BP112" s="138"/>
      <c r="BQ112" s="138"/>
      <c r="BR112" s="138"/>
      <c r="BS112" s="138"/>
      <c r="BT112" s="138"/>
      <c r="BU112" s="138"/>
      <c r="BV112" s="138"/>
      <c r="BW112" s="138"/>
      <c r="BX112" s="138"/>
      <c r="BY112" s="138"/>
      <c r="BZ112" s="138"/>
      <c r="CA112" s="138"/>
      <c r="CB112" s="138"/>
      <c r="CC112" s="138"/>
      <c r="CD112" s="138"/>
      <c r="CE112" s="138"/>
      <c r="CF112" s="138"/>
      <c r="CG112" s="138"/>
    </row>
    <row r="113" spans="1:85">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138"/>
      <c r="BC113" s="187"/>
      <c r="BD113" s="187"/>
      <c r="BE113" s="187"/>
      <c r="BF113" s="188"/>
      <c r="BG113" s="62"/>
      <c r="BH113" s="138"/>
      <c r="BI113" s="138"/>
      <c r="BJ113" s="138"/>
      <c r="BK113" s="138"/>
      <c r="BL113" s="138"/>
      <c r="BM113" s="138"/>
      <c r="BN113" s="138"/>
      <c r="BO113" s="138"/>
      <c r="BP113" s="138"/>
      <c r="BQ113" s="138"/>
      <c r="BR113" s="138"/>
      <c r="BS113" s="138"/>
      <c r="BT113" s="138"/>
      <c r="BU113" s="138"/>
      <c r="BV113" s="138"/>
      <c r="BW113" s="138"/>
      <c r="BX113" s="138"/>
      <c r="BY113" s="138"/>
      <c r="BZ113" s="138"/>
      <c r="CA113" s="138"/>
      <c r="CB113" s="138"/>
      <c r="CC113" s="138"/>
      <c r="CD113" s="138"/>
      <c r="CE113" s="138"/>
      <c r="CF113" s="138"/>
      <c r="CG113" s="138"/>
    </row>
    <row r="114" spans="1:85">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138"/>
      <c r="BC114" s="187"/>
      <c r="BD114" s="187"/>
      <c r="BE114" s="187"/>
      <c r="BF114" s="188"/>
      <c r="BG114" s="62"/>
      <c r="BH114" s="138"/>
      <c r="BI114" s="138"/>
      <c r="BJ114" s="138"/>
      <c r="BK114" s="138"/>
      <c r="BL114" s="138"/>
      <c r="BM114" s="138"/>
      <c r="BN114" s="138"/>
      <c r="BO114" s="138"/>
      <c r="BP114" s="138"/>
      <c r="BQ114" s="138"/>
      <c r="BR114" s="138"/>
      <c r="BS114" s="138"/>
      <c r="BT114" s="138"/>
      <c r="BU114" s="138"/>
      <c r="BV114" s="138"/>
      <c r="BW114" s="138"/>
      <c r="BX114" s="138"/>
      <c r="BY114" s="138"/>
      <c r="BZ114" s="138"/>
      <c r="CA114" s="138"/>
      <c r="CB114" s="138"/>
      <c r="CC114" s="138"/>
      <c r="CD114" s="138"/>
      <c r="CE114" s="138"/>
      <c r="CF114" s="138"/>
      <c r="CG114" s="138"/>
    </row>
    <row r="115" spans="1:85">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138"/>
      <c r="BC115" s="187"/>
      <c r="BD115" s="187"/>
      <c r="BE115" s="187"/>
      <c r="BF115" s="188"/>
      <c r="BG115" s="62"/>
      <c r="BH115" s="138"/>
      <c r="BI115" s="138"/>
      <c r="BJ115" s="138"/>
      <c r="BK115" s="138"/>
      <c r="BL115" s="138"/>
      <c r="BM115" s="138"/>
      <c r="BN115" s="138"/>
      <c r="BO115" s="138"/>
      <c r="BP115" s="138"/>
      <c r="BQ115" s="138"/>
      <c r="BR115" s="138"/>
      <c r="BS115" s="138"/>
      <c r="BT115" s="138"/>
      <c r="BU115" s="138"/>
      <c r="BV115" s="138"/>
      <c r="BW115" s="138"/>
      <c r="BX115" s="138"/>
      <c r="BY115" s="138"/>
      <c r="BZ115" s="138"/>
      <c r="CA115" s="138"/>
      <c r="CB115" s="138"/>
      <c r="CC115" s="138"/>
      <c r="CD115" s="138"/>
      <c r="CE115" s="138"/>
      <c r="CF115" s="138"/>
      <c r="CG115" s="138"/>
    </row>
    <row r="116" spans="1:85">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138"/>
      <c r="BC116" s="187"/>
      <c r="BD116" s="187"/>
      <c r="BE116" s="187"/>
      <c r="BF116" s="188"/>
      <c r="BG116" s="62"/>
      <c r="BH116" s="138"/>
      <c r="BI116" s="138"/>
      <c r="BJ116" s="138"/>
      <c r="BK116" s="138"/>
      <c r="BL116" s="138"/>
      <c r="BM116" s="138"/>
      <c r="BN116" s="138"/>
      <c r="BO116" s="138"/>
      <c r="BP116" s="138"/>
      <c r="BQ116" s="138"/>
      <c r="BR116" s="138"/>
      <c r="BS116" s="138"/>
      <c r="BT116" s="138"/>
      <c r="BU116" s="138"/>
      <c r="BV116" s="138"/>
      <c r="BW116" s="138"/>
      <c r="BX116" s="138"/>
      <c r="BY116" s="138"/>
      <c r="BZ116" s="138"/>
      <c r="CA116" s="138"/>
      <c r="CB116" s="138"/>
      <c r="CC116" s="138"/>
      <c r="CD116" s="138"/>
      <c r="CE116" s="138"/>
      <c r="CF116" s="138"/>
      <c r="CG116" s="138"/>
    </row>
    <row r="117" spans="1:85">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138"/>
      <c r="BC117" s="187"/>
      <c r="BD117" s="187"/>
      <c r="BE117" s="187"/>
      <c r="BF117" s="188"/>
      <c r="BG117" s="62"/>
      <c r="BH117" s="138"/>
      <c r="BI117" s="138"/>
      <c r="BJ117" s="138"/>
      <c r="BK117" s="138"/>
      <c r="BL117" s="138"/>
      <c r="BM117" s="138"/>
      <c r="BN117" s="138"/>
      <c r="BO117" s="138"/>
      <c r="BP117" s="138"/>
      <c r="BQ117" s="138"/>
      <c r="BR117" s="138"/>
      <c r="BS117" s="138"/>
      <c r="BT117" s="138"/>
      <c r="BU117" s="138"/>
      <c r="BV117" s="138"/>
      <c r="BW117" s="138"/>
      <c r="BX117" s="138"/>
      <c r="BY117" s="138"/>
      <c r="BZ117" s="138"/>
      <c r="CA117" s="138"/>
      <c r="CB117" s="138"/>
      <c r="CC117" s="138"/>
      <c r="CD117" s="138"/>
      <c r="CE117" s="138"/>
      <c r="CF117" s="138"/>
      <c r="CG117" s="138"/>
    </row>
    <row r="118" spans="1:85">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138"/>
      <c r="BC118" s="187"/>
      <c r="BD118" s="187"/>
      <c r="BE118" s="187"/>
      <c r="BF118" s="188"/>
      <c r="BG118" s="62"/>
      <c r="BH118" s="138"/>
      <c r="BI118" s="138"/>
      <c r="BJ118" s="138"/>
      <c r="BK118" s="138"/>
      <c r="BL118" s="138"/>
      <c r="BM118" s="138"/>
      <c r="BN118" s="138"/>
      <c r="BO118" s="138"/>
      <c r="BP118" s="138"/>
      <c r="BQ118" s="138"/>
      <c r="BR118" s="138"/>
      <c r="BS118" s="138"/>
      <c r="BT118" s="138"/>
      <c r="BU118" s="138"/>
      <c r="BV118" s="138"/>
      <c r="BW118" s="138"/>
      <c r="BX118" s="138"/>
      <c r="BY118" s="138"/>
      <c r="BZ118" s="138"/>
      <c r="CA118" s="138"/>
      <c r="CB118" s="138"/>
      <c r="CC118" s="138"/>
      <c r="CD118" s="138"/>
      <c r="CE118" s="138"/>
      <c r="CF118" s="138"/>
      <c r="CG118" s="138"/>
    </row>
    <row r="119" spans="1:85">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138"/>
      <c r="BC119" s="187"/>
      <c r="BD119" s="187"/>
      <c r="BE119" s="187"/>
      <c r="BF119" s="188"/>
      <c r="BG119" s="62"/>
      <c r="BH119" s="138"/>
      <c r="BI119" s="138"/>
      <c r="BJ119" s="138"/>
      <c r="BK119" s="138"/>
      <c r="BL119" s="138"/>
      <c r="BM119" s="138"/>
      <c r="BN119" s="138"/>
      <c r="BO119" s="138"/>
      <c r="BP119" s="138"/>
      <c r="BQ119" s="138"/>
      <c r="BR119" s="138"/>
      <c r="BS119" s="138"/>
      <c r="BT119" s="138"/>
      <c r="BU119" s="138"/>
      <c r="BV119" s="138"/>
      <c r="BW119" s="138"/>
      <c r="BX119" s="138"/>
      <c r="BY119" s="138"/>
      <c r="BZ119" s="138"/>
      <c r="CA119" s="138"/>
      <c r="CB119" s="138"/>
      <c r="CC119" s="138"/>
      <c r="CD119" s="138"/>
      <c r="CE119" s="138"/>
      <c r="CF119" s="138"/>
      <c r="CG119" s="138"/>
    </row>
    <row r="120" spans="1:85">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138"/>
      <c r="BC120" s="187"/>
      <c r="BD120" s="187"/>
      <c r="BE120" s="187"/>
      <c r="BF120" s="188"/>
      <c r="BG120" s="62"/>
      <c r="BH120" s="138"/>
      <c r="BI120" s="138"/>
      <c r="BJ120" s="138"/>
      <c r="BK120" s="138"/>
      <c r="BL120" s="138"/>
      <c r="BM120" s="138"/>
      <c r="BN120" s="138"/>
      <c r="BO120" s="138"/>
      <c r="BP120" s="138"/>
      <c r="BQ120" s="138"/>
      <c r="BR120" s="138"/>
      <c r="BS120" s="138"/>
      <c r="BT120" s="138"/>
      <c r="BU120" s="138"/>
      <c r="BV120" s="138"/>
      <c r="BW120" s="138"/>
      <c r="BX120" s="138"/>
      <c r="BY120" s="138"/>
      <c r="BZ120" s="138"/>
      <c r="CA120" s="138"/>
      <c r="CB120" s="138"/>
      <c r="CC120" s="138"/>
      <c r="CD120" s="138"/>
      <c r="CE120" s="138"/>
      <c r="CF120" s="138"/>
      <c r="CG120" s="138"/>
    </row>
    <row r="121" spans="1:85">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138"/>
      <c r="BC121" s="187"/>
      <c r="BD121" s="187"/>
      <c r="BE121" s="187"/>
      <c r="BF121" s="188"/>
      <c r="BG121" s="62"/>
      <c r="BH121" s="138"/>
      <c r="BI121" s="138"/>
      <c r="BJ121" s="138"/>
      <c r="BK121" s="138"/>
      <c r="BL121" s="138"/>
      <c r="BM121" s="138"/>
      <c r="BN121" s="138"/>
      <c r="BO121" s="138"/>
      <c r="BP121" s="138"/>
      <c r="BQ121" s="138"/>
      <c r="BR121" s="138"/>
      <c r="BS121" s="138"/>
      <c r="BT121" s="138"/>
      <c r="BU121" s="138"/>
      <c r="BV121" s="138"/>
      <c r="BW121" s="138"/>
      <c r="BX121" s="138"/>
      <c r="BY121" s="138"/>
      <c r="BZ121" s="138"/>
      <c r="CA121" s="138"/>
      <c r="CB121" s="138"/>
      <c r="CC121" s="138"/>
      <c r="CD121" s="138"/>
      <c r="CE121" s="138"/>
      <c r="CF121" s="138"/>
      <c r="CG121" s="138"/>
    </row>
    <row r="122" spans="1:85">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138"/>
      <c r="BC122" s="187"/>
      <c r="BD122" s="187"/>
      <c r="BE122" s="187"/>
      <c r="BF122" s="188"/>
      <c r="BG122" s="62"/>
      <c r="BH122" s="138"/>
      <c r="BI122" s="138"/>
      <c r="BJ122" s="138"/>
      <c r="BK122" s="138"/>
      <c r="BL122" s="138"/>
      <c r="BM122" s="138"/>
      <c r="BN122" s="138"/>
      <c r="BO122" s="138"/>
      <c r="BP122" s="138"/>
      <c r="BQ122" s="138"/>
      <c r="BR122" s="138"/>
      <c r="BS122" s="138"/>
      <c r="BT122" s="138"/>
      <c r="BU122" s="138"/>
      <c r="BV122" s="138"/>
      <c r="BW122" s="138"/>
      <c r="BX122" s="138"/>
      <c r="BY122" s="138"/>
      <c r="BZ122" s="138"/>
      <c r="CA122" s="138"/>
      <c r="CB122" s="138"/>
      <c r="CC122" s="138"/>
      <c r="CD122" s="138"/>
      <c r="CE122" s="138"/>
      <c r="CF122" s="138"/>
      <c r="CG122" s="138"/>
    </row>
    <row r="123" spans="1:85">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138"/>
      <c r="BC123" s="187"/>
      <c r="BD123" s="187"/>
      <c r="BE123" s="187"/>
      <c r="BF123" s="188"/>
      <c r="BG123" s="62"/>
      <c r="BH123" s="138"/>
      <c r="BI123" s="138"/>
      <c r="BJ123" s="138"/>
      <c r="BK123" s="138"/>
      <c r="BL123" s="138"/>
      <c r="BM123" s="138"/>
      <c r="BN123" s="138"/>
      <c r="BO123" s="138"/>
      <c r="BP123" s="138"/>
      <c r="BQ123" s="138"/>
      <c r="BR123" s="138"/>
      <c r="BS123" s="138"/>
      <c r="BT123" s="138"/>
      <c r="BU123" s="138"/>
      <c r="BV123" s="138"/>
      <c r="BW123" s="138"/>
      <c r="BX123" s="138"/>
      <c r="BY123" s="138"/>
      <c r="BZ123" s="138"/>
      <c r="CA123" s="138"/>
      <c r="CB123" s="138"/>
      <c r="CC123" s="138"/>
      <c r="CD123" s="138"/>
      <c r="CE123" s="138"/>
      <c r="CF123" s="138"/>
      <c r="CG123" s="138"/>
    </row>
    <row r="124" spans="1:85">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138"/>
      <c r="BC124" s="187"/>
      <c r="BD124" s="187"/>
      <c r="BE124" s="187"/>
      <c r="BF124" s="188"/>
      <c r="BG124" s="62"/>
      <c r="BH124" s="138"/>
      <c r="BI124" s="138"/>
      <c r="BJ124" s="138"/>
      <c r="BK124" s="138"/>
      <c r="BL124" s="138"/>
      <c r="BM124" s="138"/>
      <c r="BN124" s="138"/>
      <c r="BO124" s="138"/>
      <c r="BP124" s="138"/>
      <c r="BQ124" s="138"/>
      <c r="BR124" s="138"/>
      <c r="BS124" s="138"/>
      <c r="BT124" s="138"/>
      <c r="BU124" s="138"/>
      <c r="BV124" s="138"/>
      <c r="BW124" s="138"/>
      <c r="BX124" s="138"/>
      <c r="BY124" s="138"/>
      <c r="BZ124" s="138"/>
      <c r="CA124" s="138"/>
      <c r="CB124" s="138"/>
      <c r="CC124" s="138"/>
      <c r="CD124" s="138"/>
      <c r="CE124" s="138"/>
      <c r="CF124" s="138"/>
      <c r="CG124" s="138"/>
    </row>
    <row r="125" spans="1:85">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138"/>
      <c r="BC125" s="187"/>
      <c r="BD125" s="187"/>
      <c r="BE125" s="187"/>
      <c r="BF125" s="188"/>
      <c r="BG125" s="62"/>
      <c r="BH125" s="138"/>
      <c r="BI125" s="138"/>
      <c r="BJ125" s="138"/>
      <c r="BK125" s="138"/>
      <c r="BL125" s="138"/>
      <c r="BM125" s="138"/>
      <c r="BN125" s="138"/>
      <c r="BO125" s="138"/>
      <c r="BP125" s="138"/>
      <c r="BQ125" s="138"/>
      <c r="BR125" s="138"/>
      <c r="BS125" s="138"/>
      <c r="BT125" s="138"/>
      <c r="BU125" s="138"/>
      <c r="BV125" s="138"/>
      <c r="BW125" s="138"/>
      <c r="BX125" s="138"/>
      <c r="BY125" s="138"/>
      <c r="BZ125" s="138"/>
      <c r="CA125" s="138"/>
      <c r="CB125" s="138"/>
      <c r="CC125" s="138"/>
      <c r="CD125" s="138"/>
      <c r="CE125" s="138"/>
      <c r="CF125" s="138"/>
      <c r="CG125" s="138"/>
    </row>
    <row r="126" spans="1:85">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138"/>
      <c r="BC126" s="187"/>
      <c r="BD126" s="187"/>
      <c r="BE126" s="187"/>
      <c r="BF126" s="188"/>
      <c r="BG126" s="62"/>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8"/>
      <c r="CE126" s="138"/>
      <c r="CF126" s="138"/>
      <c r="CG126" s="138"/>
    </row>
    <row r="127" spans="1:85">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138"/>
      <c r="BC127" s="187"/>
      <c r="BD127" s="187"/>
      <c r="BE127" s="187"/>
      <c r="BF127" s="188"/>
      <c r="BG127" s="62"/>
      <c r="BH127" s="138"/>
      <c r="BI127" s="138"/>
      <c r="BJ127" s="138"/>
      <c r="BK127" s="138"/>
      <c r="BL127" s="138"/>
      <c r="BM127" s="138"/>
      <c r="BN127" s="138"/>
      <c r="BO127" s="138"/>
      <c r="BP127" s="138"/>
      <c r="BQ127" s="138"/>
      <c r="BR127" s="138"/>
      <c r="BS127" s="138"/>
      <c r="BT127" s="138"/>
      <c r="BU127" s="138"/>
      <c r="BV127" s="138"/>
      <c r="BW127" s="138"/>
      <c r="BX127" s="138"/>
      <c r="BY127" s="138"/>
      <c r="BZ127" s="138"/>
      <c r="CA127" s="138"/>
      <c r="CB127" s="138"/>
      <c r="CC127" s="138"/>
      <c r="CD127" s="138"/>
      <c r="CE127" s="138"/>
      <c r="CF127" s="138"/>
      <c r="CG127" s="138"/>
    </row>
    <row r="128" spans="1:85">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138"/>
      <c r="BC128" s="187"/>
      <c r="BD128" s="187"/>
      <c r="BE128" s="187"/>
      <c r="BF128" s="188"/>
      <c r="BG128" s="62"/>
      <c r="BH128" s="138"/>
      <c r="BI128" s="138"/>
      <c r="BJ128" s="138"/>
      <c r="BK128" s="138"/>
      <c r="BL128" s="138"/>
      <c r="BM128" s="138"/>
      <c r="BN128" s="138"/>
      <c r="BO128" s="138"/>
      <c r="BP128" s="138"/>
      <c r="BQ128" s="138"/>
      <c r="BR128" s="138"/>
      <c r="BS128" s="138"/>
      <c r="BT128" s="138"/>
      <c r="BU128" s="138"/>
      <c r="BV128" s="138"/>
      <c r="BW128" s="138"/>
      <c r="BX128" s="138"/>
      <c r="BY128" s="138"/>
      <c r="BZ128" s="138"/>
      <c r="CA128" s="138"/>
      <c r="CB128" s="138"/>
      <c r="CC128" s="138"/>
      <c r="CD128" s="138"/>
      <c r="CE128" s="138"/>
      <c r="CF128" s="138"/>
      <c r="CG128" s="138"/>
    </row>
    <row r="129" spans="1:85">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138"/>
      <c r="BC129" s="187"/>
      <c r="BD129" s="187"/>
      <c r="BE129" s="187"/>
      <c r="BF129" s="188"/>
      <c r="BG129" s="62"/>
      <c r="BH129" s="138"/>
      <c r="BI129" s="138"/>
      <c r="BJ129" s="138"/>
      <c r="BK129" s="138"/>
      <c r="BL129" s="138"/>
      <c r="BM129" s="138"/>
      <c r="BN129" s="138"/>
      <c r="BO129" s="138"/>
      <c r="BP129" s="138"/>
      <c r="BQ129" s="138"/>
      <c r="BR129" s="138"/>
      <c r="BS129" s="138"/>
      <c r="BT129" s="138"/>
      <c r="BU129" s="138"/>
      <c r="BV129" s="138"/>
      <c r="BW129" s="138"/>
      <c r="BX129" s="138"/>
      <c r="BY129" s="138"/>
      <c r="BZ129" s="138"/>
      <c r="CA129" s="138"/>
      <c r="CB129" s="138"/>
      <c r="CC129" s="138"/>
      <c r="CD129" s="138"/>
      <c r="CE129" s="138"/>
      <c r="CF129" s="138"/>
      <c r="CG129" s="138"/>
    </row>
    <row r="130" spans="1:85">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138"/>
      <c r="BC130" s="187"/>
      <c r="BD130" s="187"/>
      <c r="BE130" s="187"/>
      <c r="BF130" s="188"/>
      <c r="BG130" s="62"/>
      <c r="BH130" s="138"/>
      <c r="BI130" s="138"/>
      <c r="BJ130" s="138"/>
      <c r="BK130" s="138"/>
      <c r="BL130" s="138"/>
      <c r="BM130" s="138"/>
      <c r="BN130" s="138"/>
      <c r="BO130" s="138"/>
      <c r="BP130" s="138"/>
      <c r="BQ130" s="138"/>
      <c r="BR130" s="138"/>
      <c r="BS130" s="138"/>
      <c r="BT130" s="138"/>
      <c r="BU130" s="138"/>
      <c r="BV130" s="138"/>
      <c r="BW130" s="138"/>
      <c r="BX130" s="138"/>
      <c r="BY130" s="138"/>
      <c r="BZ130" s="138"/>
      <c r="CA130" s="138"/>
      <c r="CB130" s="138"/>
      <c r="CC130" s="138"/>
      <c r="CD130" s="138"/>
      <c r="CE130" s="138"/>
      <c r="CF130" s="138"/>
      <c r="CG130" s="138"/>
    </row>
    <row r="131" spans="1:85">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138"/>
      <c r="BC131" s="187"/>
      <c r="BD131" s="187"/>
      <c r="BE131" s="187"/>
      <c r="BF131" s="188"/>
      <c r="BG131" s="62"/>
      <c r="BH131" s="138"/>
      <c r="BI131" s="138"/>
      <c r="BJ131" s="138"/>
      <c r="BK131" s="138"/>
      <c r="BL131" s="138"/>
      <c r="BM131" s="138"/>
      <c r="BN131" s="138"/>
      <c r="BO131" s="138"/>
      <c r="BP131" s="138"/>
      <c r="BQ131" s="138"/>
      <c r="BR131" s="138"/>
      <c r="BS131" s="138"/>
      <c r="BT131" s="138"/>
      <c r="BU131" s="138"/>
      <c r="BV131" s="138"/>
      <c r="BW131" s="138"/>
      <c r="BX131" s="138"/>
      <c r="BY131" s="138"/>
      <c r="BZ131" s="138"/>
      <c r="CA131" s="138"/>
      <c r="CB131" s="138"/>
      <c r="CC131" s="138"/>
      <c r="CD131" s="138"/>
      <c r="CE131" s="138"/>
      <c r="CF131" s="138"/>
      <c r="CG131" s="138"/>
    </row>
    <row r="132" spans="1:85">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138"/>
      <c r="BC132" s="187"/>
      <c r="BD132" s="187"/>
      <c r="BE132" s="187"/>
      <c r="BF132" s="188"/>
      <c r="BG132" s="62"/>
      <c r="BH132" s="138"/>
      <c r="BI132" s="138"/>
      <c r="BJ132" s="138"/>
      <c r="BK132" s="138"/>
      <c r="BL132" s="138"/>
      <c r="BM132" s="138"/>
      <c r="BN132" s="138"/>
      <c r="BO132" s="138"/>
      <c r="BP132" s="138"/>
      <c r="BQ132" s="138"/>
      <c r="BR132" s="138"/>
      <c r="BS132" s="138"/>
      <c r="BT132" s="138"/>
      <c r="BU132" s="138"/>
      <c r="BV132" s="138"/>
      <c r="BW132" s="138"/>
      <c r="BX132" s="138"/>
      <c r="BY132" s="138"/>
      <c r="BZ132" s="138"/>
      <c r="CA132" s="138"/>
      <c r="CB132" s="138"/>
      <c r="CC132" s="138"/>
      <c r="CD132" s="138"/>
      <c r="CE132" s="138"/>
      <c r="CF132" s="138"/>
      <c r="CG132" s="138"/>
    </row>
    <row r="133" spans="1:85">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138"/>
      <c r="BC133" s="187"/>
      <c r="BD133" s="187"/>
      <c r="BE133" s="187"/>
      <c r="BF133" s="188"/>
      <c r="BG133" s="62"/>
      <c r="BH133" s="138"/>
      <c r="BI133" s="138"/>
      <c r="BJ133" s="138"/>
      <c r="BK133" s="138"/>
      <c r="BL133" s="138"/>
      <c r="BM133" s="138"/>
      <c r="BN133" s="138"/>
      <c r="BO133" s="138"/>
      <c r="BP133" s="138"/>
      <c r="BQ133" s="138"/>
      <c r="BR133" s="138"/>
      <c r="BS133" s="138"/>
      <c r="BT133" s="138"/>
      <c r="BU133" s="138"/>
      <c r="BV133" s="138"/>
      <c r="BW133" s="138"/>
      <c r="BX133" s="138"/>
      <c r="BY133" s="138"/>
      <c r="BZ133" s="138"/>
      <c r="CA133" s="138"/>
      <c r="CB133" s="138"/>
      <c r="CC133" s="138"/>
      <c r="CD133" s="138"/>
      <c r="CE133" s="138"/>
      <c r="CF133" s="138"/>
      <c r="CG133" s="138"/>
    </row>
    <row r="134" spans="1:85">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138"/>
      <c r="BC134" s="187"/>
      <c r="BD134" s="187"/>
      <c r="BE134" s="187"/>
      <c r="BF134" s="188"/>
      <c r="BG134" s="62"/>
      <c r="BH134" s="138"/>
      <c r="BI134" s="138"/>
      <c r="BJ134" s="138"/>
      <c r="BK134" s="138"/>
      <c r="BL134" s="138"/>
      <c r="BM134" s="138"/>
      <c r="BN134" s="138"/>
      <c r="BO134" s="138"/>
      <c r="BP134" s="138"/>
      <c r="BQ134" s="138"/>
      <c r="BR134" s="138"/>
      <c r="BS134" s="138"/>
      <c r="BT134" s="138"/>
      <c r="BU134" s="138"/>
      <c r="BV134" s="138"/>
      <c r="BW134" s="138"/>
      <c r="BX134" s="138"/>
      <c r="BY134" s="138"/>
      <c r="BZ134" s="138"/>
      <c r="CA134" s="138"/>
      <c r="CB134" s="138"/>
      <c r="CC134" s="138"/>
      <c r="CD134" s="138"/>
      <c r="CE134" s="138"/>
      <c r="CF134" s="138"/>
      <c r="CG134" s="138"/>
    </row>
    <row r="135" spans="1:85">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138"/>
      <c r="BC135" s="187"/>
      <c r="BD135" s="187"/>
      <c r="BE135" s="187"/>
      <c r="BF135" s="188"/>
      <c r="BG135" s="62"/>
      <c r="BH135" s="138"/>
      <c r="BI135" s="138"/>
      <c r="BJ135" s="138"/>
      <c r="BK135" s="138"/>
      <c r="BL135" s="138"/>
      <c r="BM135" s="138"/>
      <c r="BN135" s="138"/>
      <c r="BO135" s="138"/>
      <c r="BP135" s="138"/>
      <c r="BQ135" s="138"/>
      <c r="BR135" s="138"/>
      <c r="BS135" s="138"/>
      <c r="BT135" s="138"/>
      <c r="BU135" s="138"/>
      <c r="BV135" s="138"/>
      <c r="BW135" s="138"/>
      <c r="BX135" s="138"/>
      <c r="BY135" s="138"/>
      <c r="BZ135" s="138"/>
      <c r="CA135" s="138"/>
      <c r="CB135" s="138"/>
      <c r="CC135" s="138"/>
      <c r="CD135" s="138"/>
      <c r="CE135" s="138"/>
      <c r="CF135" s="138"/>
      <c r="CG135" s="138"/>
    </row>
    <row r="136" spans="1:85">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138"/>
      <c r="BC136" s="187"/>
      <c r="BD136" s="187"/>
      <c r="BE136" s="187"/>
      <c r="BF136" s="188"/>
      <c r="BG136" s="62"/>
      <c r="BH136" s="138"/>
      <c r="BI136" s="138"/>
      <c r="BJ136" s="138"/>
      <c r="BK136" s="138"/>
      <c r="BL136" s="138"/>
      <c r="BM136" s="138"/>
      <c r="BN136" s="138"/>
      <c r="BO136" s="138"/>
      <c r="BP136" s="138"/>
      <c r="BQ136" s="138"/>
      <c r="BR136" s="138"/>
      <c r="BS136" s="138"/>
      <c r="BT136" s="138"/>
      <c r="BU136" s="138"/>
      <c r="BV136" s="138"/>
      <c r="BW136" s="138"/>
      <c r="BX136" s="138"/>
      <c r="BY136" s="138"/>
      <c r="BZ136" s="138"/>
      <c r="CA136" s="138"/>
      <c r="CB136" s="138"/>
      <c r="CC136" s="138"/>
      <c r="CD136" s="138"/>
      <c r="CE136" s="138"/>
      <c r="CF136" s="138"/>
      <c r="CG136" s="138"/>
    </row>
    <row r="137" spans="1:85">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138"/>
      <c r="BC137" s="187"/>
      <c r="BD137" s="187"/>
      <c r="BE137" s="187"/>
      <c r="BF137" s="188"/>
      <c r="BG137" s="62"/>
      <c r="BH137" s="138"/>
      <c r="BI137" s="138"/>
      <c r="BJ137" s="138"/>
      <c r="BK137" s="138"/>
      <c r="BL137" s="138"/>
      <c r="BM137" s="138"/>
      <c r="BN137" s="138"/>
      <c r="BO137" s="138"/>
      <c r="BP137" s="138"/>
      <c r="BQ137" s="138"/>
      <c r="BR137" s="138"/>
      <c r="BS137" s="138"/>
      <c r="BT137" s="138"/>
      <c r="BU137" s="138"/>
      <c r="BV137" s="138"/>
      <c r="BW137" s="138"/>
      <c r="BX137" s="138"/>
      <c r="BY137" s="138"/>
      <c r="BZ137" s="138"/>
      <c r="CA137" s="138"/>
      <c r="CB137" s="138"/>
      <c r="CC137" s="138"/>
      <c r="CD137" s="138"/>
      <c r="CE137" s="138"/>
      <c r="CF137" s="138"/>
      <c r="CG137" s="138"/>
    </row>
    <row r="138" spans="1:85">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138"/>
      <c r="BC138" s="187"/>
      <c r="BD138" s="187"/>
      <c r="BE138" s="187"/>
      <c r="BF138" s="188"/>
      <c r="BG138" s="62"/>
      <c r="BH138" s="138"/>
      <c r="BI138" s="138"/>
      <c r="BJ138" s="138"/>
      <c r="BK138" s="138"/>
      <c r="BL138" s="138"/>
      <c r="BM138" s="138"/>
      <c r="BN138" s="138"/>
      <c r="BO138" s="138"/>
      <c r="BP138" s="138"/>
      <c r="BQ138" s="138"/>
      <c r="BR138" s="138"/>
      <c r="BS138" s="138"/>
      <c r="BT138" s="138"/>
      <c r="BU138" s="138"/>
      <c r="BV138" s="138"/>
      <c r="BW138" s="138"/>
      <c r="BX138" s="138"/>
      <c r="BY138" s="138"/>
      <c r="BZ138" s="138"/>
      <c r="CA138" s="138"/>
      <c r="CB138" s="138"/>
      <c r="CC138" s="138"/>
      <c r="CD138" s="138"/>
      <c r="CE138" s="138"/>
      <c r="CF138" s="138"/>
      <c r="CG138" s="138"/>
    </row>
    <row r="139" spans="1:85">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138"/>
      <c r="BC139" s="187"/>
      <c r="BD139" s="187"/>
      <c r="BE139" s="187"/>
      <c r="BF139" s="188"/>
      <c r="BG139" s="62"/>
      <c r="BH139" s="138"/>
      <c r="BI139" s="138"/>
      <c r="BJ139" s="138"/>
      <c r="BK139" s="138"/>
      <c r="BL139" s="138"/>
      <c r="BM139" s="138"/>
      <c r="BN139" s="138"/>
      <c r="BO139" s="138"/>
      <c r="BP139" s="138"/>
      <c r="BQ139" s="138"/>
      <c r="BR139" s="138"/>
      <c r="BS139" s="138"/>
      <c r="BT139" s="138"/>
      <c r="BU139" s="138"/>
      <c r="BV139" s="138"/>
      <c r="BW139" s="138"/>
      <c r="BX139" s="138"/>
      <c r="BY139" s="138"/>
      <c r="BZ139" s="138"/>
      <c r="CA139" s="138"/>
      <c r="CB139" s="138"/>
      <c r="CC139" s="138"/>
      <c r="CD139" s="138"/>
      <c r="CE139" s="138"/>
      <c r="CF139" s="138"/>
      <c r="CG139" s="138"/>
    </row>
    <row r="140" spans="1:85">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138"/>
      <c r="BC140" s="187"/>
      <c r="BD140" s="187"/>
      <c r="BE140" s="187"/>
      <c r="BF140" s="188"/>
      <c r="BG140" s="62"/>
      <c r="BH140" s="138"/>
      <c r="BI140" s="138"/>
      <c r="BJ140" s="138"/>
      <c r="BK140" s="138"/>
      <c r="BL140" s="138"/>
      <c r="BM140" s="138"/>
      <c r="BN140" s="138"/>
      <c r="BO140" s="138"/>
      <c r="BP140" s="138"/>
      <c r="BQ140" s="138"/>
      <c r="BR140" s="138"/>
      <c r="BS140" s="138"/>
      <c r="BT140" s="138"/>
      <c r="BU140" s="138"/>
      <c r="BV140" s="138"/>
      <c r="BW140" s="138"/>
      <c r="BX140" s="138"/>
      <c r="BY140" s="138"/>
      <c r="BZ140" s="138"/>
      <c r="CA140" s="138"/>
      <c r="CB140" s="138"/>
      <c r="CC140" s="138"/>
      <c r="CD140" s="138"/>
      <c r="CE140" s="138"/>
      <c r="CF140" s="138"/>
      <c r="CG140" s="138"/>
    </row>
    <row r="141" spans="1:85">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138"/>
      <c r="BC141" s="187"/>
      <c r="BD141" s="187"/>
      <c r="BE141" s="187"/>
      <c r="BF141" s="188"/>
      <c r="BG141" s="62"/>
      <c r="BH141" s="138"/>
      <c r="BI141" s="138"/>
      <c r="BJ141" s="138"/>
      <c r="BK141" s="138"/>
      <c r="BL141" s="138"/>
      <c r="BM141" s="138"/>
      <c r="BN141" s="138"/>
      <c r="BO141" s="138"/>
      <c r="BP141" s="138"/>
      <c r="BQ141" s="138"/>
      <c r="BR141" s="138"/>
      <c r="BS141" s="138"/>
      <c r="BT141" s="138"/>
      <c r="BU141" s="138"/>
      <c r="BV141" s="138"/>
      <c r="BW141" s="138"/>
      <c r="BX141" s="138"/>
      <c r="BY141" s="138"/>
      <c r="BZ141" s="138"/>
      <c r="CA141" s="138"/>
      <c r="CB141" s="138"/>
      <c r="CC141" s="138"/>
      <c r="CD141" s="138"/>
      <c r="CE141" s="138"/>
      <c r="CF141" s="138"/>
      <c r="CG141" s="138"/>
    </row>
    <row r="142" spans="1:85">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138"/>
      <c r="BC142" s="187"/>
      <c r="BD142" s="187"/>
      <c r="BE142" s="187"/>
      <c r="BF142" s="188"/>
      <c r="BG142" s="62"/>
      <c r="BH142" s="138"/>
      <c r="BI142" s="138"/>
      <c r="BJ142" s="138"/>
      <c r="BK142" s="138"/>
      <c r="BL142" s="138"/>
      <c r="BM142" s="138"/>
      <c r="BN142" s="138"/>
      <c r="BO142" s="138"/>
      <c r="BP142" s="138"/>
      <c r="BQ142" s="138"/>
      <c r="BR142" s="138"/>
      <c r="BS142" s="138"/>
      <c r="BT142" s="138"/>
      <c r="BU142" s="138"/>
      <c r="BV142" s="138"/>
      <c r="BW142" s="138"/>
      <c r="BX142" s="138"/>
      <c r="BY142" s="138"/>
      <c r="BZ142" s="138"/>
      <c r="CA142" s="138"/>
      <c r="CB142" s="138"/>
      <c r="CC142" s="138"/>
      <c r="CD142" s="138"/>
      <c r="CE142" s="138"/>
      <c r="CF142" s="138"/>
      <c r="CG142" s="138"/>
    </row>
    <row r="143" spans="1:85">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138"/>
      <c r="BC143" s="187"/>
      <c r="BD143" s="187"/>
      <c r="BE143" s="187"/>
      <c r="BF143" s="188"/>
      <c r="BG143" s="62"/>
      <c r="BH143" s="138"/>
      <c r="BI143" s="138"/>
      <c r="BJ143" s="138"/>
      <c r="BK143" s="138"/>
      <c r="BL143" s="138"/>
      <c r="BM143" s="138"/>
      <c r="BN143" s="138"/>
      <c r="BO143" s="138"/>
      <c r="BP143" s="138"/>
      <c r="BQ143" s="138"/>
      <c r="BR143" s="138"/>
      <c r="BS143" s="138"/>
      <c r="BT143" s="138"/>
      <c r="BU143" s="138"/>
      <c r="BV143" s="138"/>
      <c r="BW143" s="138"/>
      <c r="BX143" s="138"/>
      <c r="BY143" s="138"/>
      <c r="BZ143" s="138"/>
      <c r="CA143" s="138"/>
      <c r="CB143" s="138"/>
      <c r="CC143" s="138"/>
      <c r="CD143" s="138"/>
      <c r="CE143" s="138"/>
      <c r="CF143" s="138"/>
      <c r="CG143" s="138"/>
    </row>
    <row r="144" spans="1:85">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138"/>
      <c r="BC144" s="187"/>
      <c r="BD144" s="187"/>
      <c r="BE144" s="187"/>
      <c r="BF144" s="188"/>
      <c r="BG144" s="62"/>
      <c r="BH144" s="138"/>
      <c r="BI144" s="138"/>
      <c r="BJ144" s="138"/>
      <c r="BK144" s="138"/>
      <c r="BL144" s="138"/>
      <c r="BM144" s="138"/>
      <c r="BN144" s="138"/>
      <c r="BO144" s="138"/>
      <c r="BP144" s="138"/>
      <c r="BQ144" s="138"/>
      <c r="BR144" s="138"/>
      <c r="BS144" s="138"/>
      <c r="BT144" s="138"/>
      <c r="BU144" s="138"/>
      <c r="BV144" s="138"/>
      <c r="BW144" s="138"/>
      <c r="BX144" s="138"/>
      <c r="BY144" s="138"/>
      <c r="BZ144" s="138"/>
      <c r="CA144" s="138"/>
      <c r="CB144" s="138"/>
      <c r="CC144" s="138"/>
      <c r="CD144" s="138"/>
      <c r="CE144" s="138"/>
      <c r="CF144" s="138"/>
      <c r="CG144" s="138"/>
    </row>
    <row r="145" spans="1:85">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138"/>
      <c r="BC145" s="187"/>
      <c r="BD145" s="187"/>
      <c r="BE145" s="187"/>
      <c r="BF145" s="188"/>
      <c r="BG145" s="62"/>
      <c r="BH145" s="138"/>
      <c r="BI145" s="138"/>
      <c r="BJ145" s="138"/>
      <c r="BK145" s="138"/>
      <c r="BL145" s="138"/>
      <c r="BM145" s="138"/>
      <c r="BN145" s="138"/>
      <c r="BO145" s="138"/>
      <c r="BP145" s="138"/>
      <c r="BQ145" s="138"/>
      <c r="BR145" s="138"/>
      <c r="BS145" s="138"/>
      <c r="BT145" s="138"/>
      <c r="BU145" s="138"/>
      <c r="BV145" s="138"/>
      <c r="BW145" s="138"/>
      <c r="BX145" s="138"/>
      <c r="BY145" s="138"/>
      <c r="BZ145" s="138"/>
      <c r="CA145" s="138"/>
      <c r="CB145" s="138"/>
      <c r="CC145" s="138"/>
      <c r="CD145" s="138"/>
      <c r="CE145" s="138"/>
      <c r="CF145" s="138"/>
      <c r="CG145" s="138"/>
    </row>
    <row r="146" spans="1:85">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138"/>
      <c r="BC146" s="187"/>
      <c r="BD146" s="187"/>
      <c r="BE146" s="187"/>
      <c r="BF146" s="188"/>
      <c r="BG146" s="62"/>
      <c r="BH146" s="138"/>
      <c r="BI146" s="138"/>
      <c r="BJ146" s="138"/>
      <c r="BK146" s="138"/>
      <c r="BL146" s="138"/>
      <c r="BM146" s="138"/>
      <c r="BN146" s="138"/>
      <c r="BO146" s="138"/>
      <c r="BP146" s="138"/>
      <c r="BQ146" s="138"/>
      <c r="BR146" s="138"/>
      <c r="BS146" s="138"/>
      <c r="BT146" s="138"/>
      <c r="BU146" s="138"/>
      <c r="BV146" s="138"/>
      <c r="BW146" s="138"/>
      <c r="BX146" s="138"/>
      <c r="BY146" s="138"/>
      <c r="BZ146" s="138"/>
      <c r="CA146" s="138"/>
      <c r="CB146" s="138"/>
      <c r="CC146" s="138"/>
      <c r="CD146" s="138"/>
      <c r="CE146" s="138"/>
      <c r="CF146" s="138"/>
      <c r="CG146" s="138"/>
    </row>
    <row r="147" spans="1:85">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138"/>
      <c r="BC147" s="187"/>
      <c r="BD147" s="187"/>
      <c r="BE147" s="187"/>
      <c r="BF147" s="188"/>
      <c r="BG147" s="62"/>
      <c r="BH147" s="138"/>
      <c r="BI147" s="138"/>
      <c r="BJ147" s="138"/>
      <c r="BK147" s="138"/>
      <c r="BL147" s="138"/>
      <c r="BM147" s="138"/>
      <c r="BN147" s="138"/>
      <c r="BO147" s="138"/>
      <c r="BP147" s="138"/>
      <c r="BQ147" s="138"/>
      <c r="BR147" s="138"/>
      <c r="BS147" s="138"/>
      <c r="BT147" s="138"/>
      <c r="BU147" s="138"/>
      <c r="BV147" s="138"/>
      <c r="BW147" s="138"/>
      <c r="BX147" s="138"/>
      <c r="BY147" s="138"/>
      <c r="BZ147" s="138"/>
      <c r="CA147" s="138"/>
      <c r="CB147" s="138"/>
      <c r="CC147" s="138"/>
      <c r="CD147" s="138"/>
      <c r="CE147" s="138"/>
      <c r="CF147" s="138"/>
      <c r="CG147" s="138"/>
    </row>
    <row r="148" spans="1:85">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138"/>
      <c r="BC148" s="187"/>
      <c r="BD148" s="187"/>
      <c r="BE148" s="187"/>
      <c r="BF148" s="188"/>
      <c r="BG148" s="62"/>
      <c r="BH148" s="138"/>
      <c r="BI148" s="138"/>
      <c r="BJ148" s="138"/>
      <c r="BK148" s="138"/>
      <c r="BL148" s="138"/>
      <c r="BM148" s="138"/>
      <c r="BN148" s="138"/>
      <c r="BO148" s="138"/>
      <c r="BP148" s="138"/>
      <c r="BQ148" s="138"/>
      <c r="BR148" s="138"/>
      <c r="BS148" s="138"/>
      <c r="BT148" s="138"/>
      <c r="BU148" s="138"/>
      <c r="BV148" s="138"/>
      <c r="BW148" s="138"/>
      <c r="BX148" s="138"/>
      <c r="BY148" s="138"/>
      <c r="BZ148" s="138"/>
      <c r="CA148" s="138"/>
      <c r="CB148" s="138"/>
      <c r="CC148" s="138"/>
      <c r="CD148" s="138"/>
      <c r="CE148" s="138"/>
      <c r="CF148" s="138"/>
      <c r="CG148" s="138"/>
    </row>
    <row r="149" spans="1:85">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138"/>
      <c r="BC149" s="187"/>
      <c r="BD149" s="187"/>
      <c r="BE149" s="187"/>
      <c r="BF149" s="188"/>
      <c r="BG149" s="62"/>
      <c r="BH149" s="138"/>
      <c r="BI149" s="138"/>
      <c r="BJ149" s="138"/>
      <c r="BK149" s="138"/>
      <c r="BL149" s="138"/>
      <c r="BM149" s="138"/>
      <c r="BN149" s="138"/>
      <c r="BO149" s="138"/>
      <c r="BP149" s="138"/>
      <c r="BQ149" s="138"/>
      <c r="BR149" s="138"/>
      <c r="BS149" s="138"/>
      <c r="BT149" s="138"/>
      <c r="BU149" s="138"/>
      <c r="BV149" s="138"/>
      <c r="BW149" s="138"/>
      <c r="BX149" s="138"/>
      <c r="BY149" s="138"/>
      <c r="BZ149" s="138"/>
      <c r="CA149" s="138"/>
      <c r="CB149" s="138"/>
      <c r="CC149" s="138"/>
      <c r="CD149" s="138"/>
      <c r="CE149" s="138"/>
      <c r="CF149" s="138"/>
      <c r="CG149" s="138"/>
    </row>
    <row r="150" spans="1:85">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138"/>
      <c r="BC150" s="187"/>
      <c r="BD150" s="187"/>
      <c r="BE150" s="187"/>
      <c r="BF150" s="188"/>
      <c r="BG150" s="62"/>
      <c r="BH150" s="138"/>
      <c r="BI150" s="138"/>
      <c r="BJ150" s="138"/>
      <c r="BK150" s="138"/>
      <c r="BL150" s="138"/>
      <c r="BM150" s="138"/>
      <c r="BN150" s="138"/>
      <c r="BO150" s="138"/>
      <c r="BP150" s="138"/>
      <c r="BQ150" s="138"/>
      <c r="BR150" s="138"/>
      <c r="BS150" s="138"/>
      <c r="BT150" s="138"/>
      <c r="BU150" s="138"/>
      <c r="BV150" s="138"/>
      <c r="BW150" s="138"/>
      <c r="BX150" s="138"/>
      <c r="BY150" s="138"/>
      <c r="BZ150" s="138"/>
      <c r="CA150" s="138"/>
      <c r="CB150" s="138"/>
      <c r="CC150" s="138"/>
      <c r="CD150" s="138"/>
      <c r="CE150" s="138"/>
      <c r="CF150" s="138"/>
      <c r="CG150" s="138"/>
    </row>
    <row r="151" spans="1:85">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138"/>
      <c r="BC151" s="187"/>
      <c r="BD151" s="187"/>
      <c r="BE151" s="187"/>
      <c r="BF151" s="188"/>
      <c r="BG151" s="62"/>
      <c r="BH151" s="138"/>
      <c r="BI151" s="138"/>
      <c r="BJ151" s="138"/>
      <c r="BK151" s="138"/>
      <c r="BL151" s="138"/>
      <c r="BM151" s="138"/>
      <c r="BN151" s="138"/>
      <c r="BO151" s="138"/>
      <c r="BP151" s="138"/>
      <c r="BQ151" s="138"/>
      <c r="BR151" s="138"/>
      <c r="BS151" s="138"/>
      <c r="BT151" s="138"/>
      <c r="BU151" s="138"/>
      <c r="BV151" s="138"/>
      <c r="BW151" s="138"/>
      <c r="BX151" s="138"/>
      <c r="BY151" s="138"/>
      <c r="BZ151" s="138"/>
      <c r="CA151" s="138"/>
      <c r="CB151" s="138"/>
      <c r="CC151" s="138"/>
      <c r="CD151" s="138"/>
      <c r="CE151" s="138"/>
      <c r="CF151" s="138"/>
      <c r="CG151" s="138"/>
    </row>
    <row r="152" spans="1:85">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138"/>
      <c r="BC152" s="187"/>
      <c r="BD152" s="187"/>
      <c r="BE152" s="187"/>
      <c r="BF152" s="188"/>
      <c r="BG152" s="62"/>
      <c r="BH152" s="138"/>
      <c r="BI152" s="138"/>
      <c r="BJ152" s="138"/>
      <c r="BK152" s="138"/>
      <c r="BL152" s="138"/>
      <c r="BM152" s="138"/>
      <c r="BN152" s="138"/>
      <c r="BO152" s="138"/>
      <c r="BP152" s="138"/>
      <c r="BQ152" s="138"/>
      <c r="BR152" s="138"/>
      <c r="BS152" s="138"/>
      <c r="BT152" s="138"/>
      <c r="BU152" s="138"/>
      <c r="BV152" s="138"/>
      <c r="BW152" s="138"/>
      <c r="BX152" s="138"/>
      <c r="BY152" s="138"/>
      <c r="BZ152" s="138"/>
      <c r="CA152" s="138"/>
      <c r="CB152" s="138"/>
      <c r="CC152" s="138"/>
      <c r="CD152" s="138"/>
      <c r="CE152" s="138"/>
      <c r="CF152" s="138"/>
      <c r="CG152" s="138"/>
    </row>
    <row r="153" spans="1:85">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138"/>
      <c r="BC153" s="187"/>
      <c r="BD153" s="187"/>
      <c r="BE153" s="187"/>
      <c r="BF153" s="188"/>
      <c r="BG153" s="62"/>
      <c r="BH153" s="138"/>
      <c r="BI153" s="138"/>
      <c r="BJ153" s="138"/>
      <c r="BK153" s="138"/>
      <c r="BL153" s="138"/>
      <c r="BM153" s="138"/>
      <c r="BN153" s="138"/>
      <c r="BO153" s="138"/>
      <c r="BP153" s="138"/>
      <c r="BQ153" s="138"/>
      <c r="BR153" s="138"/>
      <c r="BS153" s="138"/>
      <c r="BT153" s="138"/>
      <c r="BU153" s="138"/>
      <c r="BV153" s="138"/>
      <c r="BW153" s="138"/>
      <c r="BX153" s="138"/>
      <c r="BY153" s="138"/>
      <c r="BZ153" s="138"/>
      <c r="CA153" s="138"/>
      <c r="CB153" s="138"/>
      <c r="CC153" s="138"/>
      <c r="CD153" s="138"/>
      <c r="CE153" s="138"/>
      <c r="CF153" s="138"/>
      <c r="CG153" s="138"/>
    </row>
    <row r="154" spans="1:85">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138"/>
      <c r="BC154" s="187"/>
      <c r="BD154" s="187"/>
      <c r="BE154" s="187"/>
      <c r="BF154" s="188"/>
      <c r="BG154" s="62"/>
      <c r="BH154" s="138"/>
      <c r="BI154" s="138"/>
      <c r="BJ154" s="138"/>
      <c r="BK154" s="138"/>
      <c r="BL154" s="138"/>
      <c r="BM154" s="138"/>
      <c r="BN154" s="138"/>
      <c r="BO154" s="138"/>
      <c r="BP154" s="138"/>
      <c r="BQ154" s="138"/>
      <c r="BR154" s="138"/>
      <c r="BS154" s="138"/>
      <c r="BT154" s="138"/>
      <c r="BU154" s="138"/>
      <c r="BV154" s="138"/>
      <c r="BW154" s="138"/>
      <c r="BX154" s="138"/>
      <c r="BY154" s="138"/>
      <c r="BZ154" s="138"/>
      <c r="CA154" s="138"/>
      <c r="CB154" s="138"/>
      <c r="CC154" s="138"/>
      <c r="CD154" s="138"/>
      <c r="CE154" s="138"/>
      <c r="CF154" s="138"/>
      <c r="CG154" s="138"/>
    </row>
    <row r="155" spans="1:85">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138"/>
      <c r="BC155" s="187"/>
      <c r="BD155" s="187"/>
      <c r="BE155" s="187"/>
      <c r="BF155" s="188"/>
      <c r="BG155" s="62"/>
      <c r="BH155" s="138"/>
      <c r="BI155" s="138"/>
      <c r="BJ155" s="138"/>
      <c r="BK155" s="138"/>
      <c r="BL155" s="138"/>
      <c r="BM155" s="138"/>
      <c r="BN155" s="138"/>
      <c r="BO155" s="138"/>
      <c r="BP155" s="138"/>
      <c r="BQ155" s="138"/>
      <c r="BR155" s="138"/>
      <c r="BS155" s="138"/>
      <c r="BT155" s="138"/>
      <c r="BU155" s="138"/>
      <c r="BV155" s="138"/>
      <c r="BW155" s="138"/>
      <c r="BX155" s="138"/>
      <c r="BY155" s="138"/>
      <c r="BZ155" s="138"/>
      <c r="CA155" s="138"/>
      <c r="CB155" s="138"/>
      <c r="CC155" s="138"/>
      <c r="CD155" s="138"/>
      <c r="CE155" s="138"/>
      <c r="CF155" s="138"/>
      <c r="CG155" s="138"/>
    </row>
    <row r="156" spans="1:85">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138"/>
      <c r="BC156" s="187"/>
      <c r="BD156" s="187"/>
      <c r="BE156" s="187"/>
      <c r="BF156" s="188"/>
      <c r="BG156" s="62"/>
      <c r="BH156" s="138"/>
      <c r="BI156" s="138"/>
      <c r="BJ156" s="138"/>
      <c r="BK156" s="138"/>
      <c r="BL156" s="138"/>
      <c r="BM156" s="138"/>
      <c r="BN156" s="138"/>
      <c r="BO156" s="138"/>
      <c r="BP156" s="138"/>
      <c r="BQ156" s="138"/>
      <c r="BR156" s="138"/>
      <c r="BS156" s="138"/>
      <c r="BT156" s="138"/>
      <c r="BU156" s="138"/>
      <c r="BV156" s="138"/>
      <c r="BW156" s="138"/>
      <c r="BX156" s="138"/>
      <c r="BY156" s="138"/>
      <c r="BZ156" s="138"/>
      <c r="CA156" s="138"/>
      <c r="CB156" s="138"/>
      <c r="CC156" s="138"/>
      <c r="CD156" s="138"/>
      <c r="CE156" s="138"/>
      <c r="CF156" s="138"/>
      <c r="CG156" s="138"/>
    </row>
    <row r="157" spans="1:85">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138"/>
      <c r="BC157" s="187"/>
      <c r="BD157" s="187"/>
      <c r="BE157" s="187"/>
      <c r="BF157" s="188"/>
      <c r="BG157" s="62"/>
      <c r="BH157" s="138"/>
      <c r="BI157" s="138"/>
      <c r="BJ157" s="138"/>
      <c r="BK157" s="138"/>
      <c r="BL157" s="138"/>
      <c r="BM157" s="138"/>
      <c r="BN157" s="138"/>
      <c r="BO157" s="138"/>
      <c r="BP157" s="138"/>
      <c r="BQ157" s="138"/>
      <c r="BR157" s="138"/>
      <c r="BS157" s="138"/>
      <c r="BT157" s="138"/>
      <c r="BU157" s="138"/>
      <c r="BV157" s="138"/>
      <c r="BW157" s="138"/>
      <c r="BX157" s="138"/>
      <c r="BY157" s="138"/>
      <c r="BZ157" s="138"/>
      <c r="CA157" s="138"/>
      <c r="CB157" s="138"/>
      <c r="CC157" s="138"/>
      <c r="CD157" s="138"/>
      <c r="CE157" s="138"/>
      <c r="CF157" s="138"/>
      <c r="CG157" s="138"/>
    </row>
    <row r="158" spans="1:85">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138"/>
      <c r="BC158" s="187"/>
      <c r="BD158" s="187"/>
      <c r="BE158" s="187"/>
      <c r="BF158" s="188"/>
      <c r="BG158" s="62"/>
      <c r="BH158" s="138"/>
      <c r="BI158" s="138"/>
      <c r="BJ158" s="138"/>
      <c r="BK158" s="138"/>
      <c r="BL158" s="138"/>
      <c r="BM158" s="138"/>
      <c r="BN158" s="138"/>
      <c r="BO158" s="138"/>
      <c r="BP158" s="138"/>
      <c r="BQ158" s="138"/>
      <c r="BR158" s="138"/>
      <c r="BS158" s="138"/>
      <c r="BT158" s="138"/>
      <c r="BU158" s="138"/>
      <c r="BV158" s="138"/>
      <c r="BW158" s="138"/>
      <c r="BX158" s="138"/>
      <c r="BY158" s="138"/>
      <c r="BZ158" s="138"/>
      <c r="CA158" s="138"/>
      <c r="CB158" s="138"/>
      <c r="CC158" s="138"/>
      <c r="CD158" s="138"/>
      <c r="CE158" s="138"/>
      <c r="CF158" s="138"/>
      <c r="CG158" s="138"/>
    </row>
    <row r="159" spans="1:85">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138"/>
      <c r="BC159" s="187"/>
      <c r="BD159" s="187"/>
      <c r="BE159" s="187"/>
      <c r="BF159" s="188"/>
      <c r="BG159" s="62"/>
      <c r="BH159" s="138"/>
      <c r="BI159" s="138"/>
      <c r="BJ159" s="138"/>
      <c r="BK159" s="138"/>
      <c r="BL159" s="138"/>
      <c r="BM159" s="138"/>
      <c r="BN159" s="138"/>
      <c r="BO159" s="138"/>
      <c r="BP159" s="138"/>
      <c r="BQ159" s="138"/>
      <c r="BR159" s="138"/>
      <c r="BS159" s="138"/>
      <c r="BT159" s="138"/>
      <c r="BU159" s="138"/>
      <c r="BV159" s="138"/>
      <c r="BW159" s="138"/>
      <c r="BX159" s="138"/>
      <c r="BY159" s="138"/>
      <c r="BZ159" s="138"/>
      <c r="CA159" s="138"/>
      <c r="CB159" s="138"/>
      <c r="CC159" s="138"/>
      <c r="CD159" s="138"/>
      <c r="CE159" s="138"/>
      <c r="CF159" s="138"/>
      <c r="CG159" s="138"/>
    </row>
    <row r="160" spans="1:85">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138"/>
      <c r="BC160" s="187"/>
      <c r="BD160" s="187"/>
      <c r="BE160" s="187"/>
      <c r="BF160" s="188"/>
      <c r="BG160" s="62"/>
      <c r="BH160" s="138"/>
      <c r="BI160" s="138"/>
      <c r="BJ160" s="138"/>
      <c r="BK160" s="138"/>
      <c r="BL160" s="138"/>
      <c r="BM160" s="138"/>
      <c r="BN160" s="138"/>
      <c r="BO160" s="138"/>
      <c r="BP160" s="138"/>
      <c r="BQ160" s="138"/>
      <c r="BR160" s="138"/>
      <c r="BS160" s="138"/>
      <c r="BT160" s="138"/>
      <c r="BU160" s="138"/>
      <c r="BV160" s="138"/>
      <c r="BW160" s="138"/>
      <c r="BX160" s="138"/>
      <c r="BY160" s="138"/>
      <c r="BZ160" s="138"/>
      <c r="CA160" s="138"/>
      <c r="CB160" s="138"/>
      <c r="CC160" s="138"/>
      <c r="CD160" s="138"/>
      <c r="CE160" s="138"/>
      <c r="CF160" s="138"/>
      <c r="CG160" s="138"/>
    </row>
    <row r="161" spans="1:85">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138"/>
      <c r="BC161" s="187"/>
      <c r="BD161" s="187"/>
      <c r="BE161" s="187"/>
      <c r="BF161" s="188"/>
      <c r="BG161" s="62"/>
      <c r="BH161" s="138"/>
      <c r="BI161" s="138"/>
      <c r="BJ161" s="138"/>
      <c r="BK161" s="138"/>
      <c r="BL161" s="138"/>
      <c r="BM161" s="138"/>
      <c r="BN161" s="138"/>
      <c r="BO161" s="138"/>
      <c r="BP161" s="138"/>
      <c r="BQ161" s="138"/>
      <c r="BR161" s="138"/>
      <c r="BS161" s="138"/>
      <c r="BT161" s="138"/>
      <c r="BU161" s="138"/>
      <c r="BV161" s="138"/>
      <c r="BW161" s="138"/>
      <c r="BX161" s="138"/>
      <c r="BY161" s="138"/>
      <c r="BZ161" s="138"/>
      <c r="CA161" s="138"/>
      <c r="CB161" s="138"/>
      <c r="CC161" s="138"/>
      <c r="CD161" s="138"/>
      <c r="CE161" s="138"/>
      <c r="CF161" s="138"/>
      <c r="CG161" s="138"/>
    </row>
    <row r="162" spans="1:85">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138"/>
      <c r="BC162" s="187"/>
      <c r="BD162" s="187"/>
      <c r="BE162" s="187"/>
      <c r="BF162" s="188"/>
      <c r="BG162" s="62"/>
      <c r="BH162" s="138"/>
      <c r="BI162" s="138"/>
      <c r="BJ162" s="138"/>
      <c r="BK162" s="138"/>
      <c r="BL162" s="138"/>
      <c r="BM162" s="138"/>
      <c r="BN162" s="138"/>
      <c r="BO162" s="138"/>
      <c r="BP162" s="138"/>
      <c r="BQ162" s="138"/>
      <c r="BR162" s="138"/>
      <c r="BS162" s="138"/>
      <c r="BT162" s="138"/>
      <c r="BU162" s="138"/>
      <c r="BV162" s="138"/>
      <c r="BW162" s="138"/>
      <c r="BX162" s="138"/>
      <c r="BY162" s="138"/>
      <c r="BZ162" s="138"/>
      <c r="CA162" s="138"/>
      <c r="CB162" s="138"/>
      <c r="CC162" s="138"/>
      <c r="CD162" s="138"/>
      <c r="CE162" s="138"/>
      <c r="CF162" s="138"/>
      <c r="CG162" s="138"/>
    </row>
    <row r="163" spans="1:85">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138"/>
      <c r="BC163" s="187"/>
      <c r="BD163" s="187"/>
      <c r="BE163" s="187"/>
      <c r="BF163" s="188"/>
      <c r="BG163" s="62"/>
      <c r="BH163" s="138"/>
      <c r="BI163" s="138"/>
      <c r="BJ163" s="138"/>
      <c r="BK163" s="138"/>
      <c r="BL163" s="138"/>
      <c r="BM163" s="138"/>
      <c r="BN163" s="138"/>
      <c r="BO163" s="138"/>
      <c r="BP163" s="138"/>
      <c r="BQ163" s="138"/>
      <c r="BR163" s="138"/>
      <c r="BS163" s="138"/>
      <c r="BT163" s="138"/>
      <c r="BU163" s="138"/>
      <c r="BV163" s="138"/>
      <c r="BW163" s="138"/>
      <c r="BX163" s="138"/>
      <c r="BY163" s="138"/>
      <c r="BZ163" s="138"/>
      <c r="CA163" s="138"/>
      <c r="CB163" s="138"/>
      <c r="CC163" s="138"/>
      <c r="CD163" s="138"/>
      <c r="CE163" s="138"/>
      <c r="CF163" s="138"/>
      <c r="CG163" s="138"/>
    </row>
    <row r="164" spans="1:85">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138"/>
      <c r="BC164" s="187"/>
      <c r="BD164" s="187"/>
      <c r="BE164" s="187"/>
      <c r="BF164" s="188"/>
      <c r="BG164" s="62"/>
      <c r="BH164" s="138"/>
      <c r="BI164" s="138"/>
      <c r="BJ164" s="138"/>
      <c r="BK164" s="138"/>
      <c r="BL164" s="138"/>
      <c r="BM164" s="138"/>
      <c r="BN164" s="138"/>
      <c r="BO164" s="138"/>
      <c r="BP164" s="138"/>
      <c r="BQ164" s="138"/>
      <c r="BR164" s="138"/>
      <c r="BS164" s="138"/>
      <c r="BT164" s="138"/>
      <c r="BU164" s="138"/>
      <c r="BV164" s="138"/>
      <c r="BW164" s="138"/>
      <c r="BX164" s="138"/>
      <c r="BY164" s="138"/>
      <c r="BZ164" s="138"/>
      <c r="CA164" s="138"/>
      <c r="CB164" s="138"/>
      <c r="CC164" s="138"/>
      <c r="CD164" s="138"/>
      <c r="CE164" s="138"/>
      <c r="CF164" s="138"/>
      <c r="CG164" s="138"/>
    </row>
    <row r="165" spans="1:85">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138"/>
      <c r="BC165" s="187"/>
      <c r="BD165" s="187"/>
      <c r="BE165" s="187"/>
      <c r="BF165" s="188"/>
      <c r="BG165" s="62"/>
      <c r="BH165" s="138"/>
      <c r="BI165" s="138"/>
      <c r="BJ165" s="138"/>
      <c r="BK165" s="138"/>
      <c r="BL165" s="138"/>
      <c r="BM165" s="138"/>
      <c r="BN165" s="138"/>
      <c r="BO165" s="138"/>
      <c r="BP165" s="138"/>
      <c r="BQ165" s="138"/>
      <c r="BR165" s="138"/>
      <c r="BS165" s="138"/>
      <c r="BT165" s="138"/>
      <c r="BU165" s="138"/>
      <c r="BV165" s="138"/>
      <c r="BW165" s="138"/>
      <c r="BX165" s="138"/>
      <c r="BY165" s="138"/>
      <c r="BZ165" s="138"/>
      <c r="CA165" s="138"/>
      <c r="CB165" s="138"/>
      <c r="CC165" s="138"/>
      <c r="CD165" s="138"/>
      <c r="CE165" s="138"/>
      <c r="CF165" s="138"/>
      <c r="CG165" s="138"/>
    </row>
    <row r="166" spans="1:85">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138"/>
      <c r="BC166" s="187"/>
      <c r="BD166" s="187"/>
      <c r="BE166" s="187"/>
      <c r="BF166" s="188"/>
      <c r="BG166" s="62"/>
      <c r="BH166" s="138"/>
      <c r="BI166" s="138"/>
      <c r="BJ166" s="138"/>
      <c r="BK166" s="138"/>
      <c r="BL166" s="138"/>
      <c r="BM166" s="138"/>
      <c r="BN166" s="138"/>
      <c r="BO166" s="138"/>
      <c r="BP166" s="138"/>
      <c r="BQ166" s="138"/>
      <c r="BR166" s="138"/>
      <c r="BS166" s="138"/>
      <c r="BT166" s="138"/>
      <c r="BU166" s="138"/>
      <c r="BV166" s="138"/>
      <c r="BW166" s="138"/>
      <c r="BX166" s="138"/>
      <c r="BY166" s="138"/>
      <c r="BZ166" s="138"/>
      <c r="CA166" s="138"/>
      <c r="CB166" s="138"/>
      <c r="CC166" s="138"/>
      <c r="CD166" s="138"/>
      <c r="CE166" s="138"/>
      <c r="CF166" s="138"/>
      <c r="CG166" s="138"/>
    </row>
    <row r="167" spans="1:85">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138"/>
      <c r="BC167" s="187"/>
      <c r="BD167" s="187"/>
      <c r="BE167" s="187"/>
      <c r="BF167" s="188"/>
      <c r="BG167" s="62"/>
      <c r="BH167" s="138"/>
      <c r="BI167" s="138"/>
      <c r="BJ167" s="138"/>
      <c r="BK167" s="138"/>
      <c r="BL167" s="138"/>
      <c r="BM167" s="138"/>
      <c r="BN167" s="138"/>
      <c r="BO167" s="138"/>
      <c r="BP167" s="138"/>
      <c r="BQ167" s="138"/>
      <c r="BR167" s="138"/>
      <c r="BS167" s="138"/>
      <c r="BT167" s="138"/>
      <c r="BU167" s="138"/>
      <c r="BV167" s="138"/>
      <c r="BW167" s="138"/>
      <c r="BX167" s="138"/>
      <c r="BY167" s="138"/>
      <c r="BZ167" s="138"/>
      <c r="CA167" s="138"/>
      <c r="CB167" s="138"/>
      <c r="CC167" s="138"/>
      <c r="CD167" s="138"/>
      <c r="CE167" s="138"/>
      <c r="CF167" s="138"/>
      <c r="CG167" s="138"/>
    </row>
  </sheetData>
  <sheetProtection password="C621" sheet="1" objects="1" scenarios="1" selectLockedCells="1"/>
  <protectedRanges>
    <protectedRange sqref="F25:U64" name="Диапазон2"/>
    <protectedRange sqref="AU6" name="Диапазон1"/>
  </protectedRanges>
  <mergeCells count="31">
    <mergeCell ref="BA9:BA11"/>
    <mergeCell ref="C8:AF8"/>
    <mergeCell ref="G4:Y4"/>
    <mergeCell ref="AU9:AU11"/>
    <mergeCell ref="AV9:AV11"/>
    <mergeCell ref="AW9:AW11"/>
    <mergeCell ref="AX9:AX11"/>
    <mergeCell ref="AY9:AY11"/>
    <mergeCell ref="AZ9:AZ11"/>
    <mergeCell ref="K6:N6"/>
    <mergeCell ref="AX7:AZ7"/>
    <mergeCell ref="AX8:AZ8"/>
    <mergeCell ref="AV6:AX6"/>
    <mergeCell ref="I2:K2"/>
    <mergeCell ref="L2:N2"/>
    <mergeCell ref="O2:P2"/>
    <mergeCell ref="C4:F4"/>
    <mergeCell ref="B9:B11"/>
    <mergeCell ref="C9:C11"/>
    <mergeCell ref="D9:D11"/>
    <mergeCell ref="E9:E11"/>
    <mergeCell ref="E2:H2"/>
    <mergeCell ref="F10:O10"/>
    <mergeCell ref="P10:U10"/>
    <mergeCell ref="F9:U9"/>
    <mergeCell ref="O6:U6"/>
    <mergeCell ref="CF27:CG27"/>
    <mergeCell ref="CE25:CG25"/>
    <mergeCell ref="BK9:BZ9"/>
    <mergeCell ref="BK10:BT10"/>
    <mergeCell ref="BU10:BZ10"/>
  </mergeCells>
  <conditionalFormatting sqref="F25:AT64">
    <cfRule type="expression" dxfId="21" priority="10">
      <formula>AND(OR($C25&lt;&gt;"",$D25&lt;&gt;""),$A25=1,ISBLANK(F25))</formula>
    </cfRule>
  </conditionalFormatting>
  <conditionalFormatting sqref="AU6">
    <cfRule type="cellIs" dxfId="20" priority="9" stopIfTrue="1" operator="equal">
      <formula>"НЕТ"</formula>
    </cfRule>
  </conditionalFormatting>
  <conditionalFormatting sqref="F1:W5 X19:Y20 Z24:AT24 F13:W20 F12:Y12 V25:Y64 F21:Y24 F7:W8 F6:N6 F25:W1048576 V6">
    <cfRule type="containsErrors" dxfId="19" priority="7">
      <formula>ISERROR(F1)</formula>
    </cfRule>
  </conditionalFormatting>
  <conditionalFormatting sqref="AV6">
    <cfRule type="expression" dxfId="18" priority="4">
      <formula>"$AV$6=1"</formula>
    </cfRule>
  </conditionalFormatting>
  <conditionalFormatting sqref="CA21:CA24 BK12:BZ64">
    <cfRule type="containsErrors" dxfId="17" priority="2">
      <formula>ISERROR(BK12)</formula>
    </cfRule>
  </conditionalFormatting>
  <conditionalFormatting sqref="BK25:BZ64">
    <cfRule type="expression" dxfId="16" priority="3">
      <formula>AND(OR($C25&lt;&gt;"",$D25&lt;&gt;""),$A25=1,ISBLANK(BK25))</formula>
    </cfRule>
  </conditionalFormatting>
  <conditionalFormatting sqref="CA20">
    <cfRule type="containsErrors" dxfId="15" priority="1">
      <formula>ISERROR(CA20)</formula>
    </cfRule>
  </conditionalFormatting>
  <dataValidations xWindow="652" yWindow="549" count="7">
    <dataValidation allowBlank="1" showDropDown="1" showInputMessage="1" showErrorMessage="1" sqref="AG25:AT64"/>
    <dataValidation type="list" operator="equal" allowBlank="1" showInputMessage="1" showErrorMessage="1" prompt="После внесения в таблицу данных для всех учащихся, принимавших участие в тестировании, выберите &quot;Да&quot;" sqref="AU6">
      <formula1>"ДА,НЕТ"</formula1>
    </dataValidation>
    <dataValidation allowBlank="1" showDropDown="1" showErrorMessage="1" prompt="Возможные значения: 0, 1._x000a_Если ученик не дал ответ - N." sqref="V25:Y64 BK25:BZ64"/>
    <dataValidation type="list" allowBlank="1" showDropDown="1" showInputMessage="1" showErrorMessage="1" prompt="Возможные значения: 0, 1._x000a_Если ученик не дал ответ - N." sqref="AC25:AD64 Z25:AA64">
      <formula1>$B$2:$D$2</formula1>
    </dataValidation>
    <dataValidation type="list" allowBlank="1" showDropDown="1" showInputMessage="1" showErrorMessage="1" prompt="Возможные значения: 0, 1._x000a_Если ученик не дал ответ - N." sqref="AF25:AF64">
      <formula1>#REF!</formula1>
    </dataValidation>
    <dataValidation type="list" allowBlank="1" showDropDown="1" showInputMessage="1" showErrorMessage="1" prompt="Возможные значения: 0, 1, 2._x000a_Если ученик не дал ответ - N." sqref="AB25:AB64 AE25:AE64">
      <formula1>#REF!</formula1>
    </dataValidation>
    <dataValidation allowBlank="1" showDropDown="1" showInputMessage="1" showErrorMessage="1" prompt="Введите ответ учащегося." sqref="H25:H64 G25:G64 M25:M64"/>
  </dataValidations>
  <pageMargins left="0.17" right="0.19" top="0.50749999999999995" bottom="0.17" header="0.17" footer="0.5"/>
  <pageSetup paperSize="9" scale="90" fitToWidth="0" fitToHeight="0" orientation="landscape" r:id="rId1"/>
  <headerFooter alignWithMargins="0">
    <oddHeader>&amp;CКГБУ "Региональный центр оценки качества образования"</oddHeader>
  </headerFooter>
  <legacyDrawing r:id="rId2"/>
  <extLst xmlns:x14="http://schemas.microsoft.com/office/spreadsheetml/2009/9/main">
    <ext uri="{CCE6A557-97BC-4b89-ADB6-D9C93CAAB3DF}">
      <x14:dataValidations xmlns:xm="http://schemas.microsoft.com/office/excel/2006/main" xWindow="652" yWindow="549" count="6">
        <x14:dataValidation type="list" allowBlank="1" showDropDown="1" showInputMessage="1" showErrorMessage="1" prompt="Возможные значения: 0, 1._x000a_Если ученик не дал ответ - N.">
          <x14:formula1>
            <xm:f>Рабочий!$B$1:$D$1</xm:f>
          </x14:formula1>
          <xm:sqref>F25:F64 K25:L64</xm:sqref>
        </x14:dataValidation>
        <x14:dataValidation type="list" allowBlank="1" showDropDown="1" showInputMessage="1" showErrorMessage="1" prompt="Возможные значения: 1, 2, 3._x000a_Если ученик не дал ответ - N.">
          <x14:formula1>
            <xm:f>Рабочий!$B$3:$E$3</xm:f>
          </x14:formula1>
          <xm:sqref>I25:I64</xm:sqref>
        </x14:dataValidation>
        <x14:dataValidation type="list" allowBlank="1" showDropDown="1" showInputMessage="1" showErrorMessage="1" prompt="Возможные значения: 1, 2, 3, 4._x000a_Если ученик не дал ответ - N.">
          <x14:formula1>
            <xm:f>Рабочий!$B$4:$F$4</xm:f>
          </x14:formula1>
          <xm:sqref>J25:J64 N25:O64</xm:sqref>
        </x14:dataValidation>
        <x14:dataValidation type="list" allowBlank="1" showDropDown="1" showInputMessage="1" showErrorMessage="1" prompt="Возможные значения: 0, 1, 2._x000a_Если ученик не дал ответ - N.">
          <x14:formula1>
            <xm:f>Рабочий!$B$2:$E$2</xm:f>
          </x14:formula1>
          <xm:sqref>P25:Q64</xm:sqref>
        </x14:dataValidation>
        <x14:dataValidation type="list" allowBlank="1" showDropDown="1" showInputMessage="1" showErrorMessage="1" prompt="Возможные значения: 0, 1._x000a_Если ученик не дал ответ - N.">
          <x14:formula1>
            <xm:f>Рабочий!$B$1:$D$1</xm:f>
          </x14:formula1>
          <xm:sqref>R25:T64</xm:sqref>
        </x14:dataValidation>
        <x14:dataValidation type="list" allowBlank="1" showDropDown="1" showInputMessage="1" showErrorMessage="1" prompt="Возможные значения: 0, 1, 2._x000a_Если ученик не дал ответ - N.">
          <x14:formula1>
            <xm:f>Рабочий!$B$2:$E$2</xm:f>
          </x14:formula1>
          <xm:sqref>U25:U64</xm:sqref>
        </x14:dataValidation>
      </x14:dataValidations>
    </ext>
  </extLst>
</worksheet>
</file>

<file path=xl/worksheets/sheet5.xml><?xml version="1.0" encoding="utf-8"?>
<worksheet xmlns="http://schemas.openxmlformats.org/spreadsheetml/2006/main" xmlns:r="http://schemas.openxmlformats.org/officeDocument/2006/relationships">
  <sheetPr codeName="Лист3">
    <tabColor rgb="FFFFFF00"/>
  </sheetPr>
  <dimension ref="A1:DM167"/>
  <sheetViews>
    <sheetView showGridLines="0" topLeftCell="B25" zoomScale="78" zoomScaleNormal="78" zoomScalePageLayoutView="90" workbookViewId="0">
      <selection activeCell="AU6" sqref="AU6"/>
    </sheetView>
  </sheetViews>
  <sheetFormatPr defaultRowHeight="12.75"/>
  <cols>
    <col min="1" max="1" width="16.5703125" style="6" hidden="1" customWidth="1"/>
    <col min="2" max="2" width="4.85546875" style="6" customWidth="1"/>
    <col min="3" max="3" width="4.28515625" style="6" bestFit="1" customWidth="1"/>
    <col min="4" max="4" width="29" style="6" customWidth="1"/>
    <col min="5" max="5" width="4" style="6" customWidth="1"/>
    <col min="6" max="19" width="7.85546875" style="6" customWidth="1"/>
    <col min="20" max="25" width="5.5703125" style="6" hidden="1" customWidth="1"/>
    <col min="26" max="27" width="5.42578125" style="6" hidden="1" customWidth="1"/>
    <col min="28" max="28" width="5.7109375" style="6" hidden="1" customWidth="1"/>
    <col min="29" max="46" width="5.42578125" style="6" hidden="1" customWidth="1"/>
    <col min="47" max="47" width="7.85546875" style="6" customWidth="1"/>
    <col min="48" max="48" width="8.5703125" style="6" customWidth="1"/>
    <col min="49" max="49" width="14.7109375" style="6" customWidth="1"/>
    <col min="50" max="50" width="15.85546875" style="6" customWidth="1"/>
    <col min="51" max="51" width="14.7109375" style="6" customWidth="1"/>
    <col min="52" max="52" width="16.140625" style="6" customWidth="1"/>
    <col min="53" max="53" width="18.7109375" style="6" customWidth="1"/>
    <col min="54" max="54" width="8.140625" style="1" customWidth="1"/>
    <col min="55" max="56" width="8.140625" style="193" customWidth="1"/>
    <col min="57" max="57" width="12" style="193" customWidth="1"/>
    <col min="58" max="58" width="8.28515625" style="193" customWidth="1"/>
    <col min="59" max="59" width="13.140625" style="1" customWidth="1"/>
    <col min="60" max="60" width="5.42578125" style="1" customWidth="1"/>
    <col min="61" max="61" width="8.28515625" style="1" customWidth="1"/>
    <col min="62" max="62" width="4.28515625" style="1" hidden="1" customWidth="1"/>
    <col min="63" max="76" width="5.5703125" style="1" hidden="1" customWidth="1"/>
    <col min="77" max="90" width="4.28515625" style="1" hidden="1" customWidth="1"/>
    <col min="91" max="93" width="9.5703125" style="1" hidden="1" customWidth="1"/>
    <col min="94" max="94" width="8.28515625" style="1" customWidth="1"/>
    <col min="95" max="117" width="4" style="1" customWidth="1"/>
    <col min="118" max="16384" width="9.140625" style="6"/>
  </cols>
  <sheetData>
    <row r="1" spans="1:117" ht="17.25" customHeight="1">
      <c r="BB1" s="138"/>
      <c r="BC1" s="187"/>
      <c r="BD1" s="187"/>
      <c r="BE1" s="187"/>
      <c r="BF1" s="188"/>
      <c r="BG1" s="62"/>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row>
    <row r="2" spans="1:117" ht="30.75" customHeight="1">
      <c r="B2" s="61"/>
      <c r="C2" s="41"/>
      <c r="D2" s="43"/>
      <c r="E2" s="437" t="s">
        <v>14</v>
      </c>
      <c r="F2" s="437"/>
      <c r="G2" s="437"/>
      <c r="H2" s="438"/>
      <c r="I2" s="433">
        <f>IF(NOT(ISBLANK('СПИСОК КЛАССА'!F1)),'СПИСОК КЛАССА'!F1,"")</f>
        <v>3866</v>
      </c>
      <c r="J2" s="434"/>
      <c r="K2" s="435"/>
      <c r="L2" s="436" t="s">
        <v>15</v>
      </c>
      <c r="M2" s="437"/>
      <c r="N2" s="438"/>
      <c r="O2" s="439" t="str">
        <f>IF(NOT(ISBLANK('СПИСОК КЛАССА'!H1)),'СПИСОК КЛАССА'!H1,"")</f>
        <v>0102</v>
      </c>
      <c r="P2" s="439"/>
      <c r="Q2" s="44"/>
      <c r="R2" s="44"/>
      <c r="S2" s="44"/>
      <c r="T2" s="44"/>
      <c r="U2" s="44"/>
      <c r="V2" s="44"/>
      <c r="W2" s="44"/>
      <c r="X2" s="44"/>
      <c r="Y2" s="44"/>
      <c r="Z2" s="44"/>
      <c r="AB2" s="44"/>
      <c r="AC2" s="44"/>
      <c r="AD2" s="44"/>
      <c r="AE2" s="44"/>
      <c r="AF2" s="44"/>
      <c r="AG2" s="44"/>
      <c r="AH2" s="44"/>
      <c r="AI2" s="44"/>
      <c r="AJ2" s="44"/>
      <c r="AK2" s="44"/>
      <c r="AL2" s="44"/>
      <c r="AM2" s="44"/>
      <c r="AN2" s="44"/>
      <c r="AO2" s="44"/>
      <c r="AP2" s="44"/>
      <c r="AQ2" s="44"/>
      <c r="AR2" s="44"/>
      <c r="AS2" s="44"/>
      <c r="AT2" s="44"/>
      <c r="AU2" s="44"/>
      <c r="AV2" s="41"/>
      <c r="AW2" s="127"/>
      <c r="AX2" s="128"/>
      <c r="AY2" s="128"/>
      <c r="AZ2" s="128"/>
      <c r="BA2" s="128"/>
      <c r="BB2" s="138"/>
      <c r="BC2" s="187"/>
      <c r="BD2" s="187"/>
      <c r="BE2" s="187"/>
      <c r="BF2" s="188"/>
      <c r="BG2" s="62"/>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row>
    <row r="3" spans="1:117">
      <c r="B3" s="61"/>
      <c r="C3" s="41"/>
      <c r="D3" s="45"/>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129"/>
      <c r="AW3" s="129"/>
      <c r="AX3" s="128"/>
      <c r="AY3" s="128"/>
      <c r="AZ3" s="128"/>
      <c r="BA3" s="128"/>
      <c r="BB3" s="138"/>
      <c r="BC3" s="187"/>
      <c r="BD3" s="187"/>
      <c r="BE3" s="187"/>
      <c r="BF3" s="188"/>
      <c r="BG3" s="62"/>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row>
    <row r="4" spans="1:117" s="10" customFormat="1" ht="23.25" customHeight="1" thickBot="1">
      <c r="B4" s="49"/>
      <c r="C4" s="440" t="s">
        <v>22</v>
      </c>
      <c r="D4" s="440"/>
      <c r="E4" s="440"/>
      <c r="F4" s="440"/>
      <c r="G4" s="464" t="str">
        <f>IF(NOT(ISBLANK('СПИСОК КЛАССА'!E3)),'СПИСОК КЛАССА'!E3,"")</f>
        <v>Муниципальное бюджетное общеобразовательное учреждение средняя общеобразовательное школа с углубленным изучением отдельных предметов № 80</v>
      </c>
      <c r="H4" s="464"/>
      <c r="I4" s="464"/>
      <c r="J4" s="464"/>
      <c r="K4" s="464"/>
      <c r="L4" s="464"/>
      <c r="M4" s="464"/>
      <c r="N4" s="464"/>
      <c r="O4" s="464"/>
      <c r="P4" s="464"/>
      <c r="Q4" s="464"/>
      <c r="R4" s="464"/>
      <c r="S4" s="464"/>
      <c r="T4" s="464"/>
      <c r="U4" s="464"/>
      <c r="V4" s="464"/>
      <c r="W4" s="464"/>
      <c r="X4" s="464"/>
      <c r="Y4" s="464"/>
      <c r="Z4" s="87"/>
      <c r="AA4" s="87"/>
      <c r="AB4" s="87"/>
      <c r="AC4" s="87"/>
      <c r="AD4" s="87"/>
      <c r="AE4" s="87"/>
      <c r="AF4" s="87"/>
      <c r="AG4" s="87"/>
      <c r="AH4" s="87"/>
      <c r="AI4" s="87"/>
      <c r="AJ4" s="87"/>
      <c r="AK4" s="87"/>
      <c r="AL4" s="87"/>
      <c r="AM4" s="87"/>
      <c r="AN4" s="87"/>
      <c r="AO4" s="87"/>
      <c r="AP4" s="87"/>
      <c r="AQ4" s="87"/>
      <c r="AR4" s="87"/>
      <c r="AS4" s="87"/>
      <c r="AT4" s="87"/>
      <c r="AU4" s="48"/>
      <c r="AV4" s="129"/>
      <c r="AW4" s="130"/>
      <c r="AX4" s="131"/>
      <c r="AY4" s="131"/>
      <c r="AZ4" s="131"/>
      <c r="BA4" s="131"/>
      <c r="BB4" s="63"/>
      <c r="BC4" s="189"/>
      <c r="BD4" s="189"/>
      <c r="BE4" s="189"/>
      <c r="BF4" s="189"/>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row>
    <row r="5" spans="1:117" ht="13.5" thickBot="1">
      <c r="B5" s="61"/>
      <c r="C5" s="41"/>
      <c r="D5" s="50"/>
      <c r="E5" s="47"/>
      <c r="F5" s="47"/>
      <c r="G5" s="41"/>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132"/>
      <c r="AX5" s="133"/>
      <c r="AY5" s="133"/>
      <c r="AZ5" s="133"/>
      <c r="BA5" s="133"/>
      <c r="BB5" s="138"/>
      <c r="BC5" s="187"/>
      <c r="BD5" s="187"/>
      <c r="BE5" s="187"/>
      <c r="BF5" s="188"/>
      <c r="BG5" s="62"/>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c r="CJ5" s="138"/>
      <c r="CK5" s="138"/>
      <c r="CL5" s="138"/>
      <c r="CM5" s="138"/>
      <c r="CN5" s="138"/>
      <c r="CO5" s="138"/>
    </row>
    <row r="6" spans="1:117" ht="30" customHeight="1" thickBot="1">
      <c r="B6" s="61"/>
      <c r="C6" s="41"/>
      <c r="D6" s="51" t="s">
        <v>23</v>
      </c>
      <c r="E6" s="51"/>
      <c r="F6" s="52">
        <f ca="1">$A$24</f>
        <v>30</v>
      </c>
      <c r="G6" s="41"/>
      <c r="I6" s="41"/>
      <c r="J6" s="51" t="s">
        <v>16</v>
      </c>
      <c r="K6" s="477">
        <v>42131</v>
      </c>
      <c r="L6" s="477"/>
      <c r="M6" s="477"/>
      <c r="N6" s="477"/>
      <c r="O6" s="459" t="s">
        <v>17</v>
      </c>
      <c r="P6" s="459"/>
      <c r="Q6" s="459"/>
      <c r="R6" s="459"/>
      <c r="S6" s="459"/>
      <c r="T6" s="303"/>
      <c r="U6" s="303"/>
      <c r="V6" s="46"/>
      <c r="AA6" s="44"/>
      <c r="AU6" s="53" t="s">
        <v>359</v>
      </c>
      <c r="AV6" s="479"/>
      <c r="AW6" s="480"/>
      <c r="AX6" s="480"/>
      <c r="AY6" s="211"/>
      <c r="AZ6" s="268">
        <f>COUNTA(F11:AT11)</f>
        <v>14</v>
      </c>
      <c r="BA6" s="211"/>
      <c r="BB6" s="138"/>
      <c r="BC6" s="187"/>
      <c r="BD6" s="187"/>
      <c r="BE6" s="187"/>
      <c r="BF6" s="188"/>
      <c r="BG6" s="62"/>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row>
    <row r="7" spans="1:117">
      <c r="B7" s="61"/>
      <c r="C7" s="41"/>
      <c r="D7" s="54"/>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V7" s="46"/>
      <c r="AW7" s="129"/>
      <c r="AX7" s="478"/>
      <c r="AY7" s="478"/>
      <c r="AZ7" s="478"/>
      <c r="BA7" s="133"/>
      <c r="BB7" s="138"/>
      <c r="BC7" s="187"/>
      <c r="BD7" s="187"/>
      <c r="BE7" s="187"/>
      <c r="BF7" s="188"/>
      <c r="BG7" s="62"/>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8"/>
      <c r="CN7" s="138"/>
      <c r="CO7" s="138"/>
    </row>
    <row r="8" spans="1:117" ht="16.5" thickBot="1">
      <c r="B8" s="64"/>
      <c r="C8" s="463" t="s">
        <v>193</v>
      </c>
      <c r="D8" s="463"/>
      <c r="E8" s="463"/>
      <c r="F8" s="463"/>
      <c r="G8" s="463"/>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269"/>
      <c r="AH8" s="269"/>
      <c r="AI8" s="269"/>
      <c r="AJ8" s="269"/>
      <c r="AK8" s="269"/>
      <c r="AL8" s="269"/>
      <c r="AM8" s="269"/>
      <c r="AN8" s="269"/>
      <c r="AO8" s="88"/>
      <c r="AP8" s="88"/>
      <c r="AQ8" s="88"/>
      <c r="AR8" s="88"/>
      <c r="AS8" s="88"/>
      <c r="AT8" s="88"/>
      <c r="AU8" s="88"/>
      <c r="AV8" s="88"/>
      <c r="AW8" s="134"/>
      <c r="AX8" s="478"/>
      <c r="AY8" s="478"/>
      <c r="AZ8" s="478"/>
      <c r="BA8" s="133"/>
      <c r="BB8" s="138"/>
      <c r="BC8" s="187"/>
      <c r="BD8" s="187"/>
      <c r="BE8" s="187"/>
      <c r="BF8" s="188"/>
      <c r="BG8" s="62"/>
      <c r="BH8" s="138"/>
      <c r="BI8" s="138"/>
      <c r="BJ8" s="138"/>
      <c r="BK8" s="138"/>
      <c r="BL8" s="138"/>
      <c r="BM8" s="138"/>
      <c r="BN8" s="138"/>
      <c r="BO8" s="138"/>
      <c r="BP8" s="138"/>
      <c r="BQ8" s="138"/>
      <c r="BR8" s="138"/>
      <c r="BS8" s="138"/>
      <c r="BT8" s="138"/>
      <c r="BU8" s="138"/>
      <c r="BV8" s="138"/>
      <c r="BW8" s="138"/>
      <c r="BX8" s="138"/>
      <c r="BY8" s="138"/>
      <c r="BZ8" s="138"/>
      <c r="CA8" s="138"/>
      <c r="CB8" s="138"/>
      <c r="CC8" s="138"/>
      <c r="CD8" s="138"/>
      <c r="CE8" s="138"/>
      <c r="CF8" s="138"/>
      <c r="CG8" s="138"/>
      <c r="CH8" s="138"/>
      <c r="CI8" s="138"/>
      <c r="CJ8" s="138"/>
      <c r="CK8" s="138"/>
      <c r="CL8" s="138"/>
      <c r="CM8" s="138"/>
      <c r="CN8" s="138"/>
      <c r="CO8" s="138"/>
    </row>
    <row r="9" spans="1:117" ht="34.5" customHeight="1">
      <c r="A9" s="55"/>
      <c r="B9" s="441" t="s">
        <v>10</v>
      </c>
      <c r="C9" s="444" t="s">
        <v>18</v>
      </c>
      <c r="D9" s="447" t="s">
        <v>11</v>
      </c>
      <c r="E9" s="450" t="s">
        <v>24</v>
      </c>
      <c r="F9" s="485" t="s">
        <v>25</v>
      </c>
      <c r="G9" s="486"/>
      <c r="H9" s="486"/>
      <c r="I9" s="486"/>
      <c r="J9" s="486"/>
      <c r="K9" s="486"/>
      <c r="L9" s="486"/>
      <c r="M9" s="486"/>
      <c r="N9" s="486"/>
      <c r="O9" s="486"/>
      <c r="P9" s="486"/>
      <c r="Q9" s="486"/>
      <c r="R9" s="486"/>
      <c r="S9" s="486"/>
      <c r="T9" s="304"/>
      <c r="U9" s="257"/>
      <c r="V9" s="241"/>
      <c r="W9" s="241"/>
      <c r="X9" s="257"/>
      <c r="Y9" s="241"/>
      <c r="Z9" s="241"/>
      <c r="AA9" s="241"/>
      <c r="AB9" s="241"/>
      <c r="AC9" s="241"/>
      <c r="AD9" s="241"/>
      <c r="AE9" s="241"/>
      <c r="AF9" s="241"/>
      <c r="AG9" s="241"/>
      <c r="AH9" s="241"/>
      <c r="AI9" s="241"/>
      <c r="AJ9" s="241"/>
      <c r="AK9" s="241"/>
      <c r="AL9" s="241"/>
      <c r="AM9" s="241"/>
      <c r="AN9" s="241"/>
      <c r="AO9" s="241"/>
      <c r="AP9" s="241"/>
      <c r="AQ9" s="241"/>
      <c r="AR9" s="241"/>
      <c r="AS9" s="241"/>
      <c r="AT9" s="242"/>
      <c r="AU9" s="465" t="s">
        <v>197</v>
      </c>
      <c r="AV9" s="468" t="s">
        <v>19</v>
      </c>
      <c r="AW9" s="471" t="s">
        <v>149</v>
      </c>
      <c r="AX9" s="471" t="s">
        <v>44</v>
      </c>
      <c r="AY9" s="474" t="s">
        <v>198</v>
      </c>
      <c r="AZ9" s="471" t="s">
        <v>45</v>
      </c>
      <c r="BA9" s="460" t="s">
        <v>26</v>
      </c>
      <c r="BB9" s="138"/>
      <c r="BC9" s="187"/>
      <c r="BD9" s="187"/>
      <c r="BE9" s="187"/>
      <c r="BF9" s="188"/>
      <c r="BG9" s="62"/>
      <c r="BH9" s="138"/>
      <c r="BI9" s="138"/>
      <c r="BJ9" s="138"/>
      <c r="BK9" s="457" t="s">
        <v>25</v>
      </c>
      <c r="BL9" s="458"/>
      <c r="BM9" s="458"/>
      <c r="BN9" s="458"/>
      <c r="BO9" s="458"/>
      <c r="BP9" s="458"/>
      <c r="BQ9" s="458"/>
      <c r="BR9" s="458"/>
      <c r="BS9" s="458"/>
      <c r="BT9" s="458"/>
      <c r="BU9" s="458"/>
      <c r="BV9" s="458"/>
      <c r="BW9" s="458"/>
      <c r="BX9" s="458"/>
    </row>
    <row r="10" spans="1:117" ht="35.25" customHeight="1" thickBot="1">
      <c r="A10" s="56"/>
      <c r="B10" s="442"/>
      <c r="C10" s="445"/>
      <c r="D10" s="448"/>
      <c r="E10" s="451"/>
      <c r="F10" s="453" t="s">
        <v>142</v>
      </c>
      <c r="G10" s="427"/>
      <c r="H10" s="427"/>
      <c r="I10" s="427"/>
      <c r="J10" s="427"/>
      <c r="K10" s="427"/>
      <c r="L10" s="427"/>
      <c r="M10" s="427"/>
      <c r="N10" s="427"/>
      <c r="O10" s="427"/>
      <c r="P10" s="427"/>
      <c r="Q10" s="481" t="s">
        <v>196</v>
      </c>
      <c r="R10" s="481"/>
      <c r="S10" s="481"/>
      <c r="T10" s="276"/>
      <c r="U10" s="277"/>
      <c r="V10" s="276"/>
      <c r="W10" s="277"/>
      <c r="X10" s="180"/>
      <c r="Y10" s="86"/>
      <c r="Z10" s="86"/>
      <c r="AA10" s="86"/>
      <c r="AB10" s="86"/>
      <c r="AC10" s="86"/>
      <c r="AD10" s="86"/>
      <c r="AE10" s="86"/>
      <c r="AF10" s="86"/>
      <c r="AG10" s="86"/>
      <c r="AH10" s="86"/>
      <c r="AI10" s="86"/>
      <c r="AJ10" s="86"/>
      <c r="AK10" s="86"/>
      <c r="AL10" s="86"/>
      <c r="AM10" s="86"/>
      <c r="AN10" s="86"/>
      <c r="AO10" s="86"/>
      <c r="AP10" s="86"/>
      <c r="AQ10" s="86"/>
      <c r="AR10" s="86"/>
      <c r="AS10" s="86"/>
      <c r="AT10" s="201"/>
      <c r="AU10" s="466"/>
      <c r="AV10" s="469"/>
      <c r="AW10" s="472"/>
      <c r="AX10" s="472"/>
      <c r="AY10" s="475"/>
      <c r="AZ10" s="472"/>
      <c r="BA10" s="461"/>
      <c r="BB10" s="138"/>
      <c r="BC10" s="187"/>
      <c r="BD10" s="187"/>
      <c r="BE10" s="187"/>
      <c r="BF10" s="188"/>
      <c r="BG10" s="62"/>
      <c r="BH10" s="138"/>
      <c r="BI10" s="138"/>
      <c r="BJ10" s="138"/>
      <c r="BK10" s="453" t="s">
        <v>142</v>
      </c>
      <c r="BL10" s="427"/>
      <c r="BM10" s="427"/>
      <c r="BN10" s="427"/>
      <c r="BO10" s="427"/>
      <c r="BP10" s="427"/>
      <c r="BQ10" s="427"/>
      <c r="BR10" s="427"/>
      <c r="BS10" s="427"/>
      <c r="BT10" s="427"/>
      <c r="BU10" s="427"/>
      <c r="BV10" s="481" t="s">
        <v>196</v>
      </c>
      <c r="BW10" s="481"/>
      <c r="BX10" s="481"/>
      <c r="BZ10" s="482" t="s">
        <v>199</v>
      </c>
      <c r="CA10" s="482"/>
      <c r="CB10" s="482"/>
      <c r="CC10" s="482"/>
      <c r="CD10" s="482"/>
      <c r="CE10" s="482"/>
      <c r="CF10" s="482"/>
      <c r="CG10" s="482"/>
      <c r="CH10" s="482"/>
      <c r="CI10" s="482"/>
    </row>
    <row r="11" spans="1:117" ht="85.5" customHeight="1" thickBot="1">
      <c r="A11" s="56"/>
      <c r="B11" s="443"/>
      <c r="C11" s="446"/>
      <c r="D11" s="449"/>
      <c r="E11" s="452"/>
      <c r="F11" s="202">
        <v>1</v>
      </c>
      <c r="G11" s="104">
        <v>2</v>
      </c>
      <c r="H11" s="194">
        <v>3</v>
      </c>
      <c r="I11" s="104">
        <v>4</v>
      </c>
      <c r="J11" s="194">
        <v>5</v>
      </c>
      <c r="K11" s="104">
        <v>6</v>
      </c>
      <c r="L11" s="194">
        <v>7</v>
      </c>
      <c r="M11" s="104">
        <v>8</v>
      </c>
      <c r="N11" s="301" t="s">
        <v>194</v>
      </c>
      <c r="O11" s="302" t="s">
        <v>195</v>
      </c>
      <c r="P11" s="302">
        <v>10</v>
      </c>
      <c r="Q11" s="247">
        <v>11</v>
      </c>
      <c r="R11" s="247">
        <v>12</v>
      </c>
      <c r="S11" s="247">
        <v>13</v>
      </c>
      <c r="T11" s="258"/>
      <c r="U11" s="247"/>
      <c r="V11" s="246"/>
      <c r="W11" s="247"/>
      <c r="X11" s="194"/>
      <c r="Y11" s="243"/>
      <c r="Z11" s="104"/>
      <c r="AA11" s="244"/>
      <c r="AB11" s="104"/>
      <c r="AC11" s="245"/>
      <c r="AD11" s="104"/>
      <c r="AE11" s="245"/>
      <c r="AF11" s="104"/>
      <c r="AG11" s="245"/>
      <c r="AH11" s="104"/>
      <c r="AI11" s="245"/>
      <c r="AJ11" s="104"/>
      <c r="AK11" s="245"/>
      <c r="AL11" s="104"/>
      <c r="AM11" s="245"/>
      <c r="AN11" s="104"/>
      <c r="AO11" s="245"/>
      <c r="AP11" s="104"/>
      <c r="AQ11" s="245"/>
      <c r="AR11" s="104"/>
      <c r="AS11" s="245"/>
      <c r="AT11" s="203"/>
      <c r="AU11" s="467"/>
      <c r="AV11" s="470"/>
      <c r="AW11" s="473"/>
      <c r="AX11" s="473"/>
      <c r="AY11" s="476"/>
      <c r="AZ11" s="473"/>
      <c r="BA11" s="462"/>
      <c r="BB11" s="138"/>
      <c r="BC11" s="192"/>
      <c r="BD11" s="192"/>
      <c r="BE11" s="192"/>
      <c r="BF11" s="192"/>
      <c r="BG11" s="192"/>
      <c r="BH11" s="192"/>
      <c r="BI11" s="192"/>
      <c r="BJ11" s="192"/>
      <c r="BK11" s="202">
        <v>1</v>
      </c>
      <c r="BL11" s="104">
        <v>2</v>
      </c>
      <c r="BM11" s="194">
        <v>3</v>
      </c>
      <c r="BN11" s="104">
        <v>4</v>
      </c>
      <c r="BO11" s="194">
        <v>5</v>
      </c>
      <c r="BP11" s="104">
        <v>6</v>
      </c>
      <c r="BQ11" s="194">
        <v>7</v>
      </c>
      <c r="BR11" s="104">
        <v>8</v>
      </c>
      <c r="BS11" s="301" t="s">
        <v>194</v>
      </c>
      <c r="BT11" s="302" t="s">
        <v>195</v>
      </c>
      <c r="BU11" s="302">
        <v>10</v>
      </c>
      <c r="BV11" s="247">
        <v>11</v>
      </c>
      <c r="BW11" s="247">
        <v>12</v>
      </c>
      <c r="BX11" s="247">
        <v>13</v>
      </c>
      <c r="BZ11" s="317">
        <v>1</v>
      </c>
      <c r="CA11" s="317">
        <v>2</v>
      </c>
      <c r="CB11" s="317">
        <v>3</v>
      </c>
      <c r="CC11" s="317">
        <v>4</v>
      </c>
      <c r="CD11" s="317">
        <v>5</v>
      </c>
      <c r="CE11" s="317">
        <v>6</v>
      </c>
      <c r="CF11" s="317">
        <v>7</v>
      </c>
      <c r="CG11" s="317">
        <v>8</v>
      </c>
      <c r="CH11" s="318">
        <v>9</v>
      </c>
      <c r="CI11" s="318">
        <v>10</v>
      </c>
    </row>
    <row r="12" spans="1:117" ht="26.25" hidden="1" customHeight="1" thickBot="1">
      <c r="A12" s="56"/>
      <c r="B12" s="230"/>
      <c r="C12" s="102"/>
      <c r="D12" s="103" t="s">
        <v>28</v>
      </c>
      <c r="E12" s="249"/>
      <c r="F12" s="248"/>
      <c r="G12" s="240"/>
      <c r="H12" s="240"/>
      <c r="I12" s="66"/>
      <c r="J12" s="305"/>
      <c r="K12" s="66"/>
      <c r="L12" s="240"/>
      <c r="M12" s="66"/>
      <c r="N12" s="240"/>
      <c r="O12" s="240"/>
      <c r="P12" s="240"/>
      <c r="Q12" s="240"/>
      <c r="R12" s="240"/>
      <c r="S12" s="240"/>
      <c r="T12" s="240"/>
      <c r="U12" s="240"/>
      <c r="V12" s="240"/>
      <c r="W12" s="240"/>
      <c r="X12" s="66"/>
      <c r="Y12" s="66"/>
      <c r="Z12" s="66"/>
      <c r="AA12" s="66"/>
      <c r="AB12" s="66"/>
      <c r="AC12" s="66"/>
      <c r="AD12" s="66"/>
      <c r="AE12" s="66"/>
      <c r="AF12" s="66"/>
      <c r="AG12" s="66"/>
      <c r="AH12" s="66"/>
      <c r="AI12" s="66"/>
      <c r="AJ12" s="66"/>
      <c r="AK12" s="66"/>
      <c r="AL12" s="66"/>
      <c r="AM12" s="66"/>
      <c r="AN12" s="66"/>
      <c r="AO12" s="66"/>
      <c r="AP12" s="66"/>
      <c r="AQ12" s="66"/>
      <c r="AR12" s="66"/>
      <c r="AS12" s="66"/>
      <c r="AT12" s="100"/>
      <c r="AU12" s="67">
        <v>24</v>
      </c>
      <c r="AV12" s="68"/>
      <c r="AW12" s="69">
        <v>10</v>
      </c>
      <c r="AX12" s="69"/>
      <c r="AY12" s="69">
        <v>6</v>
      </c>
      <c r="AZ12" s="69"/>
      <c r="BA12" s="278"/>
      <c r="BB12" s="138"/>
      <c r="BC12" s="187"/>
      <c r="BD12" s="187"/>
      <c r="BE12" s="187"/>
      <c r="BF12" s="188"/>
      <c r="BG12" s="62"/>
      <c r="BH12" s="138"/>
      <c r="BI12" s="138"/>
      <c r="BJ12" s="183">
        <f ca="1">SUM(BK12:BX12)</f>
        <v>0</v>
      </c>
      <c r="BK12" s="283">
        <f ca="1">IFERROR(IF(SUM(BK15:BK24)=$F$6,0,1), 0)</f>
        <v>0</v>
      </c>
      <c r="BL12" s="283">
        <f t="shared" ref="BL12:BQ12" ca="1" si="0">IFERROR(IF(SUM(BL15:BL24)=$F$6,0,1), 0)</f>
        <v>0</v>
      </c>
      <c r="BM12" s="283">
        <f t="shared" ca="1" si="0"/>
        <v>0</v>
      </c>
      <c r="BN12" s="283">
        <f t="shared" ca="1" si="0"/>
        <v>0</v>
      </c>
      <c r="BO12" s="283">
        <f t="shared" ca="1" si="0"/>
        <v>0</v>
      </c>
      <c r="BP12" s="283">
        <f t="shared" ca="1" si="0"/>
        <v>0</v>
      </c>
      <c r="BQ12" s="283">
        <f t="shared" ca="1" si="0"/>
        <v>0</v>
      </c>
      <c r="BR12" s="283">
        <f ca="1">IFERROR(IF(SUM(BR15:BR24)=$F$6,0,1), 0)</f>
        <v>0</v>
      </c>
      <c r="BS12" s="283">
        <f t="shared" ref="BS12:BX12" ca="1" si="1">IFERROR(IF(SUM(BS15:BS24)=$F$6,0,1), 0)</f>
        <v>0</v>
      </c>
      <c r="BT12" s="283">
        <f t="shared" ca="1" si="1"/>
        <v>0</v>
      </c>
      <c r="BU12" s="283">
        <f t="shared" ca="1" si="1"/>
        <v>0</v>
      </c>
      <c r="BV12" s="283">
        <f t="shared" ca="1" si="1"/>
        <v>0</v>
      </c>
      <c r="BW12" s="283">
        <f t="shared" ca="1" si="1"/>
        <v>0</v>
      </c>
      <c r="BX12" s="283">
        <f t="shared" ca="1" si="1"/>
        <v>0</v>
      </c>
      <c r="BZ12" s="319"/>
      <c r="CA12" s="319"/>
      <c r="CB12" s="319"/>
      <c r="CC12" s="319"/>
      <c r="CD12" s="319"/>
      <c r="CE12" s="319"/>
      <c r="CF12" s="319"/>
      <c r="CG12" s="319"/>
      <c r="CH12" s="319"/>
      <c r="CI12" s="319"/>
    </row>
    <row r="13" spans="1:117" ht="20.25" hidden="1" customHeight="1">
      <c r="A13" s="56"/>
      <c r="B13" s="232"/>
      <c r="C13" s="65"/>
      <c r="D13" s="92"/>
      <c r="E13" s="231"/>
      <c r="F13" s="91"/>
      <c r="G13" s="66"/>
      <c r="H13" s="66"/>
      <c r="I13" s="66"/>
      <c r="J13" s="66"/>
      <c r="K13" s="66"/>
      <c r="L13" s="66"/>
      <c r="M13" s="66"/>
      <c r="N13" s="66"/>
      <c r="O13" s="66"/>
      <c r="P13" s="66"/>
      <c r="Q13" s="66"/>
      <c r="R13" s="66"/>
      <c r="S13" s="70"/>
      <c r="T13" s="70"/>
      <c r="U13" s="100"/>
      <c r="V13" s="70"/>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95"/>
      <c r="AU13" s="67"/>
      <c r="AV13" s="68"/>
      <c r="AW13" s="69"/>
      <c r="AX13" s="69"/>
      <c r="AY13" s="69"/>
      <c r="AZ13" s="69"/>
      <c r="BA13" s="278"/>
      <c r="BB13" s="138"/>
      <c r="BC13" s="187"/>
      <c r="BD13" s="187"/>
      <c r="BE13" s="187"/>
      <c r="BF13" s="188"/>
      <c r="BG13" s="62"/>
      <c r="BH13" s="138"/>
      <c r="BI13" s="138"/>
      <c r="BJ13" s="138"/>
      <c r="BK13" s="248"/>
      <c r="BL13" s="240"/>
      <c r="BM13" s="240"/>
      <c r="BN13" s="66"/>
      <c r="BO13" s="305"/>
      <c r="BP13" s="66"/>
      <c r="BQ13" s="240"/>
      <c r="BR13" s="66"/>
      <c r="BS13" s="240"/>
      <c r="BT13" s="240"/>
      <c r="BU13" s="240"/>
      <c r="BV13" s="240"/>
      <c r="BW13" s="240"/>
      <c r="BX13" s="240"/>
      <c r="BZ13" s="319"/>
      <c r="CA13" s="319"/>
      <c r="CB13" s="319"/>
      <c r="CC13" s="319"/>
      <c r="CD13" s="319"/>
      <c r="CE13" s="319"/>
      <c r="CF13" s="319"/>
      <c r="CG13" s="319"/>
      <c r="CH13" s="319"/>
      <c r="CI13" s="319"/>
    </row>
    <row r="14" spans="1:117" ht="20.25" hidden="1" customHeight="1">
      <c r="A14" s="56"/>
      <c r="B14" s="232"/>
      <c r="C14" s="65"/>
      <c r="D14" s="92"/>
      <c r="E14" s="101"/>
      <c r="F14" s="91"/>
      <c r="G14" s="66"/>
      <c r="H14" s="66"/>
      <c r="I14" s="66"/>
      <c r="J14" s="66"/>
      <c r="K14" s="66"/>
      <c r="L14" s="66"/>
      <c r="M14" s="66"/>
      <c r="N14" s="66"/>
      <c r="O14" s="66"/>
      <c r="P14" s="66"/>
      <c r="Q14" s="66"/>
      <c r="R14" s="66"/>
      <c r="S14" s="70"/>
      <c r="T14" s="70"/>
      <c r="U14" s="100"/>
      <c r="V14" s="70"/>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95"/>
      <c r="AU14" s="67"/>
      <c r="AV14" s="68"/>
      <c r="AW14" s="69"/>
      <c r="AX14" s="69"/>
      <c r="AY14" s="69"/>
      <c r="AZ14" s="69"/>
      <c r="BA14" s="278"/>
      <c r="BB14" s="138"/>
      <c r="BC14" s="187"/>
      <c r="BD14" s="187"/>
      <c r="BE14" s="187"/>
      <c r="BF14" s="188"/>
      <c r="BG14" s="62"/>
      <c r="BH14" s="138"/>
      <c r="BI14" s="138"/>
      <c r="BJ14" s="138"/>
      <c r="BK14" s="70"/>
      <c r="BL14" s="70"/>
      <c r="BM14" s="70"/>
      <c r="BN14" s="70"/>
      <c r="BO14" s="70"/>
      <c r="BP14" s="70"/>
      <c r="BQ14" s="70"/>
      <c r="BR14" s="70"/>
      <c r="BS14" s="70"/>
      <c r="BT14" s="70"/>
      <c r="BU14" s="70"/>
      <c r="BV14" s="70"/>
      <c r="BW14" s="70"/>
      <c r="BX14" s="70"/>
      <c r="BZ14" s="319"/>
      <c r="CA14" s="319"/>
      <c r="CB14" s="319"/>
      <c r="CC14" s="319"/>
      <c r="CD14" s="319"/>
      <c r="CE14" s="319"/>
      <c r="CF14" s="319"/>
      <c r="CG14" s="319"/>
      <c r="CH14" s="319"/>
      <c r="CI14" s="319"/>
    </row>
    <row r="15" spans="1:117" ht="20.25" hidden="1" customHeight="1">
      <c r="A15" s="56"/>
      <c r="B15" s="232"/>
      <c r="C15" s="65"/>
      <c r="D15" s="92"/>
      <c r="E15" s="101"/>
      <c r="F15" s="91"/>
      <c r="G15" s="66"/>
      <c r="H15" s="66"/>
      <c r="I15" s="66"/>
      <c r="J15" s="66"/>
      <c r="K15" s="66"/>
      <c r="L15" s="66"/>
      <c r="M15" s="66"/>
      <c r="N15" s="66"/>
      <c r="O15" s="66"/>
      <c r="P15" s="66"/>
      <c r="Q15" s="66"/>
      <c r="R15" s="66"/>
      <c r="S15" s="70"/>
      <c r="T15" s="70"/>
      <c r="U15" s="100"/>
      <c r="V15" s="70"/>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95"/>
      <c r="AU15" s="67"/>
      <c r="AV15" s="68"/>
      <c r="AW15" s="69"/>
      <c r="AX15" s="69"/>
      <c r="AY15" s="69"/>
      <c r="AZ15" s="69"/>
      <c r="BA15" s="278"/>
      <c r="BB15" s="138"/>
      <c r="BC15" s="187"/>
      <c r="BD15" s="187"/>
      <c r="BE15" s="187"/>
      <c r="BF15" s="188"/>
      <c r="BG15" s="62"/>
      <c r="BH15" s="138"/>
      <c r="BI15" s="138"/>
      <c r="BJ15" s="138"/>
      <c r="BK15" s="70"/>
      <c r="BL15" s="70"/>
      <c r="BM15" s="70"/>
      <c r="BN15" s="70"/>
      <c r="BO15" s="70"/>
      <c r="BP15" s="70"/>
      <c r="BQ15" s="70"/>
      <c r="BR15" s="70"/>
      <c r="BS15" s="70"/>
      <c r="BT15" s="70"/>
      <c r="BU15" s="70"/>
      <c r="BV15" s="70"/>
      <c r="BW15" s="70"/>
      <c r="BX15" s="70"/>
      <c r="BZ15" s="319"/>
      <c r="CA15" s="319"/>
      <c r="CB15" s="319"/>
      <c r="CC15" s="319"/>
      <c r="CD15" s="319"/>
      <c r="CE15" s="319"/>
      <c r="CF15" s="319"/>
      <c r="CG15" s="319"/>
      <c r="CH15" s="319"/>
      <c r="CI15" s="319"/>
    </row>
    <row r="16" spans="1:117" ht="20.25" hidden="1" customHeight="1">
      <c r="A16" s="56"/>
      <c r="B16" s="232"/>
      <c r="C16" s="65"/>
      <c r="D16" s="92"/>
      <c r="E16" s="101"/>
      <c r="F16" s="91"/>
      <c r="G16" s="66"/>
      <c r="H16" s="66"/>
      <c r="I16" s="66"/>
      <c r="J16" s="66"/>
      <c r="K16" s="66"/>
      <c r="L16" s="66"/>
      <c r="M16" s="66"/>
      <c r="N16" s="66"/>
      <c r="O16" s="66"/>
      <c r="P16" s="66"/>
      <c r="Q16" s="66"/>
      <c r="R16" s="66"/>
      <c r="S16" s="70"/>
      <c r="T16" s="70"/>
      <c r="U16" s="100"/>
      <c r="V16" s="70"/>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95"/>
      <c r="AU16" s="67"/>
      <c r="AV16" s="68"/>
      <c r="AW16" s="69"/>
      <c r="AX16" s="69"/>
      <c r="AY16" s="69"/>
      <c r="AZ16" s="69"/>
      <c r="BA16" s="278"/>
      <c r="BB16" s="138"/>
      <c r="BC16" s="187"/>
      <c r="BD16" s="187"/>
      <c r="BE16" s="187"/>
      <c r="BF16" s="188"/>
      <c r="BG16" s="62"/>
      <c r="BH16" s="138"/>
      <c r="BI16" s="138"/>
      <c r="BJ16" s="138"/>
      <c r="BK16" s="70"/>
      <c r="BL16" s="70"/>
      <c r="BM16" s="70"/>
      <c r="BN16" s="70"/>
      <c r="BO16" s="70"/>
      <c r="BP16" s="70"/>
      <c r="BQ16" s="70"/>
      <c r="BR16" s="70"/>
      <c r="BS16" s="70"/>
      <c r="BT16" s="70"/>
      <c r="BU16" s="70"/>
      <c r="BV16" s="70"/>
      <c r="BW16" s="70"/>
      <c r="BX16" s="70"/>
      <c r="BZ16" s="319"/>
      <c r="CA16" s="319"/>
      <c r="CB16" s="319"/>
      <c r="CC16" s="319"/>
      <c r="CD16" s="319"/>
      <c r="CE16" s="319"/>
      <c r="CF16" s="319"/>
      <c r="CG16" s="319"/>
      <c r="CH16" s="319"/>
      <c r="CI16" s="319"/>
    </row>
    <row r="17" spans="1:117" ht="20.25" hidden="1" customHeight="1">
      <c r="A17" s="56"/>
      <c r="B17" s="232"/>
      <c r="C17" s="65"/>
      <c r="D17" s="92"/>
      <c r="E17" s="101"/>
      <c r="F17" s="91"/>
      <c r="G17" s="66"/>
      <c r="H17" s="66"/>
      <c r="I17" s="66"/>
      <c r="J17" s="66"/>
      <c r="K17" s="66"/>
      <c r="L17" s="66"/>
      <c r="M17" s="66"/>
      <c r="N17" s="66"/>
      <c r="O17" s="66"/>
      <c r="P17" s="66"/>
      <c r="Q17" s="66"/>
      <c r="R17" s="66"/>
      <c r="S17" s="70"/>
      <c r="T17" s="70"/>
      <c r="U17" s="100"/>
      <c r="V17" s="70"/>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95"/>
      <c r="AU17" s="67"/>
      <c r="AV17" s="68"/>
      <c r="AW17" s="69"/>
      <c r="AX17" s="69"/>
      <c r="AY17" s="69"/>
      <c r="AZ17" s="69"/>
      <c r="BA17" s="278"/>
      <c r="BB17" s="138"/>
      <c r="BC17" s="187"/>
      <c r="BD17" s="187"/>
      <c r="BE17" s="187"/>
      <c r="BF17" s="188"/>
      <c r="BG17" s="62"/>
      <c r="BH17" s="138"/>
      <c r="BI17" s="138"/>
      <c r="BJ17" s="138"/>
      <c r="BK17" s="70"/>
      <c r="BL17" s="70"/>
      <c r="BM17" s="70"/>
      <c r="BN17" s="70"/>
      <c r="BO17" s="70"/>
      <c r="BP17" s="70"/>
      <c r="BQ17" s="70"/>
      <c r="BR17" s="70"/>
      <c r="BS17" s="70"/>
      <c r="BT17" s="70"/>
      <c r="BU17" s="70"/>
      <c r="BV17" s="70"/>
      <c r="BW17" s="70"/>
      <c r="BX17" s="70"/>
      <c r="BZ17" s="319"/>
      <c r="CA17" s="319"/>
      <c r="CB17" s="319"/>
      <c r="CC17" s="319"/>
      <c r="CD17" s="319"/>
      <c r="CE17" s="319"/>
      <c r="CF17" s="319"/>
      <c r="CG17" s="319"/>
      <c r="CH17" s="319"/>
      <c r="CI17" s="319"/>
    </row>
    <row r="18" spans="1:117" ht="20.25" hidden="1" customHeight="1">
      <c r="A18" s="56"/>
      <c r="B18" s="232"/>
      <c r="C18" s="65"/>
      <c r="D18" s="92"/>
      <c r="E18" s="101"/>
      <c r="F18" s="93"/>
      <c r="G18" s="70"/>
      <c r="H18" s="70"/>
      <c r="I18" s="70"/>
      <c r="J18" s="70"/>
      <c r="K18" s="70"/>
      <c r="L18" s="70"/>
      <c r="M18" s="70"/>
      <c r="N18" s="70"/>
      <c r="O18" s="70"/>
      <c r="P18" s="70"/>
      <c r="Q18" s="70"/>
      <c r="R18" s="70"/>
      <c r="S18" s="70"/>
      <c r="T18" s="70"/>
      <c r="U18" s="136"/>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96"/>
      <c r="AU18" s="71"/>
      <c r="AV18" s="57"/>
      <c r="AW18" s="58"/>
      <c r="AX18" s="58"/>
      <c r="AY18" s="58"/>
      <c r="AZ18" s="58"/>
      <c r="BA18" s="279"/>
      <c r="BB18" s="138"/>
      <c r="BC18" s="187"/>
      <c r="BD18" s="187"/>
      <c r="BE18" s="187"/>
      <c r="BF18" s="188"/>
      <c r="BG18" s="62"/>
      <c r="BH18" s="138"/>
      <c r="BI18" s="138"/>
      <c r="BJ18" s="138"/>
      <c r="BK18" s="70"/>
      <c r="BL18" s="70"/>
      <c r="BM18" s="70"/>
      <c r="BN18" s="70"/>
      <c r="BO18" s="70"/>
      <c r="BP18" s="70"/>
      <c r="BQ18" s="70"/>
      <c r="BR18" s="70"/>
      <c r="BS18" s="70"/>
      <c r="BT18" s="70"/>
      <c r="BU18" s="70"/>
      <c r="BV18" s="70"/>
      <c r="BW18" s="70"/>
      <c r="BX18" s="70"/>
      <c r="BZ18" s="319"/>
      <c r="CA18" s="319"/>
      <c r="CB18" s="319"/>
      <c r="CC18" s="319"/>
      <c r="CD18" s="319"/>
      <c r="CE18" s="319"/>
      <c r="CF18" s="319"/>
      <c r="CG18" s="319"/>
      <c r="CH18" s="319"/>
      <c r="CI18" s="319"/>
    </row>
    <row r="19" spans="1:117" ht="20.25" hidden="1" customHeight="1">
      <c r="A19" s="56"/>
      <c r="B19" s="232"/>
      <c r="C19" s="65"/>
      <c r="D19" s="92"/>
      <c r="E19" s="183">
        <v>4</v>
      </c>
      <c r="F19" s="181"/>
      <c r="G19" s="74"/>
      <c r="H19" s="74"/>
      <c r="I19" s="74"/>
      <c r="J19" s="74"/>
      <c r="K19" s="74"/>
      <c r="L19" s="75"/>
      <c r="M19" s="75"/>
      <c r="N19" s="75"/>
      <c r="O19" s="74"/>
      <c r="P19" s="75"/>
      <c r="Q19" s="75"/>
      <c r="R19" s="75"/>
      <c r="S19" s="75"/>
      <c r="T19" s="75"/>
      <c r="U19" s="137"/>
      <c r="V19" s="75"/>
      <c r="W19" s="74"/>
      <c r="X19" s="94"/>
      <c r="Y19" s="94"/>
      <c r="Z19" s="70"/>
      <c r="AA19" s="70"/>
      <c r="AB19" s="70"/>
      <c r="AC19" s="70"/>
      <c r="AD19" s="70"/>
      <c r="AE19" s="70"/>
      <c r="AF19" s="70"/>
      <c r="AG19" s="70"/>
      <c r="AH19" s="70"/>
      <c r="AI19" s="70"/>
      <c r="AJ19" s="70"/>
      <c r="AK19" s="70"/>
      <c r="AL19" s="70"/>
      <c r="AM19" s="70"/>
      <c r="AN19" s="70"/>
      <c r="AO19" s="70"/>
      <c r="AP19" s="70"/>
      <c r="AQ19" s="70"/>
      <c r="AR19" s="70"/>
      <c r="AS19" s="70"/>
      <c r="AT19" s="96"/>
      <c r="AU19" s="71"/>
      <c r="AV19" s="57"/>
      <c r="AW19" s="58"/>
      <c r="AX19" s="58"/>
      <c r="AY19" s="58"/>
      <c r="AZ19" s="58"/>
      <c r="BA19" s="279"/>
      <c r="BB19" s="138"/>
      <c r="BC19" s="187"/>
      <c r="BD19" s="187"/>
      <c r="BE19" s="187"/>
      <c r="BF19" s="190"/>
      <c r="BG19" s="140"/>
      <c r="BH19" s="140"/>
      <c r="BI19" s="140"/>
      <c r="BJ19" s="183">
        <v>4</v>
      </c>
      <c r="BK19" s="75"/>
      <c r="BL19" s="75"/>
      <c r="BM19" s="75"/>
      <c r="BN19" s="75"/>
      <c r="BO19" s="75"/>
      <c r="BP19" s="75"/>
      <c r="BQ19" s="75"/>
      <c r="BR19" s="75"/>
      <c r="BS19" s="75"/>
      <c r="BT19" s="75"/>
      <c r="BU19" s="75"/>
      <c r="BV19" s="75"/>
      <c r="BW19" s="75"/>
      <c r="BX19" s="75"/>
      <c r="BZ19" s="319"/>
      <c r="CA19" s="319"/>
      <c r="CB19" s="319"/>
      <c r="CC19" s="319"/>
      <c r="CD19" s="319"/>
      <c r="CE19" s="319"/>
      <c r="CF19" s="319"/>
      <c r="CG19" s="319"/>
      <c r="CH19" s="319"/>
      <c r="CI19" s="319"/>
      <c r="CJ19" s="75">
        <f ca="1">COUNTIF(OFFSET(CJ$25,0,0,$A$23,1),$E19)</f>
        <v>8</v>
      </c>
      <c r="CN19" s="140"/>
      <c r="CO19" s="140"/>
      <c r="CP19" s="140"/>
      <c r="CQ19" s="140"/>
      <c r="CR19" s="140"/>
      <c r="CS19" s="140"/>
      <c r="CT19" s="140"/>
      <c r="CU19" s="140"/>
      <c r="CV19" s="140"/>
      <c r="CW19" s="140"/>
      <c r="CX19" s="140"/>
      <c r="CY19" s="140"/>
      <c r="CZ19" s="140"/>
      <c r="DA19" s="140"/>
    </row>
    <row r="20" spans="1:117" ht="20.25" hidden="1" customHeight="1">
      <c r="A20" s="56"/>
      <c r="B20" s="233"/>
      <c r="C20" s="72"/>
      <c r="D20" s="73"/>
      <c r="E20" s="183">
        <v>3</v>
      </c>
      <c r="F20" s="181"/>
      <c r="G20" s="74"/>
      <c r="H20" s="74"/>
      <c r="I20" s="74"/>
      <c r="J20" s="74"/>
      <c r="K20" s="74"/>
      <c r="L20" s="75"/>
      <c r="M20" s="75"/>
      <c r="N20" s="75"/>
      <c r="O20" s="74"/>
      <c r="P20" s="75"/>
      <c r="Q20" s="75"/>
      <c r="R20" s="75"/>
      <c r="S20" s="75"/>
      <c r="T20" s="75"/>
      <c r="U20" s="137"/>
      <c r="V20" s="75"/>
      <c r="W20" s="74"/>
      <c r="X20" s="94"/>
      <c r="Y20" s="94"/>
      <c r="Z20" s="75"/>
      <c r="AA20" s="75"/>
      <c r="AB20" s="75"/>
      <c r="AC20" s="75"/>
      <c r="AD20" s="75"/>
      <c r="AE20" s="75"/>
      <c r="AF20" s="75"/>
      <c r="AG20" s="75"/>
      <c r="AH20" s="75"/>
      <c r="AI20" s="75"/>
      <c r="AJ20" s="75"/>
      <c r="AK20" s="75"/>
      <c r="AL20" s="75"/>
      <c r="AM20" s="75"/>
      <c r="AN20" s="75"/>
      <c r="AO20" s="75"/>
      <c r="AP20" s="75"/>
      <c r="AQ20" s="75"/>
      <c r="AR20" s="75"/>
      <c r="AS20" s="75"/>
      <c r="AT20" s="97"/>
      <c r="AU20" s="76">
        <f ca="1">AU23/AU12</f>
        <v>0.81666666666666676</v>
      </c>
      <c r="AV20" s="76"/>
      <c r="AW20" s="76">
        <f t="shared" ref="AW20" ca="1" si="2">AW23/AW12</f>
        <v>0.91999999999999993</v>
      </c>
      <c r="AX20" s="76"/>
      <c r="AY20" s="76">
        <f ca="1">AY23/AY12</f>
        <v>0.8222222222222223</v>
      </c>
      <c r="AZ20" s="76"/>
      <c r="BA20" s="280">
        <f ca="1">COUNTIF(OFFSET(BA$25,0,0,$A$23),"ВЫСОКИЙ")</f>
        <v>19</v>
      </c>
      <c r="BB20" s="138"/>
      <c r="BC20" s="196"/>
      <c r="BD20" s="196"/>
      <c r="BE20" s="197"/>
      <c r="BF20" s="188"/>
      <c r="BG20" s="62"/>
      <c r="BH20" s="138"/>
      <c r="BI20" s="138"/>
      <c r="BJ20" s="183">
        <v>3</v>
      </c>
      <c r="BK20" s="75"/>
      <c r="BL20" s="75"/>
      <c r="BM20" s="75"/>
      <c r="BN20" s="75"/>
      <c r="BO20" s="75"/>
      <c r="BP20" s="75"/>
      <c r="BQ20" s="75"/>
      <c r="BR20" s="75"/>
      <c r="BS20" s="75"/>
      <c r="BT20" s="75"/>
      <c r="BU20" s="75"/>
      <c r="BV20" s="75"/>
      <c r="BW20" s="75"/>
      <c r="BX20" s="75"/>
      <c r="BZ20" s="319"/>
      <c r="CA20" s="319"/>
      <c r="CB20" s="319"/>
      <c r="CC20" s="319"/>
      <c r="CD20" s="319"/>
      <c r="CE20" s="319"/>
      <c r="CF20" s="319"/>
      <c r="CG20" s="319"/>
      <c r="CH20" s="319"/>
      <c r="CI20" s="319"/>
      <c r="CJ20" s="75">
        <f t="shared" ref="CJ20:CJ24" ca="1" si="3">COUNTIF(OFFSET(CJ$25,0,0,$A$23,1),$E20)</f>
        <v>16</v>
      </c>
    </row>
    <row r="21" spans="1:117" ht="20.25" hidden="1" customHeight="1">
      <c r="A21" s="56"/>
      <c r="B21" s="234"/>
      <c r="C21" s="77"/>
      <c r="D21" s="78"/>
      <c r="E21" s="184">
        <v>2</v>
      </c>
      <c r="F21" s="137"/>
      <c r="G21" s="75"/>
      <c r="H21" s="75"/>
      <c r="I21" s="75"/>
      <c r="J21" s="75"/>
      <c r="K21" s="75"/>
      <c r="L21" s="75"/>
      <c r="M21" s="75"/>
      <c r="N21" s="75"/>
      <c r="O21" s="75"/>
      <c r="P21" s="75"/>
      <c r="Q21" s="75"/>
      <c r="R21" s="75"/>
      <c r="S21" s="94"/>
      <c r="T21" s="94"/>
      <c r="U21" s="94"/>
      <c r="V21" s="94"/>
      <c r="W21" s="94"/>
      <c r="X21" s="94"/>
      <c r="Y21" s="94"/>
      <c r="Z21" s="75"/>
      <c r="AA21" s="75"/>
      <c r="AB21" s="75"/>
      <c r="AC21" s="75"/>
      <c r="AD21" s="75"/>
      <c r="AE21" s="75"/>
      <c r="AF21" s="75"/>
      <c r="AG21" s="75"/>
      <c r="AH21" s="75"/>
      <c r="AI21" s="75"/>
      <c r="AJ21" s="75"/>
      <c r="AK21" s="75"/>
      <c r="AL21" s="75"/>
      <c r="AM21" s="75"/>
      <c r="AN21" s="75"/>
      <c r="AO21" s="75"/>
      <c r="AP21" s="75"/>
      <c r="AQ21" s="75"/>
      <c r="AR21" s="75"/>
      <c r="AS21" s="75"/>
      <c r="AT21" s="97"/>
      <c r="AU21" s="250">
        <f ca="1">MAX(OFFSET(AU$25,0,0,$A$23,1))</f>
        <v>24</v>
      </c>
      <c r="AV21" s="251">
        <f t="shared" ref="AV21:AZ21" ca="1" si="4">MAX(OFFSET(AV$25,0,0,$A$23,1))</f>
        <v>1</v>
      </c>
      <c r="AW21" s="80">
        <f t="shared" ca="1" si="4"/>
        <v>10</v>
      </c>
      <c r="AX21" s="251">
        <f t="shared" ca="1" si="4"/>
        <v>1</v>
      </c>
      <c r="AY21" s="80">
        <f t="shared" ca="1" si="4"/>
        <v>6</v>
      </c>
      <c r="AZ21" s="251">
        <f t="shared" ca="1" si="4"/>
        <v>1</v>
      </c>
      <c r="BA21" s="280">
        <f ca="1">COUNTIF(OFFSET(BA$25,0,0,$A$23),"ПОВЫШЕННЫЙ")</f>
        <v>7</v>
      </c>
      <c r="BB21" s="138"/>
      <c r="BC21" s="197"/>
      <c r="BD21" s="197"/>
      <c r="BE21" s="197"/>
      <c r="BF21" s="191"/>
      <c r="BG21" s="133"/>
      <c r="BH21" s="133"/>
      <c r="BI21" s="133"/>
      <c r="BJ21" s="184">
        <v>2</v>
      </c>
      <c r="BK21" s="75">
        <f t="shared" ref="BK21:BX24" ca="1" si="5">COUNTIF(OFFSET(BK$25,0,0,$A$23,1),$E21)</f>
        <v>29</v>
      </c>
      <c r="BL21" s="75">
        <f t="shared" ca="1" si="5"/>
        <v>17</v>
      </c>
      <c r="BM21" s="75">
        <f t="shared" ca="1" si="5"/>
        <v>21</v>
      </c>
      <c r="BN21" s="75"/>
      <c r="BO21" s="75"/>
      <c r="BP21" s="75"/>
      <c r="BQ21" s="75">
        <f t="shared" ca="1" si="5"/>
        <v>21</v>
      </c>
      <c r="BR21" s="75"/>
      <c r="BS21" s="75">
        <f t="shared" ca="1" si="5"/>
        <v>11</v>
      </c>
      <c r="BT21" s="75">
        <f t="shared" ca="1" si="5"/>
        <v>22</v>
      </c>
      <c r="BU21" s="75">
        <f t="shared" ca="1" si="5"/>
        <v>18</v>
      </c>
      <c r="BV21" s="75">
        <f t="shared" ca="1" si="5"/>
        <v>27</v>
      </c>
      <c r="BW21" s="75">
        <f t="shared" ca="1" si="5"/>
        <v>19</v>
      </c>
      <c r="BX21" s="75">
        <f t="shared" ca="1" si="5"/>
        <v>20</v>
      </c>
      <c r="BY21" s="133"/>
      <c r="BZ21" s="320"/>
      <c r="CA21" s="320"/>
      <c r="CB21" s="320"/>
      <c r="CC21" s="320"/>
      <c r="CD21" s="320"/>
      <c r="CE21" s="320"/>
      <c r="CF21" s="320"/>
      <c r="CG21" s="320"/>
      <c r="CH21" s="320"/>
      <c r="CI21" s="320"/>
      <c r="CJ21" s="75">
        <f t="shared" ca="1" si="3"/>
        <v>2</v>
      </c>
      <c r="CK21" s="133"/>
      <c r="CL21" s="133"/>
      <c r="CM21" s="133"/>
      <c r="CN21" s="133"/>
      <c r="CO21" s="133"/>
      <c r="CP21" s="133"/>
      <c r="CQ21" s="133"/>
      <c r="CR21" s="133"/>
      <c r="CS21" s="133"/>
      <c r="CT21" s="133"/>
      <c r="CU21" s="133"/>
      <c r="CV21" s="133"/>
      <c r="CW21" s="133"/>
      <c r="CX21" s="133"/>
      <c r="CY21" s="133"/>
      <c r="CZ21" s="133"/>
      <c r="DA21" s="133"/>
      <c r="DB21" s="133"/>
      <c r="DC21" s="133"/>
      <c r="DD21" s="133"/>
      <c r="DE21" s="133"/>
      <c r="DF21" s="133"/>
      <c r="DG21" s="133"/>
      <c r="DH21" s="133"/>
      <c r="DI21" s="133"/>
      <c r="DJ21" s="133"/>
      <c r="DK21" s="133"/>
      <c r="DL21" s="133"/>
      <c r="DM21" s="133"/>
    </row>
    <row r="22" spans="1:117" ht="20.25" hidden="1" customHeight="1">
      <c r="A22" s="56"/>
      <c r="B22" s="234"/>
      <c r="C22" s="77"/>
      <c r="D22" s="78">
        <f ca="1">COUNTIF(OFFSET(E$25,0,0,$A$23),1)</f>
        <v>15</v>
      </c>
      <c r="E22" s="184">
        <v>1</v>
      </c>
      <c r="F22" s="94"/>
      <c r="G22" s="94"/>
      <c r="H22" s="94"/>
      <c r="I22" s="94"/>
      <c r="J22" s="94"/>
      <c r="K22" s="94"/>
      <c r="L22" s="94"/>
      <c r="M22" s="94"/>
      <c r="N22" s="94"/>
      <c r="O22" s="94"/>
      <c r="P22" s="94"/>
      <c r="Q22" s="94"/>
      <c r="R22" s="94"/>
      <c r="S22" s="94"/>
      <c r="T22" s="94"/>
      <c r="U22" s="94"/>
      <c r="V22" s="94"/>
      <c r="W22" s="94"/>
      <c r="X22" s="94"/>
      <c r="Y22" s="94"/>
      <c r="Z22" s="75"/>
      <c r="AA22" s="75"/>
      <c r="AB22" s="75"/>
      <c r="AC22" s="75"/>
      <c r="AD22" s="75"/>
      <c r="AE22" s="75"/>
      <c r="AF22" s="75"/>
      <c r="AG22" s="75"/>
      <c r="AH22" s="75"/>
      <c r="AI22" s="75"/>
      <c r="AJ22" s="75"/>
      <c r="AK22" s="75"/>
      <c r="AL22" s="75"/>
      <c r="AM22" s="75"/>
      <c r="AN22" s="75"/>
      <c r="AO22" s="75"/>
      <c r="AP22" s="75"/>
      <c r="AQ22" s="75"/>
      <c r="AR22" s="75"/>
      <c r="AS22" s="75"/>
      <c r="AT22" s="97"/>
      <c r="AU22" s="79">
        <f ca="1">MIN(OFFSET(AU$25,0,0,$A$23,1))</f>
        <v>13</v>
      </c>
      <c r="AV22" s="105">
        <f t="shared" ref="AV22:AZ22" ca="1" si="6">MIN(AV25:AV64)</f>
        <v>0.54166666666666663</v>
      </c>
      <c r="AW22" s="80">
        <f t="shared" si="6"/>
        <v>7</v>
      </c>
      <c r="AX22" s="105">
        <f t="shared" si="6"/>
        <v>0.7</v>
      </c>
      <c r="AY22" s="80">
        <f t="shared" si="6"/>
        <v>2</v>
      </c>
      <c r="AZ22" s="105">
        <f t="shared" si="6"/>
        <v>0.33333333333333331</v>
      </c>
      <c r="BA22" s="280">
        <f ca="1">COUNTIF(OFFSET(BA$25,0,0,$A$23),"БАЗОВЫЙ")</f>
        <v>4</v>
      </c>
      <c r="BB22" s="138"/>
      <c r="BC22" s="197"/>
      <c r="BD22" s="197"/>
      <c r="BE22" s="197"/>
      <c r="BF22" s="191"/>
      <c r="BG22" s="133"/>
      <c r="BH22" s="133"/>
      <c r="BI22" s="133"/>
      <c r="BJ22" s="184">
        <v>1</v>
      </c>
      <c r="BK22" s="75">
        <f t="shared" ca="1" si="5"/>
        <v>1</v>
      </c>
      <c r="BL22" s="75">
        <f t="shared" ca="1" si="5"/>
        <v>11</v>
      </c>
      <c r="BM22" s="75">
        <f t="shared" ca="1" si="5"/>
        <v>6</v>
      </c>
      <c r="BN22" s="75">
        <f t="shared" ca="1" si="5"/>
        <v>25</v>
      </c>
      <c r="BO22" s="75">
        <f t="shared" ca="1" si="5"/>
        <v>29</v>
      </c>
      <c r="BP22" s="75">
        <f t="shared" ca="1" si="5"/>
        <v>29</v>
      </c>
      <c r="BQ22" s="75">
        <f t="shared" ca="1" si="5"/>
        <v>6</v>
      </c>
      <c r="BR22" s="75">
        <f t="shared" ca="1" si="5"/>
        <v>25</v>
      </c>
      <c r="BS22" s="75">
        <f t="shared" ca="1" si="5"/>
        <v>16</v>
      </c>
      <c r="BT22" s="75">
        <f t="shared" ca="1" si="5"/>
        <v>6</v>
      </c>
      <c r="BU22" s="75">
        <f t="shared" ca="1" si="5"/>
        <v>8</v>
      </c>
      <c r="BV22" s="75">
        <f t="shared" ca="1" si="5"/>
        <v>2</v>
      </c>
      <c r="BW22" s="75">
        <f t="shared" ca="1" si="5"/>
        <v>6</v>
      </c>
      <c r="BX22" s="75">
        <f t="shared" ca="1" si="5"/>
        <v>8</v>
      </c>
      <c r="BY22" s="133"/>
      <c r="BZ22" s="320"/>
      <c r="CA22" s="320"/>
      <c r="CB22" s="320"/>
      <c r="CC22" s="320"/>
      <c r="CD22" s="320"/>
      <c r="CE22" s="320"/>
      <c r="CF22" s="320"/>
      <c r="CG22" s="320"/>
      <c r="CH22" s="320"/>
      <c r="CI22" s="320"/>
      <c r="CJ22" s="75">
        <f t="shared" ca="1" si="3"/>
        <v>4</v>
      </c>
      <c r="CK22" s="133"/>
      <c r="CL22" s="133"/>
      <c r="CM22" s="133"/>
      <c r="CQ22" s="133"/>
      <c r="CR22" s="133"/>
      <c r="CS22" s="133"/>
      <c r="CT22" s="133"/>
      <c r="CU22" s="133"/>
      <c r="CV22" s="133"/>
      <c r="CW22" s="133"/>
      <c r="CX22" s="133"/>
      <c r="CY22" s="133"/>
      <c r="CZ22" s="133"/>
      <c r="DA22" s="133"/>
      <c r="DB22" s="133"/>
      <c r="DC22" s="133"/>
      <c r="DD22" s="133"/>
      <c r="DE22" s="133"/>
      <c r="DF22" s="133"/>
      <c r="DG22" s="133"/>
      <c r="DH22" s="133"/>
      <c r="DI22" s="133"/>
      <c r="DJ22" s="133"/>
      <c r="DK22" s="133"/>
      <c r="DL22" s="133"/>
      <c r="DM22" s="133"/>
    </row>
    <row r="23" spans="1:117" ht="20.25" hidden="1" customHeight="1">
      <c r="A23" s="56">
        <f>COUNT(C25:C10000)</f>
        <v>30</v>
      </c>
      <c r="B23" s="234"/>
      <c r="C23" s="77"/>
      <c r="D23" s="78">
        <f ca="1">COUNTIF(OFFSET(E$25,0,0,$A$23),2)</f>
        <v>15</v>
      </c>
      <c r="E23" s="184">
        <v>0</v>
      </c>
      <c r="F23" s="94"/>
      <c r="G23" s="94"/>
      <c r="H23" s="94"/>
      <c r="I23" s="94"/>
      <c r="J23" s="94"/>
      <c r="K23" s="94"/>
      <c r="L23" s="94"/>
      <c r="M23" s="94"/>
      <c r="N23" s="94"/>
      <c r="O23" s="94"/>
      <c r="P23" s="94"/>
      <c r="Q23" s="94"/>
      <c r="R23" s="94"/>
      <c r="S23" s="94"/>
      <c r="T23" s="94"/>
      <c r="U23" s="94"/>
      <c r="V23" s="94"/>
      <c r="W23" s="94"/>
      <c r="X23" s="94"/>
      <c r="Y23" s="94"/>
      <c r="Z23" s="75"/>
      <c r="AA23" s="75"/>
      <c r="AB23" s="75"/>
      <c r="AC23" s="75"/>
      <c r="AD23" s="75"/>
      <c r="AE23" s="75"/>
      <c r="AF23" s="75"/>
      <c r="AG23" s="75"/>
      <c r="AH23" s="75"/>
      <c r="AI23" s="75"/>
      <c r="AJ23" s="75"/>
      <c r="AK23" s="75"/>
      <c r="AL23" s="75"/>
      <c r="AM23" s="75"/>
      <c r="AN23" s="75"/>
      <c r="AO23" s="75"/>
      <c r="AP23" s="75"/>
      <c r="AQ23" s="75"/>
      <c r="AR23" s="75"/>
      <c r="AS23" s="75"/>
      <c r="AT23" s="97"/>
      <c r="AU23" s="118">
        <f ca="1">AU24/$F$6</f>
        <v>19.600000000000001</v>
      </c>
      <c r="AV23" s="221">
        <f ca="1">AVERAGE(OFFSET(AV$25,0,0,$A$23,1))</f>
        <v>0.81666666666666654</v>
      </c>
      <c r="AW23" s="119">
        <f ca="1">AW$24/$F$6</f>
        <v>9.1999999999999993</v>
      </c>
      <c r="AX23" s="222">
        <f ca="1">AVERAGE(OFFSET(AX$25,0,0,$A$23,1))</f>
        <v>0.91999999999999982</v>
      </c>
      <c r="AY23" s="119">
        <f ca="1">AY$24/$F$6</f>
        <v>4.9333333333333336</v>
      </c>
      <c r="AZ23" s="222">
        <f ca="1">AVERAGE(OFFSET(AZ$25,0,0,$A$23,1))</f>
        <v>0.82222222222222219</v>
      </c>
      <c r="BA23" s="280">
        <f ca="1">COUNTIF(OFFSET(BA$25,0,0,$A$23),"ПОНИЖЕННЫЙ")</f>
        <v>0</v>
      </c>
      <c r="BB23" s="138"/>
      <c r="BC23" s="197"/>
      <c r="BD23" s="197"/>
      <c r="BE23" s="197"/>
      <c r="BF23" s="191"/>
      <c r="BG23" s="133"/>
      <c r="BH23" s="133"/>
      <c r="BI23" s="133"/>
      <c r="BJ23" s="184">
        <v>0</v>
      </c>
      <c r="BK23" s="75">
        <f t="shared" ca="1" si="5"/>
        <v>0</v>
      </c>
      <c r="BL23" s="75">
        <f t="shared" ca="1" si="5"/>
        <v>2</v>
      </c>
      <c r="BM23" s="75">
        <f t="shared" ca="1" si="5"/>
        <v>3</v>
      </c>
      <c r="BN23" s="75">
        <f t="shared" ca="1" si="5"/>
        <v>5</v>
      </c>
      <c r="BO23" s="75">
        <f t="shared" ca="1" si="5"/>
        <v>1</v>
      </c>
      <c r="BP23" s="75">
        <f t="shared" ca="1" si="5"/>
        <v>1</v>
      </c>
      <c r="BQ23" s="75">
        <f t="shared" ca="1" si="5"/>
        <v>3</v>
      </c>
      <c r="BR23" s="75">
        <f t="shared" ca="1" si="5"/>
        <v>5</v>
      </c>
      <c r="BS23" s="75">
        <f t="shared" ca="1" si="5"/>
        <v>3</v>
      </c>
      <c r="BT23" s="75">
        <f t="shared" ca="1" si="5"/>
        <v>2</v>
      </c>
      <c r="BU23" s="75">
        <f t="shared" ca="1" si="5"/>
        <v>4</v>
      </c>
      <c r="BV23" s="75">
        <f t="shared" ca="1" si="5"/>
        <v>1</v>
      </c>
      <c r="BW23" s="75">
        <f t="shared" ca="1" si="5"/>
        <v>5</v>
      </c>
      <c r="BX23" s="75">
        <f t="shared" ca="1" si="5"/>
        <v>2</v>
      </c>
      <c r="BY23" s="133"/>
      <c r="BZ23" s="320"/>
      <c r="CA23" s="320"/>
      <c r="CB23" s="320"/>
      <c r="CC23" s="320"/>
      <c r="CD23" s="320"/>
      <c r="CE23" s="320"/>
      <c r="CF23" s="320"/>
      <c r="CG23" s="320"/>
      <c r="CH23" s="320"/>
      <c r="CI23" s="320"/>
      <c r="CJ23" s="75">
        <f t="shared" ca="1" si="3"/>
        <v>0</v>
      </c>
      <c r="CK23" s="133"/>
      <c r="CL23" s="133"/>
      <c r="CM23" s="133"/>
      <c r="CQ23" s="133"/>
      <c r="CR23" s="133"/>
      <c r="CS23" s="133"/>
      <c r="CT23" s="133"/>
      <c r="CU23" s="133"/>
      <c r="CV23" s="133"/>
      <c r="CW23" s="133"/>
      <c r="CX23" s="133"/>
      <c r="CY23" s="133"/>
      <c r="CZ23" s="133"/>
      <c r="DA23" s="133"/>
      <c r="DB23" s="133"/>
      <c r="DC23" s="133"/>
      <c r="DD23" s="133"/>
      <c r="DE23" s="133"/>
      <c r="DF23" s="133"/>
      <c r="DG23" s="133"/>
      <c r="DH23" s="133"/>
      <c r="DI23" s="133"/>
      <c r="DJ23" s="133"/>
      <c r="DK23" s="133"/>
      <c r="DL23" s="133"/>
      <c r="DM23" s="133"/>
    </row>
    <row r="24" spans="1:117" ht="38.25" hidden="1" customHeight="1" thickBot="1">
      <c r="A24" s="56">
        <f ca="1">SUM(OFFSET(A$25,0,0,$A$23))</f>
        <v>30</v>
      </c>
      <c r="B24" s="235" t="s">
        <v>10</v>
      </c>
      <c r="C24" s="81" t="s">
        <v>20</v>
      </c>
      <c r="D24" s="82" t="s">
        <v>21</v>
      </c>
      <c r="E24" s="185" t="s">
        <v>27</v>
      </c>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264">
        <f ca="1">SUM(OFFSET(AU$25,0,0,$A$23,1))</f>
        <v>588</v>
      </c>
      <c r="AV24" s="265">
        <f ca="1">AVERAGE(OFFSET(AV$25,0,0,$A$23,1))</f>
        <v>0.81666666666666654</v>
      </c>
      <c r="AW24" s="266">
        <f ca="1">SUM(OFFSET(AW$25,0,0,$A$23,1))</f>
        <v>276</v>
      </c>
      <c r="AX24" s="267">
        <f ca="1">AVERAGE(OFFSET(AX$25,0,0,$A$23,1))</f>
        <v>0.91999999999999982</v>
      </c>
      <c r="AY24" s="266">
        <f ca="1">SUM(OFFSET(AY$25,0,0,$A$23,1))</f>
        <v>148</v>
      </c>
      <c r="AZ24" s="267">
        <f ca="1">AVERAGE(OFFSET(AZ$25,0,0,$A$23,1))</f>
        <v>0.82222222222222219</v>
      </c>
      <c r="BA24" s="280">
        <f ca="1">COUNTIF(OFFSET(BA$25,0,0,$A$23),"НИЗКИЙ")</f>
        <v>0</v>
      </c>
      <c r="BB24" s="259"/>
      <c r="BC24" s="197"/>
      <c r="BD24" s="197"/>
      <c r="BE24" s="197"/>
      <c r="BF24" s="197"/>
      <c r="BG24" s="197"/>
      <c r="BH24" s="197"/>
      <c r="BI24" s="197"/>
      <c r="BJ24" s="185" t="s">
        <v>27</v>
      </c>
      <c r="BK24" s="75">
        <f ca="1">COUNTIF(OFFSET(BK$25,0,0,$A$23,1),$E24)</f>
        <v>0</v>
      </c>
      <c r="BL24" s="75">
        <f t="shared" ca="1" si="5"/>
        <v>0</v>
      </c>
      <c r="BM24" s="75">
        <f t="shared" ca="1" si="5"/>
        <v>0</v>
      </c>
      <c r="BN24" s="75">
        <f t="shared" ca="1" si="5"/>
        <v>0</v>
      </c>
      <c r="BO24" s="75">
        <f t="shared" ca="1" si="5"/>
        <v>0</v>
      </c>
      <c r="BP24" s="75">
        <f t="shared" ca="1" si="5"/>
        <v>0</v>
      </c>
      <c r="BQ24" s="75">
        <f t="shared" ca="1" si="5"/>
        <v>0</v>
      </c>
      <c r="BR24" s="75">
        <f t="shared" ca="1" si="5"/>
        <v>0</v>
      </c>
      <c r="BS24" s="75">
        <f t="shared" ca="1" si="5"/>
        <v>0</v>
      </c>
      <c r="BT24" s="75">
        <f t="shared" ca="1" si="5"/>
        <v>0</v>
      </c>
      <c r="BU24" s="75">
        <f t="shared" ca="1" si="5"/>
        <v>0</v>
      </c>
      <c r="BV24" s="75">
        <f t="shared" ca="1" si="5"/>
        <v>0</v>
      </c>
      <c r="BW24" s="75">
        <f t="shared" ca="1" si="5"/>
        <v>0</v>
      </c>
      <c r="BX24" s="75">
        <f t="shared" ca="1" si="5"/>
        <v>0</v>
      </c>
      <c r="BY24" s="140"/>
      <c r="BZ24" s="321"/>
      <c r="CA24" s="321"/>
      <c r="CB24" s="321"/>
      <c r="CC24" s="321"/>
      <c r="CD24" s="321"/>
      <c r="CE24" s="321"/>
      <c r="CF24" s="321"/>
      <c r="CG24" s="321"/>
      <c r="CH24" s="321"/>
      <c r="CI24" s="321"/>
      <c r="CJ24" s="75">
        <f t="shared" ca="1" si="3"/>
        <v>0</v>
      </c>
      <c r="CK24" s="140"/>
      <c r="CL24" s="140"/>
      <c r="CM24" s="140"/>
      <c r="CT24" s="140"/>
      <c r="CU24" s="140"/>
      <c r="CV24" s="140"/>
      <c r="CW24" s="140"/>
      <c r="CX24" s="140"/>
      <c r="CY24" s="140"/>
      <c r="CZ24" s="140"/>
      <c r="DA24" s="140"/>
      <c r="DB24" s="140"/>
      <c r="DC24" s="140"/>
      <c r="DD24" s="140"/>
      <c r="DE24" s="140"/>
      <c r="DF24" s="140"/>
      <c r="DG24" s="140"/>
      <c r="DH24" s="140"/>
      <c r="DI24" s="140"/>
      <c r="DJ24" s="140"/>
      <c r="DK24" s="140"/>
      <c r="DL24" s="140"/>
      <c r="DM24" s="140"/>
    </row>
    <row r="25" spans="1:117" ht="15" customHeight="1">
      <c r="A25" s="1">
        <f>IF('СПИСОК КЛАССА'!M25&gt;0,1,0)</f>
        <v>1</v>
      </c>
      <c r="B25" s="236">
        <v>1</v>
      </c>
      <c r="C25" s="59">
        <f>IF(NOT(ISBLANK('СПИСОК КЛАССА'!C25)),'СПИСОК КЛАССА'!C25,"")</f>
        <v>1</v>
      </c>
      <c r="D25" s="83" t="str">
        <f>IF(NOT(ISBLANK('СПИСОК КЛАССА'!D25)),IF($A25=1,'СПИСОК КЛАССА'!D25, "УЧЕНИК НЕ ВЫПОЛНЯЛ РАБОТУ"),"")</f>
        <v/>
      </c>
      <c r="E25" s="182">
        <f>IF($C25&lt;&gt;"",'СПИСОК КЛАССА'!M25,"")</f>
        <v>2</v>
      </c>
      <c r="F25" s="135">
        <v>2</v>
      </c>
      <c r="G25" s="135">
        <v>2</v>
      </c>
      <c r="H25" s="135">
        <v>1</v>
      </c>
      <c r="I25" s="135">
        <v>35</v>
      </c>
      <c r="J25" s="135">
        <v>1</v>
      </c>
      <c r="K25" s="135">
        <v>3</v>
      </c>
      <c r="L25" s="135">
        <v>2</v>
      </c>
      <c r="M25" s="135">
        <v>24</v>
      </c>
      <c r="N25" s="135">
        <v>1</v>
      </c>
      <c r="O25" s="135">
        <v>2</v>
      </c>
      <c r="P25" s="135">
        <v>2</v>
      </c>
      <c r="Q25" s="135">
        <v>2</v>
      </c>
      <c r="R25" s="135">
        <v>2</v>
      </c>
      <c r="S25" s="135">
        <v>2</v>
      </c>
      <c r="T25" s="135"/>
      <c r="U25" s="135"/>
      <c r="V25" s="135"/>
      <c r="W25" s="135"/>
      <c r="X25" s="135"/>
      <c r="Y25" s="135"/>
      <c r="Z25" s="135"/>
      <c r="AA25" s="135"/>
      <c r="AB25" s="126"/>
      <c r="AC25" s="126"/>
      <c r="AD25" s="126"/>
      <c r="AE25" s="126"/>
      <c r="AF25" s="126"/>
      <c r="AG25" s="60"/>
      <c r="AH25" s="60"/>
      <c r="AI25" s="60"/>
      <c r="AJ25" s="60"/>
      <c r="AK25" s="60"/>
      <c r="AL25" s="60"/>
      <c r="AM25" s="60"/>
      <c r="AN25" s="60"/>
      <c r="AO25" s="60"/>
      <c r="AP25" s="60"/>
      <c r="AQ25" s="60"/>
      <c r="AR25" s="60"/>
      <c r="AS25" s="60"/>
      <c r="AT25" s="98"/>
      <c r="AU25" s="370">
        <f ca="1">IF(AND(OR($C25&lt;&gt;"",$D25&lt;&gt;""),$A25=1,$AU$6="ДА"),SUM(OFFSET($BK25,0,0,1,$AZ$6)),"" )</f>
        <v>22</v>
      </c>
      <c r="AV25" s="261">
        <f ca="1">IF(AND(OR($C25&lt;&gt;"",$D25&lt;&gt;""),$A25=1,$AU$6="ДА"),AU25/$AU$12,"")</f>
        <v>0.91666666666666663</v>
      </c>
      <c r="AW25" s="262">
        <f>IF(AND(OR($C25&lt;&gt;"",$D25&lt;&gt;""),$A25=1,$AU$6="ДА"),SUM(BZ25:CI25),"")</f>
        <v>10</v>
      </c>
      <c r="AX25" s="263">
        <f>IF(AND(OR($C25&lt;&gt;"",$D25&lt;&gt;""),$A25=1,$AU$6="ДА"),$AW25/$AW$12,"")</f>
        <v>1</v>
      </c>
      <c r="AY25" s="262">
        <f>IF(AND(OR($C25&lt;&gt;"",$D25&lt;&gt;""),$A25=1,$AU$6="ДА"),SUM(BV25:BX25),"" )</f>
        <v>6</v>
      </c>
      <c r="AZ25" s="263">
        <f>IF(AND(OR($C25&lt;&gt;"",$D25&lt;&gt;""),$A25=1,$AU$6="ДА"),$AY25/$AY$12,"")</f>
        <v>1</v>
      </c>
      <c r="BA25" s="281" t="str">
        <f>IF(AND(OR($C25&lt;&gt;"",$D25&lt;&gt;""),$A25=1,$AU$6="ДА"),IF(AND(AW25&lt;=3,AY25&gt;=0),"НИЗКИЙ",IF(AND(AW25&gt;=4,AW25&lt;=5,AY25&gt;=0),"ПОНИЖЕННЫЙ",IF(OR(AND(AW25=6,AY25&lt;=6),AND(AW25=7,AY25&lt;=4),AND(AW25&gt;=8,AY25&lt;=2)),"БАЗОВЫЙ",IF(AND(AW25&gt;=9,AY25&gt;=5),"ВЫСОКИЙ","ПОВЫШЕННЫЙ")))),"")</f>
        <v>ВЫСОКИЙ</v>
      </c>
      <c r="BB25" s="260"/>
      <c r="BC25" s="282"/>
      <c r="BD25" s="282"/>
      <c r="BE25" s="282"/>
      <c r="BF25" s="282"/>
      <c r="BG25" s="282"/>
      <c r="BH25" s="282"/>
      <c r="BI25" s="282"/>
      <c r="BJ25" s="141"/>
      <c r="BK25" s="126">
        <f>IF(AND($E25&lt;&gt;"",$E25&gt;0),F25,NA())</f>
        <v>2</v>
      </c>
      <c r="BL25" s="126">
        <f t="shared" ref="BL25:BS25" si="7">IF(AND($E25&lt;&gt;"",$E25&gt;0),G25,NA())</f>
        <v>2</v>
      </c>
      <c r="BM25" s="126">
        <f t="shared" si="7"/>
        <v>1</v>
      </c>
      <c r="BN25" s="126">
        <f t="shared" ref="BN25" si="8">IF(HLOOKUP($E25,$CN$28:$CO$44,BN$11+1)=I25,1,IF(I25="N","N",0))</f>
        <v>1</v>
      </c>
      <c r="BO25" s="126">
        <f t="shared" si="7"/>
        <v>1</v>
      </c>
      <c r="BP25" s="126">
        <f t="shared" ref="BP25" si="9">IF(HLOOKUP($E25,$CN$28:$CO$44,BP$11+1)=K25,1,IF(K25="N","N",0))</f>
        <v>1</v>
      </c>
      <c r="BQ25" s="126">
        <f t="shared" si="7"/>
        <v>2</v>
      </c>
      <c r="BR25" s="126">
        <f t="shared" ref="BR25" si="10">IF(HLOOKUP($E25,$CN$28:$CO$44,BR$11+1)=M25,1,IF(M25="N","N",0))</f>
        <v>1</v>
      </c>
      <c r="BS25" s="126">
        <f t="shared" si="7"/>
        <v>1</v>
      </c>
      <c r="BT25" s="126">
        <f t="shared" ref="BT25" si="11">IF(AND($E25&lt;&gt;"",$E25&gt;0),O25,NA())</f>
        <v>2</v>
      </c>
      <c r="BU25" s="126">
        <f t="shared" ref="BU25" si="12">IF(AND($E25&lt;&gt;"",$E25&gt;0),P25,NA())</f>
        <v>2</v>
      </c>
      <c r="BV25" s="126">
        <f t="shared" ref="BV25" si="13">IF(AND($E25&lt;&gt;"",$E25&gt;0),Q25,NA())</f>
        <v>2</v>
      </c>
      <c r="BW25" s="126">
        <f t="shared" ref="BW25" si="14">IF(AND($E25&lt;&gt;"",$E25&gt;0),R25,NA())</f>
        <v>2</v>
      </c>
      <c r="BX25" s="126">
        <f t="shared" ref="BX25" si="15">IF(AND($E25&lt;&gt;"",$E25&gt;0),S25,NA())</f>
        <v>2</v>
      </c>
      <c r="BY25" s="141"/>
      <c r="BZ25" s="316">
        <f>IF(AND(BK25&gt;=1,BK25&lt;&gt;"N"),1,0)</f>
        <v>1</v>
      </c>
      <c r="CA25" s="316">
        <f t="shared" ref="CA25:CG25" si="16">IF(AND(BL25&gt;=1,BL25&lt;&gt;"N"),1,0)</f>
        <v>1</v>
      </c>
      <c r="CB25" s="316">
        <f t="shared" si="16"/>
        <v>1</v>
      </c>
      <c r="CC25" s="316">
        <f t="shared" si="16"/>
        <v>1</v>
      </c>
      <c r="CD25" s="316">
        <f t="shared" si="16"/>
        <v>1</v>
      </c>
      <c r="CE25" s="316">
        <f t="shared" si="16"/>
        <v>1</v>
      </c>
      <c r="CF25" s="316">
        <f t="shared" si="16"/>
        <v>1</v>
      </c>
      <c r="CG25" s="316">
        <f t="shared" si="16"/>
        <v>1</v>
      </c>
      <c r="CH25" s="316">
        <f>IF(AND(CJ25&gt;=1,CJ25&lt;&gt;"N"),1,0)</f>
        <v>1</v>
      </c>
      <c r="CI25" s="316">
        <f>IF(AND(BU25&gt;=1,BU25&lt;&gt;"N"),1,0)</f>
        <v>1</v>
      </c>
      <c r="CJ25" s="141">
        <f>SUM(BS25:BT25)</f>
        <v>3</v>
      </c>
      <c r="CK25" s="141"/>
      <c r="CL25" s="141"/>
      <c r="CM25" s="425" t="s">
        <v>89</v>
      </c>
      <c r="CN25" s="425"/>
      <c r="CO25" s="425"/>
    </row>
    <row r="26" spans="1:117" ht="12.75" customHeight="1">
      <c r="A26" s="1">
        <f>IF('СПИСОК КЛАССА'!M26&gt;0,1,0)</f>
        <v>1</v>
      </c>
      <c r="B26" s="236">
        <v>2</v>
      </c>
      <c r="C26" s="59">
        <f>IF(NOT(ISBLANK('СПИСОК КЛАССА'!C26)),'СПИСОК КЛАССА'!C26,"")</f>
        <v>2</v>
      </c>
      <c r="D26" s="83" t="str">
        <f>IF(NOT(ISBLANK('СПИСОК КЛАССА'!D26)),IF($A26=1,'СПИСОК КЛАССА'!D26, "УЧЕНИК НЕ ВЫПОЛНЯЛ РАБОТУ"),"")</f>
        <v/>
      </c>
      <c r="E26" s="182">
        <f>IF($C26&lt;&gt;"",'СПИСОК КЛАССА'!M26,"")</f>
        <v>1</v>
      </c>
      <c r="F26" s="135">
        <v>2</v>
      </c>
      <c r="G26" s="135">
        <v>2</v>
      </c>
      <c r="H26" s="135">
        <v>2</v>
      </c>
      <c r="I26" s="135">
        <v>34</v>
      </c>
      <c r="J26" s="135">
        <v>1</v>
      </c>
      <c r="K26" s="135">
        <v>3</v>
      </c>
      <c r="L26" s="135">
        <v>2</v>
      </c>
      <c r="M26" s="135">
        <v>24</v>
      </c>
      <c r="N26" s="135">
        <v>2</v>
      </c>
      <c r="O26" s="135">
        <v>2</v>
      </c>
      <c r="P26" s="135">
        <v>2</v>
      </c>
      <c r="Q26" s="135">
        <v>2</v>
      </c>
      <c r="R26" s="135">
        <v>2</v>
      </c>
      <c r="S26" s="135">
        <v>2</v>
      </c>
      <c r="T26" s="135"/>
      <c r="U26" s="135"/>
      <c r="V26" s="135"/>
      <c r="W26" s="135"/>
      <c r="X26" s="135"/>
      <c r="Y26" s="135"/>
      <c r="Z26" s="135"/>
      <c r="AA26" s="135"/>
      <c r="AB26" s="126"/>
      <c r="AC26" s="126"/>
      <c r="AD26" s="126"/>
      <c r="AE26" s="126"/>
      <c r="AF26" s="126"/>
      <c r="AG26" s="60"/>
      <c r="AH26" s="60"/>
      <c r="AI26" s="60"/>
      <c r="AJ26" s="60"/>
      <c r="AK26" s="60"/>
      <c r="AL26" s="60"/>
      <c r="AM26" s="60"/>
      <c r="AN26" s="60"/>
      <c r="AO26" s="60"/>
      <c r="AP26" s="60"/>
      <c r="AQ26" s="60"/>
      <c r="AR26" s="60"/>
      <c r="AS26" s="60"/>
      <c r="AT26" s="98"/>
      <c r="AU26" s="370">
        <f t="shared" ref="AU26:AU64" ca="1" si="17">IF(AND(OR($C26&lt;&gt;"",$D26&lt;&gt;""),$A26=1,$AU$6="ДА"),SUM(OFFSET($BK26,0,0,1,$AZ$6)),"" )</f>
        <v>24</v>
      </c>
      <c r="AV26" s="261">
        <f t="shared" ref="AV26:AV64" ca="1" si="18">IF(AND(OR($C26&lt;&gt;"",$D26&lt;&gt;""),$A26=1,$AU$6="ДА"),AU26/$AU$12,"")</f>
        <v>1</v>
      </c>
      <c r="AW26" s="262">
        <f t="shared" ref="AW26:AW64" si="19">IF(AND(OR($C26&lt;&gt;"",$D26&lt;&gt;""),$A26=1,$AU$6="ДА"),SUM(BZ26:CI26),"")</f>
        <v>10</v>
      </c>
      <c r="AX26" s="263">
        <f t="shared" ref="AX26:AX64" si="20">IF(AND(OR($C26&lt;&gt;"",$D26&lt;&gt;""),$A26=1,$AU$6="ДА"),$AW26/$AW$12,"")</f>
        <v>1</v>
      </c>
      <c r="AY26" s="262">
        <f t="shared" ref="AY26:AY64" si="21">IF(AND(OR($C26&lt;&gt;"",$D26&lt;&gt;""),$A26=1,$AU$6="ДА"),SUM(BV26:BX26),"" )</f>
        <v>6</v>
      </c>
      <c r="AZ26" s="263">
        <f t="shared" ref="AZ26:AZ64" si="22">IF(AND(OR($C26&lt;&gt;"",$D26&lt;&gt;""),$A26=1,$AU$6="ДА"),$AY26/$AY$12,"")</f>
        <v>1</v>
      </c>
      <c r="BA26" s="281" t="str">
        <f t="shared" ref="BA26:BA64" si="23">IF(AND(OR($C26&lt;&gt;"",$D26&lt;&gt;""),$A26=1,$AU$6="ДА"),IF(AND(AW26&lt;=3,AY26&gt;=0),"НИЗКИЙ",IF(AND(AW26&gt;=4,AW26&lt;=5,AY26&gt;=0),"ПОНИЖЕННЫЙ",IF(OR(AND(AW26=6,AY26&lt;=6),AND(AW26=7,AY26&lt;=4),AND(AW26&gt;=8,AY26&lt;=2)),"БАЗОВЫЙ",IF(AND(AW26&gt;=9,AY26&gt;=5),"ВЫСОКИЙ","ПОВЫШЕННЫЙ")))),"")</f>
        <v>ВЫСОКИЙ</v>
      </c>
      <c r="BB26" s="260"/>
      <c r="BC26" s="282"/>
      <c r="BD26" s="282"/>
      <c r="BE26" s="282"/>
      <c r="BF26" s="282"/>
      <c r="BG26" s="282"/>
      <c r="BH26" s="282"/>
      <c r="BI26" s="282"/>
      <c r="BJ26" s="141"/>
      <c r="BK26" s="126">
        <f t="shared" ref="BK26:BK64" si="24">IF(AND($E26&lt;&gt;"",$E26&gt;0),F26,NA())</f>
        <v>2</v>
      </c>
      <c r="BL26" s="126">
        <f t="shared" ref="BL26:BL64" si="25">IF(AND($E26&lt;&gt;"",$E26&gt;0),G26,NA())</f>
        <v>2</v>
      </c>
      <c r="BM26" s="126">
        <f t="shared" ref="BM26:BM64" si="26">IF(AND($E26&lt;&gt;"",$E26&gt;0),H26,NA())</f>
        <v>2</v>
      </c>
      <c r="BN26" s="126">
        <f t="shared" ref="BN26:BN64" si="27">IF(HLOOKUP($E26,$CN$28:$CO$44,BN$11+1)=I26,1,IF(I26="N","N",0))</f>
        <v>1</v>
      </c>
      <c r="BO26" s="126">
        <f t="shared" ref="BO26:BO64" si="28">IF(AND($E26&lt;&gt;"",$E26&gt;0),J26,NA())</f>
        <v>1</v>
      </c>
      <c r="BP26" s="126">
        <f t="shared" ref="BP26:BP64" si="29">IF(HLOOKUP($E26,$CN$28:$CO$44,BP$11+1)=K26,1,IF(K26="N","N",0))</f>
        <v>1</v>
      </c>
      <c r="BQ26" s="126">
        <f t="shared" ref="BQ26:BQ64" si="30">IF(AND($E26&lt;&gt;"",$E26&gt;0),L26,NA())</f>
        <v>2</v>
      </c>
      <c r="BR26" s="126">
        <f t="shared" ref="BR26:BR64" si="31">IF(HLOOKUP($E26,$CN$28:$CO$44,BR$11+1)=M26,1,IF(M26="N","N",0))</f>
        <v>1</v>
      </c>
      <c r="BS26" s="126">
        <f t="shared" ref="BS26:BS64" si="32">IF(AND($E26&lt;&gt;"",$E26&gt;0),N26,NA())</f>
        <v>2</v>
      </c>
      <c r="BT26" s="126">
        <f t="shared" ref="BT26:BT64" si="33">IF(AND($E26&lt;&gt;"",$E26&gt;0),O26,NA())</f>
        <v>2</v>
      </c>
      <c r="BU26" s="126">
        <f t="shared" ref="BU26:BU64" si="34">IF(AND($E26&lt;&gt;"",$E26&gt;0),P26,NA())</f>
        <v>2</v>
      </c>
      <c r="BV26" s="126">
        <f t="shared" ref="BV26:BV64" si="35">IF(AND($E26&lt;&gt;"",$E26&gt;0),Q26,NA())</f>
        <v>2</v>
      </c>
      <c r="BW26" s="126">
        <f t="shared" ref="BW26:BW64" si="36">IF(AND($E26&lt;&gt;"",$E26&gt;0),R26,NA())</f>
        <v>2</v>
      </c>
      <c r="BX26" s="126">
        <f t="shared" ref="BX26:BX64" si="37">IF(AND($E26&lt;&gt;"",$E26&gt;0),S26,NA())</f>
        <v>2</v>
      </c>
      <c r="BY26" s="141"/>
      <c r="BZ26" s="316">
        <f t="shared" ref="BZ26:BZ64" si="38">IF(AND(BK26&gt;=1,BK26&lt;&gt;"N"),1,0)</f>
        <v>1</v>
      </c>
      <c r="CA26" s="316">
        <f t="shared" ref="CA26:CA64" si="39">IF(AND(BL26&gt;=1,BL26&lt;&gt;"N"),1,0)</f>
        <v>1</v>
      </c>
      <c r="CB26" s="316">
        <f t="shared" ref="CB26:CB64" si="40">IF(AND(BM26&gt;=1,BM26&lt;&gt;"N"),1,0)</f>
        <v>1</v>
      </c>
      <c r="CC26" s="316">
        <f t="shared" ref="CC26:CC64" si="41">IF(AND(BN26&gt;=1,BN26&lt;&gt;"N"),1,0)</f>
        <v>1</v>
      </c>
      <c r="CD26" s="316">
        <f t="shared" ref="CD26:CD64" si="42">IF(AND(BO26&gt;=1,BO26&lt;&gt;"N"),1,0)</f>
        <v>1</v>
      </c>
      <c r="CE26" s="316">
        <f t="shared" ref="CE26:CE64" si="43">IF(AND(BP26&gt;=1,BP26&lt;&gt;"N"),1,0)</f>
        <v>1</v>
      </c>
      <c r="CF26" s="316">
        <f t="shared" ref="CF26:CF64" si="44">IF(AND(BQ26&gt;=1,BQ26&lt;&gt;"N"),1,0)</f>
        <v>1</v>
      </c>
      <c r="CG26" s="316">
        <f t="shared" ref="CG26:CG64" si="45">IF(AND(BR26&gt;=1,BR26&lt;&gt;"N"),1,0)</f>
        <v>1</v>
      </c>
      <c r="CH26" s="316">
        <f t="shared" ref="CH26:CH64" si="46">IF(AND(CJ26&gt;=1,CJ26&lt;&gt;"N"),1,0)</f>
        <v>1</v>
      </c>
      <c r="CI26" s="316">
        <f t="shared" ref="CI26:CI64" si="47">IF(AND(BU26&gt;=1,BU26&lt;&gt;"N"),1,0)</f>
        <v>1</v>
      </c>
      <c r="CJ26" s="141">
        <f>SUM(BS26:BT26)</f>
        <v>4</v>
      </c>
      <c r="CK26" s="141"/>
      <c r="CL26" s="141"/>
      <c r="CM26" s="287"/>
      <c r="CN26" s="287"/>
      <c r="CO26" s="287"/>
    </row>
    <row r="27" spans="1:117" ht="12.75" customHeight="1">
      <c r="A27" s="1">
        <f>IF('СПИСОК КЛАССА'!M27&gt;0,1,0)</f>
        <v>1</v>
      </c>
      <c r="B27" s="236">
        <v>3</v>
      </c>
      <c r="C27" s="59">
        <f>IF(NOT(ISBLANK('СПИСОК КЛАССА'!C27)),'СПИСОК КЛАССА'!C27,"")</f>
        <v>3</v>
      </c>
      <c r="D27" s="83" t="str">
        <f>IF(NOT(ISBLANK('СПИСОК КЛАССА'!D27)),IF($A27=1,'СПИСОК КЛАССА'!D27, "УЧЕНИК НЕ ВЫПОЛНЯЛ РАБОТУ"),"")</f>
        <v/>
      </c>
      <c r="E27" s="182">
        <f>IF($C27&lt;&gt;"",'СПИСОК КЛАССА'!M27,"")</f>
        <v>1</v>
      </c>
      <c r="F27" s="135">
        <v>2</v>
      </c>
      <c r="G27" s="135">
        <v>1</v>
      </c>
      <c r="H27" s="135">
        <v>2</v>
      </c>
      <c r="I27" s="135">
        <v>34</v>
      </c>
      <c r="J27" s="135">
        <v>1</v>
      </c>
      <c r="K27" s="135">
        <v>3</v>
      </c>
      <c r="L27" s="135">
        <v>2</v>
      </c>
      <c r="M27" s="135">
        <v>24</v>
      </c>
      <c r="N27" s="135">
        <v>1</v>
      </c>
      <c r="O27" s="135">
        <v>2</v>
      </c>
      <c r="P27" s="135">
        <v>2</v>
      </c>
      <c r="Q27" s="135">
        <v>2</v>
      </c>
      <c r="R27" s="135">
        <v>2</v>
      </c>
      <c r="S27" s="135">
        <v>2</v>
      </c>
      <c r="T27" s="135"/>
      <c r="U27" s="135"/>
      <c r="V27" s="135"/>
      <c r="W27" s="135"/>
      <c r="X27" s="135"/>
      <c r="Y27" s="135"/>
      <c r="Z27" s="135"/>
      <c r="AA27" s="135"/>
      <c r="AB27" s="126"/>
      <c r="AC27" s="126"/>
      <c r="AD27" s="126"/>
      <c r="AE27" s="126"/>
      <c r="AF27" s="126"/>
      <c r="AG27" s="60"/>
      <c r="AH27" s="60"/>
      <c r="AI27" s="60"/>
      <c r="AJ27" s="60"/>
      <c r="AK27" s="60"/>
      <c r="AL27" s="60"/>
      <c r="AM27" s="60"/>
      <c r="AN27" s="60"/>
      <c r="AO27" s="60"/>
      <c r="AP27" s="60"/>
      <c r="AQ27" s="60"/>
      <c r="AR27" s="60"/>
      <c r="AS27" s="60"/>
      <c r="AT27" s="98"/>
      <c r="AU27" s="370">
        <f t="shared" ca="1" si="17"/>
        <v>22</v>
      </c>
      <c r="AV27" s="261">
        <f t="shared" ca="1" si="18"/>
        <v>0.91666666666666663</v>
      </c>
      <c r="AW27" s="262">
        <f t="shared" si="19"/>
        <v>10</v>
      </c>
      <c r="AX27" s="263">
        <f t="shared" si="20"/>
        <v>1</v>
      </c>
      <c r="AY27" s="262">
        <f t="shared" si="21"/>
        <v>6</v>
      </c>
      <c r="AZ27" s="263">
        <f t="shared" si="22"/>
        <v>1</v>
      </c>
      <c r="BA27" s="281" t="str">
        <f t="shared" si="23"/>
        <v>ВЫСОКИЙ</v>
      </c>
      <c r="BB27" s="260"/>
      <c r="BC27" s="282"/>
      <c r="BD27" s="282"/>
      <c r="BE27" s="282"/>
      <c r="BF27" s="282"/>
      <c r="BG27" s="282"/>
      <c r="BH27" s="282"/>
      <c r="BI27" s="282"/>
      <c r="BJ27" s="141"/>
      <c r="BK27" s="126">
        <f t="shared" si="24"/>
        <v>2</v>
      </c>
      <c r="BL27" s="126">
        <f t="shared" si="25"/>
        <v>1</v>
      </c>
      <c r="BM27" s="126">
        <f t="shared" si="26"/>
        <v>2</v>
      </c>
      <c r="BN27" s="126">
        <f t="shared" si="27"/>
        <v>1</v>
      </c>
      <c r="BO27" s="126">
        <f t="shared" si="28"/>
        <v>1</v>
      </c>
      <c r="BP27" s="126">
        <f t="shared" si="29"/>
        <v>1</v>
      </c>
      <c r="BQ27" s="126">
        <f t="shared" si="30"/>
        <v>2</v>
      </c>
      <c r="BR27" s="126">
        <f t="shared" si="31"/>
        <v>1</v>
      </c>
      <c r="BS27" s="126">
        <f t="shared" si="32"/>
        <v>1</v>
      </c>
      <c r="BT27" s="126">
        <f t="shared" si="33"/>
        <v>2</v>
      </c>
      <c r="BU27" s="126">
        <f t="shared" si="34"/>
        <v>2</v>
      </c>
      <c r="BV27" s="126">
        <f t="shared" si="35"/>
        <v>2</v>
      </c>
      <c r="BW27" s="126">
        <f t="shared" si="36"/>
        <v>2</v>
      </c>
      <c r="BX27" s="126">
        <f t="shared" si="37"/>
        <v>2</v>
      </c>
      <c r="BY27" s="141"/>
      <c r="BZ27" s="316">
        <f t="shared" si="38"/>
        <v>1</v>
      </c>
      <c r="CA27" s="316">
        <f t="shared" si="39"/>
        <v>1</v>
      </c>
      <c r="CB27" s="316">
        <f t="shared" si="40"/>
        <v>1</v>
      </c>
      <c r="CC27" s="316">
        <f t="shared" si="41"/>
        <v>1</v>
      </c>
      <c r="CD27" s="316">
        <f t="shared" si="42"/>
        <v>1</v>
      </c>
      <c r="CE27" s="316">
        <f t="shared" si="43"/>
        <v>1</v>
      </c>
      <c r="CF27" s="316">
        <f t="shared" si="44"/>
        <v>1</v>
      </c>
      <c r="CG27" s="316">
        <f t="shared" si="45"/>
        <v>1</v>
      </c>
      <c r="CH27" s="316">
        <f t="shared" si="46"/>
        <v>1</v>
      </c>
      <c r="CI27" s="316">
        <f t="shared" si="47"/>
        <v>1</v>
      </c>
      <c r="CJ27" s="141">
        <f>SUM(BS27:BT27)</f>
        <v>3</v>
      </c>
      <c r="CK27" s="141"/>
      <c r="CL27" s="141"/>
      <c r="CM27" s="114"/>
      <c r="CN27" s="483" t="s">
        <v>24</v>
      </c>
      <c r="CO27" s="484"/>
    </row>
    <row r="28" spans="1:117" ht="12.75" customHeight="1">
      <c r="A28" s="1">
        <f>IF('СПИСОК КЛАССА'!M28&gt;0,1,0)</f>
        <v>1</v>
      </c>
      <c r="B28" s="236">
        <v>4</v>
      </c>
      <c r="C28" s="59">
        <f>IF(NOT(ISBLANK('СПИСОК КЛАССА'!C28)),'СПИСОК КЛАССА'!C28,"")</f>
        <v>4</v>
      </c>
      <c r="D28" s="83" t="str">
        <f>IF(NOT(ISBLANK('СПИСОК КЛАССА'!D28)),IF($A28=1,'СПИСОК КЛАССА'!D28, "УЧЕНИК НЕ ВЫПОЛНЯЛ РАБОТУ"),"")</f>
        <v/>
      </c>
      <c r="E28" s="182">
        <f>IF($C28&lt;&gt;"",'СПИСОК КЛАССА'!M28,"")</f>
        <v>1</v>
      </c>
      <c r="F28" s="135">
        <v>2</v>
      </c>
      <c r="G28" s="135">
        <v>1</v>
      </c>
      <c r="H28" s="135">
        <v>2</v>
      </c>
      <c r="I28" s="135">
        <v>34</v>
      </c>
      <c r="J28" s="135">
        <v>1</v>
      </c>
      <c r="K28" s="135">
        <v>3</v>
      </c>
      <c r="L28" s="135">
        <v>2</v>
      </c>
      <c r="M28" s="135">
        <v>4</v>
      </c>
      <c r="N28" s="135">
        <v>2</v>
      </c>
      <c r="O28" s="135">
        <v>2</v>
      </c>
      <c r="P28" s="135">
        <v>2</v>
      </c>
      <c r="Q28" s="135">
        <v>2</v>
      </c>
      <c r="R28" s="135">
        <v>2</v>
      </c>
      <c r="S28" s="135">
        <v>1</v>
      </c>
      <c r="T28" s="135"/>
      <c r="U28" s="135"/>
      <c r="V28" s="135"/>
      <c r="W28" s="135"/>
      <c r="X28" s="135"/>
      <c r="Y28" s="135"/>
      <c r="Z28" s="135"/>
      <c r="AA28" s="135"/>
      <c r="AB28" s="126"/>
      <c r="AC28" s="126"/>
      <c r="AD28" s="126"/>
      <c r="AE28" s="126"/>
      <c r="AF28" s="126"/>
      <c r="AG28" s="60"/>
      <c r="AH28" s="60"/>
      <c r="AI28" s="60"/>
      <c r="AJ28" s="60"/>
      <c r="AK28" s="60"/>
      <c r="AL28" s="60"/>
      <c r="AM28" s="60"/>
      <c r="AN28" s="60"/>
      <c r="AO28" s="60"/>
      <c r="AP28" s="60"/>
      <c r="AQ28" s="60"/>
      <c r="AR28" s="60"/>
      <c r="AS28" s="60"/>
      <c r="AT28" s="98"/>
      <c r="AU28" s="370">
        <f t="shared" ca="1" si="17"/>
        <v>21</v>
      </c>
      <c r="AV28" s="261">
        <f t="shared" ca="1" si="18"/>
        <v>0.875</v>
      </c>
      <c r="AW28" s="262">
        <f t="shared" si="19"/>
        <v>9</v>
      </c>
      <c r="AX28" s="263">
        <f t="shared" si="20"/>
        <v>0.9</v>
      </c>
      <c r="AY28" s="262">
        <f t="shared" si="21"/>
        <v>5</v>
      </c>
      <c r="AZ28" s="263">
        <f t="shared" si="22"/>
        <v>0.83333333333333337</v>
      </c>
      <c r="BA28" s="281" t="str">
        <f t="shared" si="23"/>
        <v>ВЫСОКИЙ</v>
      </c>
      <c r="BB28" s="260"/>
      <c r="BC28" s="282"/>
      <c r="BD28" s="282"/>
      <c r="BE28" s="282"/>
      <c r="BF28" s="282"/>
      <c r="BG28" s="282"/>
      <c r="BH28" s="282"/>
      <c r="BI28" s="282"/>
      <c r="BJ28" s="141"/>
      <c r="BK28" s="126">
        <f t="shared" si="24"/>
        <v>2</v>
      </c>
      <c r="BL28" s="126">
        <f t="shared" si="25"/>
        <v>1</v>
      </c>
      <c r="BM28" s="126">
        <f t="shared" si="26"/>
        <v>2</v>
      </c>
      <c r="BN28" s="126">
        <f t="shared" si="27"/>
        <v>1</v>
      </c>
      <c r="BO28" s="126">
        <f t="shared" si="28"/>
        <v>1</v>
      </c>
      <c r="BP28" s="126">
        <f t="shared" si="29"/>
        <v>1</v>
      </c>
      <c r="BQ28" s="126">
        <f t="shared" si="30"/>
        <v>2</v>
      </c>
      <c r="BR28" s="126">
        <f t="shared" si="31"/>
        <v>0</v>
      </c>
      <c r="BS28" s="126">
        <f t="shared" si="32"/>
        <v>2</v>
      </c>
      <c r="BT28" s="126">
        <f t="shared" si="33"/>
        <v>2</v>
      </c>
      <c r="BU28" s="126">
        <f t="shared" si="34"/>
        <v>2</v>
      </c>
      <c r="BV28" s="126">
        <f t="shared" si="35"/>
        <v>2</v>
      </c>
      <c r="BW28" s="126">
        <f t="shared" si="36"/>
        <v>2</v>
      </c>
      <c r="BX28" s="126">
        <f t="shared" si="37"/>
        <v>1</v>
      </c>
      <c r="BY28" s="141"/>
      <c r="BZ28" s="316">
        <f t="shared" si="38"/>
        <v>1</v>
      </c>
      <c r="CA28" s="316">
        <f t="shared" si="39"/>
        <v>1</v>
      </c>
      <c r="CB28" s="316">
        <f t="shared" si="40"/>
        <v>1</v>
      </c>
      <c r="CC28" s="316">
        <f t="shared" si="41"/>
        <v>1</v>
      </c>
      <c r="CD28" s="316">
        <f t="shared" si="42"/>
        <v>1</v>
      </c>
      <c r="CE28" s="316">
        <f t="shared" si="43"/>
        <v>1</v>
      </c>
      <c r="CF28" s="316">
        <f t="shared" si="44"/>
        <v>1</v>
      </c>
      <c r="CG28" s="316">
        <f t="shared" si="45"/>
        <v>0</v>
      </c>
      <c r="CH28" s="316">
        <f t="shared" si="46"/>
        <v>1</v>
      </c>
      <c r="CI28" s="316">
        <f t="shared" si="47"/>
        <v>1</v>
      </c>
      <c r="CJ28" s="141">
        <f t="shared" ref="CJ28:CJ64" si="48">SUM(BS28:BT28)</f>
        <v>4</v>
      </c>
      <c r="CK28" s="141"/>
      <c r="CL28" s="141"/>
      <c r="CM28" s="114"/>
      <c r="CN28" s="288">
        <v>1</v>
      </c>
      <c r="CO28" s="288">
        <v>2</v>
      </c>
    </row>
    <row r="29" spans="1:117" ht="12.75" customHeight="1">
      <c r="A29" s="1">
        <f>IF('СПИСОК КЛАССА'!M29&gt;0,1,0)</f>
        <v>1</v>
      </c>
      <c r="B29" s="236">
        <v>5</v>
      </c>
      <c r="C29" s="59">
        <f>IF(NOT(ISBLANK('СПИСОК КЛАССА'!C29)),'СПИСОК КЛАССА'!C29,"")</f>
        <v>5</v>
      </c>
      <c r="D29" s="83" t="str">
        <f>IF(NOT(ISBLANK('СПИСОК КЛАССА'!D29)),IF($A29=1,'СПИСОК КЛАССА'!D29, "УЧЕНИК НЕ ВЫПОЛНЯЛ РАБОТУ"),"")</f>
        <v/>
      </c>
      <c r="E29" s="182">
        <f>IF($C29&lt;&gt;"",'СПИСОК КЛАССА'!M29,"")</f>
        <v>1</v>
      </c>
      <c r="F29" s="135">
        <v>2</v>
      </c>
      <c r="G29" s="135">
        <v>0</v>
      </c>
      <c r="H29" s="135">
        <v>1</v>
      </c>
      <c r="I29" s="135">
        <v>134</v>
      </c>
      <c r="J29" s="135">
        <v>1</v>
      </c>
      <c r="K29" s="135">
        <v>3</v>
      </c>
      <c r="L29" s="135">
        <v>0</v>
      </c>
      <c r="M29" s="135">
        <v>24</v>
      </c>
      <c r="N29" s="135">
        <v>1</v>
      </c>
      <c r="O29" s="135">
        <v>2</v>
      </c>
      <c r="P29" s="135">
        <v>2</v>
      </c>
      <c r="Q29" s="135">
        <v>2</v>
      </c>
      <c r="R29" s="135">
        <v>2</v>
      </c>
      <c r="S29" s="135">
        <v>1</v>
      </c>
      <c r="T29" s="135"/>
      <c r="U29" s="135"/>
      <c r="V29" s="135"/>
      <c r="W29" s="135"/>
      <c r="X29" s="135"/>
      <c r="Y29" s="135"/>
      <c r="Z29" s="135"/>
      <c r="AA29" s="135"/>
      <c r="AB29" s="126"/>
      <c r="AC29" s="126"/>
      <c r="AD29" s="126"/>
      <c r="AE29" s="126"/>
      <c r="AF29" s="126"/>
      <c r="AG29" s="60"/>
      <c r="AH29" s="60"/>
      <c r="AI29" s="60"/>
      <c r="AJ29" s="60"/>
      <c r="AK29" s="60"/>
      <c r="AL29" s="60"/>
      <c r="AM29" s="60"/>
      <c r="AN29" s="60"/>
      <c r="AO29" s="60"/>
      <c r="AP29" s="60"/>
      <c r="AQ29" s="60"/>
      <c r="AR29" s="60"/>
      <c r="AS29" s="60"/>
      <c r="AT29" s="98"/>
      <c r="AU29" s="370">
        <f t="shared" ca="1" si="17"/>
        <v>16</v>
      </c>
      <c r="AV29" s="261">
        <f t="shared" ca="1" si="18"/>
        <v>0.66666666666666663</v>
      </c>
      <c r="AW29" s="262">
        <f t="shared" si="19"/>
        <v>7</v>
      </c>
      <c r="AX29" s="263">
        <f t="shared" si="20"/>
        <v>0.7</v>
      </c>
      <c r="AY29" s="262">
        <f t="shared" si="21"/>
        <v>5</v>
      </c>
      <c r="AZ29" s="263">
        <f t="shared" si="22"/>
        <v>0.83333333333333337</v>
      </c>
      <c r="BA29" s="281" t="str">
        <f t="shared" si="23"/>
        <v>ПОВЫШЕННЫЙ</v>
      </c>
      <c r="BB29" s="260"/>
      <c r="BC29" s="282"/>
      <c r="BD29" s="282"/>
      <c r="BE29" s="282"/>
      <c r="BF29" s="282"/>
      <c r="BG29" s="282"/>
      <c r="BH29" s="282"/>
      <c r="BI29" s="282"/>
      <c r="BJ29" s="141"/>
      <c r="BK29" s="126">
        <f t="shared" si="24"/>
        <v>2</v>
      </c>
      <c r="BL29" s="126">
        <f t="shared" si="25"/>
        <v>0</v>
      </c>
      <c r="BM29" s="126">
        <f t="shared" si="26"/>
        <v>1</v>
      </c>
      <c r="BN29" s="126">
        <f t="shared" si="27"/>
        <v>0</v>
      </c>
      <c r="BO29" s="126">
        <f t="shared" si="28"/>
        <v>1</v>
      </c>
      <c r="BP29" s="126">
        <f t="shared" si="29"/>
        <v>1</v>
      </c>
      <c r="BQ29" s="126">
        <f t="shared" si="30"/>
        <v>0</v>
      </c>
      <c r="BR29" s="126">
        <f t="shared" si="31"/>
        <v>1</v>
      </c>
      <c r="BS29" s="126">
        <f t="shared" si="32"/>
        <v>1</v>
      </c>
      <c r="BT29" s="126">
        <f t="shared" si="33"/>
        <v>2</v>
      </c>
      <c r="BU29" s="126">
        <f t="shared" si="34"/>
        <v>2</v>
      </c>
      <c r="BV29" s="126">
        <f t="shared" si="35"/>
        <v>2</v>
      </c>
      <c r="BW29" s="126">
        <f t="shared" si="36"/>
        <v>2</v>
      </c>
      <c r="BX29" s="126">
        <f t="shared" si="37"/>
        <v>1</v>
      </c>
      <c r="BY29" s="141"/>
      <c r="BZ29" s="316">
        <f t="shared" si="38"/>
        <v>1</v>
      </c>
      <c r="CA29" s="316">
        <f t="shared" si="39"/>
        <v>0</v>
      </c>
      <c r="CB29" s="316">
        <f t="shared" si="40"/>
        <v>1</v>
      </c>
      <c r="CC29" s="316">
        <f t="shared" si="41"/>
        <v>0</v>
      </c>
      <c r="CD29" s="316">
        <f t="shared" si="42"/>
        <v>1</v>
      </c>
      <c r="CE29" s="316">
        <f t="shared" si="43"/>
        <v>1</v>
      </c>
      <c r="CF29" s="316">
        <f t="shared" si="44"/>
        <v>0</v>
      </c>
      <c r="CG29" s="316">
        <f t="shared" si="45"/>
        <v>1</v>
      </c>
      <c r="CH29" s="316">
        <f t="shared" si="46"/>
        <v>1</v>
      </c>
      <c r="CI29" s="316">
        <f t="shared" si="47"/>
        <v>1</v>
      </c>
      <c r="CJ29" s="141">
        <f t="shared" si="48"/>
        <v>3</v>
      </c>
      <c r="CK29" s="141"/>
      <c r="CL29" s="141"/>
      <c r="CM29" s="288">
        <v>1</v>
      </c>
      <c r="CN29" s="289"/>
      <c r="CO29" s="289"/>
    </row>
    <row r="30" spans="1:117" ht="12.75" customHeight="1">
      <c r="A30" s="1">
        <f>IF('СПИСОК КЛАССА'!M30&gt;0,1,0)</f>
        <v>1</v>
      </c>
      <c r="B30" s="236">
        <v>6</v>
      </c>
      <c r="C30" s="59">
        <f>IF(NOT(ISBLANK('СПИСОК КЛАССА'!C30)),'СПИСОК КЛАССА'!C30,"")</f>
        <v>6</v>
      </c>
      <c r="D30" s="83" t="str">
        <f>IF(NOT(ISBLANK('СПИСОК КЛАССА'!D30)),IF($A30=1,'СПИСОК КЛАССА'!D30, "УЧЕНИК НЕ ВЫПОЛНЯЛ РАБОТУ"),"")</f>
        <v/>
      </c>
      <c r="E30" s="182">
        <f>IF($C30&lt;&gt;"",'СПИСОК КЛАССА'!M30,"")</f>
        <v>2</v>
      </c>
      <c r="F30" s="135">
        <v>2</v>
      </c>
      <c r="G30" s="135">
        <v>2</v>
      </c>
      <c r="H30" s="135">
        <v>1</v>
      </c>
      <c r="I30" s="135">
        <v>35</v>
      </c>
      <c r="J30" s="135">
        <v>1</v>
      </c>
      <c r="K30" s="135">
        <v>3</v>
      </c>
      <c r="L30" s="135">
        <v>0</v>
      </c>
      <c r="M30" s="135">
        <v>24</v>
      </c>
      <c r="N30" s="135">
        <v>0</v>
      </c>
      <c r="O30" s="135">
        <v>1</v>
      </c>
      <c r="P30" s="135">
        <v>1</v>
      </c>
      <c r="Q30" s="135">
        <v>2</v>
      </c>
      <c r="R30" s="135">
        <v>1</v>
      </c>
      <c r="S30" s="135">
        <v>2</v>
      </c>
      <c r="T30" s="135"/>
      <c r="U30" s="135"/>
      <c r="V30" s="135"/>
      <c r="W30" s="135"/>
      <c r="X30" s="135"/>
      <c r="Y30" s="135"/>
      <c r="Z30" s="135"/>
      <c r="AA30" s="135"/>
      <c r="AB30" s="126"/>
      <c r="AC30" s="126"/>
      <c r="AD30" s="126"/>
      <c r="AE30" s="126"/>
      <c r="AF30" s="126"/>
      <c r="AG30" s="60"/>
      <c r="AH30" s="60"/>
      <c r="AI30" s="60"/>
      <c r="AJ30" s="60"/>
      <c r="AK30" s="60"/>
      <c r="AL30" s="60"/>
      <c r="AM30" s="60"/>
      <c r="AN30" s="60"/>
      <c r="AO30" s="60"/>
      <c r="AP30" s="60"/>
      <c r="AQ30" s="60"/>
      <c r="AR30" s="60"/>
      <c r="AS30" s="60"/>
      <c r="AT30" s="98"/>
      <c r="AU30" s="370">
        <f t="shared" ca="1" si="17"/>
        <v>16</v>
      </c>
      <c r="AV30" s="261">
        <f t="shared" ca="1" si="18"/>
        <v>0.66666666666666663</v>
      </c>
      <c r="AW30" s="262">
        <f t="shared" si="19"/>
        <v>9</v>
      </c>
      <c r="AX30" s="263">
        <f t="shared" si="20"/>
        <v>0.9</v>
      </c>
      <c r="AY30" s="262">
        <f t="shared" si="21"/>
        <v>5</v>
      </c>
      <c r="AZ30" s="263">
        <f t="shared" si="22"/>
        <v>0.83333333333333337</v>
      </c>
      <c r="BA30" s="281" t="str">
        <f t="shared" si="23"/>
        <v>ВЫСОКИЙ</v>
      </c>
      <c r="BB30" s="260"/>
      <c r="BC30" s="282"/>
      <c r="BD30" s="282"/>
      <c r="BE30" s="282"/>
      <c r="BF30" s="282"/>
      <c r="BG30" s="282"/>
      <c r="BH30" s="282"/>
      <c r="BI30" s="282"/>
      <c r="BJ30" s="141"/>
      <c r="BK30" s="126">
        <f t="shared" si="24"/>
        <v>2</v>
      </c>
      <c r="BL30" s="126">
        <f t="shared" si="25"/>
        <v>2</v>
      </c>
      <c r="BM30" s="126">
        <f t="shared" si="26"/>
        <v>1</v>
      </c>
      <c r="BN30" s="126">
        <f t="shared" si="27"/>
        <v>1</v>
      </c>
      <c r="BO30" s="126">
        <f t="shared" si="28"/>
        <v>1</v>
      </c>
      <c r="BP30" s="126">
        <f t="shared" si="29"/>
        <v>1</v>
      </c>
      <c r="BQ30" s="126">
        <f t="shared" si="30"/>
        <v>0</v>
      </c>
      <c r="BR30" s="126">
        <f t="shared" si="31"/>
        <v>1</v>
      </c>
      <c r="BS30" s="126">
        <f t="shared" si="32"/>
        <v>0</v>
      </c>
      <c r="BT30" s="126">
        <f t="shared" si="33"/>
        <v>1</v>
      </c>
      <c r="BU30" s="126">
        <f t="shared" si="34"/>
        <v>1</v>
      </c>
      <c r="BV30" s="126">
        <f t="shared" si="35"/>
        <v>2</v>
      </c>
      <c r="BW30" s="126">
        <f t="shared" si="36"/>
        <v>1</v>
      </c>
      <c r="BX30" s="126">
        <f t="shared" si="37"/>
        <v>2</v>
      </c>
      <c r="BY30" s="141"/>
      <c r="BZ30" s="316">
        <f t="shared" si="38"/>
        <v>1</v>
      </c>
      <c r="CA30" s="316">
        <f t="shared" si="39"/>
        <v>1</v>
      </c>
      <c r="CB30" s="316">
        <f t="shared" si="40"/>
        <v>1</v>
      </c>
      <c r="CC30" s="316">
        <f t="shared" si="41"/>
        <v>1</v>
      </c>
      <c r="CD30" s="316">
        <f t="shared" si="42"/>
        <v>1</v>
      </c>
      <c r="CE30" s="316">
        <f t="shared" si="43"/>
        <v>1</v>
      </c>
      <c r="CF30" s="316">
        <f t="shared" si="44"/>
        <v>0</v>
      </c>
      <c r="CG30" s="316">
        <f t="shared" si="45"/>
        <v>1</v>
      </c>
      <c r="CH30" s="316">
        <f t="shared" si="46"/>
        <v>1</v>
      </c>
      <c r="CI30" s="316">
        <f t="shared" si="47"/>
        <v>1</v>
      </c>
      <c r="CJ30" s="141">
        <f t="shared" si="48"/>
        <v>1</v>
      </c>
      <c r="CK30" s="141"/>
      <c r="CL30" s="141"/>
      <c r="CM30" s="288">
        <v>2</v>
      </c>
      <c r="CN30" s="289"/>
      <c r="CO30" s="289"/>
    </row>
    <row r="31" spans="1:117" ht="12.75" customHeight="1">
      <c r="A31" s="1">
        <f>IF('СПИСОК КЛАССА'!M31&gt;0,1,0)</f>
        <v>1</v>
      </c>
      <c r="B31" s="236">
        <v>7</v>
      </c>
      <c r="C31" s="59">
        <f>IF(NOT(ISBLANK('СПИСОК КЛАССА'!C31)),'СПИСОК КЛАССА'!C31,"")</f>
        <v>7</v>
      </c>
      <c r="D31" s="83" t="str">
        <f>IF(NOT(ISBLANK('СПИСОК КЛАССА'!D31)),IF($A31=1,'СПИСОК КЛАССА'!D31, "УЧЕНИК НЕ ВЫПОЛНЯЛ РАБОТУ"),"")</f>
        <v/>
      </c>
      <c r="E31" s="182">
        <f>IF($C31&lt;&gt;"",'СПИСОК КЛАССА'!M31,"")</f>
        <v>2</v>
      </c>
      <c r="F31" s="135">
        <v>2</v>
      </c>
      <c r="G31" s="135">
        <v>2</v>
      </c>
      <c r="H31" s="135">
        <v>2</v>
      </c>
      <c r="I31" s="135">
        <v>35</v>
      </c>
      <c r="J31" s="135">
        <v>1</v>
      </c>
      <c r="K31" s="135">
        <v>3</v>
      </c>
      <c r="L31" s="135">
        <v>2</v>
      </c>
      <c r="M31" s="135">
        <v>24</v>
      </c>
      <c r="N31" s="135">
        <v>2</v>
      </c>
      <c r="O31" s="135">
        <v>2</v>
      </c>
      <c r="P31" s="135">
        <v>2</v>
      </c>
      <c r="Q31" s="135">
        <v>2</v>
      </c>
      <c r="R31" s="135">
        <v>2</v>
      </c>
      <c r="S31" s="135">
        <v>2</v>
      </c>
      <c r="T31" s="135"/>
      <c r="U31" s="135"/>
      <c r="V31" s="135"/>
      <c r="W31" s="135"/>
      <c r="X31" s="135"/>
      <c r="Y31" s="135"/>
      <c r="Z31" s="135"/>
      <c r="AA31" s="135"/>
      <c r="AB31" s="126"/>
      <c r="AC31" s="126"/>
      <c r="AD31" s="126"/>
      <c r="AE31" s="126"/>
      <c r="AF31" s="126"/>
      <c r="AG31" s="60"/>
      <c r="AH31" s="60"/>
      <c r="AI31" s="60"/>
      <c r="AJ31" s="60"/>
      <c r="AK31" s="60"/>
      <c r="AL31" s="60"/>
      <c r="AM31" s="60"/>
      <c r="AN31" s="60"/>
      <c r="AO31" s="60"/>
      <c r="AP31" s="60"/>
      <c r="AQ31" s="60"/>
      <c r="AR31" s="60"/>
      <c r="AS31" s="60"/>
      <c r="AT31" s="98"/>
      <c r="AU31" s="370">
        <f t="shared" ca="1" si="17"/>
        <v>24</v>
      </c>
      <c r="AV31" s="261">
        <f t="shared" ca="1" si="18"/>
        <v>1</v>
      </c>
      <c r="AW31" s="262">
        <f t="shared" si="19"/>
        <v>10</v>
      </c>
      <c r="AX31" s="263">
        <f t="shared" si="20"/>
        <v>1</v>
      </c>
      <c r="AY31" s="262">
        <f t="shared" si="21"/>
        <v>6</v>
      </c>
      <c r="AZ31" s="263">
        <f t="shared" si="22"/>
        <v>1</v>
      </c>
      <c r="BA31" s="281" t="str">
        <f t="shared" si="23"/>
        <v>ВЫСОКИЙ</v>
      </c>
      <c r="BB31" s="260"/>
      <c r="BC31" s="282"/>
      <c r="BD31" s="282"/>
      <c r="BE31" s="282"/>
      <c r="BF31" s="282"/>
      <c r="BG31" s="282"/>
      <c r="BH31" s="282"/>
      <c r="BI31" s="282"/>
      <c r="BJ31" s="141"/>
      <c r="BK31" s="126">
        <f t="shared" si="24"/>
        <v>2</v>
      </c>
      <c r="BL31" s="126">
        <f t="shared" si="25"/>
        <v>2</v>
      </c>
      <c r="BM31" s="126">
        <f t="shared" si="26"/>
        <v>2</v>
      </c>
      <c r="BN31" s="126">
        <f t="shared" si="27"/>
        <v>1</v>
      </c>
      <c r="BO31" s="126">
        <f t="shared" si="28"/>
        <v>1</v>
      </c>
      <c r="BP31" s="126">
        <f t="shared" si="29"/>
        <v>1</v>
      </c>
      <c r="BQ31" s="126">
        <f t="shared" si="30"/>
        <v>2</v>
      </c>
      <c r="BR31" s="126">
        <f t="shared" si="31"/>
        <v>1</v>
      </c>
      <c r="BS31" s="126">
        <f t="shared" si="32"/>
        <v>2</v>
      </c>
      <c r="BT31" s="126">
        <f t="shared" si="33"/>
        <v>2</v>
      </c>
      <c r="BU31" s="126">
        <f t="shared" si="34"/>
        <v>2</v>
      </c>
      <c r="BV31" s="126">
        <f t="shared" si="35"/>
        <v>2</v>
      </c>
      <c r="BW31" s="126">
        <f t="shared" si="36"/>
        <v>2</v>
      </c>
      <c r="BX31" s="126">
        <f t="shared" si="37"/>
        <v>2</v>
      </c>
      <c r="BY31" s="141"/>
      <c r="BZ31" s="316">
        <f t="shared" si="38"/>
        <v>1</v>
      </c>
      <c r="CA31" s="316">
        <f t="shared" si="39"/>
        <v>1</v>
      </c>
      <c r="CB31" s="316">
        <f t="shared" si="40"/>
        <v>1</v>
      </c>
      <c r="CC31" s="316">
        <f t="shared" si="41"/>
        <v>1</v>
      </c>
      <c r="CD31" s="316">
        <f t="shared" si="42"/>
        <v>1</v>
      </c>
      <c r="CE31" s="316">
        <f t="shared" si="43"/>
        <v>1</v>
      </c>
      <c r="CF31" s="316">
        <f t="shared" si="44"/>
        <v>1</v>
      </c>
      <c r="CG31" s="316">
        <f t="shared" si="45"/>
        <v>1</v>
      </c>
      <c r="CH31" s="316">
        <f t="shared" si="46"/>
        <v>1</v>
      </c>
      <c r="CI31" s="316">
        <f t="shared" si="47"/>
        <v>1</v>
      </c>
      <c r="CJ31" s="141">
        <f t="shared" si="48"/>
        <v>4</v>
      </c>
      <c r="CK31" s="141"/>
      <c r="CL31" s="141"/>
      <c r="CM31" s="288">
        <v>3</v>
      </c>
      <c r="CN31" s="289"/>
      <c r="CO31" s="289"/>
    </row>
    <row r="32" spans="1:117" ht="12.75" customHeight="1">
      <c r="A32" s="1">
        <f>IF('СПИСОК КЛАССА'!M32&gt;0,1,0)</f>
        <v>1</v>
      </c>
      <c r="B32" s="236">
        <v>8</v>
      </c>
      <c r="C32" s="59">
        <f>IF(NOT(ISBLANK('СПИСОК КЛАССА'!C32)),'СПИСОК КЛАССА'!C32,"")</f>
        <v>8</v>
      </c>
      <c r="D32" s="83" t="str">
        <f>IF(NOT(ISBLANK('СПИСОК КЛАССА'!D32)),IF($A32=1,'СПИСОК КЛАССА'!D32, "УЧЕНИК НЕ ВЫПОЛНЯЛ РАБОТУ"),"")</f>
        <v/>
      </c>
      <c r="E32" s="182">
        <f>IF($C32&lt;&gt;"",'СПИСОК КЛАССА'!M32,"")</f>
        <v>1</v>
      </c>
      <c r="F32" s="135">
        <v>2</v>
      </c>
      <c r="G32" s="135">
        <v>2</v>
      </c>
      <c r="H32" s="135">
        <v>0</v>
      </c>
      <c r="I32" s="135">
        <v>34</v>
      </c>
      <c r="J32" s="135">
        <v>1</v>
      </c>
      <c r="K32" s="135">
        <v>3</v>
      </c>
      <c r="L32" s="135">
        <v>2</v>
      </c>
      <c r="M32" s="135">
        <v>234</v>
      </c>
      <c r="N32" s="135">
        <v>2</v>
      </c>
      <c r="O32" s="135">
        <v>1</v>
      </c>
      <c r="P32" s="135">
        <v>2</v>
      </c>
      <c r="Q32" s="135">
        <v>2</v>
      </c>
      <c r="R32" s="135">
        <v>1</v>
      </c>
      <c r="S32" s="135">
        <v>1</v>
      </c>
      <c r="T32" s="135"/>
      <c r="U32" s="135"/>
      <c r="V32" s="135"/>
      <c r="W32" s="135"/>
      <c r="X32" s="135"/>
      <c r="Y32" s="135"/>
      <c r="Z32" s="135"/>
      <c r="AA32" s="135"/>
      <c r="AB32" s="126"/>
      <c r="AC32" s="126"/>
      <c r="AD32" s="126"/>
      <c r="AE32" s="126"/>
      <c r="AF32" s="126"/>
      <c r="AG32" s="60"/>
      <c r="AH32" s="60"/>
      <c r="AI32" s="60"/>
      <c r="AJ32" s="60"/>
      <c r="AK32" s="60"/>
      <c r="AL32" s="60"/>
      <c r="AM32" s="60"/>
      <c r="AN32" s="60"/>
      <c r="AO32" s="60"/>
      <c r="AP32" s="60"/>
      <c r="AQ32" s="60"/>
      <c r="AR32" s="60"/>
      <c r="AS32" s="60"/>
      <c r="AT32" s="98"/>
      <c r="AU32" s="370">
        <f t="shared" ca="1" si="17"/>
        <v>18</v>
      </c>
      <c r="AV32" s="261">
        <f t="shared" ca="1" si="18"/>
        <v>0.75</v>
      </c>
      <c r="AW32" s="262">
        <f t="shared" si="19"/>
        <v>8</v>
      </c>
      <c r="AX32" s="263">
        <f t="shared" si="20"/>
        <v>0.8</v>
      </c>
      <c r="AY32" s="262">
        <f t="shared" si="21"/>
        <v>4</v>
      </c>
      <c r="AZ32" s="263">
        <f t="shared" si="22"/>
        <v>0.66666666666666663</v>
      </c>
      <c r="BA32" s="281" t="str">
        <f t="shared" si="23"/>
        <v>ПОВЫШЕННЫЙ</v>
      </c>
      <c r="BB32" s="260"/>
      <c r="BC32" s="282"/>
      <c r="BD32" s="282"/>
      <c r="BE32" s="282"/>
      <c r="BF32" s="282"/>
      <c r="BG32" s="282"/>
      <c r="BH32" s="282"/>
      <c r="BI32" s="282"/>
      <c r="BJ32" s="141"/>
      <c r="BK32" s="126">
        <f t="shared" si="24"/>
        <v>2</v>
      </c>
      <c r="BL32" s="126">
        <f t="shared" si="25"/>
        <v>2</v>
      </c>
      <c r="BM32" s="126">
        <f t="shared" si="26"/>
        <v>0</v>
      </c>
      <c r="BN32" s="126">
        <f t="shared" si="27"/>
        <v>1</v>
      </c>
      <c r="BO32" s="126">
        <f t="shared" si="28"/>
        <v>1</v>
      </c>
      <c r="BP32" s="126">
        <f t="shared" si="29"/>
        <v>1</v>
      </c>
      <c r="BQ32" s="126">
        <f t="shared" si="30"/>
        <v>2</v>
      </c>
      <c r="BR32" s="126">
        <f t="shared" si="31"/>
        <v>0</v>
      </c>
      <c r="BS32" s="126">
        <f t="shared" si="32"/>
        <v>2</v>
      </c>
      <c r="BT32" s="126">
        <f t="shared" si="33"/>
        <v>1</v>
      </c>
      <c r="BU32" s="126">
        <f t="shared" si="34"/>
        <v>2</v>
      </c>
      <c r="BV32" s="126">
        <f t="shared" si="35"/>
        <v>2</v>
      </c>
      <c r="BW32" s="126">
        <f t="shared" si="36"/>
        <v>1</v>
      </c>
      <c r="BX32" s="126">
        <f t="shared" si="37"/>
        <v>1</v>
      </c>
      <c r="BY32" s="141"/>
      <c r="BZ32" s="316">
        <f t="shared" si="38"/>
        <v>1</v>
      </c>
      <c r="CA32" s="316">
        <f t="shared" si="39"/>
        <v>1</v>
      </c>
      <c r="CB32" s="316">
        <f t="shared" si="40"/>
        <v>0</v>
      </c>
      <c r="CC32" s="316">
        <f t="shared" si="41"/>
        <v>1</v>
      </c>
      <c r="CD32" s="316">
        <f t="shared" si="42"/>
        <v>1</v>
      </c>
      <c r="CE32" s="316">
        <f t="shared" si="43"/>
        <v>1</v>
      </c>
      <c r="CF32" s="316">
        <f t="shared" si="44"/>
        <v>1</v>
      </c>
      <c r="CG32" s="316">
        <f t="shared" si="45"/>
        <v>0</v>
      </c>
      <c r="CH32" s="316">
        <f t="shared" si="46"/>
        <v>1</v>
      </c>
      <c r="CI32" s="316">
        <f t="shared" si="47"/>
        <v>1</v>
      </c>
      <c r="CJ32" s="141">
        <f t="shared" si="48"/>
        <v>3</v>
      </c>
      <c r="CK32" s="141"/>
      <c r="CL32" s="141"/>
      <c r="CM32" s="288">
        <v>4</v>
      </c>
      <c r="CN32" s="291">
        <v>34</v>
      </c>
      <c r="CO32" s="291">
        <v>35</v>
      </c>
    </row>
    <row r="33" spans="1:93" ht="12.75" customHeight="1">
      <c r="A33" s="1">
        <f>IF('СПИСОК КЛАССА'!M33&gt;0,1,0)</f>
        <v>1</v>
      </c>
      <c r="B33" s="236">
        <v>9</v>
      </c>
      <c r="C33" s="59">
        <f>IF(NOT(ISBLANK('СПИСОК КЛАССА'!C33)),'СПИСОК КЛАССА'!C33,"")</f>
        <v>9</v>
      </c>
      <c r="D33" s="83" t="str">
        <f>IF(NOT(ISBLANK('СПИСОК КЛАССА'!D33)),IF($A33=1,'СПИСОК КЛАССА'!D33, "УЧЕНИК НЕ ВЫПОЛНЯЛ РАБОТУ"),"")</f>
        <v/>
      </c>
      <c r="E33" s="182">
        <f>IF($C33&lt;&gt;"",'СПИСОК КЛАССА'!M33,"")</f>
        <v>2</v>
      </c>
      <c r="F33" s="135">
        <v>2</v>
      </c>
      <c r="G33" s="135">
        <v>2</v>
      </c>
      <c r="H33" s="135">
        <v>2</v>
      </c>
      <c r="I33" s="135">
        <v>35</v>
      </c>
      <c r="J33" s="135">
        <v>1</v>
      </c>
      <c r="K33" s="135">
        <v>3</v>
      </c>
      <c r="L33" s="135">
        <v>2</v>
      </c>
      <c r="M33" s="135">
        <v>24</v>
      </c>
      <c r="N33" s="135">
        <v>1</v>
      </c>
      <c r="O33" s="135">
        <v>2</v>
      </c>
      <c r="P33" s="135">
        <v>0</v>
      </c>
      <c r="Q33" s="135">
        <v>2</v>
      </c>
      <c r="R33" s="135">
        <v>2</v>
      </c>
      <c r="S33" s="135">
        <v>2</v>
      </c>
      <c r="T33" s="135"/>
      <c r="U33" s="135"/>
      <c r="V33" s="135"/>
      <c r="W33" s="135"/>
      <c r="X33" s="135"/>
      <c r="Y33" s="135"/>
      <c r="Z33" s="135"/>
      <c r="AA33" s="135"/>
      <c r="AB33" s="126"/>
      <c r="AC33" s="126"/>
      <c r="AD33" s="126"/>
      <c r="AE33" s="126"/>
      <c r="AF33" s="126"/>
      <c r="AG33" s="60"/>
      <c r="AH33" s="60"/>
      <c r="AI33" s="60"/>
      <c r="AJ33" s="60"/>
      <c r="AK33" s="60"/>
      <c r="AL33" s="60"/>
      <c r="AM33" s="60"/>
      <c r="AN33" s="60"/>
      <c r="AO33" s="60"/>
      <c r="AP33" s="60"/>
      <c r="AQ33" s="60"/>
      <c r="AR33" s="60"/>
      <c r="AS33" s="60"/>
      <c r="AT33" s="98"/>
      <c r="AU33" s="370">
        <f t="shared" ca="1" si="17"/>
        <v>21</v>
      </c>
      <c r="AV33" s="261">
        <f t="shared" ca="1" si="18"/>
        <v>0.875</v>
      </c>
      <c r="AW33" s="262">
        <f t="shared" si="19"/>
        <v>9</v>
      </c>
      <c r="AX33" s="263">
        <f t="shared" si="20"/>
        <v>0.9</v>
      </c>
      <c r="AY33" s="262">
        <f t="shared" si="21"/>
        <v>6</v>
      </c>
      <c r="AZ33" s="263">
        <f t="shared" si="22"/>
        <v>1</v>
      </c>
      <c r="BA33" s="281" t="str">
        <f t="shared" si="23"/>
        <v>ВЫСОКИЙ</v>
      </c>
      <c r="BB33" s="260"/>
      <c r="BC33" s="282"/>
      <c r="BD33" s="282"/>
      <c r="BE33" s="282"/>
      <c r="BF33" s="282"/>
      <c r="BG33" s="282"/>
      <c r="BH33" s="282"/>
      <c r="BI33" s="282"/>
      <c r="BJ33" s="141"/>
      <c r="BK33" s="126">
        <f t="shared" si="24"/>
        <v>2</v>
      </c>
      <c r="BL33" s="126">
        <f t="shared" si="25"/>
        <v>2</v>
      </c>
      <c r="BM33" s="126">
        <f t="shared" si="26"/>
        <v>2</v>
      </c>
      <c r="BN33" s="126">
        <f t="shared" si="27"/>
        <v>1</v>
      </c>
      <c r="BO33" s="126">
        <f t="shared" si="28"/>
        <v>1</v>
      </c>
      <c r="BP33" s="126">
        <f t="shared" si="29"/>
        <v>1</v>
      </c>
      <c r="BQ33" s="126">
        <f t="shared" si="30"/>
        <v>2</v>
      </c>
      <c r="BR33" s="126">
        <f t="shared" si="31"/>
        <v>1</v>
      </c>
      <c r="BS33" s="126">
        <f t="shared" si="32"/>
        <v>1</v>
      </c>
      <c r="BT33" s="126">
        <f t="shared" si="33"/>
        <v>2</v>
      </c>
      <c r="BU33" s="126">
        <f t="shared" si="34"/>
        <v>0</v>
      </c>
      <c r="BV33" s="126">
        <f t="shared" si="35"/>
        <v>2</v>
      </c>
      <c r="BW33" s="126">
        <f t="shared" si="36"/>
        <v>2</v>
      </c>
      <c r="BX33" s="126">
        <f t="shared" si="37"/>
        <v>2</v>
      </c>
      <c r="BY33" s="141"/>
      <c r="BZ33" s="316">
        <f t="shared" si="38"/>
        <v>1</v>
      </c>
      <c r="CA33" s="316">
        <f t="shared" si="39"/>
        <v>1</v>
      </c>
      <c r="CB33" s="316">
        <f t="shared" si="40"/>
        <v>1</v>
      </c>
      <c r="CC33" s="316">
        <f t="shared" si="41"/>
        <v>1</v>
      </c>
      <c r="CD33" s="316">
        <f t="shared" si="42"/>
        <v>1</v>
      </c>
      <c r="CE33" s="316">
        <f t="shared" si="43"/>
        <v>1</v>
      </c>
      <c r="CF33" s="316">
        <f t="shared" si="44"/>
        <v>1</v>
      </c>
      <c r="CG33" s="316">
        <f t="shared" si="45"/>
        <v>1</v>
      </c>
      <c r="CH33" s="316">
        <f t="shared" si="46"/>
        <v>1</v>
      </c>
      <c r="CI33" s="316">
        <f t="shared" si="47"/>
        <v>0</v>
      </c>
      <c r="CJ33" s="141">
        <f t="shared" si="48"/>
        <v>3</v>
      </c>
      <c r="CK33" s="141"/>
      <c r="CL33" s="141"/>
      <c r="CM33" s="288">
        <v>5</v>
      </c>
      <c r="CN33" s="289"/>
      <c r="CO33" s="289"/>
    </row>
    <row r="34" spans="1:93" ht="12.75" customHeight="1">
      <c r="A34" s="1">
        <f>IF('СПИСОК КЛАССА'!M34&gt;0,1,0)</f>
        <v>1</v>
      </c>
      <c r="B34" s="236">
        <v>10</v>
      </c>
      <c r="C34" s="59">
        <f>IF(NOT(ISBLANK('СПИСОК КЛАССА'!C34)),'СПИСОК КЛАССА'!C34,"")</f>
        <v>10</v>
      </c>
      <c r="D34" s="83" t="str">
        <f>IF(NOT(ISBLANK('СПИСОК КЛАССА'!D34)),IF($A34=1,'СПИСОК КЛАССА'!D34, "УЧЕНИК НЕ ВЫПОЛНЯЛ РАБОТУ"),"")</f>
        <v/>
      </c>
      <c r="E34" s="182">
        <f>IF($C34&lt;&gt;"",'СПИСОК КЛАССА'!M34,"")</f>
        <v>2</v>
      </c>
      <c r="F34" s="135">
        <v>2</v>
      </c>
      <c r="G34" s="135">
        <v>2</v>
      </c>
      <c r="H34" s="135">
        <v>2</v>
      </c>
      <c r="I34" s="135">
        <v>35</v>
      </c>
      <c r="J34" s="135">
        <v>1</v>
      </c>
      <c r="K34" s="135">
        <v>3</v>
      </c>
      <c r="L34" s="135">
        <v>2</v>
      </c>
      <c r="M34" s="135">
        <v>24</v>
      </c>
      <c r="N34" s="135">
        <v>2</v>
      </c>
      <c r="O34" s="135">
        <v>2</v>
      </c>
      <c r="P34" s="135">
        <v>1</v>
      </c>
      <c r="Q34" s="135">
        <v>2</v>
      </c>
      <c r="R34" s="135">
        <v>2</v>
      </c>
      <c r="S34" s="135">
        <v>2</v>
      </c>
      <c r="T34" s="135"/>
      <c r="U34" s="135"/>
      <c r="V34" s="135"/>
      <c r="W34" s="135"/>
      <c r="X34" s="135"/>
      <c r="Y34" s="135"/>
      <c r="Z34" s="135"/>
      <c r="AA34" s="135"/>
      <c r="AB34" s="126"/>
      <c r="AC34" s="126"/>
      <c r="AD34" s="126"/>
      <c r="AE34" s="126"/>
      <c r="AF34" s="126"/>
      <c r="AG34" s="60"/>
      <c r="AH34" s="60"/>
      <c r="AI34" s="60"/>
      <c r="AJ34" s="60"/>
      <c r="AK34" s="60"/>
      <c r="AL34" s="60"/>
      <c r="AM34" s="60"/>
      <c r="AN34" s="60"/>
      <c r="AO34" s="60"/>
      <c r="AP34" s="60"/>
      <c r="AQ34" s="60"/>
      <c r="AR34" s="60"/>
      <c r="AS34" s="60"/>
      <c r="AT34" s="98"/>
      <c r="AU34" s="370">
        <f t="shared" ca="1" si="17"/>
        <v>23</v>
      </c>
      <c r="AV34" s="261">
        <f t="shared" ca="1" si="18"/>
        <v>0.95833333333333337</v>
      </c>
      <c r="AW34" s="262">
        <f t="shared" si="19"/>
        <v>10</v>
      </c>
      <c r="AX34" s="263">
        <f t="shared" si="20"/>
        <v>1</v>
      </c>
      <c r="AY34" s="262">
        <f t="shared" si="21"/>
        <v>6</v>
      </c>
      <c r="AZ34" s="263">
        <f t="shared" si="22"/>
        <v>1</v>
      </c>
      <c r="BA34" s="281" t="str">
        <f t="shared" si="23"/>
        <v>ВЫСОКИЙ</v>
      </c>
      <c r="BB34" s="260"/>
      <c r="BC34" s="282"/>
      <c r="BD34" s="282"/>
      <c r="BE34" s="282"/>
      <c r="BF34" s="282"/>
      <c r="BG34" s="282"/>
      <c r="BH34" s="282"/>
      <c r="BI34" s="282"/>
      <c r="BJ34" s="141"/>
      <c r="BK34" s="126">
        <f t="shared" si="24"/>
        <v>2</v>
      </c>
      <c r="BL34" s="126">
        <f t="shared" si="25"/>
        <v>2</v>
      </c>
      <c r="BM34" s="126">
        <f t="shared" si="26"/>
        <v>2</v>
      </c>
      <c r="BN34" s="126">
        <f t="shared" si="27"/>
        <v>1</v>
      </c>
      <c r="BO34" s="126">
        <f t="shared" si="28"/>
        <v>1</v>
      </c>
      <c r="BP34" s="126">
        <f t="shared" si="29"/>
        <v>1</v>
      </c>
      <c r="BQ34" s="126">
        <f t="shared" si="30"/>
        <v>2</v>
      </c>
      <c r="BR34" s="126">
        <f t="shared" si="31"/>
        <v>1</v>
      </c>
      <c r="BS34" s="126">
        <f t="shared" si="32"/>
        <v>2</v>
      </c>
      <c r="BT34" s="126">
        <f t="shared" si="33"/>
        <v>2</v>
      </c>
      <c r="BU34" s="126">
        <f t="shared" si="34"/>
        <v>1</v>
      </c>
      <c r="BV34" s="126">
        <f t="shared" si="35"/>
        <v>2</v>
      </c>
      <c r="BW34" s="126">
        <f t="shared" si="36"/>
        <v>2</v>
      </c>
      <c r="BX34" s="126">
        <f t="shared" si="37"/>
        <v>2</v>
      </c>
      <c r="BY34" s="141"/>
      <c r="BZ34" s="316">
        <f t="shared" si="38"/>
        <v>1</v>
      </c>
      <c r="CA34" s="316">
        <f t="shared" si="39"/>
        <v>1</v>
      </c>
      <c r="CB34" s="316">
        <f t="shared" si="40"/>
        <v>1</v>
      </c>
      <c r="CC34" s="316">
        <f t="shared" si="41"/>
        <v>1</v>
      </c>
      <c r="CD34" s="316">
        <f t="shared" si="42"/>
        <v>1</v>
      </c>
      <c r="CE34" s="316">
        <f t="shared" si="43"/>
        <v>1</v>
      </c>
      <c r="CF34" s="316">
        <f t="shared" si="44"/>
        <v>1</v>
      </c>
      <c r="CG34" s="316">
        <f t="shared" si="45"/>
        <v>1</v>
      </c>
      <c r="CH34" s="316">
        <f t="shared" si="46"/>
        <v>1</v>
      </c>
      <c r="CI34" s="316">
        <f t="shared" si="47"/>
        <v>1</v>
      </c>
      <c r="CJ34" s="141">
        <f t="shared" si="48"/>
        <v>4</v>
      </c>
      <c r="CK34" s="141"/>
      <c r="CL34" s="141"/>
      <c r="CM34" s="288">
        <v>6</v>
      </c>
      <c r="CN34" s="291">
        <v>3</v>
      </c>
      <c r="CO34" s="291">
        <v>3</v>
      </c>
    </row>
    <row r="35" spans="1:93" ht="12.75" customHeight="1">
      <c r="A35" s="1">
        <f>IF('СПИСОК КЛАССА'!M35&gt;0,1,0)</f>
        <v>1</v>
      </c>
      <c r="B35" s="236">
        <v>11</v>
      </c>
      <c r="C35" s="59">
        <f>IF(NOT(ISBLANK('СПИСОК КЛАССА'!C35)),'СПИСОК КЛАССА'!C35,"")</f>
        <v>11</v>
      </c>
      <c r="D35" s="83" t="str">
        <f>IF(NOT(ISBLANK('СПИСОК КЛАССА'!D35)),IF($A35=1,'СПИСОК КЛАССА'!D35, "УЧЕНИК НЕ ВЫПОЛНЯЛ РАБОТУ"),"")</f>
        <v/>
      </c>
      <c r="E35" s="182">
        <f>IF($C35&lt;&gt;"",'СПИСОК КЛАССА'!M35,"")</f>
        <v>1</v>
      </c>
      <c r="F35" s="135">
        <v>2</v>
      </c>
      <c r="G35" s="135">
        <v>2</v>
      </c>
      <c r="H35" s="135">
        <v>1</v>
      </c>
      <c r="I35" s="135">
        <v>34</v>
      </c>
      <c r="J35" s="135">
        <v>1</v>
      </c>
      <c r="K35" s="135">
        <v>3</v>
      </c>
      <c r="L35" s="135">
        <v>2</v>
      </c>
      <c r="M35" s="135">
        <v>24</v>
      </c>
      <c r="N35" s="135">
        <v>1</v>
      </c>
      <c r="O35" s="135">
        <v>2</v>
      </c>
      <c r="P35" s="135">
        <v>2</v>
      </c>
      <c r="Q35" s="135">
        <v>2</v>
      </c>
      <c r="R35" s="135">
        <v>2</v>
      </c>
      <c r="S35" s="135">
        <v>2</v>
      </c>
      <c r="T35" s="135"/>
      <c r="U35" s="135"/>
      <c r="V35" s="135"/>
      <c r="W35" s="135"/>
      <c r="X35" s="135"/>
      <c r="Y35" s="135"/>
      <c r="Z35" s="135"/>
      <c r="AA35" s="135"/>
      <c r="AB35" s="126"/>
      <c r="AC35" s="126"/>
      <c r="AD35" s="126"/>
      <c r="AE35" s="126"/>
      <c r="AF35" s="126"/>
      <c r="AG35" s="60"/>
      <c r="AH35" s="60"/>
      <c r="AI35" s="60"/>
      <c r="AJ35" s="60"/>
      <c r="AK35" s="60"/>
      <c r="AL35" s="60"/>
      <c r="AM35" s="60"/>
      <c r="AN35" s="60"/>
      <c r="AO35" s="60"/>
      <c r="AP35" s="60"/>
      <c r="AQ35" s="60"/>
      <c r="AR35" s="60"/>
      <c r="AS35" s="60"/>
      <c r="AT35" s="98"/>
      <c r="AU35" s="370">
        <f t="shared" ca="1" si="17"/>
        <v>22</v>
      </c>
      <c r="AV35" s="261">
        <f t="shared" ca="1" si="18"/>
        <v>0.91666666666666663</v>
      </c>
      <c r="AW35" s="262">
        <f t="shared" si="19"/>
        <v>10</v>
      </c>
      <c r="AX35" s="263">
        <f t="shared" si="20"/>
        <v>1</v>
      </c>
      <c r="AY35" s="262">
        <f t="shared" si="21"/>
        <v>6</v>
      </c>
      <c r="AZ35" s="263">
        <f t="shared" si="22"/>
        <v>1</v>
      </c>
      <c r="BA35" s="281" t="str">
        <f t="shared" si="23"/>
        <v>ВЫСОКИЙ</v>
      </c>
      <c r="BB35" s="260"/>
      <c r="BC35" s="282"/>
      <c r="BD35" s="282"/>
      <c r="BE35" s="282"/>
      <c r="BF35" s="282"/>
      <c r="BG35" s="282"/>
      <c r="BH35" s="282"/>
      <c r="BI35" s="282"/>
      <c r="BJ35" s="141"/>
      <c r="BK35" s="126">
        <f t="shared" si="24"/>
        <v>2</v>
      </c>
      <c r="BL35" s="126">
        <f t="shared" si="25"/>
        <v>2</v>
      </c>
      <c r="BM35" s="126">
        <f t="shared" si="26"/>
        <v>1</v>
      </c>
      <c r="BN35" s="126">
        <f t="shared" si="27"/>
        <v>1</v>
      </c>
      <c r="BO35" s="126">
        <f t="shared" si="28"/>
        <v>1</v>
      </c>
      <c r="BP35" s="126">
        <f t="shared" si="29"/>
        <v>1</v>
      </c>
      <c r="BQ35" s="126">
        <f t="shared" si="30"/>
        <v>2</v>
      </c>
      <c r="BR35" s="126">
        <f t="shared" si="31"/>
        <v>1</v>
      </c>
      <c r="BS35" s="126">
        <f t="shared" si="32"/>
        <v>1</v>
      </c>
      <c r="BT35" s="126">
        <f t="shared" si="33"/>
        <v>2</v>
      </c>
      <c r="BU35" s="126">
        <f t="shared" si="34"/>
        <v>2</v>
      </c>
      <c r="BV35" s="126">
        <f t="shared" si="35"/>
        <v>2</v>
      </c>
      <c r="BW35" s="126">
        <f t="shared" si="36"/>
        <v>2</v>
      </c>
      <c r="BX35" s="126">
        <f t="shared" si="37"/>
        <v>2</v>
      </c>
      <c r="BY35" s="141"/>
      <c r="BZ35" s="316">
        <f t="shared" si="38"/>
        <v>1</v>
      </c>
      <c r="CA35" s="316">
        <f t="shared" si="39"/>
        <v>1</v>
      </c>
      <c r="CB35" s="316">
        <f t="shared" si="40"/>
        <v>1</v>
      </c>
      <c r="CC35" s="316">
        <f t="shared" si="41"/>
        <v>1</v>
      </c>
      <c r="CD35" s="316">
        <f t="shared" si="42"/>
        <v>1</v>
      </c>
      <c r="CE35" s="316">
        <f t="shared" si="43"/>
        <v>1</v>
      </c>
      <c r="CF35" s="316">
        <f t="shared" si="44"/>
        <v>1</v>
      </c>
      <c r="CG35" s="316">
        <f t="shared" si="45"/>
        <v>1</v>
      </c>
      <c r="CH35" s="316">
        <f t="shared" si="46"/>
        <v>1</v>
      </c>
      <c r="CI35" s="316">
        <f t="shared" si="47"/>
        <v>1</v>
      </c>
      <c r="CJ35" s="141">
        <f t="shared" si="48"/>
        <v>3</v>
      </c>
      <c r="CK35" s="141"/>
      <c r="CL35" s="141"/>
      <c r="CM35" s="288">
        <v>7</v>
      </c>
      <c r="CN35" s="289"/>
      <c r="CO35" s="289"/>
    </row>
    <row r="36" spans="1:93" ht="12.75" customHeight="1">
      <c r="A36" s="1">
        <f>IF('СПИСОК КЛАССА'!M36&gt;0,1,0)</f>
        <v>1</v>
      </c>
      <c r="B36" s="236">
        <v>12</v>
      </c>
      <c r="C36" s="59">
        <f>IF(NOT(ISBLANK('СПИСОК КЛАССА'!C36)),'СПИСОК КЛАССА'!C36,"")</f>
        <v>12</v>
      </c>
      <c r="D36" s="83" t="str">
        <f>IF(NOT(ISBLANK('СПИСОК КЛАССА'!D36)),IF($A36=1,'СПИСОК КЛАССА'!D36, "УЧЕНИК НЕ ВЫПОЛНЯЛ РАБОТУ"),"")</f>
        <v/>
      </c>
      <c r="E36" s="182">
        <f>IF($C36&lt;&gt;"",'СПИСОК КЛАССА'!M36,"")</f>
        <v>1</v>
      </c>
      <c r="F36" s="135">
        <v>2</v>
      </c>
      <c r="G36" s="135">
        <v>0</v>
      </c>
      <c r="H36" s="135">
        <v>2</v>
      </c>
      <c r="I36" s="135">
        <v>34</v>
      </c>
      <c r="J36" s="135">
        <v>1</v>
      </c>
      <c r="K36" s="135">
        <v>4</v>
      </c>
      <c r="L36" s="135">
        <v>1</v>
      </c>
      <c r="M36" s="135">
        <v>34</v>
      </c>
      <c r="N36" s="135">
        <v>1</v>
      </c>
      <c r="O36" s="135">
        <v>0</v>
      </c>
      <c r="P36" s="135">
        <v>2</v>
      </c>
      <c r="Q36" s="135">
        <v>2</v>
      </c>
      <c r="R36" s="135">
        <v>0</v>
      </c>
      <c r="S36" s="135">
        <v>1</v>
      </c>
      <c r="T36" s="135"/>
      <c r="U36" s="135"/>
      <c r="V36" s="135"/>
      <c r="W36" s="135"/>
      <c r="X36" s="135"/>
      <c r="Y36" s="135"/>
      <c r="Z36" s="135"/>
      <c r="AA36" s="135"/>
      <c r="AB36" s="126"/>
      <c r="AC36" s="126"/>
      <c r="AD36" s="126"/>
      <c r="AE36" s="126"/>
      <c r="AF36" s="126"/>
      <c r="AG36" s="60"/>
      <c r="AH36" s="60"/>
      <c r="AI36" s="60"/>
      <c r="AJ36" s="60"/>
      <c r="AK36" s="60"/>
      <c r="AL36" s="60"/>
      <c r="AM36" s="60"/>
      <c r="AN36" s="60"/>
      <c r="AO36" s="60"/>
      <c r="AP36" s="60"/>
      <c r="AQ36" s="60"/>
      <c r="AR36" s="60"/>
      <c r="AS36" s="60"/>
      <c r="AT36" s="98"/>
      <c r="AU36" s="370">
        <f t="shared" ca="1" si="17"/>
        <v>13</v>
      </c>
      <c r="AV36" s="261">
        <f t="shared" ca="1" si="18"/>
        <v>0.54166666666666663</v>
      </c>
      <c r="AW36" s="262">
        <f t="shared" si="19"/>
        <v>7</v>
      </c>
      <c r="AX36" s="263">
        <f t="shared" si="20"/>
        <v>0.7</v>
      </c>
      <c r="AY36" s="262">
        <f t="shared" si="21"/>
        <v>3</v>
      </c>
      <c r="AZ36" s="263">
        <f t="shared" si="22"/>
        <v>0.5</v>
      </c>
      <c r="BA36" s="281" t="str">
        <f t="shared" si="23"/>
        <v>БАЗОВЫЙ</v>
      </c>
      <c r="BB36" s="260"/>
      <c r="BC36" s="282"/>
      <c r="BD36" s="282"/>
      <c r="BE36" s="282"/>
      <c r="BF36" s="282"/>
      <c r="BG36" s="282"/>
      <c r="BH36" s="282"/>
      <c r="BI36" s="282"/>
      <c r="BJ36" s="141"/>
      <c r="BK36" s="126">
        <f t="shared" si="24"/>
        <v>2</v>
      </c>
      <c r="BL36" s="126">
        <f t="shared" si="25"/>
        <v>0</v>
      </c>
      <c r="BM36" s="126">
        <f t="shared" si="26"/>
        <v>2</v>
      </c>
      <c r="BN36" s="126">
        <f t="shared" si="27"/>
        <v>1</v>
      </c>
      <c r="BO36" s="126">
        <f t="shared" si="28"/>
        <v>1</v>
      </c>
      <c r="BP36" s="126">
        <f t="shared" si="29"/>
        <v>0</v>
      </c>
      <c r="BQ36" s="126">
        <f t="shared" si="30"/>
        <v>1</v>
      </c>
      <c r="BR36" s="126">
        <f t="shared" si="31"/>
        <v>0</v>
      </c>
      <c r="BS36" s="126">
        <f t="shared" si="32"/>
        <v>1</v>
      </c>
      <c r="BT36" s="126">
        <f t="shared" si="33"/>
        <v>0</v>
      </c>
      <c r="BU36" s="126">
        <f t="shared" si="34"/>
        <v>2</v>
      </c>
      <c r="BV36" s="126">
        <f t="shared" si="35"/>
        <v>2</v>
      </c>
      <c r="BW36" s="126">
        <f t="shared" si="36"/>
        <v>0</v>
      </c>
      <c r="BX36" s="126">
        <f t="shared" si="37"/>
        <v>1</v>
      </c>
      <c r="BY36" s="141"/>
      <c r="BZ36" s="316">
        <f t="shared" si="38"/>
        <v>1</v>
      </c>
      <c r="CA36" s="316">
        <f t="shared" si="39"/>
        <v>0</v>
      </c>
      <c r="CB36" s="316">
        <f t="shared" si="40"/>
        <v>1</v>
      </c>
      <c r="CC36" s="316">
        <f t="shared" si="41"/>
        <v>1</v>
      </c>
      <c r="CD36" s="316">
        <f t="shared" si="42"/>
        <v>1</v>
      </c>
      <c r="CE36" s="316">
        <f t="shared" si="43"/>
        <v>0</v>
      </c>
      <c r="CF36" s="316">
        <f t="shared" si="44"/>
        <v>1</v>
      </c>
      <c r="CG36" s="316">
        <f t="shared" si="45"/>
        <v>0</v>
      </c>
      <c r="CH36" s="316">
        <f t="shared" si="46"/>
        <v>1</v>
      </c>
      <c r="CI36" s="316">
        <f t="shared" si="47"/>
        <v>1</v>
      </c>
      <c r="CJ36" s="141">
        <f t="shared" si="48"/>
        <v>1</v>
      </c>
      <c r="CK36" s="141"/>
      <c r="CL36" s="141"/>
      <c r="CM36" s="288">
        <v>8</v>
      </c>
      <c r="CN36" s="291">
        <v>24</v>
      </c>
      <c r="CO36" s="291">
        <v>24</v>
      </c>
    </row>
    <row r="37" spans="1:93" ht="12.75" customHeight="1">
      <c r="A37" s="1">
        <f>IF('СПИСОК КЛАССА'!M37&gt;0,1,0)</f>
        <v>1</v>
      </c>
      <c r="B37" s="236">
        <v>13</v>
      </c>
      <c r="C37" s="59">
        <f>IF(NOT(ISBLANK('СПИСОК КЛАССА'!C37)),'СПИСОК КЛАССА'!C37,"")</f>
        <v>13</v>
      </c>
      <c r="D37" s="83" t="str">
        <f>IF(NOT(ISBLANK('СПИСОК КЛАССА'!D37)),IF($A37=1,'СПИСОК КЛАССА'!D37, "УЧЕНИК НЕ ВЫПОЛНЯЛ РАБОТУ"),"")</f>
        <v/>
      </c>
      <c r="E37" s="182">
        <f>IF($C37&lt;&gt;"",'СПИСОК КЛАССА'!M37,"")</f>
        <v>2</v>
      </c>
      <c r="F37" s="135">
        <v>2</v>
      </c>
      <c r="G37" s="135">
        <v>1</v>
      </c>
      <c r="H37" s="135">
        <v>0</v>
      </c>
      <c r="I37" s="135">
        <v>35</v>
      </c>
      <c r="J37" s="135">
        <v>1</v>
      </c>
      <c r="K37" s="135">
        <v>3</v>
      </c>
      <c r="L37" s="135">
        <v>1</v>
      </c>
      <c r="M37" s="135">
        <v>15</v>
      </c>
      <c r="N37" s="135">
        <v>2</v>
      </c>
      <c r="O37" s="135">
        <v>2</v>
      </c>
      <c r="P37" s="135">
        <v>0</v>
      </c>
      <c r="Q37" s="135">
        <v>0</v>
      </c>
      <c r="R37" s="135">
        <v>1</v>
      </c>
      <c r="S37" s="135">
        <v>2</v>
      </c>
      <c r="T37" s="135"/>
      <c r="U37" s="135"/>
      <c r="V37" s="135"/>
      <c r="W37" s="135"/>
      <c r="X37" s="135"/>
      <c r="Y37" s="135"/>
      <c r="Z37" s="135"/>
      <c r="AA37" s="135"/>
      <c r="AB37" s="126"/>
      <c r="AC37" s="126"/>
      <c r="AD37" s="126"/>
      <c r="AE37" s="126"/>
      <c r="AF37" s="126"/>
      <c r="AG37" s="60"/>
      <c r="AH37" s="60"/>
      <c r="AI37" s="60"/>
      <c r="AJ37" s="60"/>
      <c r="AK37" s="60"/>
      <c r="AL37" s="60"/>
      <c r="AM37" s="60"/>
      <c r="AN37" s="60"/>
      <c r="AO37" s="60"/>
      <c r="AP37" s="60"/>
      <c r="AQ37" s="60"/>
      <c r="AR37" s="60"/>
      <c r="AS37" s="60"/>
      <c r="AT37" s="98"/>
      <c r="AU37" s="370">
        <f t="shared" ca="1" si="17"/>
        <v>14</v>
      </c>
      <c r="AV37" s="261">
        <f t="shared" ca="1" si="18"/>
        <v>0.58333333333333337</v>
      </c>
      <c r="AW37" s="262">
        <f t="shared" si="19"/>
        <v>7</v>
      </c>
      <c r="AX37" s="263">
        <f t="shared" si="20"/>
        <v>0.7</v>
      </c>
      <c r="AY37" s="262">
        <f t="shared" si="21"/>
        <v>3</v>
      </c>
      <c r="AZ37" s="263">
        <f t="shared" si="22"/>
        <v>0.5</v>
      </c>
      <c r="BA37" s="281" t="str">
        <f t="shared" si="23"/>
        <v>БАЗОВЫЙ</v>
      </c>
      <c r="BB37" s="260"/>
      <c r="BC37" s="282"/>
      <c r="BD37" s="282"/>
      <c r="BE37" s="282"/>
      <c r="BF37" s="282"/>
      <c r="BG37" s="282"/>
      <c r="BH37" s="282"/>
      <c r="BI37" s="282"/>
      <c r="BJ37" s="141"/>
      <c r="BK37" s="126">
        <f t="shared" si="24"/>
        <v>2</v>
      </c>
      <c r="BL37" s="126">
        <f t="shared" si="25"/>
        <v>1</v>
      </c>
      <c r="BM37" s="126">
        <f t="shared" si="26"/>
        <v>0</v>
      </c>
      <c r="BN37" s="126">
        <f t="shared" si="27"/>
        <v>1</v>
      </c>
      <c r="BO37" s="126">
        <f t="shared" si="28"/>
        <v>1</v>
      </c>
      <c r="BP37" s="126">
        <f t="shared" si="29"/>
        <v>1</v>
      </c>
      <c r="BQ37" s="126">
        <f t="shared" si="30"/>
        <v>1</v>
      </c>
      <c r="BR37" s="126">
        <f t="shared" si="31"/>
        <v>0</v>
      </c>
      <c r="BS37" s="126">
        <f t="shared" si="32"/>
        <v>2</v>
      </c>
      <c r="BT37" s="126">
        <f t="shared" si="33"/>
        <v>2</v>
      </c>
      <c r="BU37" s="126">
        <f t="shared" si="34"/>
        <v>0</v>
      </c>
      <c r="BV37" s="126">
        <f t="shared" si="35"/>
        <v>0</v>
      </c>
      <c r="BW37" s="126">
        <f t="shared" si="36"/>
        <v>1</v>
      </c>
      <c r="BX37" s="126">
        <f t="shared" si="37"/>
        <v>2</v>
      </c>
      <c r="BY37" s="141"/>
      <c r="BZ37" s="316">
        <f t="shared" si="38"/>
        <v>1</v>
      </c>
      <c r="CA37" s="316">
        <f t="shared" si="39"/>
        <v>1</v>
      </c>
      <c r="CB37" s="316">
        <f t="shared" si="40"/>
        <v>0</v>
      </c>
      <c r="CC37" s="316">
        <f t="shared" si="41"/>
        <v>1</v>
      </c>
      <c r="CD37" s="316">
        <f t="shared" si="42"/>
        <v>1</v>
      </c>
      <c r="CE37" s="316">
        <f t="shared" si="43"/>
        <v>1</v>
      </c>
      <c r="CF37" s="316">
        <f t="shared" si="44"/>
        <v>1</v>
      </c>
      <c r="CG37" s="316">
        <f t="shared" si="45"/>
        <v>0</v>
      </c>
      <c r="CH37" s="316">
        <f t="shared" si="46"/>
        <v>1</v>
      </c>
      <c r="CI37" s="316">
        <f t="shared" si="47"/>
        <v>0</v>
      </c>
      <c r="CJ37" s="141">
        <f t="shared" si="48"/>
        <v>4</v>
      </c>
      <c r="CK37" s="141"/>
      <c r="CL37" s="141"/>
      <c r="CM37" s="309" t="s">
        <v>194</v>
      </c>
      <c r="CN37" s="289"/>
      <c r="CO37" s="289"/>
    </row>
    <row r="38" spans="1:93" ht="12.75" customHeight="1">
      <c r="A38" s="1">
        <f>IF('СПИСОК КЛАССА'!M38&gt;0,1,0)</f>
        <v>1</v>
      </c>
      <c r="B38" s="236">
        <v>14</v>
      </c>
      <c r="C38" s="59">
        <f>IF(NOT(ISBLANK('СПИСОК КЛАССА'!C38)),'СПИСОК КЛАССА'!C38,"")</f>
        <v>14</v>
      </c>
      <c r="D38" s="83" t="str">
        <f>IF(NOT(ISBLANK('СПИСОК КЛАССА'!D38)),IF($A38=1,'СПИСОК КЛАССА'!D38, "УЧЕНИК НЕ ВЫПОЛНЯЛ РАБОТУ"),"")</f>
        <v/>
      </c>
      <c r="E38" s="182">
        <f>IF($C38&lt;&gt;"",'СПИСОК КЛАССА'!M38,"")</f>
        <v>2</v>
      </c>
      <c r="F38" s="135">
        <v>2</v>
      </c>
      <c r="G38" s="135">
        <v>1</v>
      </c>
      <c r="H38" s="135">
        <v>2</v>
      </c>
      <c r="I38" s="135">
        <v>35</v>
      </c>
      <c r="J38" s="135">
        <v>1</v>
      </c>
      <c r="K38" s="135">
        <v>3</v>
      </c>
      <c r="L38" s="135">
        <v>1</v>
      </c>
      <c r="M38" s="135">
        <v>24</v>
      </c>
      <c r="N38" s="135">
        <v>1</v>
      </c>
      <c r="O38" s="135">
        <v>2</v>
      </c>
      <c r="P38" s="135">
        <v>2</v>
      </c>
      <c r="Q38" s="135">
        <v>2</v>
      </c>
      <c r="R38" s="135">
        <v>1</v>
      </c>
      <c r="S38" s="135">
        <v>2</v>
      </c>
      <c r="T38" s="135"/>
      <c r="U38" s="135"/>
      <c r="V38" s="135"/>
      <c r="W38" s="135"/>
      <c r="X38" s="135"/>
      <c r="Y38" s="135"/>
      <c r="Z38" s="135"/>
      <c r="AA38" s="135"/>
      <c r="AB38" s="126"/>
      <c r="AC38" s="126"/>
      <c r="AD38" s="126"/>
      <c r="AE38" s="126"/>
      <c r="AF38" s="126"/>
      <c r="AG38" s="60"/>
      <c r="AH38" s="60"/>
      <c r="AI38" s="60"/>
      <c r="AJ38" s="60"/>
      <c r="AK38" s="60"/>
      <c r="AL38" s="60"/>
      <c r="AM38" s="60"/>
      <c r="AN38" s="60"/>
      <c r="AO38" s="60"/>
      <c r="AP38" s="60"/>
      <c r="AQ38" s="60"/>
      <c r="AR38" s="60"/>
      <c r="AS38" s="60"/>
      <c r="AT38" s="98"/>
      <c r="AU38" s="370">
        <f t="shared" ca="1" si="17"/>
        <v>20</v>
      </c>
      <c r="AV38" s="261">
        <f t="shared" ca="1" si="18"/>
        <v>0.83333333333333337</v>
      </c>
      <c r="AW38" s="262">
        <f t="shared" si="19"/>
        <v>10</v>
      </c>
      <c r="AX38" s="263">
        <f t="shared" si="20"/>
        <v>1</v>
      </c>
      <c r="AY38" s="262">
        <f t="shared" si="21"/>
        <v>5</v>
      </c>
      <c r="AZ38" s="263">
        <f t="shared" si="22"/>
        <v>0.83333333333333337</v>
      </c>
      <c r="BA38" s="281" t="str">
        <f t="shared" si="23"/>
        <v>ВЫСОКИЙ</v>
      </c>
      <c r="BB38" s="260"/>
      <c r="BC38" s="282"/>
      <c r="BD38" s="282"/>
      <c r="BE38" s="282"/>
      <c r="BF38" s="282"/>
      <c r="BG38" s="282"/>
      <c r="BH38" s="282"/>
      <c r="BI38" s="282"/>
      <c r="BJ38" s="141"/>
      <c r="BK38" s="126">
        <f t="shared" si="24"/>
        <v>2</v>
      </c>
      <c r="BL38" s="126">
        <f t="shared" si="25"/>
        <v>1</v>
      </c>
      <c r="BM38" s="126">
        <f t="shared" si="26"/>
        <v>2</v>
      </c>
      <c r="BN38" s="126">
        <f t="shared" si="27"/>
        <v>1</v>
      </c>
      <c r="BO38" s="126">
        <f t="shared" si="28"/>
        <v>1</v>
      </c>
      <c r="BP38" s="126">
        <f t="shared" si="29"/>
        <v>1</v>
      </c>
      <c r="BQ38" s="126">
        <f t="shared" si="30"/>
        <v>1</v>
      </c>
      <c r="BR38" s="126">
        <f t="shared" si="31"/>
        <v>1</v>
      </c>
      <c r="BS38" s="126">
        <f t="shared" si="32"/>
        <v>1</v>
      </c>
      <c r="BT38" s="126">
        <f t="shared" si="33"/>
        <v>2</v>
      </c>
      <c r="BU38" s="126">
        <f t="shared" si="34"/>
        <v>2</v>
      </c>
      <c r="BV38" s="126">
        <f t="shared" si="35"/>
        <v>2</v>
      </c>
      <c r="BW38" s="126">
        <f t="shared" si="36"/>
        <v>1</v>
      </c>
      <c r="BX38" s="126">
        <f t="shared" si="37"/>
        <v>2</v>
      </c>
      <c r="BY38" s="141"/>
      <c r="BZ38" s="316">
        <f t="shared" si="38"/>
        <v>1</v>
      </c>
      <c r="CA38" s="316">
        <f t="shared" si="39"/>
        <v>1</v>
      </c>
      <c r="CB38" s="316">
        <f t="shared" si="40"/>
        <v>1</v>
      </c>
      <c r="CC38" s="316">
        <f t="shared" si="41"/>
        <v>1</v>
      </c>
      <c r="CD38" s="316">
        <f t="shared" si="42"/>
        <v>1</v>
      </c>
      <c r="CE38" s="316">
        <f t="shared" si="43"/>
        <v>1</v>
      </c>
      <c r="CF38" s="316">
        <f t="shared" si="44"/>
        <v>1</v>
      </c>
      <c r="CG38" s="316">
        <f t="shared" si="45"/>
        <v>1</v>
      </c>
      <c r="CH38" s="316">
        <f t="shared" si="46"/>
        <v>1</v>
      </c>
      <c r="CI38" s="316">
        <f t="shared" si="47"/>
        <v>1</v>
      </c>
      <c r="CJ38" s="141">
        <f t="shared" si="48"/>
        <v>3</v>
      </c>
      <c r="CK38" s="141"/>
      <c r="CL38" s="141"/>
      <c r="CM38" s="309" t="s">
        <v>195</v>
      </c>
      <c r="CN38" s="289"/>
      <c r="CO38" s="289"/>
    </row>
    <row r="39" spans="1:93" ht="12.75" customHeight="1">
      <c r="A39" s="1">
        <f>IF('СПИСОК КЛАССА'!M39&gt;0,1,0)</f>
        <v>1</v>
      </c>
      <c r="B39" s="236">
        <v>15</v>
      </c>
      <c r="C39" s="59">
        <f>IF(NOT(ISBLANK('СПИСОК КЛАССА'!C39)),'СПИСОК КЛАССА'!C39,"")</f>
        <v>15</v>
      </c>
      <c r="D39" s="83" t="str">
        <f>IF(NOT(ISBLANK('СПИСОК КЛАССА'!D39)),IF($A39=1,'СПИСОК КЛАССА'!D39, "УЧЕНИК НЕ ВЫПОЛНЯЛ РАБОТУ"),"")</f>
        <v/>
      </c>
      <c r="E39" s="182">
        <f>IF($C39&lt;&gt;"",'СПИСОК КЛАССА'!M39,"")</f>
        <v>2</v>
      </c>
      <c r="F39" s="135">
        <v>2</v>
      </c>
      <c r="G39" s="135">
        <v>2</v>
      </c>
      <c r="H39" s="135">
        <v>2</v>
      </c>
      <c r="I39" s="135">
        <v>35</v>
      </c>
      <c r="J39" s="135">
        <v>1</v>
      </c>
      <c r="K39" s="135">
        <v>3</v>
      </c>
      <c r="L39" s="135">
        <v>1</v>
      </c>
      <c r="M39" s="135">
        <v>24</v>
      </c>
      <c r="N39" s="135">
        <v>1</v>
      </c>
      <c r="O39" s="135">
        <v>2</v>
      </c>
      <c r="P39" s="135">
        <v>1</v>
      </c>
      <c r="Q39" s="135">
        <v>2</v>
      </c>
      <c r="R39" s="135">
        <v>2</v>
      </c>
      <c r="S39" s="135">
        <v>2</v>
      </c>
      <c r="T39" s="135"/>
      <c r="U39" s="135"/>
      <c r="V39" s="135"/>
      <c r="W39" s="135"/>
      <c r="X39" s="135"/>
      <c r="Y39" s="135"/>
      <c r="Z39" s="135"/>
      <c r="AA39" s="135"/>
      <c r="AB39" s="126"/>
      <c r="AC39" s="126"/>
      <c r="AD39" s="126"/>
      <c r="AE39" s="126"/>
      <c r="AF39" s="126"/>
      <c r="AG39" s="60"/>
      <c r="AH39" s="60"/>
      <c r="AI39" s="60"/>
      <c r="AJ39" s="60"/>
      <c r="AK39" s="60"/>
      <c r="AL39" s="60"/>
      <c r="AM39" s="60"/>
      <c r="AN39" s="60"/>
      <c r="AO39" s="60"/>
      <c r="AP39" s="60"/>
      <c r="AQ39" s="60"/>
      <c r="AR39" s="60"/>
      <c r="AS39" s="60"/>
      <c r="AT39" s="98"/>
      <c r="AU39" s="370">
        <f t="shared" ca="1" si="17"/>
        <v>21</v>
      </c>
      <c r="AV39" s="261">
        <f ca="1">IF(AND(OR($C39&lt;&gt;"",$D39&lt;&gt;""),$A39=1,$AU$6="ДА"),AU39/$AU$12,"")</f>
        <v>0.875</v>
      </c>
      <c r="AW39" s="262">
        <f t="shared" si="19"/>
        <v>10</v>
      </c>
      <c r="AX39" s="263">
        <f t="shared" si="20"/>
        <v>1</v>
      </c>
      <c r="AY39" s="262">
        <f t="shared" si="21"/>
        <v>6</v>
      </c>
      <c r="AZ39" s="263">
        <f t="shared" si="22"/>
        <v>1</v>
      </c>
      <c r="BA39" s="281" t="str">
        <f t="shared" si="23"/>
        <v>ВЫСОКИЙ</v>
      </c>
      <c r="BB39" s="260"/>
      <c r="BC39" s="282"/>
      <c r="BD39" s="282"/>
      <c r="BE39" s="282"/>
      <c r="BF39" s="282"/>
      <c r="BG39" s="282"/>
      <c r="BH39" s="282"/>
      <c r="BI39" s="282"/>
      <c r="BJ39" s="141"/>
      <c r="BK39" s="126">
        <f t="shared" si="24"/>
        <v>2</v>
      </c>
      <c r="BL39" s="126">
        <f t="shared" si="25"/>
        <v>2</v>
      </c>
      <c r="BM39" s="126">
        <f t="shared" si="26"/>
        <v>2</v>
      </c>
      <c r="BN39" s="126">
        <f t="shared" si="27"/>
        <v>1</v>
      </c>
      <c r="BO39" s="126">
        <f t="shared" si="28"/>
        <v>1</v>
      </c>
      <c r="BP39" s="126">
        <f t="shared" si="29"/>
        <v>1</v>
      </c>
      <c r="BQ39" s="126">
        <f t="shared" si="30"/>
        <v>1</v>
      </c>
      <c r="BR39" s="126">
        <f t="shared" si="31"/>
        <v>1</v>
      </c>
      <c r="BS39" s="126">
        <f t="shared" si="32"/>
        <v>1</v>
      </c>
      <c r="BT39" s="126">
        <f t="shared" si="33"/>
        <v>2</v>
      </c>
      <c r="BU39" s="126">
        <f t="shared" si="34"/>
        <v>1</v>
      </c>
      <c r="BV39" s="126">
        <f t="shared" si="35"/>
        <v>2</v>
      </c>
      <c r="BW39" s="126">
        <f t="shared" si="36"/>
        <v>2</v>
      </c>
      <c r="BX39" s="126">
        <f t="shared" si="37"/>
        <v>2</v>
      </c>
      <c r="BY39" s="141"/>
      <c r="BZ39" s="316">
        <f t="shared" si="38"/>
        <v>1</v>
      </c>
      <c r="CA39" s="316">
        <f t="shared" si="39"/>
        <v>1</v>
      </c>
      <c r="CB39" s="316">
        <f t="shared" si="40"/>
        <v>1</v>
      </c>
      <c r="CC39" s="316">
        <f t="shared" si="41"/>
        <v>1</v>
      </c>
      <c r="CD39" s="316">
        <f t="shared" si="42"/>
        <v>1</v>
      </c>
      <c r="CE39" s="316">
        <f t="shared" si="43"/>
        <v>1</v>
      </c>
      <c r="CF39" s="316">
        <f t="shared" si="44"/>
        <v>1</v>
      </c>
      <c r="CG39" s="316">
        <f t="shared" si="45"/>
        <v>1</v>
      </c>
      <c r="CH39" s="316">
        <f t="shared" si="46"/>
        <v>1</v>
      </c>
      <c r="CI39" s="316">
        <f t="shared" si="47"/>
        <v>1</v>
      </c>
      <c r="CJ39" s="141">
        <f t="shared" si="48"/>
        <v>3</v>
      </c>
      <c r="CK39" s="141"/>
      <c r="CL39" s="141"/>
      <c r="CM39" s="288">
        <v>10</v>
      </c>
      <c r="CN39" s="289"/>
      <c r="CO39" s="289"/>
    </row>
    <row r="40" spans="1:93" ht="12.75" customHeight="1">
      <c r="A40" s="1">
        <f>IF('СПИСОК КЛАССА'!M40&gt;0,1,0)</f>
        <v>1</v>
      </c>
      <c r="B40" s="236">
        <v>16</v>
      </c>
      <c r="C40" s="59">
        <f>IF(NOT(ISBLANK('СПИСОК КЛАССА'!C40)),'СПИСОК КЛАССА'!C40,"")</f>
        <v>16</v>
      </c>
      <c r="D40" s="83" t="str">
        <f>IF(NOT(ISBLANK('СПИСОК КЛАССА'!D40)),IF($A40=1,'СПИСОК КЛАССА'!D40, "УЧЕНИК НЕ ВЫПОЛНЯЛ РАБОТУ"),"")</f>
        <v/>
      </c>
      <c r="E40" s="182">
        <f>IF($C40&lt;&gt;"",'СПИСОК КЛАССА'!M40,"")</f>
        <v>1</v>
      </c>
      <c r="F40" s="135">
        <v>2</v>
      </c>
      <c r="G40" s="135">
        <v>2</v>
      </c>
      <c r="H40" s="135">
        <v>2</v>
      </c>
      <c r="I40" s="135">
        <v>34</v>
      </c>
      <c r="J40" s="135">
        <v>1</v>
      </c>
      <c r="K40" s="135">
        <v>3</v>
      </c>
      <c r="L40" s="135">
        <v>2</v>
      </c>
      <c r="M40" s="135">
        <v>24</v>
      </c>
      <c r="N40" s="135">
        <v>1</v>
      </c>
      <c r="O40" s="135">
        <v>2</v>
      </c>
      <c r="P40" s="135">
        <v>1</v>
      </c>
      <c r="Q40" s="135">
        <v>2</v>
      </c>
      <c r="R40" s="135">
        <v>1</v>
      </c>
      <c r="S40" s="135">
        <v>0</v>
      </c>
      <c r="T40" s="135"/>
      <c r="U40" s="135"/>
      <c r="V40" s="135"/>
      <c r="W40" s="135"/>
      <c r="X40" s="135"/>
      <c r="Y40" s="135"/>
      <c r="Z40" s="135"/>
      <c r="AA40" s="135"/>
      <c r="AB40" s="126"/>
      <c r="AC40" s="126"/>
      <c r="AD40" s="126"/>
      <c r="AE40" s="126"/>
      <c r="AF40" s="126"/>
      <c r="AG40" s="60"/>
      <c r="AH40" s="60"/>
      <c r="AI40" s="60"/>
      <c r="AJ40" s="60"/>
      <c r="AK40" s="60"/>
      <c r="AL40" s="60"/>
      <c r="AM40" s="60"/>
      <c r="AN40" s="60"/>
      <c r="AO40" s="60"/>
      <c r="AP40" s="60"/>
      <c r="AQ40" s="60"/>
      <c r="AR40" s="60"/>
      <c r="AS40" s="60"/>
      <c r="AT40" s="98"/>
      <c r="AU40" s="370">
        <f t="shared" ca="1" si="17"/>
        <v>19</v>
      </c>
      <c r="AV40" s="261">
        <f t="shared" ca="1" si="18"/>
        <v>0.79166666666666663</v>
      </c>
      <c r="AW40" s="262">
        <f t="shared" si="19"/>
        <v>10</v>
      </c>
      <c r="AX40" s="263">
        <f t="shared" si="20"/>
        <v>1</v>
      </c>
      <c r="AY40" s="262">
        <f t="shared" si="21"/>
        <v>3</v>
      </c>
      <c r="AZ40" s="263">
        <f t="shared" si="22"/>
        <v>0.5</v>
      </c>
      <c r="BA40" s="281" t="str">
        <f t="shared" si="23"/>
        <v>ПОВЫШЕННЫЙ</v>
      </c>
      <c r="BB40" s="260"/>
      <c r="BC40" s="282"/>
      <c r="BD40" s="282"/>
      <c r="BE40" s="282"/>
      <c r="BF40" s="282"/>
      <c r="BG40" s="282"/>
      <c r="BH40" s="282"/>
      <c r="BI40" s="282"/>
      <c r="BJ40" s="141"/>
      <c r="BK40" s="126">
        <f t="shared" si="24"/>
        <v>2</v>
      </c>
      <c r="BL40" s="126">
        <f t="shared" si="25"/>
        <v>2</v>
      </c>
      <c r="BM40" s="126">
        <f t="shared" si="26"/>
        <v>2</v>
      </c>
      <c r="BN40" s="126">
        <f t="shared" si="27"/>
        <v>1</v>
      </c>
      <c r="BO40" s="126">
        <f t="shared" si="28"/>
        <v>1</v>
      </c>
      <c r="BP40" s="126">
        <f t="shared" si="29"/>
        <v>1</v>
      </c>
      <c r="BQ40" s="126">
        <f t="shared" si="30"/>
        <v>2</v>
      </c>
      <c r="BR40" s="126">
        <f t="shared" si="31"/>
        <v>1</v>
      </c>
      <c r="BS40" s="126">
        <f t="shared" si="32"/>
        <v>1</v>
      </c>
      <c r="BT40" s="126">
        <f t="shared" si="33"/>
        <v>2</v>
      </c>
      <c r="BU40" s="126">
        <f t="shared" si="34"/>
        <v>1</v>
      </c>
      <c r="BV40" s="126">
        <f t="shared" si="35"/>
        <v>2</v>
      </c>
      <c r="BW40" s="126">
        <f t="shared" si="36"/>
        <v>1</v>
      </c>
      <c r="BX40" s="126">
        <f t="shared" si="37"/>
        <v>0</v>
      </c>
      <c r="BY40" s="141"/>
      <c r="BZ40" s="316">
        <f t="shared" si="38"/>
        <v>1</v>
      </c>
      <c r="CA40" s="316">
        <f t="shared" si="39"/>
        <v>1</v>
      </c>
      <c r="CB40" s="316">
        <f t="shared" si="40"/>
        <v>1</v>
      </c>
      <c r="CC40" s="316">
        <f t="shared" si="41"/>
        <v>1</v>
      </c>
      <c r="CD40" s="316">
        <f t="shared" si="42"/>
        <v>1</v>
      </c>
      <c r="CE40" s="316">
        <f t="shared" si="43"/>
        <v>1</v>
      </c>
      <c r="CF40" s="316">
        <f t="shared" si="44"/>
        <v>1</v>
      </c>
      <c r="CG40" s="316">
        <f t="shared" si="45"/>
        <v>1</v>
      </c>
      <c r="CH40" s="316">
        <f t="shared" si="46"/>
        <v>1</v>
      </c>
      <c r="CI40" s="316">
        <f t="shared" si="47"/>
        <v>1</v>
      </c>
      <c r="CJ40" s="141">
        <f t="shared" si="48"/>
        <v>3</v>
      </c>
      <c r="CK40" s="141"/>
      <c r="CL40" s="141"/>
      <c r="CM40" s="290">
        <v>11</v>
      </c>
      <c r="CN40" s="289"/>
      <c r="CO40" s="289"/>
    </row>
    <row r="41" spans="1:93" ht="12.75" customHeight="1">
      <c r="A41" s="1">
        <f>IF('СПИСОК КЛАССА'!M41&gt;0,1,0)</f>
        <v>1</v>
      </c>
      <c r="B41" s="236">
        <v>17</v>
      </c>
      <c r="C41" s="59">
        <f>IF(NOT(ISBLANK('СПИСОК КЛАССА'!C41)),'СПИСОК КЛАССА'!C41,"")</f>
        <v>17</v>
      </c>
      <c r="D41" s="83" t="str">
        <f>IF(NOT(ISBLANK('СПИСОК КЛАССА'!D41)),IF($A41=1,'СПИСОК КЛАССА'!D41, "УЧЕНИК НЕ ВЫПОЛНЯЛ РАБОТУ"),"")</f>
        <v/>
      </c>
      <c r="E41" s="182">
        <f>IF($C41&lt;&gt;"",'СПИСОК КЛАССА'!M41,"")</f>
        <v>2</v>
      </c>
      <c r="F41" s="135">
        <v>2</v>
      </c>
      <c r="G41" s="135">
        <v>2</v>
      </c>
      <c r="H41" s="135">
        <v>2</v>
      </c>
      <c r="I41" s="135">
        <v>35</v>
      </c>
      <c r="J41" s="135">
        <v>1</v>
      </c>
      <c r="K41" s="135">
        <v>3</v>
      </c>
      <c r="L41" s="135">
        <v>2</v>
      </c>
      <c r="M41" s="135">
        <v>24</v>
      </c>
      <c r="N41" s="135">
        <v>2</v>
      </c>
      <c r="O41" s="135">
        <v>2</v>
      </c>
      <c r="P41" s="135">
        <v>2</v>
      </c>
      <c r="Q41" s="135">
        <v>2</v>
      </c>
      <c r="R41" s="135">
        <v>2</v>
      </c>
      <c r="S41" s="135">
        <v>2</v>
      </c>
      <c r="T41" s="135"/>
      <c r="U41" s="135"/>
      <c r="V41" s="135"/>
      <c r="W41" s="135"/>
      <c r="X41" s="135"/>
      <c r="Y41" s="135"/>
      <c r="Z41" s="135"/>
      <c r="AA41" s="135"/>
      <c r="AB41" s="126"/>
      <c r="AC41" s="126"/>
      <c r="AD41" s="126"/>
      <c r="AE41" s="126"/>
      <c r="AF41" s="126"/>
      <c r="AG41" s="60"/>
      <c r="AH41" s="60"/>
      <c r="AI41" s="60"/>
      <c r="AJ41" s="60"/>
      <c r="AK41" s="60"/>
      <c r="AL41" s="60"/>
      <c r="AM41" s="60"/>
      <c r="AN41" s="60"/>
      <c r="AO41" s="60"/>
      <c r="AP41" s="60"/>
      <c r="AQ41" s="60"/>
      <c r="AR41" s="60"/>
      <c r="AS41" s="60"/>
      <c r="AT41" s="98"/>
      <c r="AU41" s="370">
        <f t="shared" ca="1" si="17"/>
        <v>24</v>
      </c>
      <c r="AV41" s="261">
        <f t="shared" ca="1" si="18"/>
        <v>1</v>
      </c>
      <c r="AW41" s="262">
        <f t="shared" si="19"/>
        <v>10</v>
      </c>
      <c r="AX41" s="263">
        <f t="shared" si="20"/>
        <v>1</v>
      </c>
      <c r="AY41" s="262">
        <f t="shared" si="21"/>
        <v>6</v>
      </c>
      <c r="AZ41" s="263">
        <f t="shared" si="22"/>
        <v>1</v>
      </c>
      <c r="BA41" s="281" t="str">
        <f t="shared" si="23"/>
        <v>ВЫСОКИЙ</v>
      </c>
      <c r="BB41" s="260"/>
      <c r="BC41" s="282"/>
      <c r="BD41" s="282"/>
      <c r="BE41" s="282"/>
      <c r="BF41" s="282"/>
      <c r="BG41" s="282"/>
      <c r="BH41" s="282"/>
      <c r="BI41" s="282"/>
      <c r="BJ41" s="141"/>
      <c r="BK41" s="126">
        <f t="shared" si="24"/>
        <v>2</v>
      </c>
      <c r="BL41" s="126">
        <f t="shared" si="25"/>
        <v>2</v>
      </c>
      <c r="BM41" s="126">
        <f t="shared" si="26"/>
        <v>2</v>
      </c>
      <c r="BN41" s="126">
        <f t="shared" si="27"/>
        <v>1</v>
      </c>
      <c r="BO41" s="126">
        <f t="shared" si="28"/>
        <v>1</v>
      </c>
      <c r="BP41" s="126">
        <f t="shared" si="29"/>
        <v>1</v>
      </c>
      <c r="BQ41" s="126">
        <f t="shared" si="30"/>
        <v>2</v>
      </c>
      <c r="BR41" s="126">
        <f t="shared" si="31"/>
        <v>1</v>
      </c>
      <c r="BS41" s="126">
        <f t="shared" si="32"/>
        <v>2</v>
      </c>
      <c r="BT41" s="126">
        <f t="shared" si="33"/>
        <v>2</v>
      </c>
      <c r="BU41" s="126">
        <f t="shared" si="34"/>
        <v>2</v>
      </c>
      <c r="BV41" s="126">
        <f t="shared" si="35"/>
        <v>2</v>
      </c>
      <c r="BW41" s="126">
        <f t="shared" si="36"/>
        <v>2</v>
      </c>
      <c r="BX41" s="126">
        <f t="shared" si="37"/>
        <v>2</v>
      </c>
      <c r="BY41" s="141"/>
      <c r="BZ41" s="316">
        <f t="shared" si="38"/>
        <v>1</v>
      </c>
      <c r="CA41" s="316">
        <f t="shared" si="39"/>
        <v>1</v>
      </c>
      <c r="CB41" s="316">
        <f t="shared" si="40"/>
        <v>1</v>
      </c>
      <c r="CC41" s="316">
        <f t="shared" si="41"/>
        <v>1</v>
      </c>
      <c r="CD41" s="316">
        <f t="shared" si="42"/>
        <v>1</v>
      </c>
      <c r="CE41" s="316">
        <f t="shared" si="43"/>
        <v>1</v>
      </c>
      <c r="CF41" s="316">
        <f t="shared" si="44"/>
        <v>1</v>
      </c>
      <c r="CG41" s="316">
        <f t="shared" si="45"/>
        <v>1</v>
      </c>
      <c r="CH41" s="316">
        <f t="shared" si="46"/>
        <v>1</v>
      </c>
      <c r="CI41" s="316">
        <f t="shared" si="47"/>
        <v>1</v>
      </c>
      <c r="CJ41" s="141">
        <f t="shared" si="48"/>
        <v>4</v>
      </c>
      <c r="CK41" s="141"/>
      <c r="CL41" s="141"/>
      <c r="CM41" s="290">
        <v>12</v>
      </c>
      <c r="CN41" s="289"/>
      <c r="CO41" s="289"/>
    </row>
    <row r="42" spans="1:93" ht="12.75" customHeight="1">
      <c r="A42" s="1">
        <f>IF('СПИСОК КЛАССА'!M42&gt;0,1,0)</f>
        <v>1</v>
      </c>
      <c r="B42" s="236">
        <v>18</v>
      </c>
      <c r="C42" s="59">
        <f>IF(NOT(ISBLANK('СПИСОК КЛАССА'!C42)),'СПИСОК КЛАССА'!C42,"")</f>
        <v>18</v>
      </c>
      <c r="D42" s="83" t="str">
        <f>IF(NOT(ISBLANK('СПИСОК КЛАССА'!D42)),IF($A42=1,'СПИСОК КЛАССА'!D42, "УЧЕНИК НЕ ВЫПОЛНЯЛ РАБОТУ"),"")</f>
        <v/>
      </c>
      <c r="E42" s="182">
        <f>IF($C42&lt;&gt;"",'СПИСОК КЛАССА'!M42,"")</f>
        <v>2</v>
      </c>
      <c r="F42" s="135">
        <v>2</v>
      </c>
      <c r="G42" s="135">
        <v>2</v>
      </c>
      <c r="H42" s="135">
        <v>1</v>
      </c>
      <c r="I42" s="135">
        <v>35</v>
      </c>
      <c r="J42" s="135">
        <v>1</v>
      </c>
      <c r="K42" s="135">
        <v>3</v>
      </c>
      <c r="L42" s="135">
        <v>2</v>
      </c>
      <c r="M42" s="135">
        <v>24</v>
      </c>
      <c r="N42" s="135">
        <v>2</v>
      </c>
      <c r="O42" s="135">
        <v>2</v>
      </c>
      <c r="P42" s="135">
        <v>2</v>
      </c>
      <c r="Q42" s="135">
        <v>2</v>
      </c>
      <c r="R42" s="135">
        <v>2</v>
      </c>
      <c r="S42" s="135">
        <v>2</v>
      </c>
      <c r="T42" s="135"/>
      <c r="U42" s="135"/>
      <c r="V42" s="135"/>
      <c r="W42" s="135"/>
      <c r="X42" s="135"/>
      <c r="Y42" s="135"/>
      <c r="Z42" s="135"/>
      <c r="AA42" s="135"/>
      <c r="AB42" s="126"/>
      <c r="AC42" s="126"/>
      <c r="AD42" s="126"/>
      <c r="AE42" s="126"/>
      <c r="AF42" s="126"/>
      <c r="AG42" s="60"/>
      <c r="AH42" s="60"/>
      <c r="AI42" s="60"/>
      <c r="AJ42" s="60"/>
      <c r="AK42" s="60"/>
      <c r="AL42" s="60"/>
      <c r="AM42" s="60"/>
      <c r="AN42" s="60"/>
      <c r="AO42" s="60"/>
      <c r="AP42" s="60"/>
      <c r="AQ42" s="60"/>
      <c r="AR42" s="60"/>
      <c r="AS42" s="60"/>
      <c r="AT42" s="98"/>
      <c r="AU42" s="370">
        <f t="shared" ca="1" si="17"/>
        <v>23</v>
      </c>
      <c r="AV42" s="261">
        <f t="shared" ca="1" si="18"/>
        <v>0.95833333333333337</v>
      </c>
      <c r="AW42" s="262">
        <f t="shared" si="19"/>
        <v>10</v>
      </c>
      <c r="AX42" s="263">
        <f t="shared" si="20"/>
        <v>1</v>
      </c>
      <c r="AY42" s="262">
        <f t="shared" si="21"/>
        <v>6</v>
      </c>
      <c r="AZ42" s="263">
        <f t="shared" si="22"/>
        <v>1</v>
      </c>
      <c r="BA42" s="281" t="str">
        <f t="shared" si="23"/>
        <v>ВЫСОКИЙ</v>
      </c>
      <c r="BB42" s="260"/>
      <c r="BC42" s="282"/>
      <c r="BD42" s="282"/>
      <c r="BE42" s="282"/>
      <c r="BF42" s="282"/>
      <c r="BG42" s="282"/>
      <c r="BH42" s="282"/>
      <c r="BI42" s="282"/>
      <c r="BJ42" s="141"/>
      <c r="BK42" s="126">
        <f t="shared" si="24"/>
        <v>2</v>
      </c>
      <c r="BL42" s="126">
        <f t="shared" si="25"/>
        <v>2</v>
      </c>
      <c r="BM42" s="126">
        <f t="shared" si="26"/>
        <v>1</v>
      </c>
      <c r="BN42" s="126">
        <f t="shared" si="27"/>
        <v>1</v>
      </c>
      <c r="BO42" s="126">
        <f t="shared" si="28"/>
        <v>1</v>
      </c>
      <c r="BP42" s="126">
        <f t="shared" si="29"/>
        <v>1</v>
      </c>
      <c r="BQ42" s="126">
        <f t="shared" si="30"/>
        <v>2</v>
      </c>
      <c r="BR42" s="126">
        <f t="shared" si="31"/>
        <v>1</v>
      </c>
      <c r="BS42" s="126">
        <f t="shared" si="32"/>
        <v>2</v>
      </c>
      <c r="BT42" s="126">
        <f t="shared" si="33"/>
        <v>2</v>
      </c>
      <c r="BU42" s="126">
        <f t="shared" si="34"/>
        <v>2</v>
      </c>
      <c r="BV42" s="126">
        <f t="shared" si="35"/>
        <v>2</v>
      </c>
      <c r="BW42" s="126">
        <f t="shared" si="36"/>
        <v>2</v>
      </c>
      <c r="BX42" s="126">
        <f t="shared" si="37"/>
        <v>2</v>
      </c>
      <c r="BY42" s="141"/>
      <c r="BZ42" s="316">
        <f t="shared" si="38"/>
        <v>1</v>
      </c>
      <c r="CA42" s="316">
        <f t="shared" si="39"/>
        <v>1</v>
      </c>
      <c r="CB42" s="316">
        <f t="shared" si="40"/>
        <v>1</v>
      </c>
      <c r="CC42" s="316">
        <f t="shared" si="41"/>
        <v>1</v>
      </c>
      <c r="CD42" s="316">
        <f t="shared" si="42"/>
        <v>1</v>
      </c>
      <c r="CE42" s="316">
        <f t="shared" si="43"/>
        <v>1</v>
      </c>
      <c r="CF42" s="316">
        <f t="shared" si="44"/>
        <v>1</v>
      </c>
      <c r="CG42" s="316">
        <f t="shared" si="45"/>
        <v>1</v>
      </c>
      <c r="CH42" s="316">
        <f t="shared" si="46"/>
        <v>1</v>
      </c>
      <c r="CI42" s="316">
        <f t="shared" si="47"/>
        <v>1</v>
      </c>
      <c r="CJ42" s="141">
        <f t="shared" si="48"/>
        <v>4</v>
      </c>
      <c r="CK42" s="141"/>
      <c r="CL42" s="141"/>
      <c r="CM42" s="310">
        <v>13</v>
      </c>
      <c r="CN42" s="315"/>
      <c r="CO42" s="315"/>
    </row>
    <row r="43" spans="1:93" ht="12.75" customHeight="1">
      <c r="A43" s="1">
        <f>IF('СПИСОК КЛАССА'!M43&gt;0,1,0)</f>
        <v>1</v>
      </c>
      <c r="B43" s="236">
        <v>19</v>
      </c>
      <c r="C43" s="59">
        <f>IF(NOT(ISBLANK('СПИСОК КЛАССА'!C43)),'СПИСОК КЛАССА'!C43,"")</f>
        <v>19</v>
      </c>
      <c r="D43" s="83" t="str">
        <f>IF(NOT(ISBLANK('СПИСОК КЛАССА'!D43)),IF($A43=1,'СПИСОК КЛАССА'!D43, "УЧЕНИК НЕ ВЫПОЛНЯЛ РАБОТУ"),"")</f>
        <v/>
      </c>
      <c r="E43" s="182">
        <f>IF($C43&lt;&gt;"",'СПИСОК КЛАССА'!M43,"")</f>
        <v>1</v>
      </c>
      <c r="F43" s="135">
        <v>2</v>
      </c>
      <c r="G43" s="135">
        <v>2</v>
      </c>
      <c r="H43" s="135">
        <v>2</v>
      </c>
      <c r="I43" s="135">
        <v>34</v>
      </c>
      <c r="J43" s="135">
        <v>1</v>
      </c>
      <c r="K43" s="135">
        <v>3</v>
      </c>
      <c r="L43" s="135">
        <v>2</v>
      </c>
      <c r="M43" s="135">
        <v>24</v>
      </c>
      <c r="N43" s="135">
        <v>1</v>
      </c>
      <c r="O43" s="135">
        <v>2</v>
      </c>
      <c r="P43" s="135">
        <v>2</v>
      </c>
      <c r="Q43" s="135">
        <v>2</v>
      </c>
      <c r="R43" s="135">
        <v>1</v>
      </c>
      <c r="S43" s="135">
        <v>1</v>
      </c>
      <c r="T43" s="135"/>
      <c r="U43" s="135"/>
      <c r="V43" s="135"/>
      <c r="W43" s="135"/>
      <c r="X43" s="135"/>
      <c r="Y43" s="135"/>
      <c r="Z43" s="135"/>
      <c r="AA43" s="135"/>
      <c r="AB43" s="126"/>
      <c r="AC43" s="126"/>
      <c r="AD43" s="126"/>
      <c r="AE43" s="126"/>
      <c r="AF43" s="126"/>
      <c r="AG43" s="60"/>
      <c r="AH43" s="60"/>
      <c r="AI43" s="60"/>
      <c r="AJ43" s="60"/>
      <c r="AK43" s="60"/>
      <c r="AL43" s="60"/>
      <c r="AM43" s="60"/>
      <c r="AN43" s="60"/>
      <c r="AO43" s="60"/>
      <c r="AP43" s="60"/>
      <c r="AQ43" s="60"/>
      <c r="AR43" s="60"/>
      <c r="AS43" s="60"/>
      <c r="AT43" s="98"/>
      <c r="AU43" s="370">
        <f t="shared" ca="1" si="17"/>
        <v>21</v>
      </c>
      <c r="AV43" s="261">
        <f t="shared" ca="1" si="18"/>
        <v>0.875</v>
      </c>
      <c r="AW43" s="262">
        <f t="shared" si="19"/>
        <v>10</v>
      </c>
      <c r="AX43" s="263">
        <f t="shared" si="20"/>
        <v>1</v>
      </c>
      <c r="AY43" s="262">
        <f t="shared" si="21"/>
        <v>4</v>
      </c>
      <c r="AZ43" s="263">
        <f t="shared" si="22"/>
        <v>0.66666666666666663</v>
      </c>
      <c r="BA43" s="281" t="str">
        <f t="shared" si="23"/>
        <v>ПОВЫШЕННЫЙ</v>
      </c>
      <c r="BB43" s="260"/>
      <c r="BC43" s="282"/>
      <c r="BD43" s="282"/>
      <c r="BE43" s="282"/>
      <c r="BF43" s="282"/>
      <c r="BG43" s="282"/>
      <c r="BH43" s="282"/>
      <c r="BI43" s="282"/>
      <c r="BJ43" s="141"/>
      <c r="BK43" s="126">
        <f t="shared" si="24"/>
        <v>2</v>
      </c>
      <c r="BL43" s="126">
        <f t="shared" si="25"/>
        <v>2</v>
      </c>
      <c r="BM43" s="126">
        <f t="shared" si="26"/>
        <v>2</v>
      </c>
      <c r="BN43" s="126">
        <f t="shared" si="27"/>
        <v>1</v>
      </c>
      <c r="BO43" s="126">
        <f t="shared" si="28"/>
        <v>1</v>
      </c>
      <c r="BP43" s="126">
        <f t="shared" si="29"/>
        <v>1</v>
      </c>
      <c r="BQ43" s="126">
        <f t="shared" si="30"/>
        <v>2</v>
      </c>
      <c r="BR43" s="126">
        <f t="shared" si="31"/>
        <v>1</v>
      </c>
      <c r="BS43" s="126">
        <f t="shared" si="32"/>
        <v>1</v>
      </c>
      <c r="BT43" s="126">
        <f t="shared" si="33"/>
        <v>2</v>
      </c>
      <c r="BU43" s="126">
        <f t="shared" si="34"/>
        <v>2</v>
      </c>
      <c r="BV43" s="126">
        <f t="shared" si="35"/>
        <v>2</v>
      </c>
      <c r="BW43" s="126">
        <f t="shared" si="36"/>
        <v>1</v>
      </c>
      <c r="BX43" s="126">
        <f t="shared" si="37"/>
        <v>1</v>
      </c>
      <c r="BY43" s="141"/>
      <c r="BZ43" s="316">
        <f t="shared" si="38"/>
        <v>1</v>
      </c>
      <c r="CA43" s="316">
        <f t="shared" si="39"/>
        <v>1</v>
      </c>
      <c r="CB43" s="316">
        <f t="shared" si="40"/>
        <v>1</v>
      </c>
      <c r="CC43" s="316">
        <f t="shared" si="41"/>
        <v>1</v>
      </c>
      <c r="CD43" s="316">
        <f t="shared" si="42"/>
        <v>1</v>
      </c>
      <c r="CE43" s="316">
        <f t="shared" si="43"/>
        <v>1</v>
      </c>
      <c r="CF43" s="316">
        <f t="shared" si="44"/>
        <v>1</v>
      </c>
      <c r="CG43" s="316">
        <f t="shared" si="45"/>
        <v>1</v>
      </c>
      <c r="CH43" s="316">
        <f t="shared" si="46"/>
        <v>1</v>
      </c>
      <c r="CI43" s="316">
        <f t="shared" si="47"/>
        <v>1</v>
      </c>
      <c r="CJ43" s="141">
        <f t="shared" si="48"/>
        <v>3</v>
      </c>
      <c r="CK43" s="141"/>
      <c r="CL43" s="141"/>
      <c r="CM43" s="313"/>
      <c r="CN43" s="314"/>
      <c r="CO43" s="314"/>
    </row>
    <row r="44" spans="1:93" ht="12.75" customHeight="1">
      <c r="A44" s="1">
        <f>IF('СПИСОК КЛАССА'!M44&gt;0,1,0)</f>
        <v>1</v>
      </c>
      <c r="B44" s="236">
        <v>20</v>
      </c>
      <c r="C44" s="59">
        <f>IF(NOT(ISBLANK('СПИСОК КЛАССА'!C44)),'СПИСОК КЛАССА'!C44,"")</f>
        <v>20</v>
      </c>
      <c r="D44" s="83" t="str">
        <f>IF(NOT(ISBLANK('СПИСОК КЛАССА'!D44)),IF($A44=1,'СПИСОК КЛАССА'!D44, "УЧЕНИК НЕ ВЫПОЛНЯЛ РАБОТУ"),"")</f>
        <v/>
      </c>
      <c r="E44" s="182">
        <f>IF($C44&lt;&gt;"",'СПИСОК КЛАССА'!M44,"")</f>
        <v>2</v>
      </c>
      <c r="F44" s="135">
        <v>2</v>
      </c>
      <c r="G44" s="135">
        <v>2</v>
      </c>
      <c r="H44" s="135">
        <v>2</v>
      </c>
      <c r="I44" s="135">
        <v>35</v>
      </c>
      <c r="J44" s="135">
        <v>1</v>
      </c>
      <c r="K44" s="135">
        <v>3</v>
      </c>
      <c r="L44" s="135">
        <v>2</v>
      </c>
      <c r="M44" s="135">
        <v>24</v>
      </c>
      <c r="N44" s="135">
        <v>1</v>
      </c>
      <c r="O44" s="135">
        <v>2</v>
      </c>
      <c r="P44" s="135">
        <v>2</v>
      </c>
      <c r="Q44" s="135">
        <v>2</v>
      </c>
      <c r="R44" s="135">
        <v>2</v>
      </c>
      <c r="S44" s="135">
        <v>2</v>
      </c>
      <c r="T44" s="135"/>
      <c r="U44" s="135"/>
      <c r="V44" s="135"/>
      <c r="W44" s="135"/>
      <c r="X44" s="135"/>
      <c r="Y44" s="135"/>
      <c r="Z44" s="135"/>
      <c r="AA44" s="135"/>
      <c r="AB44" s="126"/>
      <c r="AC44" s="126"/>
      <c r="AD44" s="126"/>
      <c r="AE44" s="126"/>
      <c r="AF44" s="126"/>
      <c r="AG44" s="60"/>
      <c r="AH44" s="60"/>
      <c r="AI44" s="60"/>
      <c r="AJ44" s="60"/>
      <c r="AK44" s="60"/>
      <c r="AL44" s="60"/>
      <c r="AM44" s="60"/>
      <c r="AN44" s="60"/>
      <c r="AO44" s="60"/>
      <c r="AP44" s="60"/>
      <c r="AQ44" s="60"/>
      <c r="AR44" s="60"/>
      <c r="AS44" s="60"/>
      <c r="AT44" s="98"/>
      <c r="AU44" s="370">
        <f t="shared" ca="1" si="17"/>
        <v>23</v>
      </c>
      <c r="AV44" s="261">
        <f t="shared" ca="1" si="18"/>
        <v>0.95833333333333337</v>
      </c>
      <c r="AW44" s="262">
        <f t="shared" si="19"/>
        <v>10</v>
      </c>
      <c r="AX44" s="263">
        <f t="shared" si="20"/>
        <v>1</v>
      </c>
      <c r="AY44" s="262">
        <f t="shared" si="21"/>
        <v>6</v>
      </c>
      <c r="AZ44" s="263">
        <f t="shared" si="22"/>
        <v>1</v>
      </c>
      <c r="BA44" s="281" t="str">
        <f t="shared" si="23"/>
        <v>ВЫСОКИЙ</v>
      </c>
      <c r="BB44" s="260"/>
      <c r="BC44" s="282"/>
      <c r="BD44" s="282"/>
      <c r="BE44" s="282"/>
      <c r="BF44" s="282"/>
      <c r="BG44" s="282"/>
      <c r="BH44" s="282"/>
      <c r="BI44" s="282"/>
      <c r="BJ44" s="141"/>
      <c r="BK44" s="126">
        <f t="shared" si="24"/>
        <v>2</v>
      </c>
      <c r="BL44" s="126">
        <f t="shared" si="25"/>
        <v>2</v>
      </c>
      <c r="BM44" s="126">
        <f t="shared" si="26"/>
        <v>2</v>
      </c>
      <c r="BN44" s="126">
        <f t="shared" si="27"/>
        <v>1</v>
      </c>
      <c r="BO44" s="126">
        <f t="shared" si="28"/>
        <v>1</v>
      </c>
      <c r="BP44" s="126">
        <f t="shared" si="29"/>
        <v>1</v>
      </c>
      <c r="BQ44" s="126">
        <f t="shared" si="30"/>
        <v>2</v>
      </c>
      <c r="BR44" s="126">
        <f t="shared" si="31"/>
        <v>1</v>
      </c>
      <c r="BS44" s="126">
        <f t="shared" si="32"/>
        <v>1</v>
      </c>
      <c r="BT44" s="126">
        <f t="shared" si="33"/>
        <v>2</v>
      </c>
      <c r="BU44" s="126">
        <f t="shared" si="34"/>
        <v>2</v>
      </c>
      <c r="BV44" s="126">
        <f t="shared" si="35"/>
        <v>2</v>
      </c>
      <c r="BW44" s="126">
        <f t="shared" si="36"/>
        <v>2</v>
      </c>
      <c r="BX44" s="126">
        <f t="shared" si="37"/>
        <v>2</v>
      </c>
      <c r="BY44" s="141"/>
      <c r="BZ44" s="316">
        <f t="shared" si="38"/>
        <v>1</v>
      </c>
      <c r="CA44" s="316">
        <f t="shared" si="39"/>
        <v>1</v>
      </c>
      <c r="CB44" s="316">
        <f t="shared" si="40"/>
        <v>1</v>
      </c>
      <c r="CC44" s="316">
        <f t="shared" si="41"/>
        <v>1</v>
      </c>
      <c r="CD44" s="316">
        <f t="shared" si="42"/>
        <v>1</v>
      </c>
      <c r="CE44" s="316">
        <f t="shared" si="43"/>
        <v>1</v>
      </c>
      <c r="CF44" s="316">
        <f t="shared" si="44"/>
        <v>1</v>
      </c>
      <c r="CG44" s="316">
        <f t="shared" si="45"/>
        <v>1</v>
      </c>
      <c r="CH44" s="316">
        <f t="shared" si="46"/>
        <v>1</v>
      </c>
      <c r="CI44" s="316">
        <f t="shared" si="47"/>
        <v>1</v>
      </c>
      <c r="CJ44" s="141">
        <f t="shared" si="48"/>
        <v>3</v>
      </c>
      <c r="CK44" s="141"/>
      <c r="CL44" s="141"/>
      <c r="CM44" s="311"/>
      <c r="CN44" s="312"/>
      <c r="CO44" s="312"/>
    </row>
    <row r="45" spans="1:93" ht="12.75" customHeight="1">
      <c r="A45" s="1">
        <f>IF('СПИСОК КЛАССА'!M45&gt;0,1,0)</f>
        <v>1</v>
      </c>
      <c r="B45" s="236">
        <v>21</v>
      </c>
      <c r="C45" s="59">
        <f>IF(NOT(ISBLANK('СПИСОК КЛАССА'!C45)),'СПИСОК КЛАССА'!C45,"")</f>
        <v>21</v>
      </c>
      <c r="D45" s="83" t="str">
        <f>IF(NOT(ISBLANK('СПИСОК КЛАССА'!D45)),IF($A45=1,'СПИСОК КЛАССА'!D45, "УЧЕНИК НЕ ВЫПОЛНЯЛ РАБОТУ"),"")</f>
        <v/>
      </c>
      <c r="E45" s="182">
        <f>IF($C45&lt;&gt;"",'СПИСОК КЛАССА'!M45,"")</f>
        <v>1</v>
      </c>
      <c r="F45" s="135">
        <v>2</v>
      </c>
      <c r="G45" s="135">
        <v>2</v>
      </c>
      <c r="H45" s="135">
        <v>2</v>
      </c>
      <c r="I45" s="135">
        <v>34</v>
      </c>
      <c r="J45" s="135">
        <v>1</v>
      </c>
      <c r="K45" s="135">
        <v>3</v>
      </c>
      <c r="L45" s="135">
        <v>2</v>
      </c>
      <c r="M45" s="135">
        <v>24</v>
      </c>
      <c r="N45" s="135">
        <v>1</v>
      </c>
      <c r="O45" s="135">
        <v>2</v>
      </c>
      <c r="P45" s="135">
        <v>2</v>
      </c>
      <c r="Q45" s="135">
        <v>2</v>
      </c>
      <c r="R45" s="135">
        <v>2</v>
      </c>
      <c r="S45" s="135">
        <v>2</v>
      </c>
      <c r="T45" s="135"/>
      <c r="U45" s="135"/>
      <c r="V45" s="135"/>
      <c r="W45" s="135"/>
      <c r="X45" s="135"/>
      <c r="Y45" s="135"/>
      <c r="Z45" s="135"/>
      <c r="AA45" s="135"/>
      <c r="AB45" s="126"/>
      <c r="AC45" s="126"/>
      <c r="AD45" s="126"/>
      <c r="AE45" s="126"/>
      <c r="AF45" s="126"/>
      <c r="AG45" s="60"/>
      <c r="AH45" s="60"/>
      <c r="AI45" s="60"/>
      <c r="AJ45" s="60"/>
      <c r="AK45" s="60"/>
      <c r="AL45" s="60"/>
      <c r="AM45" s="60"/>
      <c r="AN45" s="60"/>
      <c r="AO45" s="60"/>
      <c r="AP45" s="60"/>
      <c r="AQ45" s="60"/>
      <c r="AR45" s="60"/>
      <c r="AS45" s="60"/>
      <c r="AT45" s="98"/>
      <c r="AU45" s="370">
        <f t="shared" ca="1" si="17"/>
        <v>23</v>
      </c>
      <c r="AV45" s="261">
        <f t="shared" ca="1" si="18"/>
        <v>0.95833333333333337</v>
      </c>
      <c r="AW45" s="262">
        <f t="shared" si="19"/>
        <v>10</v>
      </c>
      <c r="AX45" s="263">
        <f t="shared" si="20"/>
        <v>1</v>
      </c>
      <c r="AY45" s="262">
        <f t="shared" si="21"/>
        <v>6</v>
      </c>
      <c r="AZ45" s="263">
        <f t="shared" si="22"/>
        <v>1</v>
      </c>
      <c r="BA45" s="281" t="str">
        <f t="shared" si="23"/>
        <v>ВЫСОКИЙ</v>
      </c>
      <c r="BB45" s="260"/>
      <c r="BC45" s="282"/>
      <c r="BD45" s="282"/>
      <c r="BE45" s="282"/>
      <c r="BF45" s="282"/>
      <c r="BG45" s="282"/>
      <c r="BH45" s="282"/>
      <c r="BI45" s="282"/>
      <c r="BJ45" s="141"/>
      <c r="BK45" s="126">
        <f t="shared" si="24"/>
        <v>2</v>
      </c>
      <c r="BL45" s="126">
        <f t="shared" si="25"/>
        <v>2</v>
      </c>
      <c r="BM45" s="126">
        <f t="shared" si="26"/>
        <v>2</v>
      </c>
      <c r="BN45" s="126">
        <f t="shared" si="27"/>
        <v>1</v>
      </c>
      <c r="BO45" s="126">
        <f t="shared" si="28"/>
        <v>1</v>
      </c>
      <c r="BP45" s="126">
        <f t="shared" si="29"/>
        <v>1</v>
      </c>
      <c r="BQ45" s="126">
        <f t="shared" si="30"/>
        <v>2</v>
      </c>
      <c r="BR45" s="126">
        <f t="shared" si="31"/>
        <v>1</v>
      </c>
      <c r="BS45" s="126">
        <f t="shared" si="32"/>
        <v>1</v>
      </c>
      <c r="BT45" s="126">
        <f t="shared" si="33"/>
        <v>2</v>
      </c>
      <c r="BU45" s="126">
        <f t="shared" si="34"/>
        <v>2</v>
      </c>
      <c r="BV45" s="126">
        <f t="shared" si="35"/>
        <v>2</v>
      </c>
      <c r="BW45" s="126">
        <f t="shared" si="36"/>
        <v>2</v>
      </c>
      <c r="BX45" s="126">
        <f t="shared" si="37"/>
        <v>2</v>
      </c>
      <c r="BY45" s="141"/>
      <c r="BZ45" s="316">
        <f t="shared" si="38"/>
        <v>1</v>
      </c>
      <c r="CA45" s="316">
        <f t="shared" si="39"/>
        <v>1</v>
      </c>
      <c r="CB45" s="316">
        <f t="shared" si="40"/>
        <v>1</v>
      </c>
      <c r="CC45" s="316">
        <f t="shared" si="41"/>
        <v>1</v>
      </c>
      <c r="CD45" s="316">
        <f t="shared" si="42"/>
        <v>1</v>
      </c>
      <c r="CE45" s="316">
        <f t="shared" si="43"/>
        <v>1</v>
      </c>
      <c r="CF45" s="316">
        <f t="shared" si="44"/>
        <v>1</v>
      </c>
      <c r="CG45" s="316">
        <f t="shared" si="45"/>
        <v>1</v>
      </c>
      <c r="CH45" s="316">
        <f t="shared" si="46"/>
        <v>1</v>
      </c>
      <c r="CI45" s="316">
        <f t="shared" si="47"/>
        <v>1</v>
      </c>
      <c r="CJ45" s="141">
        <f t="shared" si="48"/>
        <v>3</v>
      </c>
      <c r="CK45" s="141"/>
      <c r="CL45" s="141"/>
    </row>
    <row r="46" spans="1:93" ht="12.75" customHeight="1">
      <c r="A46" s="1">
        <f>IF('СПИСОК КЛАССА'!M46&gt;0,1,0)</f>
        <v>1</v>
      </c>
      <c r="B46" s="236">
        <v>22</v>
      </c>
      <c r="C46" s="59">
        <f>IF(NOT(ISBLANK('СПИСОК КЛАССА'!C46)),'СПИСОК КЛАССА'!C46,"")</f>
        <v>22</v>
      </c>
      <c r="D46" s="83" t="str">
        <f>IF(NOT(ISBLANK('СПИСОК КЛАССА'!D46)),IF($A46=1,'СПИСОК КЛАССА'!D46, "УЧЕНИК НЕ ВЫПОЛНЯЛ РАБОТУ"),"")</f>
        <v/>
      </c>
      <c r="E46" s="182">
        <f>IF($C46&lt;&gt;"",'СПИСОК КЛАССА'!M46,"")</f>
        <v>2</v>
      </c>
      <c r="F46" s="135">
        <v>2</v>
      </c>
      <c r="G46" s="135">
        <v>1</v>
      </c>
      <c r="H46" s="135">
        <v>2</v>
      </c>
      <c r="I46" s="135">
        <v>35</v>
      </c>
      <c r="J46" s="135">
        <v>1</v>
      </c>
      <c r="K46" s="135">
        <v>3</v>
      </c>
      <c r="L46" s="135">
        <v>2</v>
      </c>
      <c r="M46" s="135">
        <v>24</v>
      </c>
      <c r="N46" s="135">
        <v>1</v>
      </c>
      <c r="O46" s="135">
        <v>2</v>
      </c>
      <c r="P46" s="135">
        <v>2</v>
      </c>
      <c r="Q46" s="135">
        <v>2</v>
      </c>
      <c r="R46" s="135">
        <v>0</v>
      </c>
      <c r="S46" s="135">
        <v>0</v>
      </c>
      <c r="T46" s="135"/>
      <c r="U46" s="135"/>
      <c r="V46" s="135"/>
      <c r="W46" s="135"/>
      <c r="X46" s="135"/>
      <c r="Y46" s="135"/>
      <c r="Z46" s="135"/>
      <c r="AA46" s="135"/>
      <c r="AB46" s="126"/>
      <c r="AC46" s="126"/>
      <c r="AD46" s="126"/>
      <c r="AE46" s="126"/>
      <c r="AF46" s="126"/>
      <c r="AG46" s="60"/>
      <c r="AH46" s="60"/>
      <c r="AI46" s="60"/>
      <c r="AJ46" s="60"/>
      <c r="AK46" s="60"/>
      <c r="AL46" s="60"/>
      <c r="AM46" s="60"/>
      <c r="AN46" s="60"/>
      <c r="AO46" s="60"/>
      <c r="AP46" s="60"/>
      <c r="AQ46" s="60"/>
      <c r="AR46" s="60"/>
      <c r="AS46" s="60"/>
      <c r="AT46" s="98"/>
      <c r="AU46" s="370">
        <f t="shared" ca="1" si="17"/>
        <v>18</v>
      </c>
      <c r="AV46" s="261">
        <f t="shared" ca="1" si="18"/>
        <v>0.75</v>
      </c>
      <c r="AW46" s="262">
        <f t="shared" si="19"/>
        <v>10</v>
      </c>
      <c r="AX46" s="263">
        <f t="shared" si="20"/>
        <v>1</v>
      </c>
      <c r="AY46" s="262">
        <f t="shared" si="21"/>
        <v>2</v>
      </c>
      <c r="AZ46" s="263">
        <f t="shared" si="22"/>
        <v>0.33333333333333331</v>
      </c>
      <c r="BA46" s="281" t="str">
        <f t="shared" si="23"/>
        <v>БАЗОВЫЙ</v>
      </c>
      <c r="BB46" s="260"/>
      <c r="BC46" s="282"/>
      <c r="BD46" s="282"/>
      <c r="BE46" s="282"/>
      <c r="BF46" s="282"/>
      <c r="BG46" s="282"/>
      <c r="BH46" s="282"/>
      <c r="BI46" s="282"/>
      <c r="BJ46" s="141"/>
      <c r="BK46" s="126">
        <f t="shared" si="24"/>
        <v>2</v>
      </c>
      <c r="BL46" s="126">
        <f t="shared" si="25"/>
        <v>1</v>
      </c>
      <c r="BM46" s="126">
        <f t="shared" si="26"/>
        <v>2</v>
      </c>
      <c r="BN46" s="126">
        <f t="shared" si="27"/>
        <v>1</v>
      </c>
      <c r="BO46" s="126">
        <f t="shared" si="28"/>
        <v>1</v>
      </c>
      <c r="BP46" s="126">
        <f t="shared" si="29"/>
        <v>1</v>
      </c>
      <c r="BQ46" s="126">
        <f t="shared" si="30"/>
        <v>2</v>
      </c>
      <c r="BR46" s="126">
        <f t="shared" si="31"/>
        <v>1</v>
      </c>
      <c r="BS46" s="126">
        <f t="shared" si="32"/>
        <v>1</v>
      </c>
      <c r="BT46" s="126">
        <f t="shared" si="33"/>
        <v>2</v>
      </c>
      <c r="BU46" s="126">
        <f t="shared" si="34"/>
        <v>2</v>
      </c>
      <c r="BV46" s="126">
        <f t="shared" si="35"/>
        <v>2</v>
      </c>
      <c r="BW46" s="126">
        <f t="shared" si="36"/>
        <v>0</v>
      </c>
      <c r="BX46" s="126">
        <f t="shared" si="37"/>
        <v>0</v>
      </c>
      <c r="BY46" s="141"/>
      <c r="BZ46" s="316">
        <f t="shared" si="38"/>
        <v>1</v>
      </c>
      <c r="CA46" s="316">
        <f t="shared" si="39"/>
        <v>1</v>
      </c>
      <c r="CB46" s="316">
        <f t="shared" si="40"/>
        <v>1</v>
      </c>
      <c r="CC46" s="316">
        <f t="shared" si="41"/>
        <v>1</v>
      </c>
      <c r="CD46" s="316">
        <f t="shared" si="42"/>
        <v>1</v>
      </c>
      <c r="CE46" s="316">
        <f t="shared" si="43"/>
        <v>1</v>
      </c>
      <c r="CF46" s="316">
        <f t="shared" si="44"/>
        <v>1</v>
      </c>
      <c r="CG46" s="316">
        <f t="shared" si="45"/>
        <v>1</v>
      </c>
      <c r="CH46" s="316">
        <f t="shared" si="46"/>
        <v>1</v>
      </c>
      <c r="CI46" s="316">
        <f t="shared" si="47"/>
        <v>1</v>
      </c>
      <c r="CJ46" s="141">
        <f t="shared" si="48"/>
        <v>3</v>
      </c>
      <c r="CK46" s="141"/>
      <c r="CL46" s="141"/>
      <c r="CM46" s="141"/>
    </row>
    <row r="47" spans="1:93" ht="12.75" customHeight="1">
      <c r="A47" s="1">
        <f>IF('СПИСОК КЛАССА'!M47&gt;0,1,0)</f>
        <v>1</v>
      </c>
      <c r="B47" s="236">
        <v>23</v>
      </c>
      <c r="C47" s="59">
        <f>IF(NOT(ISBLANK('СПИСОК КЛАССА'!C47)),'СПИСОК КЛАССА'!C47,"")</f>
        <v>23</v>
      </c>
      <c r="D47" s="83" t="str">
        <f>IF(NOT(ISBLANK('СПИСОК КЛАССА'!D47)),IF($A47=1,'СПИСОК КЛАССА'!D47, "УЧЕНИК НЕ ВЫПОЛНЯЛ РАБОТУ"),"")</f>
        <v/>
      </c>
      <c r="E47" s="182">
        <f>IF($C47&lt;&gt;"",'СПИСОК КЛАССА'!M47,"")</f>
        <v>1</v>
      </c>
      <c r="F47" s="135">
        <v>2</v>
      </c>
      <c r="G47" s="135">
        <v>1</v>
      </c>
      <c r="H47" s="135">
        <v>2</v>
      </c>
      <c r="I47" s="135">
        <v>134</v>
      </c>
      <c r="J47" s="135">
        <v>1</v>
      </c>
      <c r="K47" s="135">
        <v>3</v>
      </c>
      <c r="L47" s="135">
        <v>2</v>
      </c>
      <c r="M47" s="135">
        <v>14</v>
      </c>
      <c r="N47" s="135">
        <v>2</v>
      </c>
      <c r="O47" s="135">
        <v>1</v>
      </c>
      <c r="P47" s="135">
        <v>2</v>
      </c>
      <c r="Q47" s="135">
        <v>2</v>
      </c>
      <c r="R47" s="135">
        <v>0</v>
      </c>
      <c r="S47" s="135">
        <v>1</v>
      </c>
      <c r="T47" s="135"/>
      <c r="U47" s="135"/>
      <c r="V47" s="135"/>
      <c r="W47" s="135"/>
      <c r="X47" s="135"/>
      <c r="Y47" s="135"/>
      <c r="Z47" s="135"/>
      <c r="AA47" s="135"/>
      <c r="AB47" s="126"/>
      <c r="AC47" s="126"/>
      <c r="AD47" s="126"/>
      <c r="AE47" s="126"/>
      <c r="AF47" s="126"/>
      <c r="AG47" s="60"/>
      <c r="AH47" s="60"/>
      <c r="AI47" s="60"/>
      <c r="AJ47" s="60"/>
      <c r="AK47" s="60"/>
      <c r="AL47" s="60"/>
      <c r="AM47" s="60"/>
      <c r="AN47" s="60"/>
      <c r="AO47" s="60"/>
      <c r="AP47" s="60"/>
      <c r="AQ47" s="60"/>
      <c r="AR47" s="60"/>
      <c r="AS47" s="60"/>
      <c r="AT47" s="98"/>
      <c r="AU47" s="370">
        <f t="shared" ca="1" si="17"/>
        <v>17</v>
      </c>
      <c r="AV47" s="261">
        <f t="shared" ca="1" si="18"/>
        <v>0.70833333333333337</v>
      </c>
      <c r="AW47" s="262">
        <f t="shared" si="19"/>
        <v>8</v>
      </c>
      <c r="AX47" s="263">
        <f t="shared" si="20"/>
        <v>0.8</v>
      </c>
      <c r="AY47" s="262">
        <f t="shared" si="21"/>
        <v>3</v>
      </c>
      <c r="AZ47" s="263">
        <f t="shared" si="22"/>
        <v>0.5</v>
      </c>
      <c r="BA47" s="281" t="str">
        <f t="shared" si="23"/>
        <v>ПОВЫШЕННЫЙ</v>
      </c>
      <c r="BB47" s="260"/>
      <c r="BC47" s="282"/>
      <c r="BD47" s="282"/>
      <c r="BE47" s="282"/>
      <c r="BF47" s="282"/>
      <c r="BG47" s="282"/>
      <c r="BH47" s="282"/>
      <c r="BI47" s="282"/>
      <c r="BJ47" s="141"/>
      <c r="BK47" s="126">
        <f t="shared" si="24"/>
        <v>2</v>
      </c>
      <c r="BL47" s="126">
        <f t="shared" si="25"/>
        <v>1</v>
      </c>
      <c r="BM47" s="126">
        <f t="shared" si="26"/>
        <v>2</v>
      </c>
      <c r="BN47" s="126">
        <f t="shared" si="27"/>
        <v>0</v>
      </c>
      <c r="BO47" s="126">
        <f t="shared" si="28"/>
        <v>1</v>
      </c>
      <c r="BP47" s="126">
        <f t="shared" si="29"/>
        <v>1</v>
      </c>
      <c r="BQ47" s="126">
        <f t="shared" si="30"/>
        <v>2</v>
      </c>
      <c r="BR47" s="126">
        <f t="shared" si="31"/>
        <v>0</v>
      </c>
      <c r="BS47" s="126">
        <f t="shared" si="32"/>
        <v>2</v>
      </c>
      <c r="BT47" s="126">
        <f t="shared" si="33"/>
        <v>1</v>
      </c>
      <c r="BU47" s="126">
        <f t="shared" si="34"/>
        <v>2</v>
      </c>
      <c r="BV47" s="126">
        <f t="shared" si="35"/>
        <v>2</v>
      </c>
      <c r="BW47" s="126">
        <f t="shared" si="36"/>
        <v>0</v>
      </c>
      <c r="BX47" s="126">
        <f t="shared" si="37"/>
        <v>1</v>
      </c>
      <c r="BY47" s="141"/>
      <c r="BZ47" s="316">
        <f t="shared" si="38"/>
        <v>1</v>
      </c>
      <c r="CA47" s="316">
        <f t="shared" si="39"/>
        <v>1</v>
      </c>
      <c r="CB47" s="316">
        <f t="shared" si="40"/>
        <v>1</v>
      </c>
      <c r="CC47" s="316">
        <f t="shared" si="41"/>
        <v>0</v>
      </c>
      <c r="CD47" s="316">
        <f t="shared" si="42"/>
        <v>1</v>
      </c>
      <c r="CE47" s="316">
        <f t="shared" si="43"/>
        <v>1</v>
      </c>
      <c r="CF47" s="316">
        <f t="shared" si="44"/>
        <v>1</v>
      </c>
      <c r="CG47" s="316">
        <f t="shared" si="45"/>
        <v>0</v>
      </c>
      <c r="CH47" s="316">
        <f t="shared" si="46"/>
        <v>1</v>
      </c>
      <c r="CI47" s="316">
        <f t="shared" si="47"/>
        <v>1</v>
      </c>
      <c r="CJ47" s="141">
        <f t="shared" si="48"/>
        <v>3</v>
      </c>
      <c r="CK47" s="141"/>
      <c r="CL47" s="141"/>
      <c r="CM47" s="141"/>
    </row>
    <row r="48" spans="1:93" ht="12.75" customHeight="1">
      <c r="A48" s="1">
        <f>IF('СПИСОК КЛАССА'!M48&gt;0,1,0)</f>
        <v>1</v>
      </c>
      <c r="B48" s="236">
        <v>24</v>
      </c>
      <c r="C48" s="59">
        <f>IF(NOT(ISBLANK('СПИСОК КЛАССА'!C48)),'СПИСОК КЛАССА'!C48,"")</f>
        <v>24</v>
      </c>
      <c r="D48" s="83" t="str">
        <f>IF(NOT(ISBLANK('СПИСОК КЛАССА'!D48)),IF($A48=1,'СПИСОК КЛАССА'!D48, "УЧЕНИК НЕ ВЫПОЛНЯЛ РАБОТУ"),"")</f>
        <v/>
      </c>
      <c r="E48" s="182">
        <f>IF($C48&lt;&gt;"",'СПИСОК КЛАССА'!M48,"")</f>
        <v>2</v>
      </c>
      <c r="F48" s="135">
        <v>1</v>
      </c>
      <c r="G48" s="135">
        <v>1</v>
      </c>
      <c r="H48" s="135">
        <v>1</v>
      </c>
      <c r="I48" s="135">
        <v>3456</v>
      </c>
      <c r="J48" s="135">
        <v>1</v>
      </c>
      <c r="K48" s="135">
        <v>3</v>
      </c>
      <c r="L48" s="135">
        <v>0</v>
      </c>
      <c r="M48" s="135">
        <v>24</v>
      </c>
      <c r="N48" s="135">
        <v>2</v>
      </c>
      <c r="O48" s="135">
        <v>1</v>
      </c>
      <c r="P48" s="135">
        <v>2</v>
      </c>
      <c r="Q48" s="135">
        <v>1</v>
      </c>
      <c r="R48" s="135">
        <v>0</v>
      </c>
      <c r="S48" s="135">
        <v>1</v>
      </c>
      <c r="T48" s="135"/>
      <c r="U48" s="135"/>
      <c r="V48" s="135"/>
      <c r="W48" s="135"/>
      <c r="X48" s="135"/>
      <c r="Y48" s="135"/>
      <c r="Z48" s="135"/>
      <c r="AA48" s="135"/>
      <c r="AB48" s="126"/>
      <c r="AC48" s="126"/>
      <c r="AD48" s="126"/>
      <c r="AE48" s="126"/>
      <c r="AF48" s="126"/>
      <c r="AG48" s="60"/>
      <c r="AH48" s="60"/>
      <c r="AI48" s="60"/>
      <c r="AJ48" s="60"/>
      <c r="AK48" s="60"/>
      <c r="AL48" s="60"/>
      <c r="AM48" s="60"/>
      <c r="AN48" s="60"/>
      <c r="AO48" s="60"/>
      <c r="AP48" s="60"/>
      <c r="AQ48" s="60"/>
      <c r="AR48" s="60"/>
      <c r="AS48" s="60"/>
      <c r="AT48" s="98"/>
      <c r="AU48" s="370">
        <f t="shared" ca="1" si="17"/>
        <v>13</v>
      </c>
      <c r="AV48" s="261">
        <f t="shared" ca="1" si="18"/>
        <v>0.54166666666666663</v>
      </c>
      <c r="AW48" s="262">
        <f t="shared" si="19"/>
        <v>8</v>
      </c>
      <c r="AX48" s="263">
        <f t="shared" si="20"/>
        <v>0.8</v>
      </c>
      <c r="AY48" s="262">
        <f t="shared" si="21"/>
        <v>2</v>
      </c>
      <c r="AZ48" s="263">
        <f t="shared" si="22"/>
        <v>0.33333333333333331</v>
      </c>
      <c r="BA48" s="281" t="str">
        <f t="shared" si="23"/>
        <v>БАЗОВЫЙ</v>
      </c>
      <c r="BB48" s="260"/>
      <c r="BC48" s="282"/>
      <c r="BD48" s="282"/>
      <c r="BE48" s="282"/>
      <c r="BF48" s="282"/>
      <c r="BG48" s="282"/>
      <c r="BH48" s="282"/>
      <c r="BI48" s="282"/>
      <c r="BJ48" s="141"/>
      <c r="BK48" s="126">
        <f t="shared" si="24"/>
        <v>1</v>
      </c>
      <c r="BL48" s="126">
        <f t="shared" si="25"/>
        <v>1</v>
      </c>
      <c r="BM48" s="126">
        <f t="shared" si="26"/>
        <v>1</v>
      </c>
      <c r="BN48" s="126">
        <f t="shared" si="27"/>
        <v>0</v>
      </c>
      <c r="BO48" s="126">
        <f t="shared" si="28"/>
        <v>1</v>
      </c>
      <c r="BP48" s="126">
        <f t="shared" si="29"/>
        <v>1</v>
      </c>
      <c r="BQ48" s="126">
        <f t="shared" si="30"/>
        <v>0</v>
      </c>
      <c r="BR48" s="126">
        <f t="shared" si="31"/>
        <v>1</v>
      </c>
      <c r="BS48" s="126">
        <f t="shared" si="32"/>
        <v>2</v>
      </c>
      <c r="BT48" s="126">
        <f t="shared" si="33"/>
        <v>1</v>
      </c>
      <c r="BU48" s="126">
        <f t="shared" si="34"/>
        <v>2</v>
      </c>
      <c r="BV48" s="126">
        <f t="shared" si="35"/>
        <v>1</v>
      </c>
      <c r="BW48" s="126">
        <f t="shared" si="36"/>
        <v>0</v>
      </c>
      <c r="BX48" s="126">
        <f t="shared" si="37"/>
        <v>1</v>
      </c>
      <c r="BY48" s="141"/>
      <c r="BZ48" s="316">
        <f t="shared" si="38"/>
        <v>1</v>
      </c>
      <c r="CA48" s="316">
        <f t="shared" si="39"/>
        <v>1</v>
      </c>
      <c r="CB48" s="316">
        <f t="shared" si="40"/>
        <v>1</v>
      </c>
      <c r="CC48" s="316">
        <f t="shared" si="41"/>
        <v>0</v>
      </c>
      <c r="CD48" s="316">
        <f t="shared" si="42"/>
        <v>1</v>
      </c>
      <c r="CE48" s="316">
        <f t="shared" si="43"/>
        <v>1</v>
      </c>
      <c r="CF48" s="316">
        <f t="shared" si="44"/>
        <v>0</v>
      </c>
      <c r="CG48" s="316">
        <f t="shared" si="45"/>
        <v>1</v>
      </c>
      <c r="CH48" s="316">
        <f t="shared" si="46"/>
        <v>1</v>
      </c>
      <c r="CI48" s="316">
        <f t="shared" si="47"/>
        <v>1</v>
      </c>
      <c r="CJ48" s="141">
        <f t="shared" si="48"/>
        <v>3</v>
      </c>
      <c r="CK48" s="141"/>
      <c r="CL48" s="141"/>
      <c r="CM48" s="141"/>
    </row>
    <row r="49" spans="1:91" ht="12.75" customHeight="1">
      <c r="A49" s="1">
        <f>IF('СПИСОК КЛАССА'!M49&gt;0,1,0)</f>
        <v>1</v>
      </c>
      <c r="B49" s="236">
        <v>25</v>
      </c>
      <c r="C49" s="59">
        <f>IF(NOT(ISBLANK('СПИСОК КЛАССА'!C49)),'СПИСОК КЛАССА'!C49,"")</f>
        <v>25</v>
      </c>
      <c r="D49" s="83" t="str">
        <f>IF(NOT(ISBLANK('СПИСОК КЛАССА'!D49)),IF($A49=1,'СПИСОК КЛАССА'!D49, "УЧЕНИК НЕ ВЫПОЛНЯЛ РАБОТУ"),"")</f>
        <v/>
      </c>
      <c r="E49" s="182">
        <f>IF($C49&lt;&gt;"",'СПИСОК КЛАССА'!M49,"")</f>
        <v>1</v>
      </c>
      <c r="F49" s="135">
        <v>2</v>
      </c>
      <c r="G49" s="135">
        <v>1</v>
      </c>
      <c r="H49" s="135">
        <v>0</v>
      </c>
      <c r="I49" s="135">
        <v>16</v>
      </c>
      <c r="J49" s="135">
        <v>1</v>
      </c>
      <c r="K49" s="135">
        <v>3</v>
      </c>
      <c r="L49" s="135">
        <v>1</v>
      </c>
      <c r="M49" s="135">
        <v>24</v>
      </c>
      <c r="N49" s="135">
        <v>1</v>
      </c>
      <c r="O49" s="135">
        <v>1</v>
      </c>
      <c r="P49" s="135">
        <v>0</v>
      </c>
      <c r="Q49" s="135">
        <v>1</v>
      </c>
      <c r="R49" s="135">
        <v>2</v>
      </c>
      <c r="S49" s="135">
        <v>2</v>
      </c>
      <c r="T49" s="135"/>
      <c r="U49" s="135"/>
      <c r="V49" s="135"/>
      <c r="W49" s="135"/>
      <c r="X49" s="135"/>
      <c r="Y49" s="135"/>
      <c r="Z49" s="135"/>
      <c r="AA49" s="135"/>
      <c r="AB49" s="126"/>
      <c r="AC49" s="126"/>
      <c r="AD49" s="126"/>
      <c r="AE49" s="126"/>
      <c r="AF49" s="126"/>
      <c r="AG49" s="60"/>
      <c r="AH49" s="60"/>
      <c r="AI49" s="60"/>
      <c r="AJ49" s="60"/>
      <c r="AK49" s="60"/>
      <c r="AL49" s="60"/>
      <c r="AM49" s="60"/>
      <c r="AN49" s="60"/>
      <c r="AO49" s="60"/>
      <c r="AP49" s="60"/>
      <c r="AQ49" s="60"/>
      <c r="AR49" s="60"/>
      <c r="AS49" s="60"/>
      <c r="AT49" s="98"/>
      <c r="AU49" s="370">
        <f t="shared" ca="1" si="17"/>
        <v>14</v>
      </c>
      <c r="AV49" s="261">
        <f t="shared" ca="1" si="18"/>
        <v>0.58333333333333337</v>
      </c>
      <c r="AW49" s="262">
        <f t="shared" si="19"/>
        <v>7</v>
      </c>
      <c r="AX49" s="263">
        <f t="shared" si="20"/>
        <v>0.7</v>
      </c>
      <c r="AY49" s="262">
        <f t="shared" si="21"/>
        <v>5</v>
      </c>
      <c r="AZ49" s="263">
        <f t="shared" si="22"/>
        <v>0.83333333333333337</v>
      </c>
      <c r="BA49" s="281" t="str">
        <f t="shared" si="23"/>
        <v>ПОВЫШЕННЫЙ</v>
      </c>
      <c r="BB49" s="260"/>
      <c r="BC49" s="282"/>
      <c r="BD49" s="282"/>
      <c r="BE49" s="282"/>
      <c r="BF49" s="282"/>
      <c r="BG49" s="282"/>
      <c r="BH49" s="282"/>
      <c r="BI49" s="282"/>
      <c r="BJ49" s="141"/>
      <c r="BK49" s="126">
        <f t="shared" si="24"/>
        <v>2</v>
      </c>
      <c r="BL49" s="126">
        <f t="shared" si="25"/>
        <v>1</v>
      </c>
      <c r="BM49" s="126">
        <f t="shared" si="26"/>
        <v>0</v>
      </c>
      <c r="BN49" s="126">
        <f t="shared" si="27"/>
        <v>0</v>
      </c>
      <c r="BO49" s="126">
        <f t="shared" si="28"/>
        <v>1</v>
      </c>
      <c r="BP49" s="126">
        <f t="shared" si="29"/>
        <v>1</v>
      </c>
      <c r="BQ49" s="126">
        <f t="shared" si="30"/>
        <v>1</v>
      </c>
      <c r="BR49" s="126">
        <f t="shared" si="31"/>
        <v>1</v>
      </c>
      <c r="BS49" s="126">
        <f t="shared" si="32"/>
        <v>1</v>
      </c>
      <c r="BT49" s="126">
        <f t="shared" si="33"/>
        <v>1</v>
      </c>
      <c r="BU49" s="126">
        <f t="shared" si="34"/>
        <v>0</v>
      </c>
      <c r="BV49" s="126">
        <f t="shared" si="35"/>
        <v>1</v>
      </c>
      <c r="BW49" s="126">
        <f t="shared" si="36"/>
        <v>2</v>
      </c>
      <c r="BX49" s="126">
        <f t="shared" si="37"/>
        <v>2</v>
      </c>
      <c r="BY49" s="141"/>
      <c r="BZ49" s="316">
        <f t="shared" si="38"/>
        <v>1</v>
      </c>
      <c r="CA49" s="316">
        <f t="shared" si="39"/>
        <v>1</v>
      </c>
      <c r="CB49" s="316">
        <f t="shared" si="40"/>
        <v>0</v>
      </c>
      <c r="CC49" s="316">
        <f t="shared" si="41"/>
        <v>0</v>
      </c>
      <c r="CD49" s="316">
        <f t="shared" si="42"/>
        <v>1</v>
      </c>
      <c r="CE49" s="316">
        <f t="shared" si="43"/>
        <v>1</v>
      </c>
      <c r="CF49" s="316">
        <f t="shared" si="44"/>
        <v>1</v>
      </c>
      <c r="CG49" s="316">
        <f t="shared" si="45"/>
        <v>1</v>
      </c>
      <c r="CH49" s="316">
        <f t="shared" si="46"/>
        <v>1</v>
      </c>
      <c r="CI49" s="316">
        <f t="shared" si="47"/>
        <v>0</v>
      </c>
      <c r="CJ49" s="141">
        <f t="shared" si="48"/>
        <v>2</v>
      </c>
      <c r="CK49" s="141"/>
      <c r="CL49" s="141"/>
      <c r="CM49" s="141"/>
    </row>
    <row r="50" spans="1:91" ht="12.75" customHeight="1">
      <c r="A50" s="1">
        <f>IF('СПИСОК КЛАССА'!M50&gt;0,1,0)</f>
        <v>1</v>
      </c>
      <c r="B50" s="236">
        <v>26</v>
      </c>
      <c r="C50" s="59">
        <f>IF(NOT(ISBLANK('СПИСОК КЛАССА'!C50)),'СПИСОК КЛАССА'!C50,"")</f>
        <v>26</v>
      </c>
      <c r="D50" s="83" t="str">
        <f>IF(NOT(ISBLANK('СПИСОК КЛАССА'!D50)),IF($A50=1,'СПИСОК КЛАССА'!D50, "УЧЕНИК НЕ ВЫПОЛНЯЛ РАБОТУ"),"")</f>
        <v/>
      </c>
      <c r="E50" s="182">
        <f>IF($C50&lt;&gt;"",'СПИСОК КЛАССА'!M50,"")</f>
        <v>1</v>
      </c>
      <c r="F50" s="135">
        <v>2</v>
      </c>
      <c r="G50" s="135">
        <v>2</v>
      </c>
      <c r="H50" s="135">
        <v>2</v>
      </c>
      <c r="I50" s="135">
        <v>34</v>
      </c>
      <c r="J50" s="135">
        <v>1</v>
      </c>
      <c r="K50" s="135">
        <v>3</v>
      </c>
      <c r="L50" s="135">
        <v>2</v>
      </c>
      <c r="M50" s="135">
        <v>24</v>
      </c>
      <c r="N50" s="135">
        <v>1</v>
      </c>
      <c r="O50" s="135">
        <v>2</v>
      </c>
      <c r="P50" s="135">
        <v>1</v>
      </c>
      <c r="Q50" s="135">
        <v>2</v>
      </c>
      <c r="R50" s="135">
        <v>2</v>
      </c>
      <c r="S50" s="135">
        <v>2</v>
      </c>
      <c r="T50" s="135"/>
      <c r="U50" s="135"/>
      <c r="V50" s="135"/>
      <c r="W50" s="135"/>
      <c r="X50" s="135"/>
      <c r="Y50" s="135"/>
      <c r="Z50" s="135"/>
      <c r="AA50" s="135"/>
      <c r="AB50" s="126"/>
      <c r="AC50" s="126"/>
      <c r="AD50" s="126"/>
      <c r="AE50" s="126"/>
      <c r="AF50" s="126"/>
      <c r="AG50" s="60"/>
      <c r="AH50" s="60"/>
      <c r="AI50" s="60"/>
      <c r="AJ50" s="60"/>
      <c r="AK50" s="60"/>
      <c r="AL50" s="60"/>
      <c r="AM50" s="60"/>
      <c r="AN50" s="60"/>
      <c r="AO50" s="60"/>
      <c r="AP50" s="60"/>
      <c r="AQ50" s="60"/>
      <c r="AR50" s="60"/>
      <c r="AS50" s="60"/>
      <c r="AT50" s="98"/>
      <c r="AU50" s="370">
        <f t="shared" ca="1" si="17"/>
        <v>22</v>
      </c>
      <c r="AV50" s="261">
        <f t="shared" ca="1" si="18"/>
        <v>0.91666666666666663</v>
      </c>
      <c r="AW50" s="262">
        <f t="shared" si="19"/>
        <v>10</v>
      </c>
      <c r="AX50" s="263">
        <f t="shared" si="20"/>
        <v>1</v>
      </c>
      <c r="AY50" s="262">
        <f t="shared" si="21"/>
        <v>6</v>
      </c>
      <c r="AZ50" s="263">
        <f t="shared" si="22"/>
        <v>1</v>
      </c>
      <c r="BA50" s="281" t="str">
        <f t="shared" si="23"/>
        <v>ВЫСОКИЙ</v>
      </c>
      <c r="BB50" s="260"/>
      <c r="BC50" s="282"/>
      <c r="BD50" s="282"/>
      <c r="BE50" s="282"/>
      <c r="BF50" s="282"/>
      <c r="BG50" s="282"/>
      <c r="BH50" s="282"/>
      <c r="BI50" s="282"/>
      <c r="BJ50" s="141"/>
      <c r="BK50" s="126">
        <f t="shared" si="24"/>
        <v>2</v>
      </c>
      <c r="BL50" s="126">
        <f t="shared" si="25"/>
        <v>2</v>
      </c>
      <c r="BM50" s="126">
        <f t="shared" si="26"/>
        <v>2</v>
      </c>
      <c r="BN50" s="126">
        <f t="shared" si="27"/>
        <v>1</v>
      </c>
      <c r="BO50" s="126">
        <f t="shared" si="28"/>
        <v>1</v>
      </c>
      <c r="BP50" s="126">
        <f t="shared" si="29"/>
        <v>1</v>
      </c>
      <c r="BQ50" s="126">
        <f t="shared" si="30"/>
        <v>2</v>
      </c>
      <c r="BR50" s="126">
        <f t="shared" si="31"/>
        <v>1</v>
      </c>
      <c r="BS50" s="126">
        <f t="shared" si="32"/>
        <v>1</v>
      </c>
      <c r="BT50" s="126">
        <f t="shared" si="33"/>
        <v>2</v>
      </c>
      <c r="BU50" s="126">
        <f t="shared" si="34"/>
        <v>1</v>
      </c>
      <c r="BV50" s="126">
        <f t="shared" si="35"/>
        <v>2</v>
      </c>
      <c r="BW50" s="126">
        <f t="shared" si="36"/>
        <v>2</v>
      </c>
      <c r="BX50" s="126">
        <f t="shared" si="37"/>
        <v>2</v>
      </c>
      <c r="BY50" s="141"/>
      <c r="BZ50" s="316">
        <f t="shared" si="38"/>
        <v>1</v>
      </c>
      <c r="CA50" s="316">
        <f t="shared" si="39"/>
        <v>1</v>
      </c>
      <c r="CB50" s="316">
        <f t="shared" si="40"/>
        <v>1</v>
      </c>
      <c r="CC50" s="316">
        <f t="shared" si="41"/>
        <v>1</v>
      </c>
      <c r="CD50" s="316">
        <f t="shared" si="42"/>
        <v>1</v>
      </c>
      <c r="CE50" s="316">
        <f t="shared" si="43"/>
        <v>1</v>
      </c>
      <c r="CF50" s="316">
        <f t="shared" si="44"/>
        <v>1</v>
      </c>
      <c r="CG50" s="316">
        <f t="shared" si="45"/>
        <v>1</v>
      </c>
      <c r="CH50" s="316">
        <f t="shared" si="46"/>
        <v>1</v>
      </c>
      <c r="CI50" s="316">
        <f t="shared" si="47"/>
        <v>1</v>
      </c>
      <c r="CJ50" s="141">
        <f t="shared" si="48"/>
        <v>3</v>
      </c>
      <c r="CK50" s="141"/>
      <c r="CL50" s="141"/>
      <c r="CM50" s="141"/>
    </row>
    <row r="51" spans="1:91" ht="12.75" customHeight="1">
      <c r="A51" s="1">
        <f>IF('СПИСОК КЛАССА'!M51&gt;0,1,0)</f>
        <v>1</v>
      </c>
      <c r="B51" s="236">
        <v>27</v>
      </c>
      <c r="C51" s="59">
        <f>IF(NOT(ISBLANK('СПИСОК КЛАССА'!C51)),'СПИСОК КЛАССА'!C51,"")</f>
        <v>27</v>
      </c>
      <c r="D51" s="83" t="str">
        <f>IF(NOT(ISBLANK('СПИСОК КЛАССА'!D51)),IF($A51=1,'СПИСОК КЛАССА'!D51, "УЧЕНИК НЕ ВЫПОЛНЯЛ РАБОТУ"),"")</f>
        <v/>
      </c>
      <c r="E51" s="182">
        <f>IF($C51&lt;&gt;"",'СПИСОК КЛАССА'!M51,"")</f>
        <v>2</v>
      </c>
      <c r="F51" s="135">
        <v>2</v>
      </c>
      <c r="G51" s="135">
        <v>2</v>
      </c>
      <c r="H51" s="135">
        <v>2</v>
      </c>
      <c r="I51" s="135">
        <v>35</v>
      </c>
      <c r="J51" s="135">
        <v>1</v>
      </c>
      <c r="K51" s="135">
        <v>3</v>
      </c>
      <c r="L51" s="135">
        <v>2</v>
      </c>
      <c r="M51" s="135">
        <v>24</v>
      </c>
      <c r="N51" s="135">
        <v>0</v>
      </c>
      <c r="O51" s="135">
        <v>1</v>
      </c>
      <c r="P51" s="135">
        <v>1</v>
      </c>
      <c r="Q51" s="135">
        <v>2</v>
      </c>
      <c r="R51" s="135">
        <v>2</v>
      </c>
      <c r="S51" s="135">
        <v>2</v>
      </c>
      <c r="T51" s="135"/>
      <c r="U51" s="135"/>
      <c r="V51" s="135"/>
      <c r="W51" s="135"/>
      <c r="X51" s="135"/>
      <c r="Y51" s="135"/>
      <c r="Z51" s="135"/>
      <c r="AA51" s="135"/>
      <c r="AB51" s="126"/>
      <c r="AC51" s="126"/>
      <c r="AD51" s="126"/>
      <c r="AE51" s="126"/>
      <c r="AF51" s="126"/>
      <c r="AG51" s="60"/>
      <c r="AH51" s="60"/>
      <c r="AI51" s="60"/>
      <c r="AJ51" s="60"/>
      <c r="AK51" s="60"/>
      <c r="AL51" s="60"/>
      <c r="AM51" s="60"/>
      <c r="AN51" s="60"/>
      <c r="AO51" s="60"/>
      <c r="AP51" s="60"/>
      <c r="AQ51" s="60"/>
      <c r="AR51" s="60"/>
      <c r="AS51" s="60"/>
      <c r="AT51" s="98"/>
      <c r="AU51" s="370">
        <f t="shared" ca="1" si="17"/>
        <v>20</v>
      </c>
      <c r="AV51" s="261">
        <f t="shared" ca="1" si="18"/>
        <v>0.83333333333333337</v>
      </c>
      <c r="AW51" s="262">
        <f t="shared" si="19"/>
        <v>10</v>
      </c>
      <c r="AX51" s="263">
        <f t="shared" si="20"/>
        <v>1</v>
      </c>
      <c r="AY51" s="262">
        <f t="shared" si="21"/>
        <v>6</v>
      </c>
      <c r="AZ51" s="263">
        <f t="shared" si="22"/>
        <v>1</v>
      </c>
      <c r="BA51" s="281" t="str">
        <f t="shared" si="23"/>
        <v>ВЫСОКИЙ</v>
      </c>
      <c r="BB51" s="260"/>
      <c r="BC51" s="282"/>
      <c r="BD51" s="282"/>
      <c r="BE51" s="282"/>
      <c r="BF51" s="282"/>
      <c r="BG51" s="282"/>
      <c r="BH51" s="282"/>
      <c r="BI51" s="282"/>
      <c r="BJ51" s="141"/>
      <c r="BK51" s="126">
        <f t="shared" si="24"/>
        <v>2</v>
      </c>
      <c r="BL51" s="126">
        <f t="shared" si="25"/>
        <v>2</v>
      </c>
      <c r="BM51" s="126">
        <f t="shared" si="26"/>
        <v>2</v>
      </c>
      <c r="BN51" s="126">
        <f t="shared" si="27"/>
        <v>1</v>
      </c>
      <c r="BO51" s="126">
        <f t="shared" si="28"/>
        <v>1</v>
      </c>
      <c r="BP51" s="126">
        <f t="shared" si="29"/>
        <v>1</v>
      </c>
      <c r="BQ51" s="126">
        <f t="shared" si="30"/>
        <v>2</v>
      </c>
      <c r="BR51" s="126">
        <f t="shared" si="31"/>
        <v>1</v>
      </c>
      <c r="BS51" s="126">
        <f t="shared" si="32"/>
        <v>0</v>
      </c>
      <c r="BT51" s="126">
        <f t="shared" si="33"/>
        <v>1</v>
      </c>
      <c r="BU51" s="126">
        <f t="shared" si="34"/>
        <v>1</v>
      </c>
      <c r="BV51" s="126">
        <f t="shared" si="35"/>
        <v>2</v>
      </c>
      <c r="BW51" s="126">
        <f t="shared" si="36"/>
        <v>2</v>
      </c>
      <c r="BX51" s="126">
        <f t="shared" si="37"/>
        <v>2</v>
      </c>
      <c r="BY51" s="141"/>
      <c r="BZ51" s="316">
        <f t="shared" si="38"/>
        <v>1</v>
      </c>
      <c r="CA51" s="316">
        <f t="shared" si="39"/>
        <v>1</v>
      </c>
      <c r="CB51" s="316">
        <f t="shared" si="40"/>
        <v>1</v>
      </c>
      <c r="CC51" s="316">
        <f t="shared" si="41"/>
        <v>1</v>
      </c>
      <c r="CD51" s="316">
        <f t="shared" si="42"/>
        <v>1</v>
      </c>
      <c r="CE51" s="316">
        <f t="shared" si="43"/>
        <v>1</v>
      </c>
      <c r="CF51" s="316">
        <f t="shared" si="44"/>
        <v>1</v>
      </c>
      <c r="CG51" s="316">
        <f t="shared" si="45"/>
        <v>1</v>
      </c>
      <c r="CH51" s="316">
        <f t="shared" si="46"/>
        <v>1</v>
      </c>
      <c r="CI51" s="316">
        <f t="shared" si="47"/>
        <v>1</v>
      </c>
      <c r="CJ51" s="141">
        <f t="shared" si="48"/>
        <v>1</v>
      </c>
      <c r="CK51" s="141"/>
      <c r="CL51" s="141"/>
      <c r="CM51" s="141"/>
    </row>
    <row r="52" spans="1:91" ht="12.75" customHeight="1">
      <c r="A52" s="1">
        <f>IF('СПИСОК КЛАССА'!M52&gt;0,1,0)</f>
        <v>1</v>
      </c>
      <c r="B52" s="236">
        <v>28</v>
      </c>
      <c r="C52" s="59">
        <f>IF(NOT(ISBLANK('СПИСОК КЛАССА'!C52)),'СПИСОК КЛАССА'!C52,"")</f>
        <v>28</v>
      </c>
      <c r="D52" s="83" t="str">
        <f>IF(NOT(ISBLANK('СПИСОК КЛАССА'!D52)),IF($A52=1,'СПИСОК КЛАССА'!D52, "УЧЕНИК НЕ ВЫПОЛНЯЛ РАБОТУ"),"")</f>
        <v/>
      </c>
      <c r="E52" s="182">
        <f>IF($C52&lt;&gt;"",'СПИСОК КЛАССА'!M52,"")</f>
        <v>1</v>
      </c>
      <c r="F52" s="135">
        <v>2</v>
      </c>
      <c r="G52" s="135">
        <v>1</v>
      </c>
      <c r="H52" s="135">
        <v>2</v>
      </c>
      <c r="I52" s="135">
        <v>134</v>
      </c>
      <c r="J52" s="135">
        <v>1</v>
      </c>
      <c r="K52" s="135">
        <v>3</v>
      </c>
      <c r="L52" s="135">
        <v>2</v>
      </c>
      <c r="M52" s="135">
        <v>24</v>
      </c>
      <c r="N52" s="135">
        <v>1</v>
      </c>
      <c r="O52" s="135">
        <v>0</v>
      </c>
      <c r="P52" s="135">
        <v>1</v>
      </c>
      <c r="Q52" s="135">
        <v>2</v>
      </c>
      <c r="R52" s="135">
        <v>0</v>
      </c>
      <c r="S52" s="135">
        <v>1</v>
      </c>
      <c r="T52" s="135"/>
      <c r="U52" s="135"/>
      <c r="V52" s="135"/>
      <c r="W52" s="135"/>
      <c r="X52" s="135"/>
      <c r="Y52" s="135"/>
      <c r="Z52" s="135"/>
      <c r="AA52" s="135"/>
      <c r="AB52" s="126"/>
      <c r="AC52" s="126"/>
      <c r="AD52" s="126"/>
      <c r="AE52" s="126"/>
      <c r="AF52" s="126"/>
      <c r="AG52" s="60"/>
      <c r="AH52" s="60"/>
      <c r="AI52" s="60"/>
      <c r="AJ52" s="60"/>
      <c r="AK52" s="60"/>
      <c r="AL52" s="60"/>
      <c r="AM52" s="60"/>
      <c r="AN52" s="60"/>
      <c r="AO52" s="60"/>
      <c r="AP52" s="60"/>
      <c r="AQ52" s="60"/>
      <c r="AR52" s="60"/>
      <c r="AS52" s="60"/>
      <c r="AT52" s="98"/>
      <c r="AU52" s="370">
        <f t="shared" ca="1" si="17"/>
        <v>15</v>
      </c>
      <c r="AV52" s="261">
        <f t="shared" ca="1" si="18"/>
        <v>0.625</v>
      </c>
      <c r="AW52" s="262">
        <f t="shared" si="19"/>
        <v>9</v>
      </c>
      <c r="AX52" s="263">
        <f t="shared" si="20"/>
        <v>0.9</v>
      </c>
      <c r="AY52" s="262">
        <f t="shared" si="21"/>
        <v>3</v>
      </c>
      <c r="AZ52" s="263">
        <f t="shared" si="22"/>
        <v>0.5</v>
      </c>
      <c r="BA52" s="281" t="str">
        <f t="shared" si="23"/>
        <v>ПОВЫШЕННЫЙ</v>
      </c>
      <c r="BB52" s="260"/>
      <c r="BC52" s="282"/>
      <c r="BD52" s="282"/>
      <c r="BE52" s="282"/>
      <c r="BF52" s="282"/>
      <c r="BG52" s="282"/>
      <c r="BH52" s="282"/>
      <c r="BI52" s="282"/>
      <c r="BJ52" s="141"/>
      <c r="BK52" s="126">
        <f t="shared" si="24"/>
        <v>2</v>
      </c>
      <c r="BL52" s="126">
        <f t="shared" si="25"/>
        <v>1</v>
      </c>
      <c r="BM52" s="126">
        <f t="shared" si="26"/>
        <v>2</v>
      </c>
      <c r="BN52" s="126">
        <f t="shared" si="27"/>
        <v>0</v>
      </c>
      <c r="BO52" s="126">
        <f t="shared" si="28"/>
        <v>1</v>
      </c>
      <c r="BP52" s="126">
        <f t="shared" si="29"/>
        <v>1</v>
      </c>
      <c r="BQ52" s="126">
        <f t="shared" si="30"/>
        <v>2</v>
      </c>
      <c r="BR52" s="126">
        <f t="shared" si="31"/>
        <v>1</v>
      </c>
      <c r="BS52" s="126">
        <f t="shared" si="32"/>
        <v>1</v>
      </c>
      <c r="BT52" s="126">
        <f t="shared" si="33"/>
        <v>0</v>
      </c>
      <c r="BU52" s="126">
        <f t="shared" si="34"/>
        <v>1</v>
      </c>
      <c r="BV52" s="126">
        <f t="shared" si="35"/>
        <v>2</v>
      </c>
      <c r="BW52" s="126">
        <f t="shared" si="36"/>
        <v>0</v>
      </c>
      <c r="BX52" s="126">
        <f t="shared" si="37"/>
        <v>1</v>
      </c>
      <c r="BY52" s="141"/>
      <c r="BZ52" s="316">
        <f t="shared" si="38"/>
        <v>1</v>
      </c>
      <c r="CA52" s="316">
        <f t="shared" si="39"/>
        <v>1</v>
      </c>
      <c r="CB52" s="316">
        <f t="shared" si="40"/>
        <v>1</v>
      </c>
      <c r="CC52" s="316">
        <f t="shared" si="41"/>
        <v>0</v>
      </c>
      <c r="CD52" s="316">
        <f t="shared" si="42"/>
        <v>1</v>
      </c>
      <c r="CE52" s="316">
        <f t="shared" si="43"/>
        <v>1</v>
      </c>
      <c r="CF52" s="316">
        <f t="shared" si="44"/>
        <v>1</v>
      </c>
      <c r="CG52" s="316">
        <f t="shared" si="45"/>
        <v>1</v>
      </c>
      <c r="CH52" s="316">
        <f t="shared" si="46"/>
        <v>1</v>
      </c>
      <c r="CI52" s="316">
        <f t="shared" si="47"/>
        <v>1</v>
      </c>
      <c r="CJ52" s="141">
        <f t="shared" si="48"/>
        <v>1</v>
      </c>
      <c r="CK52" s="141"/>
      <c r="CL52" s="141"/>
      <c r="CM52" s="141"/>
    </row>
    <row r="53" spans="1:91" ht="12.75" customHeight="1">
      <c r="A53" s="1">
        <f>IF('СПИСОК КЛАССА'!M53&gt;0,1,0)</f>
        <v>1</v>
      </c>
      <c r="B53" s="236">
        <v>29</v>
      </c>
      <c r="C53" s="59">
        <f>IF(NOT(ISBLANK('СПИСОК КЛАССА'!C53)),'СПИСОК КЛАССА'!C53,"")</f>
        <v>29</v>
      </c>
      <c r="D53" s="83" t="str">
        <f>IF(NOT(ISBLANK('СПИСОК КЛАССА'!D53)),IF($A53=1,'СПИСОК КЛАССА'!D53, "УЧЕНИК НЕ ВЫПОЛНЯЛ РАБОТУ"),"")</f>
        <v/>
      </c>
      <c r="E53" s="182">
        <f>IF($C53&lt;&gt;"",'СПИСОК КЛАССА'!M53,"")</f>
        <v>1</v>
      </c>
      <c r="F53" s="135">
        <v>2</v>
      </c>
      <c r="G53" s="135">
        <v>1</v>
      </c>
      <c r="H53" s="135">
        <v>2</v>
      </c>
      <c r="I53" s="135">
        <v>34</v>
      </c>
      <c r="J53" s="135">
        <v>1</v>
      </c>
      <c r="K53" s="135">
        <v>3</v>
      </c>
      <c r="L53" s="135">
        <v>2</v>
      </c>
      <c r="M53" s="135">
        <v>24</v>
      </c>
      <c r="N53" s="135">
        <v>0</v>
      </c>
      <c r="O53" s="135">
        <v>2</v>
      </c>
      <c r="P53" s="135">
        <v>0</v>
      </c>
      <c r="Q53" s="135">
        <v>2</v>
      </c>
      <c r="R53" s="135">
        <v>2</v>
      </c>
      <c r="S53" s="135">
        <v>2</v>
      </c>
      <c r="T53" s="135"/>
      <c r="U53" s="135"/>
      <c r="V53" s="135"/>
      <c r="W53" s="135"/>
      <c r="X53" s="135"/>
      <c r="Y53" s="135"/>
      <c r="Z53" s="135"/>
      <c r="AA53" s="135"/>
      <c r="AB53" s="126"/>
      <c r="AC53" s="126"/>
      <c r="AD53" s="126"/>
      <c r="AE53" s="126"/>
      <c r="AF53" s="126"/>
      <c r="AG53" s="60"/>
      <c r="AH53" s="60"/>
      <c r="AI53" s="60"/>
      <c r="AJ53" s="60"/>
      <c r="AK53" s="60"/>
      <c r="AL53" s="60"/>
      <c r="AM53" s="60"/>
      <c r="AN53" s="60"/>
      <c r="AO53" s="60"/>
      <c r="AP53" s="60"/>
      <c r="AQ53" s="60"/>
      <c r="AR53" s="60"/>
      <c r="AS53" s="60"/>
      <c r="AT53" s="98"/>
      <c r="AU53" s="370">
        <f t="shared" ca="1" si="17"/>
        <v>19</v>
      </c>
      <c r="AV53" s="261">
        <f t="shared" ca="1" si="18"/>
        <v>0.79166666666666663</v>
      </c>
      <c r="AW53" s="262">
        <f t="shared" si="19"/>
        <v>9</v>
      </c>
      <c r="AX53" s="263">
        <f t="shared" si="20"/>
        <v>0.9</v>
      </c>
      <c r="AY53" s="262">
        <f t="shared" si="21"/>
        <v>6</v>
      </c>
      <c r="AZ53" s="263">
        <f t="shared" si="22"/>
        <v>1</v>
      </c>
      <c r="BA53" s="281" t="str">
        <f t="shared" si="23"/>
        <v>ВЫСОКИЙ</v>
      </c>
      <c r="BB53" s="260"/>
      <c r="BC53" s="282"/>
      <c r="BD53" s="282"/>
      <c r="BE53" s="282"/>
      <c r="BF53" s="282"/>
      <c r="BG53" s="282"/>
      <c r="BH53" s="282"/>
      <c r="BI53" s="282"/>
      <c r="BJ53" s="141"/>
      <c r="BK53" s="126">
        <f t="shared" si="24"/>
        <v>2</v>
      </c>
      <c r="BL53" s="126">
        <f t="shared" si="25"/>
        <v>1</v>
      </c>
      <c r="BM53" s="126">
        <f t="shared" si="26"/>
        <v>2</v>
      </c>
      <c r="BN53" s="126">
        <f t="shared" si="27"/>
        <v>1</v>
      </c>
      <c r="BO53" s="126">
        <f t="shared" si="28"/>
        <v>1</v>
      </c>
      <c r="BP53" s="126">
        <f t="shared" si="29"/>
        <v>1</v>
      </c>
      <c r="BQ53" s="126">
        <f t="shared" si="30"/>
        <v>2</v>
      </c>
      <c r="BR53" s="126">
        <f t="shared" si="31"/>
        <v>1</v>
      </c>
      <c r="BS53" s="126">
        <f t="shared" si="32"/>
        <v>0</v>
      </c>
      <c r="BT53" s="126">
        <f t="shared" si="33"/>
        <v>2</v>
      </c>
      <c r="BU53" s="126">
        <f t="shared" si="34"/>
        <v>0</v>
      </c>
      <c r="BV53" s="126">
        <f t="shared" si="35"/>
        <v>2</v>
      </c>
      <c r="BW53" s="126">
        <f t="shared" si="36"/>
        <v>2</v>
      </c>
      <c r="BX53" s="126">
        <f t="shared" si="37"/>
        <v>2</v>
      </c>
      <c r="BY53" s="141"/>
      <c r="BZ53" s="316">
        <f t="shared" si="38"/>
        <v>1</v>
      </c>
      <c r="CA53" s="316">
        <f t="shared" si="39"/>
        <v>1</v>
      </c>
      <c r="CB53" s="316">
        <f t="shared" si="40"/>
        <v>1</v>
      </c>
      <c r="CC53" s="316">
        <f t="shared" si="41"/>
        <v>1</v>
      </c>
      <c r="CD53" s="316">
        <f t="shared" si="42"/>
        <v>1</v>
      </c>
      <c r="CE53" s="316">
        <f t="shared" si="43"/>
        <v>1</v>
      </c>
      <c r="CF53" s="316">
        <f t="shared" si="44"/>
        <v>1</v>
      </c>
      <c r="CG53" s="316">
        <f t="shared" si="45"/>
        <v>1</v>
      </c>
      <c r="CH53" s="316">
        <f t="shared" si="46"/>
        <v>1</v>
      </c>
      <c r="CI53" s="316">
        <f t="shared" si="47"/>
        <v>0</v>
      </c>
      <c r="CJ53" s="141">
        <f t="shared" si="48"/>
        <v>2</v>
      </c>
      <c r="CK53" s="141"/>
      <c r="CL53" s="141"/>
      <c r="CM53" s="141"/>
    </row>
    <row r="54" spans="1:91" ht="12.75" customHeight="1">
      <c r="A54" s="1">
        <f>IF('СПИСОК КЛАССА'!M54&gt;0,1,0)</f>
        <v>1</v>
      </c>
      <c r="B54" s="236">
        <v>30</v>
      </c>
      <c r="C54" s="59">
        <f>IF(NOT(ISBLANK('СПИСОК КЛАССА'!C54)),'СПИСОК КЛАССА'!C54,"")</f>
        <v>30</v>
      </c>
      <c r="D54" s="83" t="str">
        <f>IF(NOT(ISBLANK('СПИСОК КЛАССА'!D54)),IF($A54=1,'СПИСОК КЛАССА'!D54, "УЧЕНИК НЕ ВЫПОЛНЯЛ РАБОТУ"),"")</f>
        <v/>
      </c>
      <c r="E54" s="182">
        <f>IF($C54&lt;&gt;"",'СПИСОК КЛАССА'!M54,"")</f>
        <v>2</v>
      </c>
      <c r="F54" s="135">
        <v>2</v>
      </c>
      <c r="G54" s="135">
        <v>1</v>
      </c>
      <c r="H54" s="135">
        <v>2</v>
      </c>
      <c r="I54" s="135">
        <v>35</v>
      </c>
      <c r="J54" s="135">
        <v>0</v>
      </c>
      <c r="K54" s="135">
        <v>3</v>
      </c>
      <c r="L54" s="135">
        <v>1</v>
      </c>
      <c r="M54" s="135">
        <v>24</v>
      </c>
      <c r="N54" s="135">
        <v>2</v>
      </c>
      <c r="O54" s="135">
        <v>2</v>
      </c>
      <c r="P54" s="135">
        <v>1</v>
      </c>
      <c r="Q54" s="135">
        <v>2</v>
      </c>
      <c r="R54" s="135">
        <v>2</v>
      </c>
      <c r="S54" s="135">
        <v>2</v>
      </c>
      <c r="T54" s="135"/>
      <c r="U54" s="135"/>
      <c r="V54" s="135"/>
      <c r="W54" s="135"/>
      <c r="X54" s="135"/>
      <c r="Y54" s="135"/>
      <c r="Z54" s="135"/>
      <c r="AA54" s="135"/>
      <c r="AB54" s="126"/>
      <c r="AC54" s="126"/>
      <c r="AD54" s="126"/>
      <c r="AE54" s="126"/>
      <c r="AF54" s="126"/>
      <c r="AG54" s="60"/>
      <c r="AH54" s="60"/>
      <c r="AI54" s="60"/>
      <c r="AJ54" s="60"/>
      <c r="AK54" s="60"/>
      <c r="AL54" s="60"/>
      <c r="AM54" s="60"/>
      <c r="AN54" s="60"/>
      <c r="AO54" s="60"/>
      <c r="AP54" s="60"/>
      <c r="AQ54" s="60"/>
      <c r="AR54" s="60"/>
      <c r="AS54" s="60"/>
      <c r="AT54" s="98"/>
      <c r="AU54" s="370">
        <f t="shared" ca="1" si="17"/>
        <v>20</v>
      </c>
      <c r="AV54" s="261">
        <f t="shared" ca="1" si="18"/>
        <v>0.83333333333333337</v>
      </c>
      <c r="AW54" s="262">
        <f t="shared" si="19"/>
        <v>9</v>
      </c>
      <c r="AX54" s="263">
        <f t="shared" si="20"/>
        <v>0.9</v>
      </c>
      <c r="AY54" s="262">
        <f t="shared" si="21"/>
        <v>6</v>
      </c>
      <c r="AZ54" s="263">
        <f t="shared" si="22"/>
        <v>1</v>
      </c>
      <c r="BA54" s="281" t="str">
        <f t="shared" si="23"/>
        <v>ВЫСОКИЙ</v>
      </c>
      <c r="BB54" s="260"/>
      <c r="BC54" s="282"/>
      <c r="BD54" s="282"/>
      <c r="BE54" s="282"/>
      <c r="BF54" s="282"/>
      <c r="BG54" s="282"/>
      <c r="BH54" s="282"/>
      <c r="BI54" s="282"/>
      <c r="BJ54" s="141"/>
      <c r="BK54" s="126">
        <f t="shared" si="24"/>
        <v>2</v>
      </c>
      <c r="BL54" s="126">
        <f t="shared" si="25"/>
        <v>1</v>
      </c>
      <c r="BM54" s="126">
        <f t="shared" si="26"/>
        <v>2</v>
      </c>
      <c r="BN54" s="126">
        <f t="shared" si="27"/>
        <v>1</v>
      </c>
      <c r="BO54" s="126">
        <f t="shared" si="28"/>
        <v>0</v>
      </c>
      <c r="BP54" s="126">
        <f t="shared" si="29"/>
        <v>1</v>
      </c>
      <c r="BQ54" s="126">
        <f t="shared" si="30"/>
        <v>1</v>
      </c>
      <c r="BR54" s="126">
        <f t="shared" si="31"/>
        <v>1</v>
      </c>
      <c r="BS54" s="126">
        <f t="shared" si="32"/>
        <v>2</v>
      </c>
      <c r="BT54" s="126">
        <f t="shared" si="33"/>
        <v>2</v>
      </c>
      <c r="BU54" s="126">
        <f t="shared" si="34"/>
        <v>1</v>
      </c>
      <c r="BV54" s="126">
        <f t="shared" si="35"/>
        <v>2</v>
      </c>
      <c r="BW54" s="126">
        <f t="shared" si="36"/>
        <v>2</v>
      </c>
      <c r="BX54" s="126">
        <f t="shared" si="37"/>
        <v>2</v>
      </c>
      <c r="BY54" s="141"/>
      <c r="BZ54" s="316">
        <f t="shared" si="38"/>
        <v>1</v>
      </c>
      <c r="CA54" s="316">
        <f t="shared" si="39"/>
        <v>1</v>
      </c>
      <c r="CB54" s="316">
        <f t="shared" si="40"/>
        <v>1</v>
      </c>
      <c r="CC54" s="316">
        <f t="shared" si="41"/>
        <v>1</v>
      </c>
      <c r="CD54" s="316">
        <f t="shared" si="42"/>
        <v>0</v>
      </c>
      <c r="CE54" s="316">
        <f t="shared" si="43"/>
        <v>1</v>
      </c>
      <c r="CF54" s="316">
        <f t="shared" si="44"/>
        <v>1</v>
      </c>
      <c r="CG54" s="316">
        <f t="shared" si="45"/>
        <v>1</v>
      </c>
      <c r="CH54" s="316">
        <f t="shared" si="46"/>
        <v>1</v>
      </c>
      <c r="CI54" s="316">
        <f t="shared" si="47"/>
        <v>1</v>
      </c>
      <c r="CJ54" s="141">
        <f t="shared" si="48"/>
        <v>4</v>
      </c>
      <c r="CK54" s="141"/>
      <c r="CL54" s="141"/>
      <c r="CM54" s="141"/>
    </row>
    <row r="55" spans="1:91" ht="12.75" customHeight="1">
      <c r="A55" s="1">
        <f>IF('СПИСОК КЛАССА'!M55&gt;0,1,0)</f>
        <v>0</v>
      </c>
      <c r="B55" s="236">
        <v>31</v>
      </c>
      <c r="C55" s="59" t="str">
        <f>IF(NOT(ISBLANK('СПИСОК КЛАССА'!C55)),'СПИСОК КЛАССА'!C55,"")</f>
        <v/>
      </c>
      <c r="D55" s="83" t="str">
        <f>IF(NOT(ISBLANK('СПИСОК КЛАССА'!D55)),IF($A55=1,'СПИСОК КЛАССА'!D55, "УЧЕНИК НЕ ВЫПОЛНЯЛ РАБОТУ"),"")</f>
        <v/>
      </c>
      <c r="E55" s="182" t="str">
        <f>IF($C55&lt;&gt;"",'СПИСОК КЛАССА'!M55,"")</f>
        <v/>
      </c>
      <c r="F55" s="135"/>
      <c r="G55" s="135"/>
      <c r="H55" s="135"/>
      <c r="I55" s="135"/>
      <c r="J55" s="135"/>
      <c r="K55" s="135"/>
      <c r="L55" s="135"/>
      <c r="M55" s="135"/>
      <c r="N55" s="135"/>
      <c r="O55" s="135"/>
      <c r="P55" s="135"/>
      <c r="Q55" s="135"/>
      <c r="R55" s="135"/>
      <c r="S55" s="135"/>
      <c r="T55" s="135"/>
      <c r="U55" s="135"/>
      <c r="V55" s="135"/>
      <c r="W55" s="135"/>
      <c r="X55" s="135"/>
      <c r="Y55" s="135"/>
      <c r="Z55" s="135"/>
      <c r="AA55" s="135"/>
      <c r="AB55" s="126"/>
      <c r="AC55" s="126"/>
      <c r="AD55" s="126"/>
      <c r="AE55" s="126"/>
      <c r="AF55" s="126"/>
      <c r="AG55" s="60"/>
      <c r="AH55" s="60"/>
      <c r="AI55" s="60"/>
      <c r="AJ55" s="60"/>
      <c r="AK55" s="60"/>
      <c r="AL55" s="60"/>
      <c r="AM55" s="60"/>
      <c r="AN55" s="60"/>
      <c r="AO55" s="60"/>
      <c r="AP55" s="60"/>
      <c r="AQ55" s="60"/>
      <c r="AR55" s="60"/>
      <c r="AS55" s="60"/>
      <c r="AT55" s="98"/>
      <c r="AU55" s="370" t="str">
        <f t="shared" ca="1" si="17"/>
        <v/>
      </c>
      <c r="AV55" s="261" t="str">
        <f t="shared" si="18"/>
        <v/>
      </c>
      <c r="AW55" s="262" t="str">
        <f t="shared" si="19"/>
        <v/>
      </c>
      <c r="AX55" s="263" t="str">
        <f t="shared" si="20"/>
        <v/>
      </c>
      <c r="AY55" s="262" t="str">
        <f t="shared" si="21"/>
        <v/>
      </c>
      <c r="AZ55" s="263" t="str">
        <f t="shared" si="22"/>
        <v/>
      </c>
      <c r="BA55" s="281" t="str">
        <f t="shared" si="23"/>
        <v/>
      </c>
      <c r="BB55" s="260"/>
      <c r="BC55" s="282"/>
      <c r="BD55" s="282"/>
      <c r="BE55" s="282"/>
      <c r="BF55" s="282"/>
      <c r="BG55" s="282"/>
      <c r="BH55" s="282"/>
      <c r="BI55" s="282"/>
      <c r="BJ55" s="141"/>
      <c r="BK55" s="126" t="e">
        <f t="shared" si="24"/>
        <v>#N/A</v>
      </c>
      <c r="BL55" s="126" t="e">
        <f t="shared" si="25"/>
        <v>#N/A</v>
      </c>
      <c r="BM55" s="126" t="e">
        <f t="shared" si="26"/>
        <v>#N/A</v>
      </c>
      <c r="BN55" s="126" t="e">
        <f t="shared" si="27"/>
        <v>#N/A</v>
      </c>
      <c r="BO55" s="126" t="e">
        <f t="shared" si="28"/>
        <v>#N/A</v>
      </c>
      <c r="BP55" s="126" t="e">
        <f t="shared" si="29"/>
        <v>#N/A</v>
      </c>
      <c r="BQ55" s="126" t="e">
        <f t="shared" si="30"/>
        <v>#N/A</v>
      </c>
      <c r="BR55" s="126" t="e">
        <f t="shared" si="31"/>
        <v>#N/A</v>
      </c>
      <c r="BS55" s="126" t="e">
        <f t="shared" si="32"/>
        <v>#N/A</v>
      </c>
      <c r="BT55" s="126" t="e">
        <f t="shared" si="33"/>
        <v>#N/A</v>
      </c>
      <c r="BU55" s="126" t="e">
        <f t="shared" si="34"/>
        <v>#N/A</v>
      </c>
      <c r="BV55" s="126" t="e">
        <f t="shared" si="35"/>
        <v>#N/A</v>
      </c>
      <c r="BW55" s="126" t="e">
        <f t="shared" si="36"/>
        <v>#N/A</v>
      </c>
      <c r="BX55" s="126" t="e">
        <f t="shared" si="37"/>
        <v>#N/A</v>
      </c>
      <c r="BY55" s="141"/>
      <c r="BZ55" s="316" t="e">
        <f t="shared" si="38"/>
        <v>#N/A</v>
      </c>
      <c r="CA55" s="316" t="e">
        <f t="shared" si="39"/>
        <v>#N/A</v>
      </c>
      <c r="CB55" s="316" t="e">
        <f t="shared" si="40"/>
        <v>#N/A</v>
      </c>
      <c r="CC55" s="316" t="e">
        <f t="shared" si="41"/>
        <v>#N/A</v>
      </c>
      <c r="CD55" s="316" t="e">
        <f t="shared" si="42"/>
        <v>#N/A</v>
      </c>
      <c r="CE55" s="316" t="e">
        <f t="shared" si="43"/>
        <v>#N/A</v>
      </c>
      <c r="CF55" s="316" t="e">
        <f t="shared" si="44"/>
        <v>#N/A</v>
      </c>
      <c r="CG55" s="316" t="e">
        <f t="shared" si="45"/>
        <v>#N/A</v>
      </c>
      <c r="CH55" s="316" t="e">
        <f t="shared" si="46"/>
        <v>#N/A</v>
      </c>
      <c r="CI55" s="316" t="e">
        <f t="shared" si="47"/>
        <v>#N/A</v>
      </c>
      <c r="CJ55" s="141" t="e">
        <f t="shared" si="48"/>
        <v>#N/A</v>
      </c>
      <c r="CK55" s="141"/>
      <c r="CL55" s="141"/>
      <c r="CM55" s="141"/>
    </row>
    <row r="56" spans="1:91" ht="12.75" customHeight="1">
      <c r="A56" s="1">
        <f>IF('СПИСОК КЛАССА'!M56&gt;0,1,0)</f>
        <v>0</v>
      </c>
      <c r="B56" s="236">
        <v>32</v>
      </c>
      <c r="C56" s="59" t="str">
        <f>IF(NOT(ISBLANK('СПИСОК КЛАССА'!C56)),'СПИСОК КЛАССА'!C56,"")</f>
        <v/>
      </c>
      <c r="D56" s="83" t="str">
        <f>IF(NOT(ISBLANK('СПИСОК КЛАССА'!D56)),IF($A56=1,'СПИСОК КЛАССА'!D56, "УЧЕНИК НЕ ВЫПОЛНЯЛ РАБОТУ"),"")</f>
        <v/>
      </c>
      <c r="E56" s="182" t="str">
        <f>IF($C56&lt;&gt;"",'СПИСОК КЛАССА'!M56,"")</f>
        <v/>
      </c>
      <c r="F56" s="135"/>
      <c r="G56" s="135"/>
      <c r="H56" s="135"/>
      <c r="I56" s="135"/>
      <c r="J56" s="135"/>
      <c r="K56" s="135"/>
      <c r="L56" s="135"/>
      <c r="M56" s="135"/>
      <c r="N56" s="135"/>
      <c r="O56" s="135"/>
      <c r="P56" s="135"/>
      <c r="Q56" s="135"/>
      <c r="R56" s="135"/>
      <c r="S56" s="135"/>
      <c r="T56" s="135"/>
      <c r="U56" s="135"/>
      <c r="V56" s="135"/>
      <c r="W56" s="135"/>
      <c r="X56" s="135"/>
      <c r="Y56" s="135"/>
      <c r="Z56" s="135"/>
      <c r="AA56" s="135"/>
      <c r="AB56" s="126"/>
      <c r="AC56" s="126"/>
      <c r="AD56" s="126"/>
      <c r="AE56" s="126"/>
      <c r="AF56" s="126"/>
      <c r="AG56" s="60"/>
      <c r="AH56" s="60"/>
      <c r="AI56" s="60"/>
      <c r="AJ56" s="60"/>
      <c r="AK56" s="60"/>
      <c r="AL56" s="60"/>
      <c r="AM56" s="60"/>
      <c r="AN56" s="60"/>
      <c r="AO56" s="60"/>
      <c r="AP56" s="60"/>
      <c r="AQ56" s="60"/>
      <c r="AR56" s="60"/>
      <c r="AS56" s="60"/>
      <c r="AT56" s="98"/>
      <c r="AU56" s="370" t="str">
        <f t="shared" ca="1" si="17"/>
        <v/>
      </c>
      <c r="AV56" s="261" t="str">
        <f t="shared" si="18"/>
        <v/>
      </c>
      <c r="AW56" s="262" t="str">
        <f t="shared" si="19"/>
        <v/>
      </c>
      <c r="AX56" s="263" t="str">
        <f t="shared" si="20"/>
        <v/>
      </c>
      <c r="AY56" s="262" t="str">
        <f t="shared" si="21"/>
        <v/>
      </c>
      <c r="AZ56" s="263" t="str">
        <f t="shared" si="22"/>
        <v/>
      </c>
      <c r="BA56" s="281" t="str">
        <f t="shared" si="23"/>
        <v/>
      </c>
      <c r="BB56" s="260"/>
      <c r="BC56" s="282"/>
      <c r="BD56" s="282"/>
      <c r="BE56" s="282"/>
      <c r="BF56" s="282"/>
      <c r="BG56" s="282"/>
      <c r="BH56" s="282"/>
      <c r="BI56" s="282"/>
      <c r="BJ56" s="141"/>
      <c r="BK56" s="126" t="e">
        <f t="shared" si="24"/>
        <v>#N/A</v>
      </c>
      <c r="BL56" s="126" t="e">
        <f t="shared" si="25"/>
        <v>#N/A</v>
      </c>
      <c r="BM56" s="126" t="e">
        <f t="shared" si="26"/>
        <v>#N/A</v>
      </c>
      <c r="BN56" s="126" t="e">
        <f t="shared" si="27"/>
        <v>#N/A</v>
      </c>
      <c r="BO56" s="126" t="e">
        <f t="shared" si="28"/>
        <v>#N/A</v>
      </c>
      <c r="BP56" s="126" t="e">
        <f t="shared" si="29"/>
        <v>#N/A</v>
      </c>
      <c r="BQ56" s="126" t="e">
        <f t="shared" si="30"/>
        <v>#N/A</v>
      </c>
      <c r="BR56" s="126" t="e">
        <f t="shared" si="31"/>
        <v>#N/A</v>
      </c>
      <c r="BS56" s="126" t="e">
        <f t="shared" si="32"/>
        <v>#N/A</v>
      </c>
      <c r="BT56" s="126" t="e">
        <f t="shared" si="33"/>
        <v>#N/A</v>
      </c>
      <c r="BU56" s="126" t="e">
        <f t="shared" si="34"/>
        <v>#N/A</v>
      </c>
      <c r="BV56" s="126" t="e">
        <f t="shared" si="35"/>
        <v>#N/A</v>
      </c>
      <c r="BW56" s="126" t="e">
        <f t="shared" si="36"/>
        <v>#N/A</v>
      </c>
      <c r="BX56" s="126" t="e">
        <f t="shared" si="37"/>
        <v>#N/A</v>
      </c>
      <c r="BY56" s="141"/>
      <c r="BZ56" s="316" t="e">
        <f t="shared" si="38"/>
        <v>#N/A</v>
      </c>
      <c r="CA56" s="316" t="e">
        <f t="shared" si="39"/>
        <v>#N/A</v>
      </c>
      <c r="CB56" s="316" t="e">
        <f t="shared" si="40"/>
        <v>#N/A</v>
      </c>
      <c r="CC56" s="316" t="e">
        <f t="shared" si="41"/>
        <v>#N/A</v>
      </c>
      <c r="CD56" s="316" t="e">
        <f t="shared" si="42"/>
        <v>#N/A</v>
      </c>
      <c r="CE56" s="316" t="e">
        <f t="shared" si="43"/>
        <v>#N/A</v>
      </c>
      <c r="CF56" s="316" t="e">
        <f t="shared" si="44"/>
        <v>#N/A</v>
      </c>
      <c r="CG56" s="316" t="e">
        <f t="shared" si="45"/>
        <v>#N/A</v>
      </c>
      <c r="CH56" s="316" t="e">
        <f t="shared" si="46"/>
        <v>#N/A</v>
      </c>
      <c r="CI56" s="316" t="e">
        <f t="shared" si="47"/>
        <v>#N/A</v>
      </c>
      <c r="CJ56" s="141" t="e">
        <f t="shared" si="48"/>
        <v>#N/A</v>
      </c>
      <c r="CK56" s="141"/>
      <c r="CL56" s="141"/>
      <c r="CM56" s="141"/>
    </row>
    <row r="57" spans="1:91" ht="12.75" customHeight="1">
      <c r="A57" s="1">
        <f>IF('СПИСОК КЛАССА'!M57&gt;0,1,0)</f>
        <v>0</v>
      </c>
      <c r="B57" s="236">
        <v>33</v>
      </c>
      <c r="C57" s="59" t="str">
        <f>IF(NOT(ISBLANK('СПИСОК КЛАССА'!C57)),'СПИСОК КЛАССА'!C57,"")</f>
        <v/>
      </c>
      <c r="D57" s="83" t="str">
        <f>IF(NOT(ISBLANK('СПИСОК КЛАССА'!D57)),IF($A57=1,'СПИСОК КЛАССА'!D57, "УЧЕНИК НЕ ВЫПОЛНЯЛ РАБОТУ"),"")</f>
        <v/>
      </c>
      <c r="E57" s="182" t="str">
        <f>IF($C57&lt;&gt;"",'СПИСОК КЛАССА'!M57,"")</f>
        <v/>
      </c>
      <c r="F57" s="135"/>
      <c r="G57" s="135"/>
      <c r="H57" s="135"/>
      <c r="I57" s="135"/>
      <c r="J57" s="135"/>
      <c r="K57" s="135"/>
      <c r="L57" s="135"/>
      <c r="M57" s="135"/>
      <c r="N57" s="135"/>
      <c r="O57" s="135"/>
      <c r="P57" s="135"/>
      <c r="Q57" s="135"/>
      <c r="R57" s="135"/>
      <c r="S57" s="135"/>
      <c r="T57" s="135"/>
      <c r="U57" s="135"/>
      <c r="V57" s="135"/>
      <c r="W57" s="135"/>
      <c r="X57" s="135"/>
      <c r="Y57" s="135"/>
      <c r="Z57" s="135"/>
      <c r="AA57" s="135"/>
      <c r="AB57" s="126"/>
      <c r="AC57" s="126"/>
      <c r="AD57" s="126"/>
      <c r="AE57" s="126"/>
      <c r="AF57" s="126"/>
      <c r="AG57" s="60"/>
      <c r="AH57" s="60"/>
      <c r="AI57" s="60"/>
      <c r="AJ57" s="60"/>
      <c r="AK57" s="60"/>
      <c r="AL57" s="60"/>
      <c r="AM57" s="60"/>
      <c r="AN57" s="60"/>
      <c r="AO57" s="60"/>
      <c r="AP57" s="60"/>
      <c r="AQ57" s="60"/>
      <c r="AR57" s="60"/>
      <c r="AS57" s="60"/>
      <c r="AT57" s="98"/>
      <c r="AU57" s="370" t="str">
        <f t="shared" ca="1" si="17"/>
        <v/>
      </c>
      <c r="AV57" s="261" t="str">
        <f t="shared" si="18"/>
        <v/>
      </c>
      <c r="AW57" s="262" t="str">
        <f t="shared" si="19"/>
        <v/>
      </c>
      <c r="AX57" s="263" t="str">
        <f t="shared" si="20"/>
        <v/>
      </c>
      <c r="AY57" s="262" t="str">
        <f t="shared" si="21"/>
        <v/>
      </c>
      <c r="AZ57" s="263" t="str">
        <f t="shared" si="22"/>
        <v/>
      </c>
      <c r="BA57" s="281" t="str">
        <f t="shared" si="23"/>
        <v/>
      </c>
      <c r="BB57" s="260"/>
      <c r="BC57" s="282"/>
      <c r="BD57" s="282"/>
      <c r="BE57" s="282"/>
      <c r="BF57" s="282"/>
      <c r="BG57" s="282"/>
      <c r="BH57" s="282"/>
      <c r="BI57" s="282"/>
      <c r="BJ57" s="141"/>
      <c r="BK57" s="126" t="e">
        <f t="shared" si="24"/>
        <v>#N/A</v>
      </c>
      <c r="BL57" s="126" t="e">
        <f t="shared" si="25"/>
        <v>#N/A</v>
      </c>
      <c r="BM57" s="126" t="e">
        <f t="shared" si="26"/>
        <v>#N/A</v>
      </c>
      <c r="BN57" s="126" t="e">
        <f t="shared" si="27"/>
        <v>#N/A</v>
      </c>
      <c r="BO57" s="126" t="e">
        <f t="shared" si="28"/>
        <v>#N/A</v>
      </c>
      <c r="BP57" s="126" t="e">
        <f t="shared" si="29"/>
        <v>#N/A</v>
      </c>
      <c r="BQ57" s="126" t="e">
        <f t="shared" si="30"/>
        <v>#N/A</v>
      </c>
      <c r="BR57" s="126" t="e">
        <f t="shared" si="31"/>
        <v>#N/A</v>
      </c>
      <c r="BS57" s="126" t="e">
        <f t="shared" si="32"/>
        <v>#N/A</v>
      </c>
      <c r="BT57" s="126" t="e">
        <f t="shared" si="33"/>
        <v>#N/A</v>
      </c>
      <c r="BU57" s="126" t="e">
        <f t="shared" si="34"/>
        <v>#N/A</v>
      </c>
      <c r="BV57" s="126" t="e">
        <f t="shared" si="35"/>
        <v>#N/A</v>
      </c>
      <c r="BW57" s="126" t="e">
        <f t="shared" si="36"/>
        <v>#N/A</v>
      </c>
      <c r="BX57" s="126" t="e">
        <f t="shared" si="37"/>
        <v>#N/A</v>
      </c>
      <c r="BY57" s="141"/>
      <c r="BZ57" s="316" t="e">
        <f t="shared" si="38"/>
        <v>#N/A</v>
      </c>
      <c r="CA57" s="316" t="e">
        <f t="shared" si="39"/>
        <v>#N/A</v>
      </c>
      <c r="CB57" s="316" t="e">
        <f t="shared" si="40"/>
        <v>#N/A</v>
      </c>
      <c r="CC57" s="316" t="e">
        <f t="shared" si="41"/>
        <v>#N/A</v>
      </c>
      <c r="CD57" s="316" t="e">
        <f t="shared" si="42"/>
        <v>#N/A</v>
      </c>
      <c r="CE57" s="316" t="e">
        <f t="shared" si="43"/>
        <v>#N/A</v>
      </c>
      <c r="CF57" s="316" t="e">
        <f t="shared" si="44"/>
        <v>#N/A</v>
      </c>
      <c r="CG57" s="316" t="e">
        <f t="shared" si="45"/>
        <v>#N/A</v>
      </c>
      <c r="CH57" s="316" t="e">
        <f t="shared" si="46"/>
        <v>#N/A</v>
      </c>
      <c r="CI57" s="316" t="e">
        <f t="shared" si="47"/>
        <v>#N/A</v>
      </c>
      <c r="CJ57" s="141" t="e">
        <f t="shared" si="48"/>
        <v>#N/A</v>
      </c>
      <c r="CK57" s="141"/>
      <c r="CL57" s="141"/>
      <c r="CM57" s="141"/>
    </row>
    <row r="58" spans="1:91" ht="12.75" customHeight="1">
      <c r="A58" s="1">
        <f>IF('СПИСОК КЛАССА'!M58&gt;0,1,0)</f>
        <v>0</v>
      </c>
      <c r="B58" s="236">
        <v>34</v>
      </c>
      <c r="C58" s="59" t="str">
        <f>IF(NOT(ISBLANK('СПИСОК КЛАССА'!C58)),'СПИСОК КЛАССА'!C58,"")</f>
        <v/>
      </c>
      <c r="D58" s="83" t="str">
        <f>IF(NOT(ISBLANK('СПИСОК КЛАССА'!D58)),IF($A58=1,'СПИСОК КЛАССА'!D58, "УЧЕНИК НЕ ВЫПОЛНЯЛ РАБОТУ"),"")</f>
        <v/>
      </c>
      <c r="E58" s="182" t="str">
        <f>IF($C58&lt;&gt;"",'СПИСОК КЛАССА'!M58,"")</f>
        <v/>
      </c>
      <c r="F58" s="135"/>
      <c r="G58" s="135"/>
      <c r="H58" s="135"/>
      <c r="I58" s="135"/>
      <c r="J58" s="135"/>
      <c r="K58" s="135"/>
      <c r="L58" s="135"/>
      <c r="M58" s="135"/>
      <c r="N58" s="135"/>
      <c r="O58" s="135"/>
      <c r="P58" s="135"/>
      <c r="Q58" s="135"/>
      <c r="R58" s="135"/>
      <c r="S58" s="135"/>
      <c r="T58" s="135"/>
      <c r="U58" s="135"/>
      <c r="V58" s="135"/>
      <c r="W58" s="135"/>
      <c r="X58" s="135"/>
      <c r="Y58" s="135"/>
      <c r="Z58" s="135"/>
      <c r="AA58" s="135"/>
      <c r="AB58" s="126"/>
      <c r="AC58" s="126"/>
      <c r="AD58" s="126"/>
      <c r="AE58" s="126"/>
      <c r="AF58" s="126"/>
      <c r="AG58" s="60"/>
      <c r="AH58" s="60"/>
      <c r="AI58" s="60"/>
      <c r="AJ58" s="60"/>
      <c r="AK58" s="60"/>
      <c r="AL58" s="60"/>
      <c r="AM58" s="60"/>
      <c r="AN58" s="60"/>
      <c r="AO58" s="60"/>
      <c r="AP58" s="60"/>
      <c r="AQ58" s="60"/>
      <c r="AR58" s="60"/>
      <c r="AS58" s="60"/>
      <c r="AT58" s="98"/>
      <c r="AU58" s="370" t="str">
        <f t="shared" ca="1" si="17"/>
        <v/>
      </c>
      <c r="AV58" s="261" t="str">
        <f t="shared" si="18"/>
        <v/>
      </c>
      <c r="AW58" s="262" t="str">
        <f t="shared" si="19"/>
        <v/>
      </c>
      <c r="AX58" s="263" t="str">
        <f t="shared" si="20"/>
        <v/>
      </c>
      <c r="AY58" s="262" t="str">
        <f t="shared" si="21"/>
        <v/>
      </c>
      <c r="AZ58" s="263" t="str">
        <f t="shared" si="22"/>
        <v/>
      </c>
      <c r="BA58" s="281" t="str">
        <f t="shared" si="23"/>
        <v/>
      </c>
      <c r="BB58" s="260"/>
      <c r="BC58" s="282"/>
      <c r="BD58" s="282"/>
      <c r="BE58" s="282"/>
      <c r="BF58" s="282"/>
      <c r="BG58" s="282"/>
      <c r="BH58" s="282"/>
      <c r="BI58" s="282"/>
      <c r="BJ58" s="141"/>
      <c r="BK58" s="126" t="e">
        <f t="shared" si="24"/>
        <v>#N/A</v>
      </c>
      <c r="BL58" s="126" t="e">
        <f t="shared" si="25"/>
        <v>#N/A</v>
      </c>
      <c r="BM58" s="126" t="e">
        <f t="shared" si="26"/>
        <v>#N/A</v>
      </c>
      <c r="BN58" s="126" t="e">
        <f t="shared" si="27"/>
        <v>#N/A</v>
      </c>
      <c r="BO58" s="126" t="e">
        <f t="shared" si="28"/>
        <v>#N/A</v>
      </c>
      <c r="BP58" s="126" t="e">
        <f t="shared" si="29"/>
        <v>#N/A</v>
      </c>
      <c r="BQ58" s="126" t="e">
        <f t="shared" si="30"/>
        <v>#N/A</v>
      </c>
      <c r="BR58" s="126" t="e">
        <f t="shared" si="31"/>
        <v>#N/A</v>
      </c>
      <c r="BS58" s="126" t="e">
        <f t="shared" si="32"/>
        <v>#N/A</v>
      </c>
      <c r="BT58" s="126" t="e">
        <f t="shared" si="33"/>
        <v>#N/A</v>
      </c>
      <c r="BU58" s="126" t="e">
        <f t="shared" si="34"/>
        <v>#N/A</v>
      </c>
      <c r="BV58" s="126" t="e">
        <f t="shared" si="35"/>
        <v>#N/A</v>
      </c>
      <c r="BW58" s="126" t="e">
        <f t="shared" si="36"/>
        <v>#N/A</v>
      </c>
      <c r="BX58" s="126" t="e">
        <f t="shared" si="37"/>
        <v>#N/A</v>
      </c>
      <c r="BY58" s="141"/>
      <c r="BZ58" s="316" t="e">
        <f t="shared" si="38"/>
        <v>#N/A</v>
      </c>
      <c r="CA58" s="316" t="e">
        <f t="shared" si="39"/>
        <v>#N/A</v>
      </c>
      <c r="CB58" s="316" t="e">
        <f t="shared" si="40"/>
        <v>#N/A</v>
      </c>
      <c r="CC58" s="316" t="e">
        <f t="shared" si="41"/>
        <v>#N/A</v>
      </c>
      <c r="CD58" s="316" t="e">
        <f t="shared" si="42"/>
        <v>#N/A</v>
      </c>
      <c r="CE58" s="316" t="e">
        <f t="shared" si="43"/>
        <v>#N/A</v>
      </c>
      <c r="CF58" s="316" t="e">
        <f t="shared" si="44"/>
        <v>#N/A</v>
      </c>
      <c r="CG58" s="316" t="e">
        <f t="shared" si="45"/>
        <v>#N/A</v>
      </c>
      <c r="CH58" s="316" t="e">
        <f t="shared" si="46"/>
        <v>#N/A</v>
      </c>
      <c r="CI58" s="316" t="e">
        <f t="shared" si="47"/>
        <v>#N/A</v>
      </c>
      <c r="CJ58" s="141" t="e">
        <f t="shared" si="48"/>
        <v>#N/A</v>
      </c>
      <c r="CK58" s="141"/>
      <c r="CL58" s="141"/>
      <c r="CM58" s="141"/>
    </row>
    <row r="59" spans="1:91" ht="12.75" customHeight="1">
      <c r="A59" s="1">
        <f>IF('СПИСОК КЛАССА'!M59&gt;0,1,0)</f>
        <v>0</v>
      </c>
      <c r="B59" s="236">
        <v>35</v>
      </c>
      <c r="C59" s="59" t="str">
        <f>IF(NOT(ISBLANK('СПИСОК КЛАССА'!C59)),'СПИСОК КЛАССА'!C59,"")</f>
        <v/>
      </c>
      <c r="D59" s="83" t="str">
        <f>IF(NOT(ISBLANK('СПИСОК КЛАССА'!D59)),IF($A59=1,'СПИСОК КЛАССА'!D59, "УЧЕНИК НЕ ВЫПОЛНЯЛ РАБОТУ"),"")</f>
        <v/>
      </c>
      <c r="E59" s="182" t="str">
        <f>IF($C59&lt;&gt;"",'СПИСОК КЛАССА'!M59,"")</f>
        <v/>
      </c>
      <c r="F59" s="135"/>
      <c r="G59" s="135"/>
      <c r="H59" s="135"/>
      <c r="I59" s="135"/>
      <c r="J59" s="135"/>
      <c r="K59" s="135"/>
      <c r="L59" s="135"/>
      <c r="M59" s="135"/>
      <c r="N59" s="135"/>
      <c r="O59" s="135"/>
      <c r="P59" s="135"/>
      <c r="Q59" s="135"/>
      <c r="R59" s="135"/>
      <c r="S59" s="135"/>
      <c r="T59" s="135"/>
      <c r="U59" s="135"/>
      <c r="V59" s="135"/>
      <c r="W59" s="135"/>
      <c r="X59" s="135"/>
      <c r="Y59" s="135"/>
      <c r="Z59" s="135"/>
      <c r="AA59" s="135"/>
      <c r="AB59" s="126"/>
      <c r="AC59" s="126"/>
      <c r="AD59" s="126"/>
      <c r="AE59" s="126"/>
      <c r="AF59" s="126"/>
      <c r="AG59" s="60"/>
      <c r="AH59" s="60"/>
      <c r="AI59" s="60"/>
      <c r="AJ59" s="60"/>
      <c r="AK59" s="60"/>
      <c r="AL59" s="60"/>
      <c r="AM59" s="60"/>
      <c r="AN59" s="60"/>
      <c r="AO59" s="60"/>
      <c r="AP59" s="60"/>
      <c r="AQ59" s="60"/>
      <c r="AR59" s="60"/>
      <c r="AS59" s="60"/>
      <c r="AT59" s="98"/>
      <c r="AU59" s="370" t="str">
        <f t="shared" ca="1" si="17"/>
        <v/>
      </c>
      <c r="AV59" s="261" t="str">
        <f t="shared" si="18"/>
        <v/>
      </c>
      <c r="AW59" s="262" t="str">
        <f t="shared" si="19"/>
        <v/>
      </c>
      <c r="AX59" s="263" t="str">
        <f t="shared" si="20"/>
        <v/>
      </c>
      <c r="AY59" s="262" t="str">
        <f t="shared" si="21"/>
        <v/>
      </c>
      <c r="AZ59" s="263" t="str">
        <f t="shared" si="22"/>
        <v/>
      </c>
      <c r="BA59" s="281" t="str">
        <f t="shared" si="23"/>
        <v/>
      </c>
      <c r="BB59" s="260"/>
      <c r="BC59" s="282"/>
      <c r="BD59" s="282"/>
      <c r="BE59" s="282"/>
      <c r="BF59" s="282"/>
      <c r="BG59" s="282"/>
      <c r="BH59" s="282"/>
      <c r="BI59" s="282"/>
      <c r="BJ59" s="141"/>
      <c r="BK59" s="126" t="e">
        <f t="shared" si="24"/>
        <v>#N/A</v>
      </c>
      <c r="BL59" s="126" t="e">
        <f t="shared" si="25"/>
        <v>#N/A</v>
      </c>
      <c r="BM59" s="126" t="e">
        <f t="shared" si="26"/>
        <v>#N/A</v>
      </c>
      <c r="BN59" s="126" t="e">
        <f t="shared" si="27"/>
        <v>#N/A</v>
      </c>
      <c r="BO59" s="126" t="e">
        <f t="shared" si="28"/>
        <v>#N/A</v>
      </c>
      <c r="BP59" s="126" t="e">
        <f t="shared" si="29"/>
        <v>#N/A</v>
      </c>
      <c r="BQ59" s="126" t="e">
        <f t="shared" si="30"/>
        <v>#N/A</v>
      </c>
      <c r="BR59" s="126" t="e">
        <f t="shared" si="31"/>
        <v>#N/A</v>
      </c>
      <c r="BS59" s="126" t="e">
        <f t="shared" si="32"/>
        <v>#N/A</v>
      </c>
      <c r="BT59" s="126" t="e">
        <f t="shared" si="33"/>
        <v>#N/A</v>
      </c>
      <c r="BU59" s="126" t="e">
        <f t="shared" si="34"/>
        <v>#N/A</v>
      </c>
      <c r="BV59" s="126" t="e">
        <f t="shared" si="35"/>
        <v>#N/A</v>
      </c>
      <c r="BW59" s="126" t="e">
        <f t="shared" si="36"/>
        <v>#N/A</v>
      </c>
      <c r="BX59" s="126" t="e">
        <f t="shared" si="37"/>
        <v>#N/A</v>
      </c>
      <c r="BY59" s="141"/>
      <c r="BZ59" s="316" t="e">
        <f t="shared" si="38"/>
        <v>#N/A</v>
      </c>
      <c r="CA59" s="316" t="e">
        <f t="shared" si="39"/>
        <v>#N/A</v>
      </c>
      <c r="CB59" s="316" t="e">
        <f t="shared" si="40"/>
        <v>#N/A</v>
      </c>
      <c r="CC59" s="316" t="e">
        <f t="shared" si="41"/>
        <v>#N/A</v>
      </c>
      <c r="CD59" s="316" t="e">
        <f t="shared" si="42"/>
        <v>#N/A</v>
      </c>
      <c r="CE59" s="316" t="e">
        <f t="shared" si="43"/>
        <v>#N/A</v>
      </c>
      <c r="CF59" s="316" t="e">
        <f t="shared" si="44"/>
        <v>#N/A</v>
      </c>
      <c r="CG59" s="316" t="e">
        <f t="shared" si="45"/>
        <v>#N/A</v>
      </c>
      <c r="CH59" s="316" t="e">
        <f t="shared" si="46"/>
        <v>#N/A</v>
      </c>
      <c r="CI59" s="316" t="e">
        <f t="shared" si="47"/>
        <v>#N/A</v>
      </c>
      <c r="CJ59" s="141" t="e">
        <f t="shared" si="48"/>
        <v>#N/A</v>
      </c>
      <c r="CK59" s="141"/>
      <c r="CL59" s="141"/>
      <c r="CM59" s="141"/>
    </row>
    <row r="60" spans="1:91" ht="12.75" customHeight="1">
      <c r="A60" s="1">
        <f>IF('СПИСОК КЛАССА'!M60&gt;0,1,0)</f>
        <v>0</v>
      </c>
      <c r="B60" s="236">
        <v>36</v>
      </c>
      <c r="C60" s="59" t="str">
        <f>IF(NOT(ISBLANK('СПИСОК КЛАССА'!C60)),'СПИСОК КЛАССА'!C60,"")</f>
        <v/>
      </c>
      <c r="D60" s="83" t="str">
        <f>IF(NOT(ISBLANK('СПИСОК КЛАССА'!D60)),IF($A60=1,'СПИСОК КЛАССА'!D60, "УЧЕНИК НЕ ВЫПОЛНЯЛ РАБОТУ"),"")</f>
        <v/>
      </c>
      <c r="E60" s="182" t="str">
        <f>IF($C60&lt;&gt;"",'СПИСОК КЛАССА'!M60,"")</f>
        <v/>
      </c>
      <c r="F60" s="135"/>
      <c r="G60" s="135"/>
      <c r="H60" s="135"/>
      <c r="I60" s="135"/>
      <c r="J60" s="135"/>
      <c r="K60" s="135"/>
      <c r="L60" s="135"/>
      <c r="M60" s="135"/>
      <c r="N60" s="135"/>
      <c r="O60" s="135"/>
      <c r="P60" s="135"/>
      <c r="Q60" s="135"/>
      <c r="R60" s="135"/>
      <c r="S60" s="135"/>
      <c r="T60" s="135"/>
      <c r="U60" s="135"/>
      <c r="V60" s="135"/>
      <c r="W60" s="135"/>
      <c r="X60" s="135"/>
      <c r="Y60" s="135"/>
      <c r="Z60" s="135"/>
      <c r="AA60" s="135"/>
      <c r="AB60" s="126"/>
      <c r="AC60" s="126"/>
      <c r="AD60" s="126"/>
      <c r="AE60" s="126"/>
      <c r="AF60" s="126"/>
      <c r="AG60" s="60"/>
      <c r="AH60" s="60"/>
      <c r="AI60" s="60"/>
      <c r="AJ60" s="60"/>
      <c r="AK60" s="60"/>
      <c r="AL60" s="60"/>
      <c r="AM60" s="60"/>
      <c r="AN60" s="60"/>
      <c r="AO60" s="60"/>
      <c r="AP60" s="60"/>
      <c r="AQ60" s="60"/>
      <c r="AR60" s="60"/>
      <c r="AS60" s="60"/>
      <c r="AT60" s="98"/>
      <c r="AU60" s="370" t="str">
        <f t="shared" ca="1" si="17"/>
        <v/>
      </c>
      <c r="AV60" s="261" t="str">
        <f t="shared" si="18"/>
        <v/>
      </c>
      <c r="AW60" s="262" t="str">
        <f t="shared" si="19"/>
        <v/>
      </c>
      <c r="AX60" s="263" t="str">
        <f t="shared" si="20"/>
        <v/>
      </c>
      <c r="AY60" s="262" t="str">
        <f t="shared" si="21"/>
        <v/>
      </c>
      <c r="AZ60" s="263" t="str">
        <f t="shared" si="22"/>
        <v/>
      </c>
      <c r="BA60" s="281" t="str">
        <f t="shared" si="23"/>
        <v/>
      </c>
      <c r="BB60" s="260"/>
      <c r="BC60" s="282"/>
      <c r="BD60" s="282"/>
      <c r="BE60" s="282"/>
      <c r="BF60" s="282"/>
      <c r="BG60" s="282"/>
      <c r="BH60" s="282"/>
      <c r="BI60" s="282"/>
      <c r="BJ60" s="141"/>
      <c r="BK60" s="126" t="e">
        <f t="shared" si="24"/>
        <v>#N/A</v>
      </c>
      <c r="BL60" s="126" t="e">
        <f t="shared" si="25"/>
        <v>#N/A</v>
      </c>
      <c r="BM60" s="126" t="e">
        <f t="shared" si="26"/>
        <v>#N/A</v>
      </c>
      <c r="BN60" s="126" t="e">
        <f t="shared" si="27"/>
        <v>#N/A</v>
      </c>
      <c r="BO60" s="126" t="e">
        <f t="shared" si="28"/>
        <v>#N/A</v>
      </c>
      <c r="BP60" s="126" t="e">
        <f t="shared" si="29"/>
        <v>#N/A</v>
      </c>
      <c r="BQ60" s="126" t="e">
        <f t="shared" si="30"/>
        <v>#N/A</v>
      </c>
      <c r="BR60" s="126" t="e">
        <f t="shared" si="31"/>
        <v>#N/A</v>
      </c>
      <c r="BS60" s="126" t="e">
        <f t="shared" si="32"/>
        <v>#N/A</v>
      </c>
      <c r="BT60" s="126" t="e">
        <f t="shared" si="33"/>
        <v>#N/A</v>
      </c>
      <c r="BU60" s="126" t="e">
        <f t="shared" si="34"/>
        <v>#N/A</v>
      </c>
      <c r="BV60" s="126" t="e">
        <f t="shared" si="35"/>
        <v>#N/A</v>
      </c>
      <c r="BW60" s="126" t="e">
        <f t="shared" si="36"/>
        <v>#N/A</v>
      </c>
      <c r="BX60" s="126" t="e">
        <f t="shared" si="37"/>
        <v>#N/A</v>
      </c>
      <c r="BY60" s="141"/>
      <c r="BZ60" s="316" t="e">
        <f t="shared" si="38"/>
        <v>#N/A</v>
      </c>
      <c r="CA60" s="316" t="e">
        <f t="shared" si="39"/>
        <v>#N/A</v>
      </c>
      <c r="CB60" s="316" t="e">
        <f t="shared" si="40"/>
        <v>#N/A</v>
      </c>
      <c r="CC60" s="316" t="e">
        <f t="shared" si="41"/>
        <v>#N/A</v>
      </c>
      <c r="CD60" s="316" t="e">
        <f t="shared" si="42"/>
        <v>#N/A</v>
      </c>
      <c r="CE60" s="316" t="e">
        <f t="shared" si="43"/>
        <v>#N/A</v>
      </c>
      <c r="CF60" s="316" t="e">
        <f t="shared" si="44"/>
        <v>#N/A</v>
      </c>
      <c r="CG60" s="316" t="e">
        <f t="shared" si="45"/>
        <v>#N/A</v>
      </c>
      <c r="CH60" s="316" t="e">
        <f t="shared" si="46"/>
        <v>#N/A</v>
      </c>
      <c r="CI60" s="316" t="e">
        <f t="shared" si="47"/>
        <v>#N/A</v>
      </c>
      <c r="CJ60" s="141" t="e">
        <f t="shared" si="48"/>
        <v>#N/A</v>
      </c>
      <c r="CK60" s="141"/>
      <c r="CL60" s="141"/>
      <c r="CM60" s="141"/>
    </row>
    <row r="61" spans="1:91" ht="12.75" customHeight="1">
      <c r="A61" s="1">
        <f>IF('СПИСОК КЛАССА'!M61&gt;0,1,0)</f>
        <v>0</v>
      </c>
      <c r="B61" s="236">
        <v>37</v>
      </c>
      <c r="C61" s="59" t="str">
        <f>IF(NOT(ISBLANK('СПИСОК КЛАССА'!C61)),'СПИСОК КЛАССА'!C61,"")</f>
        <v/>
      </c>
      <c r="D61" s="83" t="str">
        <f>IF(NOT(ISBLANK('СПИСОК КЛАССА'!D61)),IF($A61=1,'СПИСОК КЛАССА'!D61, "УЧЕНИК НЕ ВЫПОЛНЯЛ РАБОТУ"),"")</f>
        <v/>
      </c>
      <c r="E61" s="182" t="str">
        <f>IF($C61&lt;&gt;"",'СПИСОК КЛАССА'!M61,"")</f>
        <v/>
      </c>
      <c r="F61" s="135"/>
      <c r="G61" s="135"/>
      <c r="H61" s="135"/>
      <c r="I61" s="135"/>
      <c r="J61" s="135"/>
      <c r="K61" s="135"/>
      <c r="L61" s="135"/>
      <c r="M61" s="135"/>
      <c r="N61" s="135"/>
      <c r="O61" s="135"/>
      <c r="P61" s="135"/>
      <c r="Q61" s="135"/>
      <c r="R61" s="135"/>
      <c r="S61" s="135"/>
      <c r="T61" s="135"/>
      <c r="U61" s="135"/>
      <c r="V61" s="135"/>
      <c r="W61" s="135"/>
      <c r="X61" s="135"/>
      <c r="Y61" s="135"/>
      <c r="Z61" s="135"/>
      <c r="AA61" s="135"/>
      <c r="AB61" s="126"/>
      <c r="AC61" s="126"/>
      <c r="AD61" s="126"/>
      <c r="AE61" s="126"/>
      <c r="AF61" s="126"/>
      <c r="AG61" s="60"/>
      <c r="AH61" s="60"/>
      <c r="AI61" s="60"/>
      <c r="AJ61" s="60"/>
      <c r="AK61" s="60"/>
      <c r="AL61" s="60"/>
      <c r="AM61" s="60"/>
      <c r="AN61" s="60"/>
      <c r="AO61" s="60"/>
      <c r="AP61" s="60"/>
      <c r="AQ61" s="60"/>
      <c r="AR61" s="60"/>
      <c r="AS61" s="60"/>
      <c r="AT61" s="98"/>
      <c r="AU61" s="370" t="str">
        <f t="shared" ca="1" si="17"/>
        <v/>
      </c>
      <c r="AV61" s="261" t="str">
        <f t="shared" si="18"/>
        <v/>
      </c>
      <c r="AW61" s="262" t="str">
        <f t="shared" si="19"/>
        <v/>
      </c>
      <c r="AX61" s="263" t="str">
        <f t="shared" si="20"/>
        <v/>
      </c>
      <c r="AY61" s="262" t="str">
        <f t="shared" si="21"/>
        <v/>
      </c>
      <c r="AZ61" s="263" t="str">
        <f t="shared" si="22"/>
        <v/>
      </c>
      <c r="BA61" s="281" t="str">
        <f t="shared" si="23"/>
        <v/>
      </c>
      <c r="BB61" s="260"/>
      <c r="BC61" s="282"/>
      <c r="BD61" s="282"/>
      <c r="BE61" s="282"/>
      <c r="BF61" s="282"/>
      <c r="BG61" s="282"/>
      <c r="BH61" s="282"/>
      <c r="BI61" s="282"/>
      <c r="BJ61" s="141"/>
      <c r="BK61" s="126" t="e">
        <f t="shared" si="24"/>
        <v>#N/A</v>
      </c>
      <c r="BL61" s="126" t="e">
        <f t="shared" si="25"/>
        <v>#N/A</v>
      </c>
      <c r="BM61" s="126" t="e">
        <f t="shared" si="26"/>
        <v>#N/A</v>
      </c>
      <c r="BN61" s="126" t="e">
        <f t="shared" si="27"/>
        <v>#N/A</v>
      </c>
      <c r="BO61" s="126" t="e">
        <f t="shared" si="28"/>
        <v>#N/A</v>
      </c>
      <c r="BP61" s="126" t="e">
        <f t="shared" si="29"/>
        <v>#N/A</v>
      </c>
      <c r="BQ61" s="126" t="e">
        <f t="shared" si="30"/>
        <v>#N/A</v>
      </c>
      <c r="BR61" s="126" t="e">
        <f t="shared" si="31"/>
        <v>#N/A</v>
      </c>
      <c r="BS61" s="126" t="e">
        <f t="shared" si="32"/>
        <v>#N/A</v>
      </c>
      <c r="BT61" s="126" t="e">
        <f t="shared" si="33"/>
        <v>#N/A</v>
      </c>
      <c r="BU61" s="126" t="e">
        <f t="shared" si="34"/>
        <v>#N/A</v>
      </c>
      <c r="BV61" s="126" t="e">
        <f t="shared" si="35"/>
        <v>#N/A</v>
      </c>
      <c r="BW61" s="126" t="e">
        <f t="shared" si="36"/>
        <v>#N/A</v>
      </c>
      <c r="BX61" s="126" t="e">
        <f t="shared" si="37"/>
        <v>#N/A</v>
      </c>
      <c r="BY61" s="141"/>
      <c r="BZ61" s="316" t="e">
        <f t="shared" si="38"/>
        <v>#N/A</v>
      </c>
      <c r="CA61" s="316" t="e">
        <f t="shared" si="39"/>
        <v>#N/A</v>
      </c>
      <c r="CB61" s="316" t="e">
        <f t="shared" si="40"/>
        <v>#N/A</v>
      </c>
      <c r="CC61" s="316" t="e">
        <f t="shared" si="41"/>
        <v>#N/A</v>
      </c>
      <c r="CD61" s="316" t="e">
        <f t="shared" si="42"/>
        <v>#N/A</v>
      </c>
      <c r="CE61" s="316" t="e">
        <f t="shared" si="43"/>
        <v>#N/A</v>
      </c>
      <c r="CF61" s="316" t="e">
        <f t="shared" si="44"/>
        <v>#N/A</v>
      </c>
      <c r="CG61" s="316" t="e">
        <f t="shared" si="45"/>
        <v>#N/A</v>
      </c>
      <c r="CH61" s="316" t="e">
        <f t="shared" si="46"/>
        <v>#N/A</v>
      </c>
      <c r="CI61" s="316" t="e">
        <f t="shared" si="47"/>
        <v>#N/A</v>
      </c>
      <c r="CJ61" s="141" t="e">
        <f t="shared" si="48"/>
        <v>#N/A</v>
      </c>
      <c r="CK61" s="141"/>
      <c r="CL61" s="141"/>
      <c r="CM61" s="141"/>
    </row>
    <row r="62" spans="1:91" ht="12.75" customHeight="1">
      <c r="A62" s="1">
        <f>IF('СПИСОК КЛАССА'!M62&gt;0,1,0)</f>
        <v>0</v>
      </c>
      <c r="B62" s="236">
        <v>38</v>
      </c>
      <c r="C62" s="59" t="str">
        <f>IF(NOT(ISBLANK('СПИСОК КЛАССА'!C62)),'СПИСОК КЛАССА'!C62,"")</f>
        <v/>
      </c>
      <c r="D62" s="83" t="str">
        <f>IF(NOT(ISBLANK('СПИСОК КЛАССА'!D62)),IF($A62=1,'СПИСОК КЛАССА'!D62, "УЧЕНИК НЕ ВЫПОЛНЯЛ РАБОТУ"),"")</f>
        <v/>
      </c>
      <c r="E62" s="182" t="str">
        <f>IF($C62&lt;&gt;"",'СПИСОК КЛАССА'!M62,"")</f>
        <v/>
      </c>
      <c r="F62" s="135"/>
      <c r="G62" s="135"/>
      <c r="H62" s="135"/>
      <c r="I62" s="135"/>
      <c r="J62" s="135"/>
      <c r="K62" s="135"/>
      <c r="L62" s="135"/>
      <c r="M62" s="135"/>
      <c r="N62" s="135"/>
      <c r="O62" s="135"/>
      <c r="P62" s="135"/>
      <c r="Q62" s="135"/>
      <c r="R62" s="135"/>
      <c r="S62" s="135"/>
      <c r="T62" s="135"/>
      <c r="U62" s="135"/>
      <c r="V62" s="135"/>
      <c r="W62" s="135"/>
      <c r="X62" s="135"/>
      <c r="Y62" s="135"/>
      <c r="Z62" s="135"/>
      <c r="AA62" s="135"/>
      <c r="AB62" s="126"/>
      <c r="AC62" s="126"/>
      <c r="AD62" s="126"/>
      <c r="AE62" s="126"/>
      <c r="AF62" s="126"/>
      <c r="AG62" s="60"/>
      <c r="AH62" s="60"/>
      <c r="AI62" s="60"/>
      <c r="AJ62" s="60"/>
      <c r="AK62" s="60"/>
      <c r="AL62" s="60"/>
      <c r="AM62" s="60"/>
      <c r="AN62" s="60"/>
      <c r="AO62" s="60"/>
      <c r="AP62" s="60"/>
      <c r="AQ62" s="60"/>
      <c r="AR62" s="60"/>
      <c r="AS62" s="60"/>
      <c r="AT62" s="98"/>
      <c r="AU62" s="370" t="str">
        <f t="shared" ca="1" si="17"/>
        <v/>
      </c>
      <c r="AV62" s="261" t="str">
        <f t="shared" si="18"/>
        <v/>
      </c>
      <c r="AW62" s="262" t="str">
        <f t="shared" si="19"/>
        <v/>
      </c>
      <c r="AX62" s="263" t="str">
        <f t="shared" si="20"/>
        <v/>
      </c>
      <c r="AY62" s="262" t="str">
        <f t="shared" si="21"/>
        <v/>
      </c>
      <c r="AZ62" s="263" t="str">
        <f t="shared" si="22"/>
        <v/>
      </c>
      <c r="BA62" s="281" t="str">
        <f t="shared" si="23"/>
        <v/>
      </c>
      <c r="BB62" s="260"/>
      <c r="BC62" s="282"/>
      <c r="BD62" s="282"/>
      <c r="BE62" s="282"/>
      <c r="BF62" s="282"/>
      <c r="BG62" s="282"/>
      <c r="BH62" s="282"/>
      <c r="BI62" s="282"/>
      <c r="BJ62" s="141"/>
      <c r="BK62" s="126" t="e">
        <f t="shared" si="24"/>
        <v>#N/A</v>
      </c>
      <c r="BL62" s="126" t="e">
        <f t="shared" si="25"/>
        <v>#N/A</v>
      </c>
      <c r="BM62" s="126" t="e">
        <f t="shared" si="26"/>
        <v>#N/A</v>
      </c>
      <c r="BN62" s="126" t="e">
        <f t="shared" si="27"/>
        <v>#N/A</v>
      </c>
      <c r="BO62" s="126" t="e">
        <f t="shared" si="28"/>
        <v>#N/A</v>
      </c>
      <c r="BP62" s="126" t="e">
        <f t="shared" si="29"/>
        <v>#N/A</v>
      </c>
      <c r="BQ62" s="126" t="e">
        <f t="shared" si="30"/>
        <v>#N/A</v>
      </c>
      <c r="BR62" s="126" t="e">
        <f t="shared" si="31"/>
        <v>#N/A</v>
      </c>
      <c r="BS62" s="126" t="e">
        <f t="shared" si="32"/>
        <v>#N/A</v>
      </c>
      <c r="BT62" s="126" t="e">
        <f t="shared" si="33"/>
        <v>#N/A</v>
      </c>
      <c r="BU62" s="126" t="e">
        <f t="shared" si="34"/>
        <v>#N/A</v>
      </c>
      <c r="BV62" s="126" t="e">
        <f t="shared" si="35"/>
        <v>#N/A</v>
      </c>
      <c r="BW62" s="126" t="e">
        <f t="shared" si="36"/>
        <v>#N/A</v>
      </c>
      <c r="BX62" s="126" t="e">
        <f t="shared" si="37"/>
        <v>#N/A</v>
      </c>
      <c r="BY62" s="141"/>
      <c r="BZ62" s="316" t="e">
        <f t="shared" si="38"/>
        <v>#N/A</v>
      </c>
      <c r="CA62" s="316" t="e">
        <f t="shared" si="39"/>
        <v>#N/A</v>
      </c>
      <c r="CB62" s="316" t="e">
        <f t="shared" si="40"/>
        <v>#N/A</v>
      </c>
      <c r="CC62" s="316" t="e">
        <f t="shared" si="41"/>
        <v>#N/A</v>
      </c>
      <c r="CD62" s="316" t="e">
        <f t="shared" si="42"/>
        <v>#N/A</v>
      </c>
      <c r="CE62" s="316" t="e">
        <f t="shared" si="43"/>
        <v>#N/A</v>
      </c>
      <c r="CF62" s="316" t="e">
        <f t="shared" si="44"/>
        <v>#N/A</v>
      </c>
      <c r="CG62" s="316" t="e">
        <f t="shared" si="45"/>
        <v>#N/A</v>
      </c>
      <c r="CH62" s="316" t="e">
        <f t="shared" si="46"/>
        <v>#N/A</v>
      </c>
      <c r="CI62" s="316" t="e">
        <f t="shared" si="47"/>
        <v>#N/A</v>
      </c>
      <c r="CJ62" s="141" t="e">
        <f t="shared" si="48"/>
        <v>#N/A</v>
      </c>
      <c r="CK62" s="141"/>
      <c r="CL62" s="141"/>
      <c r="CM62" s="141"/>
    </row>
    <row r="63" spans="1:91" ht="12.75" customHeight="1">
      <c r="A63" s="1">
        <f>IF('СПИСОК КЛАССА'!M63&gt;0,1,0)</f>
        <v>0</v>
      </c>
      <c r="B63" s="236">
        <v>39</v>
      </c>
      <c r="C63" s="59" t="str">
        <f>IF(NOT(ISBLANK('СПИСОК КЛАССА'!C63)),'СПИСОК КЛАССА'!C63,"")</f>
        <v/>
      </c>
      <c r="D63" s="83" t="str">
        <f>IF(NOT(ISBLANK('СПИСОК КЛАССА'!D63)),IF($A63=1,'СПИСОК КЛАССА'!D63, "УЧЕНИК НЕ ВЫПОЛНЯЛ РАБОТУ"),"")</f>
        <v/>
      </c>
      <c r="E63" s="182" t="str">
        <f>IF($C63&lt;&gt;"",'СПИСОК КЛАССА'!M63,"")</f>
        <v/>
      </c>
      <c r="F63" s="135"/>
      <c r="G63" s="135"/>
      <c r="H63" s="135"/>
      <c r="I63" s="135"/>
      <c r="J63" s="135"/>
      <c r="K63" s="135"/>
      <c r="L63" s="135"/>
      <c r="M63" s="135"/>
      <c r="N63" s="135"/>
      <c r="O63" s="135"/>
      <c r="P63" s="135"/>
      <c r="Q63" s="135"/>
      <c r="R63" s="135"/>
      <c r="S63" s="135"/>
      <c r="T63" s="135"/>
      <c r="U63" s="135"/>
      <c r="V63" s="135"/>
      <c r="W63" s="135"/>
      <c r="X63" s="135"/>
      <c r="Y63" s="135"/>
      <c r="Z63" s="135"/>
      <c r="AA63" s="135"/>
      <c r="AB63" s="126"/>
      <c r="AC63" s="126"/>
      <c r="AD63" s="126"/>
      <c r="AE63" s="126"/>
      <c r="AF63" s="126"/>
      <c r="AG63" s="84"/>
      <c r="AH63" s="84"/>
      <c r="AI63" s="84"/>
      <c r="AJ63" s="84"/>
      <c r="AK63" s="84"/>
      <c r="AL63" s="84"/>
      <c r="AM63" s="84"/>
      <c r="AN63" s="84"/>
      <c r="AO63" s="84"/>
      <c r="AP63" s="84"/>
      <c r="AQ63" s="84"/>
      <c r="AR63" s="84"/>
      <c r="AS63" s="84"/>
      <c r="AT63" s="98"/>
      <c r="AU63" s="370" t="str">
        <f t="shared" ca="1" si="17"/>
        <v/>
      </c>
      <c r="AV63" s="261" t="str">
        <f t="shared" si="18"/>
        <v/>
      </c>
      <c r="AW63" s="262" t="str">
        <f t="shared" si="19"/>
        <v/>
      </c>
      <c r="AX63" s="263" t="str">
        <f t="shared" si="20"/>
        <v/>
      </c>
      <c r="AY63" s="262" t="str">
        <f t="shared" si="21"/>
        <v/>
      </c>
      <c r="AZ63" s="263" t="str">
        <f t="shared" si="22"/>
        <v/>
      </c>
      <c r="BA63" s="281" t="str">
        <f t="shared" si="23"/>
        <v/>
      </c>
      <c r="BB63" s="260"/>
      <c r="BC63" s="282"/>
      <c r="BD63" s="282"/>
      <c r="BE63" s="282"/>
      <c r="BF63" s="282"/>
      <c r="BG63" s="282"/>
      <c r="BH63" s="282"/>
      <c r="BI63" s="282"/>
      <c r="BJ63" s="141"/>
      <c r="BK63" s="126" t="e">
        <f t="shared" si="24"/>
        <v>#N/A</v>
      </c>
      <c r="BL63" s="126" t="e">
        <f t="shared" si="25"/>
        <v>#N/A</v>
      </c>
      <c r="BM63" s="126" t="e">
        <f t="shared" si="26"/>
        <v>#N/A</v>
      </c>
      <c r="BN63" s="126" t="e">
        <f t="shared" si="27"/>
        <v>#N/A</v>
      </c>
      <c r="BO63" s="126" t="e">
        <f t="shared" si="28"/>
        <v>#N/A</v>
      </c>
      <c r="BP63" s="126" t="e">
        <f t="shared" si="29"/>
        <v>#N/A</v>
      </c>
      <c r="BQ63" s="126" t="e">
        <f t="shared" si="30"/>
        <v>#N/A</v>
      </c>
      <c r="BR63" s="126" t="e">
        <f t="shared" si="31"/>
        <v>#N/A</v>
      </c>
      <c r="BS63" s="126" t="e">
        <f t="shared" si="32"/>
        <v>#N/A</v>
      </c>
      <c r="BT63" s="126" t="e">
        <f t="shared" si="33"/>
        <v>#N/A</v>
      </c>
      <c r="BU63" s="126" t="e">
        <f t="shared" si="34"/>
        <v>#N/A</v>
      </c>
      <c r="BV63" s="126" t="e">
        <f t="shared" si="35"/>
        <v>#N/A</v>
      </c>
      <c r="BW63" s="126" t="e">
        <f t="shared" si="36"/>
        <v>#N/A</v>
      </c>
      <c r="BX63" s="126" t="e">
        <f t="shared" si="37"/>
        <v>#N/A</v>
      </c>
      <c r="BY63" s="141"/>
      <c r="BZ63" s="316" t="e">
        <f t="shared" si="38"/>
        <v>#N/A</v>
      </c>
      <c r="CA63" s="316" t="e">
        <f t="shared" si="39"/>
        <v>#N/A</v>
      </c>
      <c r="CB63" s="316" t="e">
        <f t="shared" si="40"/>
        <v>#N/A</v>
      </c>
      <c r="CC63" s="316" t="e">
        <f t="shared" si="41"/>
        <v>#N/A</v>
      </c>
      <c r="CD63" s="316" t="e">
        <f t="shared" si="42"/>
        <v>#N/A</v>
      </c>
      <c r="CE63" s="316" t="e">
        <f t="shared" si="43"/>
        <v>#N/A</v>
      </c>
      <c r="CF63" s="316" t="e">
        <f t="shared" si="44"/>
        <v>#N/A</v>
      </c>
      <c r="CG63" s="316" t="e">
        <f t="shared" si="45"/>
        <v>#N/A</v>
      </c>
      <c r="CH63" s="316" t="e">
        <f t="shared" si="46"/>
        <v>#N/A</v>
      </c>
      <c r="CI63" s="316" t="e">
        <f t="shared" si="47"/>
        <v>#N/A</v>
      </c>
      <c r="CJ63" s="141" t="e">
        <f t="shared" si="48"/>
        <v>#N/A</v>
      </c>
      <c r="CK63" s="141"/>
      <c r="CL63" s="141"/>
      <c r="CM63" s="141"/>
    </row>
    <row r="64" spans="1:91" ht="12.75" customHeight="1" thickBot="1">
      <c r="A64" s="1">
        <f>IF('СПИСОК КЛАССА'!M64&gt;0,1,0)</f>
        <v>0</v>
      </c>
      <c r="B64" s="237">
        <v>40</v>
      </c>
      <c r="C64" s="238" t="str">
        <f>IF(NOT(ISBLANK('СПИСОК КЛАССА'!C64)),'СПИСОК КЛАССА'!C64,"")</f>
        <v/>
      </c>
      <c r="D64" s="239" t="str">
        <f>IF(NOT(ISBLANK('СПИСОК КЛАССА'!D64)),IF($A64=1,'СПИСОК КЛАССА'!D64, "УЧЕНИК НЕ ВЫПОЛНЯЛ РАБОТУ"),"")</f>
        <v/>
      </c>
      <c r="E64" s="182" t="str">
        <f>IF($C64&lt;&gt;"",'СПИСОК КЛАССА'!M64,"")</f>
        <v/>
      </c>
      <c r="F64" s="135"/>
      <c r="G64" s="135"/>
      <c r="H64" s="135"/>
      <c r="I64" s="135"/>
      <c r="J64" s="135"/>
      <c r="K64" s="135"/>
      <c r="L64" s="135"/>
      <c r="M64" s="135"/>
      <c r="N64" s="135"/>
      <c r="O64" s="135"/>
      <c r="P64" s="135"/>
      <c r="Q64" s="135"/>
      <c r="R64" s="135"/>
      <c r="S64" s="135"/>
      <c r="T64" s="135"/>
      <c r="U64" s="135"/>
      <c r="V64" s="135"/>
      <c r="W64" s="135"/>
      <c r="X64" s="229"/>
      <c r="Y64" s="229"/>
      <c r="Z64" s="229"/>
      <c r="AA64" s="229"/>
      <c r="AB64" s="228"/>
      <c r="AC64" s="228"/>
      <c r="AD64" s="228"/>
      <c r="AE64" s="228"/>
      <c r="AF64" s="228"/>
      <c r="AG64" s="85"/>
      <c r="AH64" s="85"/>
      <c r="AI64" s="85"/>
      <c r="AJ64" s="85"/>
      <c r="AK64" s="85"/>
      <c r="AL64" s="85"/>
      <c r="AM64" s="85"/>
      <c r="AN64" s="85"/>
      <c r="AO64" s="85"/>
      <c r="AP64" s="85"/>
      <c r="AQ64" s="85"/>
      <c r="AR64" s="85"/>
      <c r="AS64" s="85"/>
      <c r="AT64" s="99"/>
      <c r="AU64" s="370" t="str">
        <f t="shared" ca="1" si="17"/>
        <v/>
      </c>
      <c r="AV64" s="261" t="str">
        <f t="shared" si="18"/>
        <v/>
      </c>
      <c r="AW64" s="262" t="str">
        <f t="shared" si="19"/>
        <v/>
      </c>
      <c r="AX64" s="263" t="str">
        <f t="shared" si="20"/>
        <v/>
      </c>
      <c r="AY64" s="262" t="str">
        <f t="shared" si="21"/>
        <v/>
      </c>
      <c r="AZ64" s="263" t="str">
        <f t="shared" si="22"/>
        <v/>
      </c>
      <c r="BA64" s="281" t="str">
        <f t="shared" si="23"/>
        <v/>
      </c>
      <c r="BB64" s="260"/>
      <c r="BC64" s="282"/>
      <c r="BD64" s="282"/>
      <c r="BE64" s="282"/>
      <c r="BF64" s="282"/>
      <c r="BG64" s="282"/>
      <c r="BH64" s="282"/>
      <c r="BI64" s="282"/>
      <c r="BJ64" s="141"/>
      <c r="BK64" s="126" t="e">
        <f t="shared" si="24"/>
        <v>#N/A</v>
      </c>
      <c r="BL64" s="126" t="e">
        <f t="shared" si="25"/>
        <v>#N/A</v>
      </c>
      <c r="BM64" s="126" t="e">
        <f t="shared" si="26"/>
        <v>#N/A</v>
      </c>
      <c r="BN64" s="126" t="e">
        <f t="shared" si="27"/>
        <v>#N/A</v>
      </c>
      <c r="BO64" s="126" t="e">
        <f t="shared" si="28"/>
        <v>#N/A</v>
      </c>
      <c r="BP64" s="126" t="e">
        <f t="shared" si="29"/>
        <v>#N/A</v>
      </c>
      <c r="BQ64" s="126" t="e">
        <f t="shared" si="30"/>
        <v>#N/A</v>
      </c>
      <c r="BR64" s="126" t="e">
        <f t="shared" si="31"/>
        <v>#N/A</v>
      </c>
      <c r="BS64" s="126" t="e">
        <f t="shared" si="32"/>
        <v>#N/A</v>
      </c>
      <c r="BT64" s="126" t="e">
        <f t="shared" si="33"/>
        <v>#N/A</v>
      </c>
      <c r="BU64" s="126" t="e">
        <f t="shared" si="34"/>
        <v>#N/A</v>
      </c>
      <c r="BV64" s="126" t="e">
        <f t="shared" si="35"/>
        <v>#N/A</v>
      </c>
      <c r="BW64" s="126" t="e">
        <f t="shared" si="36"/>
        <v>#N/A</v>
      </c>
      <c r="BX64" s="126" t="e">
        <f t="shared" si="37"/>
        <v>#N/A</v>
      </c>
      <c r="BY64" s="141"/>
      <c r="BZ64" s="316" t="e">
        <f t="shared" si="38"/>
        <v>#N/A</v>
      </c>
      <c r="CA64" s="316" t="e">
        <f t="shared" si="39"/>
        <v>#N/A</v>
      </c>
      <c r="CB64" s="316" t="e">
        <f t="shared" si="40"/>
        <v>#N/A</v>
      </c>
      <c r="CC64" s="316" t="e">
        <f t="shared" si="41"/>
        <v>#N/A</v>
      </c>
      <c r="CD64" s="316" t="e">
        <f t="shared" si="42"/>
        <v>#N/A</v>
      </c>
      <c r="CE64" s="316" t="e">
        <f t="shared" si="43"/>
        <v>#N/A</v>
      </c>
      <c r="CF64" s="316" t="e">
        <f t="shared" si="44"/>
        <v>#N/A</v>
      </c>
      <c r="CG64" s="316" t="e">
        <f t="shared" si="45"/>
        <v>#N/A</v>
      </c>
      <c r="CH64" s="316" t="e">
        <f t="shared" si="46"/>
        <v>#N/A</v>
      </c>
      <c r="CI64" s="316" t="e">
        <f t="shared" si="47"/>
        <v>#N/A</v>
      </c>
      <c r="CJ64" s="141" t="e">
        <f t="shared" si="48"/>
        <v>#N/A</v>
      </c>
      <c r="CK64" s="141"/>
      <c r="CL64" s="141"/>
      <c r="CM64" s="141"/>
    </row>
    <row r="65" spans="1:93">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138"/>
      <c r="BC65" s="187"/>
      <c r="BD65" s="187"/>
      <c r="BE65" s="187"/>
      <c r="BF65" s="188"/>
      <c r="BG65" s="62"/>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row>
    <row r="66" spans="1:93">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138"/>
      <c r="BC66" s="187"/>
      <c r="BD66" s="187"/>
      <c r="BE66" s="187"/>
      <c r="BF66" s="188"/>
      <c r="BG66" s="62"/>
      <c r="BH66" s="138"/>
      <c r="BI66" s="138"/>
      <c r="BJ66" s="138"/>
      <c r="BK66" s="138"/>
      <c r="BL66" s="138"/>
      <c r="BM66" s="138"/>
      <c r="BN66" s="138"/>
      <c r="BO66" s="138"/>
      <c r="BP66" s="138"/>
      <c r="BQ66" s="138"/>
      <c r="BR66" s="138"/>
      <c r="BS66" s="138"/>
      <c r="BT66" s="138"/>
      <c r="BU66" s="138"/>
      <c r="BV66" s="138"/>
      <c r="BW66" s="138"/>
      <c r="BX66" s="138"/>
      <c r="BY66" s="138"/>
      <c r="BZ66" s="138"/>
      <c r="CA66" s="138"/>
      <c r="CB66" s="138"/>
      <c r="CC66" s="138"/>
      <c r="CD66" s="138"/>
      <c r="CE66" s="138"/>
      <c r="CF66" s="138"/>
      <c r="CG66" s="138"/>
      <c r="CH66" s="138"/>
      <c r="CI66" s="138"/>
      <c r="CJ66" s="138"/>
      <c r="CK66" s="138"/>
      <c r="CL66" s="138"/>
      <c r="CM66" s="138"/>
      <c r="CN66" s="138"/>
      <c r="CO66" s="138"/>
    </row>
    <row r="67" spans="1:93">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138"/>
      <c r="BC67" s="187"/>
      <c r="BD67" s="187"/>
      <c r="BE67" s="187"/>
      <c r="BF67" s="188"/>
      <c r="BG67" s="62"/>
      <c r="BH67" s="138"/>
      <c r="BI67" s="138"/>
      <c r="BJ67" s="138"/>
      <c r="BK67" s="138"/>
      <c r="BL67" s="138"/>
      <c r="BM67" s="138"/>
      <c r="BN67" s="138"/>
      <c r="BO67" s="138"/>
      <c r="BP67" s="138"/>
      <c r="BQ67" s="138"/>
      <c r="BR67" s="138"/>
      <c r="BS67" s="138"/>
      <c r="BT67" s="138"/>
      <c r="BU67" s="138"/>
      <c r="BV67" s="138"/>
      <c r="BW67" s="138"/>
      <c r="BX67" s="138"/>
      <c r="BY67" s="138"/>
      <c r="BZ67" s="138"/>
      <c r="CA67" s="138"/>
      <c r="CB67" s="138"/>
      <c r="CC67" s="138"/>
      <c r="CD67" s="138"/>
      <c r="CE67" s="138"/>
      <c r="CF67" s="138"/>
      <c r="CG67" s="138"/>
      <c r="CH67" s="138"/>
      <c r="CI67" s="138"/>
      <c r="CJ67" s="138"/>
      <c r="CK67" s="138"/>
      <c r="CL67" s="138"/>
      <c r="CM67" s="138"/>
      <c r="CN67" s="138"/>
      <c r="CO67" s="138"/>
    </row>
    <row r="68" spans="1:93">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138"/>
      <c r="BC68" s="187"/>
      <c r="BD68" s="187"/>
      <c r="BE68" s="187"/>
      <c r="BF68" s="188"/>
      <c r="BG68" s="62"/>
      <c r="BH68" s="138"/>
      <c r="BI68" s="138"/>
      <c r="BJ68" s="138"/>
      <c r="BK68" s="138"/>
      <c r="BL68" s="138"/>
      <c r="BM68" s="138"/>
      <c r="BN68" s="138"/>
      <c r="BO68" s="138"/>
      <c r="BP68" s="138"/>
      <c r="BQ68" s="138"/>
      <c r="BR68" s="138"/>
      <c r="BS68" s="138"/>
      <c r="BT68" s="138"/>
      <c r="BU68" s="138"/>
      <c r="BV68" s="138"/>
      <c r="BW68" s="138"/>
      <c r="BX68" s="138"/>
      <c r="BY68" s="138"/>
      <c r="BZ68" s="138"/>
      <c r="CA68" s="138"/>
      <c r="CB68" s="138"/>
      <c r="CC68" s="138"/>
      <c r="CD68" s="138"/>
      <c r="CE68" s="138"/>
      <c r="CF68" s="138"/>
      <c r="CG68" s="138"/>
      <c r="CH68" s="138"/>
      <c r="CI68" s="138"/>
      <c r="CJ68" s="138"/>
      <c r="CK68" s="138"/>
      <c r="CL68" s="138"/>
      <c r="CM68" s="138"/>
      <c r="CN68" s="138"/>
      <c r="CO68" s="138"/>
    </row>
    <row r="69" spans="1:93">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138"/>
      <c r="BC69" s="187"/>
      <c r="BD69" s="187"/>
      <c r="BE69" s="187"/>
      <c r="BF69" s="188"/>
      <c r="BG69" s="62"/>
      <c r="BH69" s="138"/>
      <c r="BI69" s="138"/>
      <c r="BJ69" s="138"/>
      <c r="BK69" s="138"/>
      <c r="BL69" s="138"/>
      <c r="BM69" s="138"/>
      <c r="BN69" s="138"/>
      <c r="BO69" s="138"/>
      <c r="BP69" s="138"/>
      <c r="BQ69" s="138"/>
      <c r="BR69" s="138"/>
      <c r="BS69" s="138"/>
      <c r="BT69" s="138"/>
      <c r="BU69" s="138"/>
      <c r="BV69" s="138"/>
      <c r="BW69" s="138"/>
      <c r="BX69" s="138"/>
      <c r="BY69" s="138"/>
      <c r="BZ69" s="138"/>
      <c r="CA69" s="138"/>
      <c r="CB69" s="138"/>
      <c r="CC69" s="138"/>
      <c r="CD69" s="138"/>
      <c r="CE69" s="138"/>
      <c r="CF69" s="138"/>
      <c r="CG69" s="138"/>
      <c r="CH69" s="138"/>
      <c r="CI69" s="138"/>
      <c r="CJ69" s="138"/>
      <c r="CK69" s="138"/>
      <c r="CL69" s="138"/>
      <c r="CM69" s="138"/>
      <c r="CN69" s="138"/>
      <c r="CO69" s="138"/>
    </row>
    <row r="70" spans="1:93">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138"/>
      <c r="BC70" s="187"/>
      <c r="BD70" s="187"/>
      <c r="BE70" s="187"/>
      <c r="BF70" s="188"/>
      <c r="BG70" s="62"/>
      <c r="BH70" s="138"/>
      <c r="BI70" s="138"/>
      <c r="BJ70" s="138"/>
      <c r="BK70" s="138"/>
      <c r="BL70" s="138"/>
      <c r="BM70" s="138"/>
      <c r="BN70" s="138"/>
      <c r="BO70" s="138"/>
      <c r="BP70" s="138"/>
      <c r="BQ70" s="138"/>
      <c r="BR70" s="138"/>
      <c r="BS70" s="138"/>
      <c r="BT70" s="138"/>
      <c r="BU70" s="138"/>
      <c r="BV70" s="138"/>
      <c r="BW70" s="138"/>
      <c r="BX70" s="138"/>
      <c r="BY70" s="138"/>
      <c r="BZ70" s="138"/>
      <c r="CA70" s="138"/>
      <c r="CB70" s="138"/>
      <c r="CC70" s="138"/>
      <c r="CD70" s="138"/>
      <c r="CE70" s="138"/>
      <c r="CF70" s="138"/>
      <c r="CG70" s="138"/>
      <c r="CH70" s="138"/>
      <c r="CI70" s="138"/>
      <c r="CJ70" s="138"/>
      <c r="CK70" s="138"/>
      <c r="CL70" s="138"/>
      <c r="CM70" s="138"/>
      <c r="CN70" s="138"/>
      <c r="CO70" s="138"/>
    </row>
    <row r="71" spans="1:93">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138"/>
      <c r="BC71" s="187"/>
      <c r="BD71" s="187"/>
      <c r="BE71" s="187"/>
      <c r="BF71" s="188"/>
      <c r="BG71" s="62"/>
      <c r="BH71" s="138"/>
      <c r="BI71" s="138"/>
      <c r="BJ71" s="138"/>
      <c r="BK71" s="138"/>
      <c r="BL71" s="138"/>
      <c r="BM71" s="138"/>
      <c r="BN71" s="138"/>
      <c r="BO71" s="138"/>
      <c r="BP71" s="138"/>
      <c r="BQ71" s="138"/>
      <c r="BR71" s="138"/>
      <c r="BS71" s="138"/>
      <c r="BT71" s="138"/>
      <c r="BU71" s="138"/>
      <c r="BV71" s="138"/>
      <c r="BW71" s="138"/>
      <c r="BX71" s="138"/>
      <c r="BY71" s="138"/>
      <c r="BZ71" s="138"/>
      <c r="CA71" s="138"/>
      <c r="CB71" s="138"/>
      <c r="CC71" s="138"/>
      <c r="CD71" s="138"/>
      <c r="CE71" s="138"/>
      <c r="CF71" s="138"/>
      <c r="CG71" s="138"/>
      <c r="CH71" s="138"/>
      <c r="CI71" s="138"/>
      <c r="CJ71" s="138"/>
      <c r="CK71" s="138"/>
      <c r="CL71" s="138"/>
      <c r="CM71" s="138"/>
      <c r="CN71" s="138"/>
      <c r="CO71" s="138"/>
    </row>
    <row r="72" spans="1:93">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138"/>
      <c r="BC72" s="187"/>
      <c r="BD72" s="187"/>
      <c r="BE72" s="187"/>
      <c r="BF72" s="188"/>
      <c r="BG72" s="62"/>
      <c r="BH72" s="138"/>
      <c r="BI72" s="138"/>
      <c r="BJ72" s="138"/>
      <c r="BK72" s="138"/>
      <c r="BL72" s="138"/>
      <c r="BM72" s="138"/>
      <c r="BN72" s="138"/>
      <c r="BO72" s="138"/>
      <c r="BP72" s="138"/>
      <c r="BQ72" s="138"/>
      <c r="BR72" s="138"/>
      <c r="BS72" s="138"/>
      <c r="BT72" s="138"/>
      <c r="BU72" s="138"/>
      <c r="BV72" s="138"/>
      <c r="BW72" s="138"/>
      <c r="BX72" s="138"/>
      <c r="BY72" s="138"/>
      <c r="BZ72" s="138"/>
      <c r="CA72" s="138"/>
      <c r="CB72" s="138"/>
      <c r="CC72" s="138"/>
      <c r="CD72" s="138"/>
      <c r="CE72" s="138"/>
      <c r="CF72" s="138"/>
      <c r="CG72" s="138"/>
      <c r="CH72" s="138"/>
      <c r="CI72" s="138"/>
      <c r="CJ72" s="138"/>
      <c r="CK72" s="138"/>
      <c r="CL72" s="138"/>
      <c r="CM72" s="138"/>
      <c r="CN72" s="138"/>
      <c r="CO72" s="138"/>
    </row>
    <row r="73" spans="1:93">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138"/>
      <c r="BC73" s="187"/>
      <c r="BD73" s="187"/>
      <c r="BE73" s="187"/>
      <c r="BF73" s="188"/>
      <c r="BG73" s="62"/>
      <c r="BH73" s="138"/>
      <c r="BI73" s="138"/>
      <c r="BJ73" s="138"/>
      <c r="BK73" s="138"/>
      <c r="BL73" s="138"/>
      <c r="BM73" s="138"/>
      <c r="BN73" s="138"/>
      <c r="BO73" s="138"/>
      <c r="BP73" s="138"/>
      <c r="BQ73" s="138"/>
      <c r="BR73" s="138"/>
      <c r="BS73" s="138"/>
      <c r="BT73" s="138"/>
      <c r="BU73" s="138"/>
      <c r="BV73" s="138"/>
      <c r="BW73" s="138"/>
      <c r="BX73" s="138"/>
      <c r="BY73" s="138"/>
      <c r="BZ73" s="138"/>
      <c r="CA73" s="138"/>
      <c r="CB73" s="138"/>
      <c r="CC73" s="138"/>
      <c r="CD73" s="138"/>
      <c r="CE73" s="138"/>
      <c r="CF73" s="138"/>
      <c r="CG73" s="138"/>
      <c r="CH73" s="138"/>
      <c r="CI73" s="138"/>
      <c r="CJ73" s="138"/>
      <c r="CK73" s="138"/>
      <c r="CL73" s="138"/>
      <c r="CM73" s="138"/>
      <c r="CN73" s="138"/>
      <c r="CO73" s="138"/>
    </row>
    <row r="74" spans="1:93">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138"/>
      <c r="BC74" s="187"/>
      <c r="BD74" s="187"/>
      <c r="BE74" s="187"/>
      <c r="BF74" s="188"/>
      <c r="BG74" s="62"/>
      <c r="BH74" s="138"/>
      <c r="BI74" s="138"/>
      <c r="BJ74" s="138"/>
      <c r="BK74" s="138"/>
      <c r="BL74" s="138"/>
      <c r="BM74" s="138"/>
      <c r="BN74" s="138"/>
      <c r="BO74" s="138"/>
      <c r="BP74" s="138"/>
      <c r="BQ74" s="138"/>
      <c r="BR74" s="138"/>
      <c r="BS74" s="138"/>
      <c r="BT74" s="138"/>
      <c r="BU74" s="138"/>
      <c r="BV74" s="138"/>
      <c r="BW74" s="138"/>
      <c r="BX74" s="138"/>
      <c r="BY74" s="138"/>
      <c r="BZ74" s="138"/>
      <c r="CA74" s="138"/>
      <c r="CB74" s="138"/>
      <c r="CC74" s="138"/>
      <c r="CD74" s="138"/>
      <c r="CE74" s="138"/>
      <c r="CF74" s="138"/>
      <c r="CG74" s="138"/>
      <c r="CH74" s="138"/>
      <c r="CI74" s="138"/>
      <c r="CJ74" s="138"/>
      <c r="CK74" s="138"/>
      <c r="CL74" s="138"/>
      <c r="CM74" s="138"/>
      <c r="CN74" s="138"/>
      <c r="CO74" s="138"/>
    </row>
    <row r="75" spans="1:93">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138"/>
      <c r="BC75" s="187"/>
      <c r="BD75" s="187"/>
      <c r="BE75" s="187"/>
      <c r="BF75" s="188"/>
      <c r="BG75" s="62"/>
      <c r="BH75" s="138"/>
      <c r="BI75" s="138"/>
      <c r="BJ75" s="138"/>
      <c r="BK75" s="138"/>
      <c r="BL75" s="138"/>
      <c r="BM75" s="138"/>
      <c r="BN75" s="138"/>
      <c r="BO75" s="138"/>
      <c r="BP75" s="138"/>
      <c r="BQ75" s="138"/>
      <c r="BR75" s="138"/>
      <c r="BS75" s="138"/>
      <c r="BT75" s="138"/>
      <c r="BU75" s="138"/>
      <c r="BV75" s="138"/>
      <c r="BW75" s="138"/>
      <c r="BX75" s="138"/>
      <c r="BY75" s="138"/>
      <c r="BZ75" s="138"/>
      <c r="CA75" s="138"/>
      <c r="CB75" s="138"/>
      <c r="CC75" s="138"/>
      <c r="CD75" s="138"/>
      <c r="CE75" s="138"/>
      <c r="CF75" s="138"/>
      <c r="CG75" s="138"/>
      <c r="CH75" s="138"/>
      <c r="CI75" s="138"/>
      <c r="CJ75" s="138"/>
      <c r="CK75" s="138"/>
      <c r="CL75" s="138"/>
      <c r="CM75" s="138"/>
      <c r="CN75" s="138"/>
      <c r="CO75" s="138"/>
    </row>
    <row r="76" spans="1:93">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138"/>
      <c r="BC76" s="187"/>
      <c r="BD76" s="187"/>
      <c r="BE76" s="187"/>
      <c r="BF76" s="188"/>
      <c r="BG76" s="62"/>
      <c r="BH76" s="138"/>
      <c r="BI76" s="138"/>
      <c r="BJ76" s="138"/>
      <c r="BK76" s="138"/>
      <c r="BL76" s="138"/>
      <c r="BM76" s="138"/>
      <c r="BN76" s="138"/>
      <c r="BO76" s="138"/>
      <c r="BP76" s="138"/>
      <c r="BQ76" s="138"/>
      <c r="BR76" s="138"/>
      <c r="BS76" s="138"/>
      <c r="BT76" s="138"/>
      <c r="BU76" s="138"/>
      <c r="BV76" s="138"/>
      <c r="BW76" s="138"/>
      <c r="BX76" s="138"/>
      <c r="BY76" s="138"/>
      <c r="BZ76" s="138"/>
      <c r="CA76" s="138"/>
      <c r="CB76" s="138"/>
      <c r="CC76" s="138"/>
      <c r="CD76" s="138"/>
      <c r="CE76" s="138"/>
      <c r="CF76" s="138"/>
      <c r="CG76" s="138"/>
      <c r="CH76" s="138"/>
      <c r="CI76" s="138"/>
      <c r="CJ76" s="138"/>
      <c r="CK76" s="138"/>
      <c r="CL76" s="138"/>
      <c r="CM76" s="138"/>
      <c r="CN76" s="138"/>
      <c r="CO76" s="138"/>
    </row>
    <row r="77" spans="1:93">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138"/>
      <c r="BC77" s="187"/>
      <c r="BD77" s="187"/>
      <c r="BE77" s="187"/>
      <c r="BF77" s="188"/>
      <c r="BG77" s="62"/>
      <c r="BH77" s="138"/>
      <c r="BI77" s="138"/>
      <c r="BJ77" s="138"/>
      <c r="BK77" s="138"/>
      <c r="BL77" s="138"/>
      <c r="BM77" s="138"/>
      <c r="BN77" s="138"/>
      <c r="BO77" s="138"/>
      <c r="BP77" s="138"/>
      <c r="BQ77" s="138"/>
      <c r="BR77" s="138"/>
      <c r="BS77" s="138"/>
      <c r="BT77" s="138"/>
      <c r="BU77" s="138"/>
      <c r="BV77" s="138"/>
      <c r="BW77" s="138"/>
      <c r="BX77" s="138"/>
      <c r="BY77" s="138"/>
      <c r="BZ77" s="138"/>
      <c r="CA77" s="138"/>
      <c r="CB77" s="138"/>
      <c r="CC77" s="138"/>
      <c r="CD77" s="138"/>
      <c r="CE77" s="138"/>
      <c r="CF77" s="138"/>
      <c r="CG77" s="138"/>
      <c r="CH77" s="138"/>
      <c r="CI77" s="138"/>
      <c r="CJ77" s="138"/>
      <c r="CK77" s="138"/>
      <c r="CL77" s="138"/>
      <c r="CM77" s="138"/>
      <c r="CN77" s="138"/>
      <c r="CO77" s="138"/>
    </row>
    <row r="78" spans="1:93">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138"/>
      <c r="BC78" s="187"/>
      <c r="BD78" s="187"/>
      <c r="BE78" s="187"/>
      <c r="BF78" s="188"/>
      <c r="BG78" s="62"/>
      <c r="BH78" s="138"/>
      <c r="BI78" s="138"/>
      <c r="BJ78" s="138"/>
      <c r="BK78" s="138"/>
      <c r="BL78" s="138"/>
      <c r="BM78" s="138"/>
      <c r="BN78" s="138"/>
      <c r="BO78" s="138"/>
      <c r="BP78" s="138"/>
      <c r="BQ78" s="138"/>
      <c r="BR78" s="138"/>
      <c r="BS78" s="138"/>
      <c r="BT78" s="138"/>
      <c r="BU78" s="138"/>
      <c r="BV78" s="138"/>
      <c r="BW78" s="138"/>
      <c r="BX78" s="138"/>
      <c r="BY78" s="138"/>
      <c r="BZ78" s="138"/>
      <c r="CA78" s="138"/>
      <c r="CB78" s="138"/>
      <c r="CC78" s="138"/>
      <c r="CD78" s="138"/>
      <c r="CE78" s="138"/>
      <c r="CF78" s="138"/>
      <c r="CG78" s="138"/>
      <c r="CH78" s="138"/>
      <c r="CI78" s="138"/>
      <c r="CJ78" s="138"/>
      <c r="CK78" s="138"/>
      <c r="CL78" s="138"/>
      <c r="CM78" s="138"/>
      <c r="CN78" s="138"/>
      <c r="CO78" s="138"/>
    </row>
    <row r="79" spans="1:93">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138"/>
      <c r="BC79" s="187"/>
      <c r="BD79" s="187"/>
      <c r="BE79" s="187"/>
      <c r="BF79" s="188"/>
      <c r="BG79" s="62"/>
      <c r="BH79" s="138"/>
      <c r="BI79" s="138"/>
      <c r="BJ79" s="138"/>
      <c r="BK79" s="138"/>
      <c r="BL79" s="138"/>
      <c r="BM79" s="138"/>
      <c r="BN79" s="138"/>
      <c r="BO79" s="138"/>
      <c r="BP79" s="138"/>
      <c r="BQ79" s="138"/>
      <c r="BR79" s="138"/>
      <c r="BS79" s="138"/>
      <c r="BT79" s="138"/>
      <c r="BU79" s="138"/>
      <c r="BV79" s="138"/>
      <c r="BW79" s="138"/>
      <c r="BX79" s="138"/>
      <c r="BY79" s="138"/>
      <c r="BZ79" s="138"/>
      <c r="CA79" s="138"/>
      <c r="CB79" s="138"/>
      <c r="CC79" s="138"/>
      <c r="CD79" s="138"/>
      <c r="CE79" s="138"/>
      <c r="CF79" s="138"/>
      <c r="CG79" s="138"/>
      <c r="CH79" s="138"/>
      <c r="CI79" s="138"/>
      <c r="CJ79" s="138"/>
      <c r="CK79" s="138"/>
      <c r="CL79" s="138"/>
      <c r="CM79" s="138"/>
      <c r="CN79" s="138"/>
      <c r="CO79" s="138"/>
    </row>
    <row r="80" spans="1:93">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138"/>
      <c r="BC80" s="187"/>
      <c r="BD80" s="187"/>
      <c r="BE80" s="187"/>
      <c r="BF80" s="188"/>
      <c r="BG80" s="62"/>
      <c r="BH80" s="138"/>
      <c r="BI80" s="138"/>
      <c r="BJ80" s="138"/>
      <c r="BK80" s="138"/>
      <c r="BL80" s="138"/>
      <c r="BM80" s="138"/>
      <c r="BN80" s="138"/>
      <c r="BO80" s="138"/>
      <c r="BP80" s="138"/>
      <c r="BQ80" s="138"/>
      <c r="BR80" s="138"/>
      <c r="BS80" s="138"/>
      <c r="BT80" s="138"/>
      <c r="BU80" s="138"/>
      <c r="BV80" s="138"/>
      <c r="BW80" s="138"/>
      <c r="BX80" s="138"/>
      <c r="BY80" s="138"/>
      <c r="BZ80" s="138"/>
      <c r="CA80" s="138"/>
      <c r="CB80" s="138"/>
      <c r="CC80" s="138"/>
      <c r="CD80" s="138"/>
      <c r="CE80" s="138"/>
      <c r="CF80" s="138"/>
      <c r="CG80" s="138"/>
      <c r="CH80" s="138"/>
      <c r="CI80" s="138"/>
      <c r="CJ80" s="138"/>
      <c r="CK80" s="138"/>
      <c r="CL80" s="138"/>
      <c r="CM80" s="138"/>
      <c r="CN80" s="138"/>
      <c r="CO80" s="138"/>
    </row>
    <row r="81" spans="1:93">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138"/>
      <c r="BC81" s="187"/>
      <c r="BD81" s="187"/>
      <c r="BE81" s="187"/>
      <c r="BF81" s="188"/>
      <c r="BG81" s="62"/>
      <c r="BH81" s="138"/>
      <c r="BI81" s="138"/>
      <c r="BJ81" s="138"/>
      <c r="BK81" s="138"/>
      <c r="BL81" s="138"/>
      <c r="BM81" s="138"/>
      <c r="BN81" s="138"/>
      <c r="BO81" s="138"/>
      <c r="BP81" s="138"/>
      <c r="BQ81" s="138"/>
      <c r="BR81" s="138"/>
      <c r="BS81" s="138"/>
      <c r="BT81" s="138"/>
      <c r="BU81" s="138"/>
      <c r="BV81" s="138"/>
      <c r="BW81" s="138"/>
      <c r="BX81" s="138"/>
      <c r="BY81" s="138"/>
      <c r="BZ81" s="138"/>
      <c r="CA81" s="138"/>
      <c r="CB81" s="138"/>
      <c r="CC81" s="138"/>
      <c r="CD81" s="138"/>
      <c r="CE81" s="138"/>
      <c r="CF81" s="138"/>
      <c r="CG81" s="138"/>
      <c r="CH81" s="138"/>
      <c r="CI81" s="138"/>
      <c r="CJ81" s="138"/>
      <c r="CK81" s="138"/>
      <c r="CL81" s="138"/>
      <c r="CM81" s="138"/>
      <c r="CN81" s="138"/>
      <c r="CO81" s="138"/>
    </row>
    <row r="82" spans="1:93">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138"/>
      <c r="BC82" s="187"/>
      <c r="BD82" s="187"/>
      <c r="BE82" s="187"/>
      <c r="BF82" s="188"/>
      <c r="BG82" s="62"/>
      <c r="BH82" s="138"/>
      <c r="BI82" s="138"/>
      <c r="BJ82" s="138"/>
      <c r="BK82" s="138"/>
      <c r="BL82" s="138"/>
      <c r="BM82" s="138"/>
      <c r="BN82" s="138"/>
      <c r="BO82" s="138"/>
      <c r="BP82" s="138"/>
      <c r="BQ82" s="138"/>
      <c r="BR82" s="138"/>
      <c r="BS82" s="138"/>
      <c r="BT82" s="138"/>
      <c r="BU82" s="138"/>
      <c r="BV82" s="138"/>
      <c r="BW82" s="138"/>
      <c r="BX82" s="138"/>
      <c r="BY82" s="138"/>
      <c r="BZ82" s="138"/>
      <c r="CA82" s="138"/>
      <c r="CB82" s="138"/>
      <c r="CC82" s="138"/>
      <c r="CD82" s="138"/>
      <c r="CE82" s="138"/>
      <c r="CF82" s="138"/>
      <c r="CG82" s="138"/>
      <c r="CH82" s="138"/>
      <c r="CI82" s="138"/>
      <c r="CJ82" s="138"/>
      <c r="CK82" s="138"/>
      <c r="CL82" s="138"/>
      <c r="CM82" s="138"/>
      <c r="CN82" s="138"/>
      <c r="CO82" s="138"/>
    </row>
    <row r="83" spans="1:93">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138"/>
      <c r="BC83" s="187"/>
      <c r="BD83" s="187"/>
      <c r="BE83" s="187"/>
      <c r="BF83" s="188"/>
      <c r="BG83" s="62"/>
      <c r="BH83" s="138"/>
      <c r="BI83" s="138"/>
      <c r="BJ83" s="138"/>
      <c r="BK83" s="138"/>
      <c r="BL83" s="138"/>
      <c r="BM83" s="138"/>
      <c r="BN83" s="138"/>
      <c r="BO83" s="138"/>
      <c r="BP83" s="138"/>
      <c r="BQ83" s="138"/>
      <c r="BR83" s="138"/>
      <c r="BS83" s="138"/>
      <c r="BT83" s="138"/>
      <c r="BU83" s="138"/>
      <c r="BV83" s="138"/>
      <c r="BW83" s="138"/>
      <c r="BX83" s="138"/>
      <c r="BY83" s="138"/>
      <c r="BZ83" s="138"/>
      <c r="CA83" s="138"/>
      <c r="CB83" s="138"/>
      <c r="CC83" s="138"/>
      <c r="CD83" s="138"/>
      <c r="CE83" s="138"/>
      <c r="CF83" s="138"/>
      <c r="CG83" s="138"/>
      <c r="CH83" s="138"/>
      <c r="CI83" s="138"/>
      <c r="CJ83" s="138"/>
      <c r="CK83" s="138"/>
      <c r="CL83" s="138"/>
      <c r="CM83" s="138"/>
      <c r="CN83" s="138"/>
      <c r="CO83" s="138"/>
    </row>
    <row r="84" spans="1:93">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138"/>
      <c r="BC84" s="187"/>
      <c r="BD84" s="187"/>
      <c r="BE84" s="187"/>
      <c r="BF84" s="188"/>
      <c r="BG84" s="62"/>
      <c r="BH84" s="138"/>
      <c r="BI84" s="138"/>
      <c r="BJ84" s="138"/>
      <c r="BK84" s="138"/>
      <c r="BL84" s="138"/>
      <c r="BM84" s="138"/>
      <c r="BN84" s="138"/>
      <c r="BO84" s="138"/>
      <c r="BP84" s="138"/>
      <c r="BQ84" s="138"/>
      <c r="BR84" s="138"/>
      <c r="BS84" s="138"/>
      <c r="BT84" s="138"/>
      <c r="BU84" s="138"/>
      <c r="BV84" s="138"/>
      <c r="BW84" s="138"/>
      <c r="BX84" s="138"/>
      <c r="BY84" s="138"/>
      <c r="BZ84" s="138"/>
      <c r="CA84" s="138"/>
      <c r="CB84" s="138"/>
      <c r="CC84" s="138"/>
      <c r="CD84" s="138"/>
      <c r="CE84" s="138"/>
      <c r="CF84" s="138"/>
      <c r="CG84" s="138"/>
      <c r="CH84" s="138"/>
      <c r="CI84" s="138"/>
      <c r="CJ84" s="138"/>
      <c r="CK84" s="138"/>
      <c r="CL84" s="138"/>
      <c r="CM84" s="138"/>
      <c r="CN84" s="138"/>
      <c r="CO84" s="138"/>
    </row>
    <row r="85" spans="1:93">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138"/>
      <c r="BC85" s="187"/>
      <c r="BD85" s="187"/>
      <c r="BE85" s="187"/>
      <c r="BF85" s="188"/>
      <c r="BG85" s="62"/>
      <c r="BH85" s="138"/>
      <c r="BI85" s="138"/>
      <c r="BJ85" s="138"/>
      <c r="BK85" s="138"/>
      <c r="BL85" s="138"/>
      <c r="BM85" s="138"/>
      <c r="BN85" s="138"/>
      <c r="BO85" s="138"/>
      <c r="BP85" s="138"/>
      <c r="BQ85" s="138"/>
      <c r="BR85" s="138"/>
      <c r="BS85" s="138"/>
      <c r="BT85" s="138"/>
      <c r="BU85" s="138"/>
      <c r="BV85" s="138"/>
      <c r="BW85" s="138"/>
      <c r="BX85" s="138"/>
      <c r="BY85" s="138"/>
      <c r="BZ85" s="138"/>
      <c r="CA85" s="138"/>
      <c r="CB85" s="138"/>
      <c r="CC85" s="138"/>
      <c r="CD85" s="138"/>
      <c r="CE85" s="138"/>
      <c r="CF85" s="138"/>
      <c r="CG85" s="138"/>
      <c r="CH85" s="138"/>
      <c r="CI85" s="138"/>
      <c r="CJ85" s="138"/>
      <c r="CK85" s="138"/>
      <c r="CL85" s="138"/>
      <c r="CM85" s="138"/>
      <c r="CN85" s="138"/>
      <c r="CO85" s="138"/>
    </row>
    <row r="86" spans="1:93">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138"/>
      <c r="BC86" s="187"/>
      <c r="BD86" s="187"/>
      <c r="BE86" s="187"/>
      <c r="BF86" s="188"/>
      <c r="BG86" s="62"/>
      <c r="BH86" s="138"/>
      <c r="BI86" s="138"/>
      <c r="BJ86" s="138"/>
      <c r="BK86" s="138"/>
      <c r="BL86" s="138"/>
      <c r="BM86" s="138"/>
      <c r="BN86" s="138"/>
      <c r="BO86" s="138"/>
      <c r="BP86" s="138"/>
      <c r="BQ86" s="138"/>
      <c r="BR86" s="138"/>
      <c r="BS86" s="138"/>
      <c r="BT86" s="138"/>
      <c r="BU86" s="138"/>
      <c r="BV86" s="138"/>
      <c r="BW86" s="138"/>
      <c r="BX86" s="138"/>
      <c r="BY86" s="138"/>
      <c r="BZ86" s="138"/>
      <c r="CA86" s="138"/>
      <c r="CB86" s="138"/>
      <c r="CC86" s="138"/>
      <c r="CD86" s="138"/>
      <c r="CE86" s="138"/>
      <c r="CF86" s="138"/>
      <c r="CG86" s="138"/>
      <c r="CH86" s="138"/>
      <c r="CI86" s="138"/>
      <c r="CJ86" s="138"/>
      <c r="CK86" s="138"/>
      <c r="CL86" s="138"/>
      <c r="CM86" s="138"/>
      <c r="CN86" s="138"/>
      <c r="CO86" s="138"/>
    </row>
    <row r="87" spans="1:93">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138"/>
      <c r="BC87" s="187"/>
      <c r="BD87" s="187"/>
      <c r="BE87" s="187"/>
      <c r="BF87" s="188"/>
      <c r="BG87" s="62"/>
      <c r="BH87" s="138"/>
      <c r="BI87" s="138"/>
      <c r="BJ87" s="138"/>
      <c r="BK87" s="138"/>
      <c r="BL87" s="138"/>
      <c r="BM87" s="138"/>
      <c r="BN87" s="138"/>
      <c r="BO87" s="138"/>
      <c r="BP87" s="138"/>
      <c r="BQ87" s="138"/>
      <c r="BR87" s="138"/>
      <c r="BS87" s="138"/>
      <c r="BT87" s="138"/>
      <c r="BU87" s="138"/>
      <c r="BV87" s="138"/>
      <c r="BW87" s="138"/>
      <c r="BX87" s="138"/>
      <c r="BY87" s="138"/>
      <c r="BZ87" s="138"/>
      <c r="CA87" s="138"/>
      <c r="CB87" s="138"/>
      <c r="CC87" s="138"/>
      <c r="CD87" s="138"/>
      <c r="CE87" s="138"/>
      <c r="CF87" s="138"/>
      <c r="CG87" s="138"/>
      <c r="CH87" s="138"/>
      <c r="CI87" s="138"/>
      <c r="CJ87" s="138"/>
      <c r="CK87" s="138"/>
      <c r="CL87" s="138"/>
      <c r="CM87" s="138"/>
      <c r="CN87" s="138"/>
      <c r="CO87" s="138"/>
    </row>
    <row r="88" spans="1:93">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138"/>
      <c r="BC88" s="187"/>
      <c r="BD88" s="187"/>
      <c r="BE88" s="187"/>
      <c r="BF88" s="188"/>
      <c r="BG88" s="62"/>
      <c r="BH88" s="138"/>
      <c r="BI88" s="138"/>
      <c r="BJ88" s="138"/>
      <c r="BK88" s="138"/>
      <c r="BL88" s="138"/>
      <c r="BM88" s="138"/>
      <c r="BN88" s="138"/>
      <c r="BO88" s="138"/>
      <c r="BP88" s="138"/>
      <c r="BQ88" s="138"/>
      <c r="BR88" s="138"/>
      <c r="BS88" s="138"/>
      <c r="BT88" s="138"/>
      <c r="BU88" s="138"/>
      <c r="BV88" s="138"/>
      <c r="BW88" s="138"/>
      <c r="BX88" s="138"/>
      <c r="BY88" s="138"/>
      <c r="BZ88" s="138"/>
      <c r="CA88" s="138"/>
      <c r="CB88" s="138"/>
      <c r="CC88" s="138"/>
      <c r="CD88" s="138"/>
      <c r="CE88" s="138"/>
      <c r="CF88" s="138"/>
      <c r="CG88" s="138"/>
      <c r="CH88" s="138"/>
      <c r="CI88" s="138"/>
      <c r="CJ88" s="138"/>
      <c r="CK88" s="138"/>
      <c r="CL88" s="138"/>
      <c r="CM88" s="138"/>
      <c r="CN88" s="138"/>
      <c r="CO88" s="138"/>
    </row>
    <row r="89" spans="1:93">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138"/>
      <c r="BC89" s="187"/>
      <c r="BD89" s="187"/>
      <c r="BE89" s="187"/>
      <c r="BF89" s="188"/>
      <c r="BG89" s="62"/>
      <c r="BH89" s="138"/>
      <c r="BI89" s="138"/>
      <c r="BJ89" s="138"/>
      <c r="BK89" s="138"/>
      <c r="BL89" s="138"/>
      <c r="BM89" s="138"/>
      <c r="BN89" s="138"/>
      <c r="BO89" s="138"/>
      <c r="BP89" s="138"/>
      <c r="BQ89" s="138"/>
      <c r="BR89" s="138"/>
      <c r="BS89" s="138"/>
      <c r="BT89" s="138"/>
      <c r="BU89" s="138"/>
      <c r="BV89" s="138"/>
      <c r="BW89" s="138"/>
      <c r="BX89" s="138"/>
      <c r="BY89" s="138"/>
      <c r="BZ89" s="138"/>
      <c r="CA89" s="138"/>
      <c r="CB89" s="138"/>
      <c r="CC89" s="138"/>
      <c r="CD89" s="138"/>
      <c r="CE89" s="138"/>
      <c r="CF89" s="138"/>
      <c r="CG89" s="138"/>
      <c r="CH89" s="138"/>
      <c r="CI89" s="138"/>
      <c r="CJ89" s="138"/>
      <c r="CK89" s="138"/>
      <c r="CL89" s="138"/>
      <c r="CM89" s="138"/>
      <c r="CN89" s="138"/>
      <c r="CO89" s="138"/>
    </row>
    <row r="90" spans="1:93">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138"/>
      <c r="BC90" s="187"/>
      <c r="BD90" s="187"/>
      <c r="BE90" s="187"/>
      <c r="BF90" s="188"/>
      <c r="BG90" s="62"/>
      <c r="BH90" s="138"/>
      <c r="BI90" s="138"/>
      <c r="BJ90" s="138"/>
      <c r="BK90" s="138"/>
      <c r="BL90" s="138"/>
      <c r="BM90" s="138"/>
      <c r="BN90" s="138"/>
      <c r="BO90" s="138"/>
      <c r="BP90" s="138"/>
      <c r="BQ90" s="138"/>
      <c r="BR90" s="138"/>
      <c r="BS90" s="138"/>
      <c r="BT90" s="138"/>
      <c r="BU90" s="138"/>
      <c r="BV90" s="138"/>
      <c r="BW90" s="138"/>
      <c r="BX90" s="138"/>
      <c r="BY90" s="138"/>
      <c r="BZ90" s="138"/>
      <c r="CA90" s="138"/>
      <c r="CB90" s="138"/>
      <c r="CC90" s="138"/>
      <c r="CD90" s="138"/>
      <c r="CE90" s="138"/>
      <c r="CF90" s="138"/>
      <c r="CG90" s="138"/>
      <c r="CH90" s="138"/>
      <c r="CI90" s="138"/>
      <c r="CJ90" s="138"/>
      <c r="CK90" s="138"/>
      <c r="CL90" s="138"/>
      <c r="CM90" s="138"/>
      <c r="CN90" s="138"/>
      <c r="CO90" s="138"/>
    </row>
    <row r="91" spans="1:93">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138"/>
      <c r="BC91" s="187"/>
      <c r="BD91" s="187"/>
      <c r="BE91" s="187"/>
      <c r="BF91" s="188"/>
      <c r="BG91" s="62"/>
      <c r="BH91" s="138"/>
      <c r="BI91" s="138"/>
      <c r="BJ91" s="138"/>
      <c r="BK91" s="138"/>
      <c r="BL91" s="138"/>
      <c r="BM91" s="138"/>
      <c r="BN91" s="138"/>
      <c r="BO91" s="138"/>
      <c r="BP91" s="138"/>
      <c r="BQ91" s="138"/>
      <c r="BR91" s="138"/>
      <c r="BS91" s="138"/>
      <c r="BT91" s="138"/>
      <c r="BU91" s="138"/>
      <c r="BV91" s="138"/>
      <c r="BW91" s="138"/>
      <c r="BX91" s="138"/>
      <c r="BY91" s="138"/>
      <c r="BZ91" s="138"/>
      <c r="CA91" s="138"/>
      <c r="CB91" s="138"/>
      <c r="CC91" s="138"/>
      <c r="CD91" s="138"/>
      <c r="CE91" s="138"/>
      <c r="CF91" s="138"/>
      <c r="CG91" s="138"/>
      <c r="CH91" s="138"/>
      <c r="CI91" s="138"/>
      <c r="CJ91" s="138"/>
      <c r="CK91" s="138"/>
      <c r="CL91" s="138"/>
      <c r="CM91" s="138"/>
      <c r="CN91" s="138"/>
      <c r="CO91" s="138"/>
    </row>
    <row r="92" spans="1:93">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138"/>
      <c r="BC92" s="187"/>
      <c r="BD92" s="187"/>
      <c r="BE92" s="187"/>
      <c r="BF92" s="188"/>
      <c r="BG92" s="62"/>
      <c r="BH92" s="138"/>
      <c r="BI92" s="138"/>
      <c r="BJ92" s="138"/>
      <c r="BK92" s="138"/>
      <c r="BL92" s="138"/>
      <c r="BM92" s="138"/>
      <c r="BN92" s="138"/>
      <c r="BO92" s="138"/>
      <c r="BP92" s="138"/>
      <c r="BQ92" s="138"/>
      <c r="BR92" s="138"/>
      <c r="BS92" s="138"/>
      <c r="BT92" s="138"/>
      <c r="BU92" s="138"/>
      <c r="BV92" s="138"/>
      <c r="BW92" s="138"/>
      <c r="BX92" s="138"/>
      <c r="BY92" s="138"/>
      <c r="BZ92" s="138"/>
      <c r="CA92" s="138"/>
      <c r="CB92" s="138"/>
      <c r="CC92" s="138"/>
      <c r="CD92" s="138"/>
      <c r="CE92" s="138"/>
      <c r="CF92" s="138"/>
      <c r="CG92" s="138"/>
      <c r="CH92" s="138"/>
      <c r="CI92" s="138"/>
      <c r="CJ92" s="138"/>
      <c r="CK92" s="138"/>
      <c r="CL92" s="138"/>
      <c r="CM92" s="138"/>
      <c r="CN92" s="138"/>
      <c r="CO92" s="138"/>
    </row>
    <row r="93" spans="1:93">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138"/>
      <c r="BC93" s="187"/>
      <c r="BD93" s="187"/>
      <c r="BE93" s="187"/>
      <c r="BF93" s="188"/>
      <c r="BG93" s="62"/>
      <c r="BH93" s="138"/>
      <c r="BI93" s="138"/>
      <c r="BJ93" s="138"/>
      <c r="BK93" s="138"/>
      <c r="BL93" s="138"/>
      <c r="BM93" s="138"/>
      <c r="BN93" s="138"/>
      <c r="BO93" s="138"/>
      <c r="BP93" s="138"/>
      <c r="BQ93" s="138"/>
      <c r="BR93" s="138"/>
      <c r="BS93" s="138"/>
      <c r="BT93" s="138"/>
      <c r="BU93" s="138"/>
      <c r="BV93" s="138"/>
      <c r="BW93" s="138"/>
      <c r="BX93" s="138"/>
      <c r="BY93" s="138"/>
      <c r="BZ93" s="138"/>
      <c r="CA93" s="138"/>
      <c r="CB93" s="138"/>
      <c r="CC93" s="138"/>
      <c r="CD93" s="138"/>
      <c r="CE93" s="138"/>
      <c r="CF93" s="138"/>
      <c r="CG93" s="138"/>
      <c r="CH93" s="138"/>
      <c r="CI93" s="138"/>
      <c r="CJ93" s="138"/>
      <c r="CK93" s="138"/>
      <c r="CL93" s="138"/>
      <c r="CM93" s="138"/>
      <c r="CN93" s="138"/>
      <c r="CO93" s="138"/>
    </row>
    <row r="94" spans="1:93">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138"/>
      <c r="BC94" s="187"/>
      <c r="BD94" s="187"/>
      <c r="BE94" s="187"/>
      <c r="BF94" s="188"/>
      <c r="BG94" s="62"/>
      <c r="BH94" s="138"/>
      <c r="BI94" s="138"/>
      <c r="BJ94" s="138"/>
      <c r="BK94" s="138"/>
      <c r="BL94" s="138"/>
      <c r="BM94" s="138"/>
      <c r="BN94" s="138"/>
      <c r="BO94" s="138"/>
      <c r="BP94" s="138"/>
      <c r="BQ94" s="138"/>
      <c r="BR94" s="138"/>
      <c r="BS94" s="138"/>
      <c r="BT94" s="138"/>
      <c r="BU94" s="138"/>
      <c r="BV94" s="138"/>
      <c r="BW94" s="138"/>
      <c r="BX94" s="138"/>
      <c r="BY94" s="138"/>
      <c r="BZ94" s="138"/>
      <c r="CA94" s="138"/>
      <c r="CB94" s="138"/>
      <c r="CC94" s="138"/>
      <c r="CD94" s="138"/>
      <c r="CE94" s="138"/>
      <c r="CF94" s="138"/>
      <c r="CG94" s="138"/>
      <c r="CH94" s="138"/>
      <c r="CI94" s="138"/>
      <c r="CJ94" s="138"/>
      <c r="CK94" s="138"/>
      <c r="CL94" s="138"/>
      <c r="CM94" s="138"/>
      <c r="CN94" s="138"/>
      <c r="CO94" s="138"/>
    </row>
    <row r="95" spans="1:93">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138"/>
      <c r="BC95" s="187"/>
      <c r="BD95" s="187"/>
      <c r="BE95" s="187"/>
      <c r="BF95" s="188"/>
      <c r="BG95" s="62"/>
      <c r="BH95" s="138"/>
      <c r="BI95" s="138"/>
      <c r="BJ95" s="138"/>
      <c r="BK95" s="138"/>
      <c r="BL95" s="138"/>
      <c r="BM95" s="138"/>
      <c r="BN95" s="138"/>
      <c r="BO95" s="138"/>
      <c r="BP95" s="138"/>
      <c r="BQ95" s="138"/>
      <c r="BR95" s="138"/>
      <c r="BS95" s="138"/>
      <c r="BT95" s="138"/>
      <c r="BU95" s="138"/>
      <c r="BV95" s="138"/>
      <c r="BW95" s="138"/>
      <c r="BX95" s="138"/>
      <c r="BY95" s="138"/>
      <c r="BZ95" s="138"/>
      <c r="CA95" s="138"/>
      <c r="CB95" s="138"/>
      <c r="CC95" s="138"/>
      <c r="CD95" s="138"/>
      <c r="CE95" s="138"/>
      <c r="CF95" s="138"/>
      <c r="CG95" s="138"/>
      <c r="CH95" s="138"/>
      <c r="CI95" s="138"/>
      <c r="CJ95" s="138"/>
      <c r="CK95" s="138"/>
      <c r="CL95" s="138"/>
      <c r="CM95" s="138"/>
      <c r="CN95" s="138"/>
      <c r="CO95" s="138"/>
    </row>
    <row r="96" spans="1:93">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138"/>
      <c r="BC96" s="187"/>
      <c r="BD96" s="187"/>
      <c r="BE96" s="187"/>
      <c r="BF96" s="188"/>
      <c r="BG96" s="62"/>
      <c r="BH96" s="138"/>
      <c r="BI96" s="138"/>
      <c r="BJ96" s="138"/>
      <c r="BK96" s="138"/>
      <c r="BL96" s="138"/>
      <c r="BM96" s="138"/>
      <c r="BN96" s="138"/>
      <c r="BO96" s="138"/>
      <c r="BP96" s="138"/>
      <c r="BQ96" s="138"/>
      <c r="BR96" s="138"/>
      <c r="BS96" s="138"/>
      <c r="BT96" s="138"/>
      <c r="BU96" s="138"/>
      <c r="BV96" s="138"/>
      <c r="BW96" s="138"/>
      <c r="BX96" s="138"/>
      <c r="BY96" s="138"/>
      <c r="BZ96" s="138"/>
      <c r="CA96" s="138"/>
      <c r="CB96" s="138"/>
      <c r="CC96" s="138"/>
      <c r="CD96" s="138"/>
      <c r="CE96" s="138"/>
      <c r="CF96" s="138"/>
      <c r="CG96" s="138"/>
      <c r="CH96" s="138"/>
      <c r="CI96" s="138"/>
      <c r="CJ96" s="138"/>
      <c r="CK96" s="138"/>
      <c r="CL96" s="138"/>
      <c r="CM96" s="138"/>
      <c r="CN96" s="138"/>
      <c r="CO96" s="138"/>
    </row>
    <row r="97" spans="1:93">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138"/>
      <c r="BC97" s="187"/>
      <c r="BD97" s="187"/>
      <c r="BE97" s="187"/>
      <c r="BF97" s="188"/>
      <c r="BG97" s="62"/>
      <c r="BH97" s="138"/>
      <c r="BI97" s="138"/>
      <c r="BJ97" s="138"/>
      <c r="BK97" s="138"/>
      <c r="BL97" s="138"/>
      <c r="BM97" s="138"/>
      <c r="BN97" s="138"/>
      <c r="BO97" s="138"/>
      <c r="BP97" s="138"/>
      <c r="BQ97" s="138"/>
      <c r="BR97" s="138"/>
      <c r="BS97" s="138"/>
      <c r="BT97" s="138"/>
      <c r="BU97" s="138"/>
      <c r="BV97" s="138"/>
      <c r="BW97" s="138"/>
      <c r="BX97" s="138"/>
      <c r="BY97" s="138"/>
      <c r="BZ97" s="138"/>
      <c r="CA97" s="138"/>
      <c r="CB97" s="138"/>
      <c r="CC97" s="138"/>
      <c r="CD97" s="138"/>
      <c r="CE97" s="138"/>
      <c r="CF97" s="138"/>
      <c r="CG97" s="138"/>
      <c r="CH97" s="138"/>
      <c r="CI97" s="138"/>
      <c r="CJ97" s="138"/>
      <c r="CK97" s="138"/>
      <c r="CL97" s="138"/>
      <c r="CM97" s="138"/>
      <c r="CN97" s="138"/>
      <c r="CO97" s="138"/>
    </row>
    <row r="98" spans="1:93">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138"/>
      <c r="BC98" s="187"/>
      <c r="BD98" s="187"/>
      <c r="BE98" s="187"/>
      <c r="BF98" s="188"/>
      <c r="BG98" s="62"/>
      <c r="BH98" s="138"/>
      <c r="BI98" s="138"/>
      <c r="BJ98" s="138"/>
      <c r="BK98" s="138"/>
      <c r="BL98" s="138"/>
      <c r="BM98" s="138"/>
      <c r="BN98" s="138"/>
      <c r="BO98" s="138"/>
      <c r="BP98" s="138"/>
      <c r="BQ98" s="138"/>
      <c r="BR98" s="138"/>
      <c r="BS98" s="138"/>
      <c r="BT98" s="138"/>
      <c r="BU98" s="138"/>
      <c r="BV98" s="138"/>
      <c r="BW98" s="138"/>
      <c r="BX98" s="138"/>
      <c r="BY98" s="138"/>
      <c r="BZ98" s="138"/>
      <c r="CA98" s="138"/>
      <c r="CB98" s="138"/>
      <c r="CC98" s="138"/>
      <c r="CD98" s="138"/>
      <c r="CE98" s="138"/>
      <c r="CF98" s="138"/>
      <c r="CG98" s="138"/>
      <c r="CH98" s="138"/>
      <c r="CI98" s="138"/>
      <c r="CJ98" s="138"/>
      <c r="CK98" s="138"/>
      <c r="CL98" s="138"/>
      <c r="CM98" s="138"/>
      <c r="CN98" s="138"/>
      <c r="CO98" s="138"/>
    </row>
    <row r="99" spans="1:93">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138"/>
      <c r="BC99" s="187"/>
      <c r="BD99" s="187"/>
      <c r="BE99" s="187"/>
      <c r="BF99" s="188"/>
      <c r="BG99" s="62"/>
      <c r="BH99" s="138"/>
      <c r="BI99" s="138"/>
      <c r="BJ99" s="138"/>
      <c r="BK99" s="138"/>
      <c r="BL99" s="138"/>
      <c r="BM99" s="138"/>
      <c r="BN99" s="138"/>
      <c r="BO99" s="138"/>
      <c r="BP99" s="138"/>
      <c r="BQ99" s="138"/>
      <c r="BR99" s="138"/>
      <c r="BS99" s="138"/>
      <c r="BT99" s="138"/>
      <c r="BU99" s="138"/>
      <c r="BV99" s="138"/>
      <c r="BW99" s="138"/>
      <c r="BX99" s="138"/>
      <c r="BY99" s="138"/>
      <c r="BZ99" s="138"/>
      <c r="CA99" s="138"/>
      <c r="CB99" s="138"/>
      <c r="CC99" s="138"/>
      <c r="CD99" s="138"/>
      <c r="CE99" s="138"/>
      <c r="CF99" s="138"/>
      <c r="CG99" s="138"/>
      <c r="CH99" s="138"/>
      <c r="CI99" s="138"/>
      <c r="CJ99" s="138"/>
      <c r="CK99" s="138"/>
      <c r="CL99" s="138"/>
      <c r="CM99" s="138"/>
      <c r="CN99" s="138"/>
      <c r="CO99" s="138"/>
    </row>
    <row r="100" spans="1:93">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138"/>
      <c r="BC100" s="187"/>
      <c r="BD100" s="187"/>
      <c r="BE100" s="187"/>
      <c r="BF100" s="188"/>
      <c r="BG100" s="62"/>
      <c r="BH100" s="138"/>
      <c r="BI100" s="138"/>
      <c r="BJ100" s="138"/>
      <c r="BK100" s="138"/>
      <c r="BL100" s="138"/>
      <c r="BM100" s="138"/>
      <c r="BN100" s="138"/>
      <c r="BO100" s="138"/>
      <c r="BP100" s="138"/>
      <c r="BQ100" s="138"/>
      <c r="BR100" s="138"/>
      <c r="BS100" s="138"/>
      <c r="BT100" s="138"/>
      <c r="BU100" s="138"/>
      <c r="BV100" s="138"/>
      <c r="BW100" s="138"/>
      <c r="BX100" s="138"/>
      <c r="BY100" s="138"/>
      <c r="BZ100" s="138"/>
      <c r="CA100" s="138"/>
      <c r="CB100" s="138"/>
      <c r="CC100" s="138"/>
      <c r="CD100" s="138"/>
      <c r="CE100" s="138"/>
      <c r="CF100" s="138"/>
      <c r="CG100" s="138"/>
      <c r="CH100" s="138"/>
      <c r="CI100" s="138"/>
      <c r="CJ100" s="138"/>
      <c r="CK100" s="138"/>
      <c r="CL100" s="138"/>
      <c r="CM100" s="138"/>
      <c r="CN100" s="138"/>
      <c r="CO100" s="138"/>
    </row>
    <row r="101" spans="1:93">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138"/>
      <c r="BC101" s="187"/>
      <c r="BD101" s="187"/>
      <c r="BE101" s="187"/>
      <c r="BF101" s="188"/>
      <c r="BG101" s="62"/>
      <c r="BH101" s="138"/>
      <c r="BI101" s="138"/>
      <c r="BJ101" s="138"/>
      <c r="BK101" s="138"/>
      <c r="BL101" s="138"/>
      <c r="BM101" s="138"/>
      <c r="BN101" s="138"/>
      <c r="BO101" s="138"/>
      <c r="BP101" s="138"/>
      <c r="BQ101" s="138"/>
      <c r="BR101" s="138"/>
      <c r="BS101" s="138"/>
      <c r="BT101" s="138"/>
      <c r="BU101" s="138"/>
      <c r="BV101" s="138"/>
      <c r="BW101" s="138"/>
      <c r="BX101" s="138"/>
      <c r="BY101" s="138"/>
      <c r="BZ101" s="138"/>
      <c r="CA101" s="138"/>
      <c r="CB101" s="138"/>
      <c r="CC101" s="138"/>
      <c r="CD101" s="138"/>
      <c r="CE101" s="138"/>
      <c r="CF101" s="138"/>
      <c r="CG101" s="138"/>
      <c r="CH101" s="138"/>
      <c r="CI101" s="138"/>
      <c r="CJ101" s="138"/>
      <c r="CK101" s="138"/>
      <c r="CL101" s="138"/>
      <c r="CM101" s="138"/>
      <c r="CN101" s="138"/>
      <c r="CO101" s="138"/>
    </row>
    <row r="102" spans="1:93">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138"/>
      <c r="BC102" s="187"/>
      <c r="BD102" s="187"/>
      <c r="BE102" s="187"/>
      <c r="BF102" s="188"/>
      <c r="BG102" s="62"/>
      <c r="BH102" s="138"/>
      <c r="BI102" s="138"/>
      <c r="BJ102" s="138"/>
      <c r="BK102" s="138"/>
      <c r="BL102" s="138"/>
      <c r="BM102" s="138"/>
      <c r="BN102" s="138"/>
      <c r="BO102" s="138"/>
      <c r="BP102" s="138"/>
      <c r="BQ102" s="138"/>
      <c r="BR102" s="138"/>
      <c r="BS102" s="138"/>
      <c r="BT102" s="138"/>
      <c r="BU102" s="138"/>
      <c r="BV102" s="138"/>
      <c r="BW102" s="138"/>
      <c r="BX102" s="138"/>
      <c r="BY102" s="138"/>
      <c r="BZ102" s="138"/>
      <c r="CA102" s="138"/>
      <c r="CB102" s="138"/>
      <c r="CC102" s="138"/>
      <c r="CD102" s="138"/>
      <c r="CE102" s="138"/>
      <c r="CF102" s="138"/>
      <c r="CG102" s="138"/>
      <c r="CH102" s="138"/>
      <c r="CI102" s="138"/>
      <c r="CJ102" s="138"/>
      <c r="CK102" s="138"/>
      <c r="CL102" s="138"/>
      <c r="CM102" s="138"/>
      <c r="CN102" s="138"/>
      <c r="CO102" s="138"/>
    </row>
    <row r="103" spans="1:93">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138"/>
      <c r="BC103" s="187"/>
      <c r="BD103" s="187"/>
      <c r="BE103" s="187"/>
      <c r="BF103" s="188"/>
      <c r="BG103" s="62"/>
      <c r="BH103" s="138"/>
      <c r="BI103" s="138"/>
      <c r="BJ103" s="138"/>
      <c r="BK103" s="138"/>
      <c r="BL103" s="138"/>
      <c r="BM103" s="138"/>
      <c r="BN103" s="138"/>
      <c r="BO103" s="138"/>
      <c r="BP103" s="138"/>
      <c r="BQ103" s="138"/>
      <c r="BR103" s="138"/>
      <c r="BS103" s="138"/>
      <c r="BT103" s="138"/>
      <c r="BU103" s="138"/>
      <c r="BV103" s="138"/>
      <c r="BW103" s="138"/>
      <c r="BX103" s="138"/>
      <c r="BY103" s="138"/>
      <c r="BZ103" s="138"/>
      <c r="CA103" s="138"/>
      <c r="CB103" s="138"/>
      <c r="CC103" s="138"/>
      <c r="CD103" s="138"/>
      <c r="CE103" s="138"/>
      <c r="CF103" s="138"/>
      <c r="CG103" s="138"/>
      <c r="CH103" s="138"/>
      <c r="CI103" s="138"/>
      <c r="CJ103" s="138"/>
      <c r="CK103" s="138"/>
      <c r="CL103" s="138"/>
      <c r="CM103" s="138"/>
      <c r="CN103" s="138"/>
      <c r="CO103" s="138"/>
    </row>
    <row r="104" spans="1:93">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138"/>
      <c r="BC104" s="187"/>
      <c r="BD104" s="187"/>
      <c r="BE104" s="187"/>
      <c r="BF104" s="188"/>
      <c r="BG104" s="62"/>
      <c r="BH104" s="138"/>
      <c r="BI104" s="138"/>
      <c r="BJ104" s="138"/>
      <c r="BK104" s="138"/>
      <c r="BL104" s="138"/>
      <c r="BM104" s="138"/>
      <c r="BN104" s="138"/>
      <c r="BO104" s="138"/>
      <c r="BP104" s="138"/>
      <c r="BQ104" s="138"/>
      <c r="BR104" s="138"/>
      <c r="BS104" s="138"/>
      <c r="BT104" s="138"/>
      <c r="BU104" s="138"/>
      <c r="BV104" s="138"/>
      <c r="BW104" s="138"/>
      <c r="BX104" s="138"/>
      <c r="BY104" s="138"/>
      <c r="BZ104" s="138"/>
      <c r="CA104" s="138"/>
      <c r="CB104" s="138"/>
      <c r="CC104" s="138"/>
      <c r="CD104" s="138"/>
      <c r="CE104" s="138"/>
      <c r="CF104" s="138"/>
      <c r="CG104" s="138"/>
      <c r="CH104" s="138"/>
      <c r="CI104" s="138"/>
      <c r="CJ104" s="138"/>
      <c r="CK104" s="138"/>
      <c r="CL104" s="138"/>
      <c r="CM104" s="138"/>
      <c r="CN104" s="138"/>
      <c r="CO104" s="138"/>
    </row>
    <row r="105" spans="1:93">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138"/>
      <c r="BC105" s="187"/>
      <c r="BD105" s="187"/>
      <c r="BE105" s="187"/>
      <c r="BF105" s="188"/>
      <c r="BG105" s="62"/>
      <c r="BH105" s="138"/>
      <c r="BI105" s="138"/>
      <c r="BJ105" s="138"/>
      <c r="BK105" s="138"/>
      <c r="BL105" s="138"/>
      <c r="BM105" s="138"/>
      <c r="BN105" s="138"/>
      <c r="BO105" s="138"/>
      <c r="BP105" s="138"/>
      <c r="BQ105" s="138"/>
      <c r="BR105" s="138"/>
      <c r="BS105" s="138"/>
      <c r="BT105" s="138"/>
      <c r="BU105" s="138"/>
      <c r="BV105" s="138"/>
      <c r="BW105" s="138"/>
      <c r="BX105" s="138"/>
      <c r="BY105" s="138"/>
      <c r="BZ105" s="138"/>
      <c r="CA105" s="138"/>
      <c r="CB105" s="138"/>
      <c r="CC105" s="138"/>
      <c r="CD105" s="138"/>
      <c r="CE105" s="138"/>
      <c r="CF105" s="138"/>
      <c r="CG105" s="138"/>
      <c r="CH105" s="138"/>
      <c r="CI105" s="138"/>
      <c r="CJ105" s="138"/>
      <c r="CK105" s="138"/>
      <c r="CL105" s="138"/>
      <c r="CM105" s="138"/>
      <c r="CN105" s="138"/>
      <c r="CO105" s="138"/>
    </row>
    <row r="106" spans="1:93">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138"/>
      <c r="BC106" s="187"/>
      <c r="BD106" s="187"/>
      <c r="BE106" s="187"/>
      <c r="BF106" s="188"/>
      <c r="BG106" s="62"/>
      <c r="BH106" s="138"/>
      <c r="BI106" s="138"/>
      <c r="BJ106" s="138"/>
      <c r="BK106" s="138"/>
      <c r="BL106" s="138"/>
      <c r="BM106" s="138"/>
      <c r="BN106" s="138"/>
      <c r="BO106" s="138"/>
      <c r="BP106" s="138"/>
      <c r="BQ106" s="138"/>
      <c r="BR106" s="138"/>
      <c r="BS106" s="138"/>
      <c r="BT106" s="138"/>
      <c r="BU106" s="138"/>
      <c r="BV106" s="138"/>
      <c r="BW106" s="138"/>
      <c r="BX106" s="138"/>
      <c r="BY106" s="138"/>
      <c r="BZ106" s="138"/>
      <c r="CA106" s="138"/>
      <c r="CB106" s="138"/>
      <c r="CC106" s="138"/>
      <c r="CD106" s="138"/>
      <c r="CE106" s="138"/>
      <c r="CF106" s="138"/>
      <c r="CG106" s="138"/>
      <c r="CH106" s="138"/>
      <c r="CI106" s="138"/>
      <c r="CJ106" s="138"/>
      <c r="CK106" s="138"/>
      <c r="CL106" s="138"/>
      <c r="CM106" s="138"/>
      <c r="CN106" s="138"/>
      <c r="CO106" s="138"/>
    </row>
    <row r="107" spans="1:93">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138"/>
      <c r="BC107" s="187"/>
      <c r="BD107" s="187"/>
      <c r="BE107" s="187"/>
      <c r="BF107" s="188"/>
      <c r="BG107" s="62"/>
      <c r="BH107" s="138"/>
      <c r="BI107" s="138"/>
      <c r="BJ107" s="138"/>
      <c r="BK107" s="138"/>
      <c r="BL107" s="138"/>
      <c r="BM107" s="138"/>
      <c r="BN107" s="138"/>
      <c r="BO107" s="138"/>
      <c r="BP107" s="138"/>
      <c r="BQ107" s="138"/>
      <c r="BR107" s="138"/>
      <c r="BS107" s="138"/>
      <c r="BT107" s="138"/>
      <c r="BU107" s="138"/>
      <c r="BV107" s="138"/>
      <c r="BW107" s="138"/>
      <c r="BX107" s="138"/>
      <c r="BY107" s="138"/>
      <c r="BZ107" s="138"/>
      <c r="CA107" s="138"/>
      <c r="CB107" s="138"/>
      <c r="CC107" s="138"/>
      <c r="CD107" s="138"/>
      <c r="CE107" s="138"/>
      <c r="CF107" s="138"/>
      <c r="CG107" s="138"/>
      <c r="CH107" s="138"/>
      <c r="CI107" s="138"/>
      <c r="CJ107" s="138"/>
      <c r="CK107" s="138"/>
      <c r="CL107" s="138"/>
      <c r="CM107" s="138"/>
      <c r="CN107" s="138"/>
      <c r="CO107" s="138"/>
    </row>
    <row r="108" spans="1:93">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138"/>
      <c r="BC108" s="187"/>
      <c r="BD108" s="187"/>
      <c r="BE108" s="187"/>
      <c r="BF108" s="188"/>
      <c r="BG108" s="62"/>
      <c r="BH108" s="138"/>
      <c r="BI108" s="138"/>
      <c r="BJ108" s="138"/>
      <c r="BK108" s="138"/>
      <c r="BL108" s="138"/>
      <c r="BM108" s="138"/>
      <c r="BN108" s="138"/>
      <c r="BO108" s="138"/>
      <c r="BP108" s="138"/>
      <c r="BQ108" s="138"/>
      <c r="BR108" s="138"/>
      <c r="BS108" s="138"/>
      <c r="BT108" s="138"/>
      <c r="BU108" s="138"/>
      <c r="BV108" s="138"/>
      <c r="BW108" s="138"/>
      <c r="BX108" s="138"/>
      <c r="BY108" s="138"/>
      <c r="BZ108" s="138"/>
      <c r="CA108" s="138"/>
      <c r="CB108" s="138"/>
      <c r="CC108" s="138"/>
      <c r="CD108" s="138"/>
      <c r="CE108" s="138"/>
      <c r="CF108" s="138"/>
      <c r="CG108" s="138"/>
      <c r="CH108" s="138"/>
      <c r="CI108" s="138"/>
      <c r="CJ108" s="138"/>
      <c r="CK108" s="138"/>
      <c r="CL108" s="138"/>
      <c r="CM108" s="138"/>
      <c r="CN108" s="138"/>
      <c r="CO108" s="138"/>
    </row>
    <row r="109" spans="1:93">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138"/>
      <c r="BC109" s="187"/>
      <c r="BD109" s="187"/>
      <c r="BE109" s="187"/>
      <c r="BF109" s="188"/>
      <c r="BG109" s="62"/>
      <c r="BH109" s="138"/>
      <c r="BI109" s="138"/>
      <c r="BJ109" s="138"/>
      <c r="BK109" s="138"/>
      <c r="BL109" s="138"/>
      <c r="BM109" s="138"/>
      <c r="BN109" s="138"/>
      <c r="BO109" s="138"/>
      <c r="BP109" s="138"/>
      <c r="BQ109" s="138"/>
      <c r="BR109" s="138"/>
      <c r="BS109" s="138"/>
      <c r="BT109" s="138"/>
      <c r="BU109" s="138"/>
      <c r="BV109" s="138"/>
      <c r="BW109" s="138"/>
      <c r="BX109" s="138"/>
      <c r="BY109" s="138"/>
      <c r="BZ109" s="138"/>
      <c r="CA109" s="138"/>
      <c r="CB109" s="138"/>
      <c r="CC109" s="138"/>
      <c r="CD109" s="138"/>
      <c r="CE109" s="138"/>
      <c r="CF109" s="138"/>
      <c r="CG109" s="138"/>
      <c r="CH109" s="138"/>
      <c r="CI109" s="138"/>
      <c r="CJ109" s="138"/>
      <c r="CK109" s="138"/>
      <c r="CL109" s="138"/>
      <c r="CM109" s="138"/>
      <c r="CN109" s="138"/>
      <c r="CO109" s="138"/>
    </row>
    <row r="110" spans="1:93">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138"/>
      <c r="BC110" s="187"/>
      <c r="BD110" s="187"/>
      <c r="BE110" s="187"/>
      <c r="BF110" s="188"/>
      <c r="BG110" s="62"/>
      <c r="BH110" s="138"/>
      <c r="BI110" s="138"/>
      <c r="BJ110" s="138"/>
      <c r="BK110" s="138"/>
      <c r="BL110" s="138"/>
      <c r="BM110" s="138"/>
      <c r="BN110" s="138"/>
      <c r="BO110" s="138"/>
      <c r="BP110" s="138"/>
      <c r="BQ110" s="138"/>
      <c r="BR110" s="138"/>
      <c r="BS110" s="138"/>
      <c r="BT110" s="138"/>
      <c r="BU110" s="138"/>
      <c r="BV110" s="138"/>
      <c r="BW110" s="138"/>
      <c r="BX110" s="138"/>
      <c r="BY110" s="138"/>
      <c r="BZ110" s="138"/>
      <c r="CA110" s="138"/>
      <c r="CB110" s="138"/>
      <c r="CC110" s="138"/>
      <c r="CD110" s="138"/>
      <c r="CE110" s="138"/>
      <c r="CF110" s="138"/>
      <c r="CG110" s="138"/>
      <c r="CH110" s="138"/>
      <c r="CI110" s="138"/>
      <c r="CJ110" s="138"/>
      <c r="CK110" s="138"/>
      <c r="CL110" s="138"/>
      <c r="CM110" s="138"/>
      <c r="CN110" s="138"/>
      <c r="CO110" s="138"/>
    </row>
    <row r="111" spans="1:93">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138"/>
      <c r="BC111" s="187"/>
      <c r="BD111" s="187"/>
      <c r="BE111" s="187"/>
      <c r="BF111" s="188"/>
      <c r="BG111" s="62"/>
      <c r="BH111" s="138"/>
      <c r="BI111" s="138"/>
      <c r="BJ111" s="138"/>
      <c r="BK111" s="138"/>
      <c r="BL111" s="138"/>
      <c r="BM111" s="138"/>
      <c r="BN111" s="138"/>
      <c r="BO111" s="138"/>
      <c r="BP111" s="138"/>
      <c r="BQ111" s="138"/>
      <c r="BR111" s="138"/>
      <c r="BS111" s="138"/>
      <c r="BT111" s="138"/>
      <c r="BU111" s="138"/>
      <c r="BV111" s="138"/>
      <c r="BW111" s="138"/>
      <c r="BX111" s="138"/>
      <c r="BY111" s="138"/>
      <c r="BZ111" s="138"/>
      <c r="CA111" s="138"/>
      <c r="CB111" s="138"/>
      <c r="CC111" s="138"/>
      <c r="CD111" s="138"/>
      <c r="CE111" s="138"/>
      <c r="CF111" s="138"/>
      <c r="CG111" s="138"/>
      <c r="CH111" s="138"/>
      <c r="CI111" s="138"/>
      <c r="CJ111" s="138"/>
      <c r="CK111" s="138"/>
      <c r="CL111" s="138"/>
      <c r="CM111" s="138"/>
      <c r="CN111" s="138"/>
      <c r="CO111" s="138"/>
    </row>
    <row r="112" spans="1:93">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138"/>
      <c r="BC112" s="187"/>
      <c r="BD112" s="187"/>
      <c r="BE112" s="187"/>
      <c r="BF112" s="188"/>
      <c r="BG112" s="62"/>
      <c r="BH112" s="138"/>
      <c r="BI112" s="138"/>
      <c r="BJ112" s="138"/>
      <c r="BK112" s="138"/>
      <c r="BL112" s="138"/>
      <c r="BM112" s="138"/>
      <c r="BN112" s="138"/>
      <c r="BO112" s="138"/>
      <c r="BP112" s="138"/>
      <c r="BQ112" s="138"/>
      <c r="BR112" s="138"/>
      <c r="BS112" s="138"/>
      <c r="BT112" s="138"/>
      <c r="BU112" s="138"/>
      <c r="BV112" s="138"/>
      <c r="BW112" s="138"/>
      <c r="BX112" s="138"/>
      <c r="BY112" s="138"/>
      <c r="BZ112" s="138"/>
      <c r="CA112" s="138"/>
      <c r="CB112" s="138"/>
      <c r="CC112" s="138"/>
      <c r="CD112" s="138"/>
      <c r="CE112" s="138"/>
      <c r="CF112" s="138"/>
      <c r="CG112" s="138"/>
      <c r="CH112" s="138"/>
      <c r="CI112" s="138"/>
      <c r="CJ112" s="138"/>
      <c r="CK112" s="138"/>
      <c r="CL112" s="138"/>
      <c r="CM112" s="138"/>
      <c r="CN112" s="138"/>
      <c r="CO112" s="138"/>
    </row>
    <row r="113" spans="1:93">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138"/>
      <c r="BC113" s="187"/>
      <c r="BD113" s="187"/>
      <c r="BE113" s="187"/>
      <c r="BF113" s="188"/>
      <c r="BG113" s="62"/>
      <c r="BH113" s="138"/>
      <c r="BI113" s="138"/>
      <c r="BJ113" s="138"/>
      <c r="BK113" s="138"/>
      <c r="BL113" s="138"/>
      <c r="BM113" s="138"/>
      <c r="BN113" s="138"/>
      <c r="BO113" s="138"/>
      <c r="BP113" s="138"/>
      <c r="BQ113" s="138"/>
      <c r="BR113" s="138"/>
      <c r="BS113" s="138"/>
      <c r="BT113" s="138"/>
      <c r="BU113" s="138"/>
      <c r="BV113" s="138"/>
      <c r="BW113" s="138"/>
      <c r="BX113" s="138"/>
      <c r="BY113" s="138"/>
      <c r="BZ113" s="138"/>
      <c r="CA113" s="138"/>
      <c r="CB113" s="138"/>
      <c r="CC113" s="138"/>
      <c r="CD113" s="138"/>
      <c r="CE113" s="138"/>
      <c r="CF113" s="138"/>
      <c r="CG113" s="138"/>
      <c r="CH113" s="138"/>
      <c r="CI113" s="138"/>
      <c r="CJ113" s="138"/>
      <c r="CK113" s="138"/>
      <c r="CL113" s="138"/>
      <c r="CM113" s="138"/>
      <c r="CN113" s="138"/>
      <c r="CO113" s="138"/>
    </row>
    <row r="114" spans="1:93">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138"/>
      <c r="BC114" s="187"/>
      <c r="BD114" s="187"/>
      <c r="BE114" s="187"/>
      <c r="BF114" s="188"/>
      <c r="BG114" s="62"/>
      <c r="BH114" s="138"/>
      <c r="BI114" s="138"/>
      <c r="BJ114" s="138"/>
      <c r="BK114" s="138"/>
      <c r="BL114" s="138"/>
      <c r="BM114" s="138"/>
      <c r="BN114" s="138"/>
      <c r="BO114" s="138"/>
      <c r="BP114" s="138"/>
      <c r="BQ114" s="138"/>
      <c r="BR114" s="138"/>
      <c r="BS114" s="138"/>
      <c r="BT114" s="138"/>
      <c r="BU114" s="138"/>
      <c r="BV114" s="138"/>
      <c r="BW114" s="138"/>
      <c r="BX114" s="138"/>
      <c r="BY114" s="138"/>
      <c r="BZ114" s="138"/>
      <c r="CA114" s="138"/>
      <c r="CB114" s="138"/>
      <c r="CC114" s="138"/>
      <c r="CD114" s="138"/>
      <c r="CE114" s="138"/>
      <c r="CF114" s="138"/>
      <c r="CG114" s="138"/>
      <c r="CH114" s="138"/>
      <c r="CI114" s="138"/>
      <c r="CJ114" s="138"/>
      <c r="CK114" s="138"/>
      <c r="CL114" s="138"/>
      <c r="CM114" s="138"/>
      <c r="CN114" s="138"/>
      <c r="CO114" s="138"/>
    </row>
    <row r="115" spans="1:93">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138"/>
      <c r="BC115" s="187"/>
      <c r="BD115" s="187"/>
      <c r="BE115" s="187"/>
      <c r="BF115" s="188"/>
      <c r="BG115" s="62"/>
      <c r="BH115" s="138"/>
      <c r="BI115" s="138"/>
      <c r="BJ115" s="138"/>
      <c r="BK115" s="138"/>
      <c r="BL115" s="138"/>
      <c r="BM115" s="138"/>
      <c r="BN115" s="138"/>
      <c r="BO115" s="138"/>
      <c r="BP115" s="138"/>
      <c r="BQ115" s="138"/>
      <c r="BR115" s="138"/>
      <c r="BS115" s="138"/>
      <c r="BT115" s="138"/>
      <c r="BU115" s="138"/>
      <c r="BV115" s="138"/>
      <c r="BW115" s="138"/>
      <c r="BX115" s="138"/>
      <c r="BY115" s="138"/>
      <c r="BZ115" s="138"/>
      <c r="CA115" s="138"/>
      <c r="CB115" s="138"/>
      <c r="CC115" s="138"/>
      <c r="CD115" s="138"/>
      <c r="CE115" s="138"/>
      <c r="CF115" s="138"/>
      <c r="CG115" s="138"/>
      <c r="CH115" s="138"/>
      <c r="CI115" s="138"/>
      <c r="CJ115" s="138"/>
      <c r="CK115" s="138"/>
      <c r="CL115" s="138"/>
      <c r="CM115" s="138"/>
      <c r="CN115" s="138"/>
      <c r="CO115" s="138"/>
    </row>
    <row r="116" spans="1:93">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138"/>
      <c r="BC116" s="187"/>
      <c r="BD116" s="187"/>
      <c r="BE116" s="187"/>
      <c r="BF116" s="188"/>
      <c r="BG116" s="62"/>
      <c r="BH116" s="138"/>
      <c r="BI116" s="138"/>
      <c r="BJ116" s="138"/>
      <c r="BK116" s="138"/>
      <c r="BL116" s="138"/>
      <c r="BM116" s="138"/>
      <c r="BN116" s="138"/>
      <c r="BO116" s="138"/>
      <c r="BP116" s="138"/>
      <c r="BQ116" s="138"/>
      <c r="BR116" s="138"/>
      <c r="BS116" s="138"/>
      <c r="BT116" s="138"/>
      <c r="BU116" s="138"/>
      <c r="BV116" s="138"/>
      <c r="BW116" s="138"/>
      <c r="BX116" s="138"/>
      <c r="BY116" s="138"/>
      <c r="BZ116" s="138"/>
      <c r="CA116" s="138"/>
      <c r="CB116" s="138"/>
      <c r="CC116" s="138"/>
      <c r="CD116" s="138"/>
      <c r="CE116" s="138"/>
      <c r="CF116" s="138"/>
      <c r="CG116" s="138"/>
      <c r="CH116" s="138"/>
      <c r="CI116" s="138"/>
      <c r="CJ116" s="138"/>
      <c r="CK116" s="138"/>
      <c r="CL116" s="138"/>
      <c r="CM116" s="138"/>
      <c r="CN116" s="138"/>
      <c r="CO116" s="138"/>
    </row>
    <row r="117" spans="1:93">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138"/>
      <c r="BC117" s="187"/>
      <c r="BD117" s="187"/>
      <c r="BE117" s="187"/>
      <c r="BF117" s="188"/>
      <c r="BG117" s="62"/>
      <c r="BH117" s="138"/>
      <c r="BI117" s="138"/>
      <c r="BJ117" s="138"/>
      <c r="BK117" s="138"/>
      <c r="BL117" s="138"/>
      <c r="BM117" s="138"/>
      <c r="BN117" s="138"/>
      <c r="BO117" s="138"/>
      <c r="BP117" s="138"/>
      <c r="BQ117" s="138"/>
      <c r="BR117" s="138"/>
      <c r="BS117" s="138"/>
      <c r="BT117" s="138"/>
      <c r="BU117" s="138"/>
      <c r="BV117" s="138"/>
      <c r="BW117" s="138"/>
      <c r="BX117" s="138"/>
      <c r="BY117" s="138"/>
      <c r="BZ117" s="138"/>
      <c r="CA117" s="138"/>
      <c r="CB117" s="138"/>
      <c r="CC117" s="138"/>
      <c r="CD117" s="138"/>
      <c r="CE117" s="138"/>
      <c r="CF117" s="138"/>
      <c r="CG117" s="138"/>
      <c r="CH117" s="138"/>
      <c r="CI117" s="138"/>
      <c r="CJ117" s="138"/>
      <c r="CK117" s="138"/>
      <c r="CL117" s="138"/>
      <c r="CM117" s="138"/>
      <c r="CN117" s="138"/>
      <c r="CO117" s="138"/>
    </row>
    <row r="118" spans="1:93">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138"/>
      <c r="BC118" s="187"/>
      <c r="BD118" s="187"/>
      <c r="BE118" s="187"/>
      <c r="BF118" s="188"/>
      <c r="BG118" s="62"/>
      <c r="BH118" s="138"/>
      <c r="BI118" s="138"/>
      <c r="BJ118" s="138"/>
      <c r="BK118" s="138"/>
      <c r="BL118" s="138"/>
      <c r="BM118" s="138"/>
      <c r="BN118" s="138"/>
      <c r="BO118" s="138"/>
      <c r="BP118" s="138"/>
      <c r="BQ118" s="138"/>
      <c r="BR118" s="138"/>
      <c r="BS118" s="138"/>
      <c r="BT118" s="138"/>
      <c r="BU118" s="138"/>
      <c r="BV118" s="138"/>
      <c r="BW118" s="138"/>
      <c r="BX118" s="138"/>
      <c r="BY118" s="138"/>
      <c r="BZ118" s="138"/>
      <c r="CA118" s="138"/>
      <c r="CB118" s="138"/>
      <c r="CC118" s="138"/>
      <c r="CD118" s="138"/>
      <c r="CE118" s="138"/>
      <c r="CF118" s="138"/>
      <c r="CG118" s="138"/>
      <c r="CH118" s="138"/>
      <c r="CI118" s="138"/>
      <c r="CJ118" s="138"/>
      <c r="CK118" s="138"/>
      <c r="CL118" s="138"/>
      <c r="CM118" s="138"/>
      <c r="CN118" s="138"/>
      <c r="CO118" s="138"/>
    </row>
    <row r="119" spans="1:93">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138"/>
      <c r="BC119" s="187"/>
      <c r="BD119" s="187"/>
      <c r="BE119" s="187"/>
      <c r="BF119" s="188"/>
      <c r="BG119" s="62"/>
      <c r="BH119" s="138"/>
      <c r="BI119" s="138"/>
      <c r="BJ119" s="138"/>
      <c r="BK119" s="138"/>
      <c r="BL119" s="138"/>
      <c r="BM119" s="138"/>
      <c r="BN119" s="138"/>
      <c r="BO119" s="138"/>
      <c r="BP119" s="138"/>
      <c r="BQ119" s="138"/>
      <c r="BR119" s="138"/>
      <c r="BS119" s="138"/>
      <c r="BT119" s="138"/>
      <c r="BU119" s="138"/>
      <c r="BV119" s="138"/>
      <c r="BW119" s="138"/>
      <c r="BX119" s="138"/>
      <c r="BY119" s="138"/>
      <c r="BZ119" s="138"/>
      <c r="CA119" s="138"/>
      <c r="CB119" s="138"/>
      <c r="CC119" s="138"/>
      <c r="CD119" s="138"/>
      <c r="CE119" s="138"/>
      <c r="CF119" s="138"/>
      <c r="CG119" s="138"/>
      <c r="CH119" s="138"/>
      <c r="CI119" s="138"/>
      <c r="CJ119" s="138"/>
      <c r="CK119" s="138"/>
      <c r="CL119" s="138"/>
      <c r="CM119" s="138"/>
      <c r="CN119" s="138"/>
      <c r="CO119" s="138"/>
    </row>
    <row r="120" spans="1:93">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138"/>
      <c r="BC120" s="187"/>
      <c r="BD120" s="187"/>
      <c r="BE120" s="187"/>
      <c r="BF120" s="188"/>
      <c r="BG120" s="62"/>
      <c r="BH120" s="138"/>
      <c r="BI120" s="138"/>
      <c r="BJ120" s="138"/>
      <c r="BK120" s="138"/>
      <c r="BL120" s="138"/>
      <c r="BM120" s="138"/>
      <c r="BN120" s="138"/>
      <c r="BO120" s="138"/>
      <c r="BP120" s="138"/>
      <c r="BQ120" s="138"/>
      <c r="BR120" s="138"/>
      <c r="BS120" s="138"/>
      <c r="BT120" s="138"/>
      <c r="BU120" s="138"/>
      <c r="BV120" s="138"/>
      <c r="BW120" s="138"/>
      <c r="BX120" s="138"/>
      <c r="BY120" s="138"/>
      <c r="BZ120" s="138"/>
      <c r="CA120" s="138"/>
      <c r="CB120" s="138"/>
      <c r="CC120" s="138"/>
      <c r="CD120" s="138"/>
      <c r="CE120" s="138"/>
      <c r="CF120" s="138"/>
      <c r="CG120" s="138"/>
      <c r="CH120" s="138"/>
      <c r="CI120" s="138"/>
      <c r="CJ120" s="138"/>
      <c r="CK120" s="138"/>
      <c r="CL120" s="138"/>
      <c r="CM120" s="138"/>
      <c r="CN120" s="138"/>
      <c r="CO120" s="138"/>
    </row>
    <row r="121" spans="1:93">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138"/>
      <c r="BC121" s="187"/>
      <c r="BD121" s="187"/>
      <c r="BE121" s="187"/>
      <c r="BF121" s="188"/>
      <c r="BG121" s="62"/>
      <c r="BH121" s="138"/>
      <c r="BI121" s="138"/>
      <c r="BJ121" s="138"/>
      <c r="BK121" s="138"/>
      <c r="BL121" s="138"/>
      <c r="BM121" s="138"/>
      <c r="BN121" s="138"/>
      <c r="BO121" s="138"/>
      <c r="BP121" s="138"/>
      <c r="BQ121" s="138"/>
      <c r="BR121" s="138"/>
      <c r="BS121" s="138"/>
      <c r="BT121" s="138"/>
      <c r="BU121" s="138"/>
      <c r="BV121" s="138"/>
      <c r="BW121" s="138"/>
      <c r="BX121" s="138"/>
      <c r="BY121" s="138"/>
      <c r="BZ121" s="138"/>
      <c r="CA121" s="138"/>
      <c r="CB121" s="138"/>
      <c r="CC121" s="138"/>
      <c r="CD121" s="138"/>
      <c r="CE121" s="138"/>
      <c r="CF121" s="138"/>
      <c r="CG121" s="138"/>
      <c r="CH121" s="138"/>
      <c r="CI121" s="138"/>
      <c r="CJ121" s="138"/>
      <c r="CK121" s="138"/>
      <c r="CL121" s="138"/>
      <c r="CM121" s="138"/>
      <c r="CN121" s="138"/>
      <c r="CO121" s="138"/>
    </row>
    <row r="122" spans="1:93">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138"/>
      <c r="BC122" s="187"/>
      <c r="BD122" s="187"/>
      <c r="BE122" s="187"/>
      <c r="BF122" s="188"/>
      <c r="BG122" s="62"/>
      <c r="BH122" s="138"/>
      <c r="BI122" s="138"/>
      <c r="BJ122" s="138"/>
      <c r="BK122" s="138"/>
      <c r="BL122" s="138"/>
      <c r="BM122" s="138"/>
      <c r="BN122" s="138"/>
      <c r="BO122" s="138"/>
      <c r="BP122" s="138"/>
      <c r="BQ122" s="138"/>
      <c r="BR122" s="138"/>
      <c r="BS122" s="138"/>
      <c r="BT122" s="138"/>
      <c r="BU122" s="138"/>
      <c r="BV122" s="138"/>
      <c r="BW122" s="138"/>
      <c r="BX122" s="138"/>
      <c r="BY122" s="138"/>
      <c r="BZ122" s="138"/>
      <c r="CA122" s="138"/>
      <c r="CB122" s="138"/>
      <c r="CC122" s="138"/>
      <c r="CD122" s="138"/>
      <c r="CE122" s="138"/>
      <c r="CF122" s="138"/>
      <c r="CG122" s="138"/>
      <c r="CH122" s="138"/>
      <c r="CI122" s="138"/>
      <c r="CJ122" s="138"/>
      <c r="CK122" s="138"/>
      <c r="CL122" s="138"/>
      <c r="CM122" s="138"/>
      <c r="CN122" s="138"/>
      <c r="CO122" s="138"/>
    </row>
    <row r="123" spans="1:93">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138"/>
      <c r="BC123" s="187"/>
      <c r="BD123" s="187"/>
      <c r="BE123" s="187"/>
      <c r="BF123" s="188"/>
      <c r="BG123" s="62"/>
      <c r="BH123" s="138"/>
      <c r="BI123" s="138"/>
      <c r="BJ123" s="138"/>
      <c r="BK123" s="138"/>
      <c r="BL123" s="138"/>
      <c r="BM123" s="138"/>
      <c r="BN123" s="138"/>
      <c r="BO123" s="138"/>
      <c r="BP123" s="138"/>
      <c r="BQ123" s="138"/>
      <c r="BR123" s="138"/>
      <c r="BS123" s="138"/>
      <c r="BT123" s="138"/>
      <c r="BU123" s="138"/>
      <c r="BV123" s="138"/>
      <c r="BW123" s="138"/>
      <c r="BX123" s="138"/>
      <c r="BY123" s="138"/>
      <c r="BZ123" s="138"/>
      <c r="CA123" s="138"/>
      <c r="CB123" s="138"/>
      <c r="CC123" s="138"/>
      <c r="CD123" s="138"/>
      <c r="CE123" s="138"/>
      <c r="CF123" s="138"/>
      <c r="CG123" s="138"/>
      <c r="CH123" s="138"/>
      <c r="CI123" s="138"/>
      <c r="CJ123" s="138"/>
      <c r="CK123" s="138"/>
      <c r="CL123" s="138"/>
      <c r="CM123" s="138"/>
      <c r="CN123" s="138"/>
      <c r="CO123" s="138"/>
    </row>
    <row r="124" spans="1:93">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138"/>
      <c r="BC124" s="187"/>
      <c r="BD124" s="187"/>
      <c r="BE124" s="187"/>
      <c r="BF124" s="188"/>
      <c r="BG124" s="62"/>
      <c r="BH124" s="138"/>
      <c r="BI124" s="138"/>
      <c r="BJ124" s="138"/>
      <c r="BK124" s="138"/>
      <c r="BL124" s="138"/>
      <c r="BM124" s="138"/>
      <c r="BN124" s="138"/>
      <c r="BO124" s="138"/>
      <c r="BP124" s="138"/>
      <c r="BQ124" s="138"/>
      <c r="BR124" s="138"/>
      <c r="BS124" s="138"/>
      <c r="BT124" s="138"/>
      <c r="BU124" s="138"/>
      <c r="BV124" s="138"/>
      <c r="BW124" s="138"/>
      <c r="BX124" s="138"/>
      <c r="BY124" s="138"/>
      <c r="BZ124" s="138"/>
      <c r="CA124" s="138"/>
      <c r="CB124" s="138"/>
      <c r="CC124" s="138"/>
      <c r="CD124" s="138"/>
      <c r="CE124" s="138"/>
      <c r="CF124" s="138"/>
      <c r="CG124" s="138"/>
      <c r="CH124" s="138"/>
      <c r="CI124" s="138"/>
      <c r="CJ124" s="138"/>
      <c r="CK124" s="138"/>
      <c r="CL124" s="138"/>
      <c r="CM124" s="138"/>
      <c r="CN124" s="138"/>
      <c r="CO124" s="138"/>
    </row>
    <row r="125" spans="1:93">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138"/>
      <c r="BC125" s="187"/>
      <c r="BD125" s="187"/>
      <c r="BE125" s="187"/>
      <c r="BF125" s="188"/>
      <c r="BG125" s="62"/>
      <c r="BH125" s="138"/>
      <c r="BI125" s="138"/>
      <c r="BJ125" s="138"/>
      <c r="BK125" s="138"/>
      <c r="BL125" s="138"/>
      <c r="BM125" s="138"/>
      <c r="BN125" s="138"/>
      <c r="BO125" s="138"/>
      <c r="BP125" s="138"/>
      <c r="BQ125" s="138"/>
      <c r="BR125" s="138"/>
      <c r="BS125" s="138"/>
      <c r="BT125" s="138"/>
      <c r="BU125" s="138"/>
      <c r="BV125" s="138"/>
      <c r="BW125" s="138"/>
      <c r="BX125" s="138"/>
      <c r="BY125" s="138"/>
      <c r="BZ125" s="138"/>
      <c r="CA125" s="138"/>
      <c r="CB125" s="138"/>
      <c r="CC125" s="138"/>
      <c r="CD125" s="138"/>
      <c r="CE125" s="138"/>
      <c r="CF125" s="138"/>
      <c r="CG125" s="138"/>
      <c r="CH125" s="138"/>
      <c r="CI125" s="138"/>
      <c r="CJ125" s="138"/>
      <c r="CK125" s="138"/>
      <c r="CL125" s="138"/>
      <c r="CM125" s="138"/>
      <c r="CN125" s="138"/>
      <c r="CO125" s="138"/>
    </row>
    <row r="126" spans="1:93">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138"/>
      <c r="BC126" s="187"/>
      <c r="BD126" s="187"/>
      <c r="BE126" s="187"/>
      <c r="BF126" s="188"/>
      <c r="BG126" s="62"/>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8"/>
      <c r="CE126" s="138"/>
      <c r="CF126" s="138"/>
      <c r="CG126" s="138"/>
      <c r="CH126" s="138"/>
      <c r="CI126" s="138"/>
      <c r="CJ126" s="138"/>
      <c r="CK126" s="138"/>
      <c r="CL126" s="138"/>
      <c r="CM126" s="138"/>
      <c r="CN126" s="138"/>
      <c r="CO126" s="138"/>
    </row>
    <row r="127" spans="1:93">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138"/>
      <c r="BC127" s="187"/>
      <c r="BD127" s="187"/>
      <c r="BE127" s="187"/>
      <c r="BF127" s="188"/>
      <c r="BG127" s="62"/>
      <c r="BH127" s="138"/>
      <c r="BI127" s="138"/>
      <c r="BJ127" s="138"/>
      <c r="BK127" s="138"/>
      <c r="BL127" s="138"/>
      <c r="BM127" s="138"/>
      <c r="BN127" s="138"/>
      <c r="BO127" s="138"/>
      <c r="BP127" s="138"/>
      <c r="BQ127" s="138"/>
      <c r="BR127" s="138"/>
      <c r="BS127" s="138"/>
      <c r="BT127" s="138"/>
      <c r="BU127" s="138"/>
      <c r="BV127" s="138"/>
      <c r="BW127" s="138"/>
      <c r="BX127" s="138"/>
      <c r="BY127" s="138"/>
      <c r="BZ127" s="138"/>
      <c r="CA127" s="138"/>
      <c r="CB127" s="138"/>
      <c r="CC127" s="138"/>
      <c r="CD127" s="138"/>
      <c r="CE127" s="138"/>
      <c r="CF127" s="138"/>
      <c r="CG127" s="138"/>
      <c r="CH127" s="138"/>
      <c r="CI127" s="138"/>
      <c r="CJ127" s="138"/>
      <c r="CK127" s="138"/>
      <c r="CL127" s="138"/>
      <c r="CM127" s="138"/>
      <c r="CN127" s="138"/>
      <c r="CO127" s="138"/>
    </row>
    <row r="128" spans="1:93">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138"/>
      <c r="BC128" s="187"/>
      <c r="BD128" s="187"/>
      <c r="BE128" s="187"/>
      <c r="BF128" s="188"/>
      <c r="BG128" s="62"/>
      <c r="BH128" s="138"/>
      <c r="BI128" s="138"/>
      <c r="BJ128" s="138"/>
      <c r="BK128" s="138"/>
      <c r="BL128" s="138"/>
      <c r="BM128" s="138"/>
      <c r="BN128" s="138"/>
      <c r="BO128" s="138"/>
      <c r="BP128" s="138"/>
      <c r="BQ128" s="138"/>
      <c r="BR128" s="138"/>
      <c r="BS128" s="138"/>
      <c r="BT128" s="138"/>
      <c r="BU128" s="138"/>
      <c r="BV128" s="138"/>
      <c r="BW128" s="138"/>
      <c r="BX128" s="138"/>
      <c r="BY128" s="138"/>
      <c r="BZ128" s="138"/>
      <c r="CA128" s="138"/>
      <c r="CB128" s="138"/>
      <c r="CC128" s="138"/>
      <c r="CD128" s="138"/>
      <c r="CE128" s="138"/>
      <c r="CF128" s="138"/>
      <c r="CG128" s="138"/>
      <c r="CH128" s="138"/>
      <c r="CI128" s="138"/>
      <c r="CJ128" s="138"/>
      <c r="CK128" s="138"/>
      <c r="CL128" s="138"/>
      <c r="CM128" s="138"/>
      <c r="CN128" s="138"/>
      <c r="CO128" s="138"/>
    </row>
    <row r="129" spans="1:93">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138"/>
      <c r="BC129" s="187"/>
      <c r="BD129" s="187"/>
      <c r="BE129" s="187"/>
      <c r="BF129" s="188"/>
      <c r="BG129" s="62"/>
      <c r="BH129" s="138"/>
      <c r="BI129" s="138"/>
      <c r="BJ129" s="138"/>
      <c r="BK129" s="138"/>
      <c r="BL129" s="138"/>
      <c r="BM129" s="138"/>
      <c r="BN129" s="138"/>
      <c r="BO129" s="138"/>
      <c r="BP129" s="138"/>
      <c r="BQ129" s="138"/>
      <c r="BR129" s="138"/>
      <c r="BS129" s="138"/>
      <c r="BT129" s="138"/>
      <c r="BU129" s="138"/>
      <c r="BV129" s="138"/>
      <c r="BW129" s="138"/>
      <c r="BX129" s="138"/>
      <c r="BY129" s="138"/>
      <c r="BZ129" s="138"/>
      <c r="CA129" s="138"/>
      <c r="CB129" s="138"/>
      <c r="CC129" s="138"/>
      <c r="CD129" s="138"/>
      <c r="CE129" s="138"/>
      <c r="CF129" s="138"/>
      <c r="CG129" s="138"/>
      <c r="CH129" s="138"/>
      <c r="CI129" s="138"/>
      <c r="CJ129" s="138"/>
      <c r="CK129" s="138"/>
      <c r="CL129" s="138"/>
      <c r="CM129" s="138"/>
      <c r="CN129" s="138"/>
      <c r="CO129" s="138"/>
    </row>
    <row r="130" spans="1:93">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138"/>
      <c r="BC130" s="187"/>
      <c r="BD130" s="187"/>
      <c r="BE130" s="187"/>
      <c r="BF130" s="188"/>
      <c r="BG130" s="62"/>
      <c r="BH130" s="138"/>
      <c r="BI130" s="138"/>
      <c r="BJ130" s="138"/>
      <c r="BK130" s="138"/>
      <c r="BL130" s="138"/>
      <c r="BM130" s="138"/>
      <c r="BN130" s="138"/>
      <c r="BO130" s="138"/>
      <c r="BP130" s="138"/>
      <c r="BQ130" s="138"/>
      <c r="BR130" s="138"/>
      <c r="BS130" s="138"/>
      <c r="BT130" s="138"/>
      <c r="BU130" s="138"/>
      <c r="BV130" s="138"/>
      <c r="BW130" s="138"/>
      <c r="BX130" s="138"/>
      <c r="BY130" s="138"/>
      <c r="BZ130" s="138"/>
      <c r="CA130" s="138"/>
      <c r="CB130" s="138"/>
      <c r="CC130" s="138"/>
      <c r="CD130" s="138"/>
      <c r="CE130" s="138"/>
      <c r="CF130" s="138"/>
      <c r="CG130" s="138"/>
      <c r="CH130" s="138"/>
      <c r="CI130" s="138"/>
      <c r="CJ130" s="138"/>
      <c r="CK130" s="138"/>
      <c r="CL130" s="138"/>
      <c r="CM130" s="138"/>
      <c r="CN130" s="138"/>
      <c r="CO130" s="138"/>
    </row>
    <row r="131" spans="1:93">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138"/>
      <c r="BC131" s="187"/>
      <c r="BD131" s="187"/>
      <c r="BE131" s="187"/>
      <c r="BF131" s="188"/>
      <c r="BG131" s="62"/>
      <c r="BH131" s="138"/>
      <c r="BI131" s="138"/>
      <c r="BJ131" s="138"/>
      <c r="BK131" s="138"/>
      <c r="BL131" s="138"/>
      <c r="BM131" s="138"/>
      <c r="BN131" s="138"/>
      <c r="BO131" s="138"/>
      <c r="BP131" s="138"/>
      <c r="BQ131" s="138"/>
      <c r="BR131" s="138"/>
      <c r="BS131" s="138"/>
      <c r="BT131" s="138"/>
      <c r="BU131" s="138"/>
      <c r="BV131" s="138"/>
      <c r="BW131" s="138"/>
      <c r="BX131" s="138"/>
      <c r="BY131" s="138"/>
      <c r="BZ131" s="138"/>
      <c r="CA131" s="138"/>
      <c r="CB131" s="138"/>
      <c r="CC131" s="138"/>
      <c r="CD131" s="138"/>
      <c r="CE131" s="138"/>
      <c r="CF131" s="138"/>
      <c r="CG131" s="138"/>
      <c r="CH131" s="138"/>
      <c r="CI131" s="138"/>
      <c r="CJ131" s="138"/>
      <c r="CK131" s="138"/>
      <c r="CL131" s="138"/>
      <c r="CM131" s="138"/>
      <c r="CN131" s="138"/>
      <c r="CO131" s="138"/>
    </row>
    <row r="132" spans="1:93">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138"/>
      <c r="BC132" s="187"/>
      <c r="BD132" s="187"/>
      <c r="BE132" s="187"/>
      <c r="BF132" s="188"/>
      <c r="BG132" s="62"/>
      <c r="BH132" s="138"/>
      <c r="BI132" s="138"/>
      <c r="BJ132" s="138"/>
      <c r="BK132" s="138"/>
      <c r="BL132" s="138"/>
      <c r="BM132" s="138"/>
      <c r="BN132" s="138"/>
      <c r="BO132" s="138"/>
      <c r="BP132" s="138"/>
      <c r="BQ132" s="138"/>
      <c r="BR132" s="138"/>
      <c r="BS132" s="138"/>
      <c r="BT132" s="138"/>
      <c r="BU132" s="138"/>
      <c r="BV132" s="138"/>
      <c r="BW132" s="138"/>
      <c r="BX132" s="138"/>
      <c r="BY132" s="138"/>
      <c r="BZ132" s="138"/>
      <c r="CA132" s="138"/>
      <c r="CB132" s="138"/>
      <c r="CC132" s="138"/>
      <c r="CD132" s="138"/>
      <c r="CE132" s="138"/>
      <c r="CF132" s="138"/>
      <c r="CG132" s="138"/>
      <c r="CH132" s="138"/>
      <c r="CI132" s="138"/>
      <c r="CJ132" s="138"/>
      <c r="CK132" s="138"/>
      <c r="CL132" s="138"/>
      <c r="CM132" s="138"/>
      <c r="CN132" s="138"/>
      <c r="CO132" s="138"/>
    </row>
    <row r="133" spans="1:93">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138"/>
      <c r="BC133" s="187"/>
      <c r="BD133" s="187"/>
      <c r="BE133" s="187"/>
      <c r="BF133" s="188"/>
      <c r="BG133" s="62"/>
      <c r="BH133" s="138"/>
      <c r="BI133" s="138"/>
      <c r="BJ133" s="138"/>
      <c r="BK133" s="138"/>
      <c r="BL133" s="138"/>
      <c r="BM133" s="138"/>
      <c r="BN133" s="138"/>
      <c r="BO133" s="138"/>
      <c r="BP133" s="138"/>
      <c r="BQ133" s="138"/>
      <c r="BR133" s="138"/>
      <c r="BS133" s="138"/>
      <c r="BT133" s="138"/>
      <c r="BU133" s="138"/>
      <c r="BV133" s="138"/>
      <c r="BW133" s="138"/>
      <c r="BX133" s="138"/>
      <c r="BY133" s="138"/>
      <c r="BZ133" s="138"/>
      <c r="CA133" s="138"/>
      <c r="CB133" s="138"/>
      <c r="CC133" s="138"/>
      <c r="CD133" s="138"/>
      <c r="CE133" s="138"/>
      <c r="CF133" s="138"/>
      <c r="CG133" s="138"/>
      <c r="CH133" s="138"/>
      <c r="CI133" s="138"/>
      <c r="CJ133" s="138"/>
      <c r="CK133" s="138"/>
      <c r="CL133" s="138"/>
      <c r="CM133" s="138"/>
      <c r="CN133" s="138"/>
      <c r="CO133" s="138"/>
    </row>
    <row r="134" spans="1:93">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138"/>
      <c r="BC134" s="187"/>
      <c r="BD134" s="187"/>
      <c r="BE134" s="187"/>
      <c r="BF134" s="188"/>
      <c r="BG134" s="62"/>
      <c r="BH134" s="138"/>
      <c r="BI134" s="138"/>
      <c r="BJ134" s="138"/>
      <c r="BK134" s="138"/>
      <c r="BL134" s="138"/>
      <c r="BM134" s="138"/>
      <c r="BN134" s="138"/>
      <c r="BO134" s="138"/>
      <c r="BP134" s="138"/>
      <c r="BQ134" s="138"/>
      <c r="BR134" s="138"/>
      <c r="BS134" s="138"/>
      <c r="BT134" s="138"/>
      <c r="BU134" s="138"/>
      <c r="BV134" s="138"/>
      <c r="BW134" s="138"/>
      <c r="BX134" s="138"/>
      <c r="BY134" s="138"/>
      <c r="BZ134" s="138"/>
      <c r="CA134" s="138"/>
      <c r="CB134" s="138"/>
      <c r="CC134" s="138"/>
      <c r="CD134" s="138"/>
      <c r="CE134" s="138"/>
      <c r="CF134" s="138"/>
      <c r="CG134" s="138"/>
      <c r="CH134" s="138"/>
      <c r="CI134" s="138"/>
      <c r="CJ134" s="138"/>
      <c r="CK134" s="138"/>
      <c r="CL134" s="138"/>
      <c r="CM134" s="138"/>
      <c r="CN134" s="138"/>
      <c r="CO134" s="138"/>
    </row>
    <row r="135" spans="1:93">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138"/>
      <c r="BC135" s="187"/>
      <c r="BD135" s="187"/>
      <c r="BE135" s="187"/>
      <c r="BF135" s="188"/>
      <c r="BG135" s="62"/>
      <c r="BH135" s="138"/>
      <c r="BI135" s="138"/>
      <c r="BJ135" s="138"/>
      <c r="BK135" s="138"/>
      <c r="BL135" s="138"/>
      <c r="BM135" s="138"/>
      <c r="BN135" s="138"/>
      <c r="BO135" s="138"/>
      <c r="BP135" s="138"/>
      <c r="BQ135" s="138"/>
      <c r="BR135" s="138"/>
      <c r="BS135" s="138"/>
      <c r="BT135" s="138"/>
      <c r="BU135" s="138"/>
      <c r="BV135" s="138"/>
      <c r="BW135" s="138"/>
      <c r="BX135" s="138"/>
      <c r="BY135" s="138"/>
      <c r="BZ135" s="138"/>
      <c r="CA135" s="138"/>
      <c r="CB135" s="138"/>
      <c r="CC135" s="138"/>
      <c r="CD135" s="138"/>
      <c r="CE135" s="138"/>
      <c r="CF135" s="138"/>
      <c r="CG135" s="138"/>
      <c r="CH135" s="138"/>
      <c r="CI135" s="138"/>
      <c r="CJ135" s="138"/>
      <c r="CK135" s="138"/>
      <c r="CL135" s="138"/>
      <c r="CM135" s="138"/>
      <c r="CN135" s="138"/>
      <c r="CO135" s="138"/>
    </row>
    <row r="136" spans="1:93">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138"/>
      <c r="BC136" s="187"/>
      <c r="BD136" s="187"/>
      <c r="BE136" s="187"/>
      <c r="BF136" s="188"/>
      <c r="BG136" s="62"/>
      <c r="BH136" s="138"/>
      <c r="BI136" s="138"/>
      <c r="BJ136" s="138"/>
      <c r="BK136" s="138"/>
      <c r="BL136" s="138"/>
      <c r="BM136" s="138"/>
      <c r="BN136" s="138"/>
      <c r="BO136" s="138"/>
      <c r="BP136" s="138"/>
      <c r="BQ136" s="138"/>
      <c r="BR136" s="138"/>
      <c r="BS136" s="138"/>
      <c r="BT136" s="138"/>
      <c r="BU136" s="138"/>
      <c r="BV136" s="138"/>
      <c r="BW136" s="138"/>
      <c r="BX136" s="138"/>
      <c r="BY136" s="138"/>
      <c r="BZ136" s="138"/>
      <c r="CA136" s="138"/>
      <c r="CB136" s="138"/>
      <c r="CC136" s="138"/>
      <c r="CD136" s="138"/>
      <c r="CE136" s="138"/>
      <c r="CF136" s="138"/>
      <c r="CG136" s="138"/>
      <c r="CH136" s="138"/>
      <c r="CI136" s="138"/>
      <c r="CJ136" s="138"/>
      <c r="CK136" s="138"/>
      <c r="CL136" s="138"/>
      <c r="CM136" s="138"/>
      <c r="CN136" s="138"/>
      <c r="CO136" s="138"/>
    </row>
    <row r="137" spans="1:93">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138"/>
      <c r="BC137" s="187"/>
      <c r="BD137" s="187"/>
      <c r="BE137" s="187"/>
      <c r="BF137" s="188"/>
      <c r="BG137" s="62"/>
      <c r="BH137" s="138"/>
      <c r="BI137" s="138"/>
      <c r="BJ137" s="138"/>
      <c r="BK137" s="138"/>
      <c r="BL137" s="138"/>
      <c r="BM137" s="138"/>
      <c r="BN137" s="138"/>
      <c r="BO137" s="138"/>
      <c r="BP137" s="138"/>
      <c r="BQ137" s="138"/>
      <c r="BR137" s="138"/>
      <c r="BS137" s="138"/>
      <c r="BT137" s="138"/>
      <c r="BU137" s="138"/>
      <c r="BV137" s="138"/>
      <c r="BW137" s="138"/>
      <c r="BX137" s="138"/>
      <c r="BY137" s="138"/>
      <c r="BZ137" s="138"/>
      <c r="CA137" s="138"/>
      <c r="CB137" s="138"/>
      <c r="CC137" s="138"/>
      <c r="CD137" s="138"/>
      <c r="CE137" s="138"/>
      <c r="CF137" s="138"/>
      <c r="CG137" s="138"/>
      <c r="CH137" s="138"/>
      <c r="CI137" s="138"/>
      <c r="CJ137" s="138"/>
      <c r="CK137" s="138"/>
      <c r="CL137" s="138"/>
      <c r="CM137" s="138"/>
      <c r="CN137" s="138"/>
      <c r="CO137" s="138"/>
    </row>
    <row r="138" spans="1:93">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138"/>
      <c r="BC138" s="187"/>
      <c r="BD138" s="187"/>
      <c r="BE138" s="187"/>
      <c r="BF138" s="188"/>
      <c r="BG138" s="62"/>
      <c r="BH138" s="138"/>
      <c r="BI138" s="138"/>
      <c r="BJ138" s="138"/>
      <c r="BK138" s="138"/>
      <c r="BL138" s="138"/>
      <c r="BM138" s="138"/>
      <c r="BN138" s="138"/>
      <c r="BO138" s="138"/>
      <c r="BP138" s="138"/>
      <c r="BQ138" s="138"/>
      <c r="BR138" s="138"/>
      <c r="BS138" s="138"/>
      <c r="BT138" s="138"/>
      <c r="BU138" s="138"/>
      <c r="BV138" s="138"/>
      <c r="BW138" s="138"/>
      <c r="BX138" s="138"/>
      <c r="BY138" s="138"/>
      <c r="BZ138" s="138"/>
      <c r="CA138" s="138"/>
      <c r="CB138" s="138"/>
      <c r="CC138" s="138"/>
      <c r="CD138" s="138"/>
      <c r="CE138" s="138"/>
      <c r="CF138" s="138"/>
      <c r="CG138" s="138"/>
      <c r="CH138" s="138"/>
      <c r="CI138" s="138"/>
      <c r="CJ138" s="138"/>
      <c r="CK138" s="138"/>
      <c r="CL138" s="138"/>
      <c r="CM138" s="138"/>
      <c r="CN138" s="138"/>
      <c r="CO138" s="138"/>
    </row>
    <row r="139" spans="1:93">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138"/>
      <c r="BC139" s="187"/>
      <c r="BD139" s="187"/>
      <c r="BE139" s="187"/>
      <c r="BF139" s="188"/>
      <c r="BG139" s="62"/>
      <c r="BH139" s="138"/>
      <c r="BI139" s="138"/>
      <c r="BJ139" s="138"/>
      <c r="BK139" s="138"/>
      <c r="BL139" s="138"/>
      <c r="BM139" s="138"/>
      <c r="BN139" s="138"/>
      <c r="BO139" s="138"/>
      <c r="BP139" s="138"/>
      <c r="BQ139" s="138"/>
      <c r="BR139" s="138"/>
      <c r="BS139" s="138"/>
      <c r="BT139" s="138"/>
      <c r="BU139" s="138"/>
      <c r="BV139" s="138"/>
      <c r="BW139" s="138"/>
      <c r="BX139" s="138"/>
      <c r="BY139" s="138"/>
      <c r="BZ139" s="138"/>
      <c r="CA139" s="138"/>
      <c r="CB139" s="138"/>
      <c r="CC139" s="138"/>
      <c r="CD139" s="138"/>
      <c r="CE139" s="138"/>
      <c r="CF139" s="138"/>
      <c r="CG139" s="138"/>
      <c r="CH139" s="138"/>
      <c r="CI139" s="138"/>
      <c r="CJ139" s="138"/>
      <c r="CK139" s="138"/>
      <c r="CL139" s="138"/>
      <c r="CM139" s="138"/>
      <c r="CN139" s="138"/>
      <c r="CO139" s="138"/>
    </row>
    <row r="140" spans="1:93">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138"/>
      <c r="BC140" s="187"/>
      <c r="BD140" s="187"/>
      <c r="BE140" s="187"/>
      <c r="BF140" s="188"/>
      <c r="BG140" s="62"/>
      <c r="BH140" s="138"/>
      <c r="BI140" s="138"/>
      <c r="BJ140" s="138"/>
      <c r="BK140" s="138"/>
      <c r="BL140" s="138"/>
      <c r="BM140" s="138"/>
      <c r="BN140" s="138"/>
      <c r="BO140" s="138"/>
      <c r="BP140" s="138"/>
      <c r="BQ140" s="138"/>
      <c r="BR140" s="138"/>
      <c r="BS140" s="138"/>
      <c r="BT140" s="138"/>
      <c r="BU140" s="138"/>
      <c r="BV140" s="138"/>
      <c r="BW140" s="138"/>
      <c r="BX140" s="138"/>
      <c r="BY140" s="138"/>
      <c r="BZ140" s="138"/>
      <c r="CA140" s="138"/>
      <c r="CB140" s="138"/>
      <c r="CC140" s="138"/>
      <c r="CD140" s="138"/>
      <c r="CE140" s="138"/>
      <c r="CF140" s="138"/>
      <c r="CG140" s="138"/>
      <c r="CH140" s="138"/>
      <c r="CI140" s="138"/>
      <c r="CJ140" s="138"/>
      <c r="CK140" s="138"/>
      <c r="CL140" s="138"/>
      <c r="CM140" s="138"/>
      <c r="CN140" s="138"/>
      <c r="CO140" s="138"/>
    </row>
    <row r="141" spans="1:93">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138"/>
      <c r="BC141" s="187"/>
      <c r="BD141" s="187"/>
      <c r="BE141" s="187"/>
      <c r="BF141" s="188"/>
      <c r="BG141" s="62"/>
      <c r="BH141" s="138"/>
      <c r="BI141" s="138"/>
      <c r="BJ141" s="138"/>
      <c r="BK141" s="138"/>
      <c r="BL141" s="138"/>
      <c r="BM141" s="138"/>
      <c r="BN141" s="138"/>
      <c r="BO141" s="138"/>
      <c r="BP141" s="138"/>
      <c r="BQ141" s="138"/>
      <c r="BR141" s="138"/>
      <c r="BS141" s="138"/>
      <c r="BT141" s="138"/>
      <c r="BU141" s="138"/>
      <c r="BV141" s="138"/>
      <c r="BW141" s="138"/>
      <c r="BX141" s="138"/>
      <c r="BY141" s="138"/>
      <c r="BZ141" s="138"/>
      <c r="CA141" s="138"/>
      <c r="CB141" s="138"/>
      <c r="CC141" s="138"/>
      <c r="CD141" s="138"/>
      <c r="CE141" s="138"/>
      <c r="CF141" s="138"/>
      <c r="CG141" s="138"/>
      <c r="CH141" s="138"/>
      <c r="CI141" s="138"/>
      <c r="CJ141" s="138"/>
      <c r="CK141" s="138"/>
      <c r="CL141" s="138"/>
      <c r="CM141" s="138"/>
      <c r="CN141" s="138"/>
      <c r="CO141" s="138"/>
    </row>
    <row r="142" spans="1:93">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138"/>
      <c r="BC142" s="187"/>
      <c r="BD142" s="187"/>
      <c r="BE142" s="187"/>
      <c r="BF142" s="188"/>
      <c r="BG142" s="62"/>
      <c r="BH142" s="138"/>
      <c r="BI142" s="138"/>
      <c r="BJ142" s="138"/>
      <c r="BK142" s="138"/>
      <c r="BL142" s="138"/>
      <c r="BM142" s="138"/>
      <c r="BN142" s="138"/>
      <c r="BO142" s="138"/>
      <c r="BP142" s="138"/>
      <c r="BQ142" s="138"/>
      <c r="BR142" s="138"/>
      <c r="BS142" s="138"/>
      <c r="BT142" s="138"/>
      <c r="BU142" s="138"/>
      <c r="BV142" s="138"/>
      <c r="BW142" s="138"/>
      <c r="BX142" s="138"/>
      <c r="BY142" s="138"/>
      <c r="BZ142" s="138"/>
      <c r="CA142" s="138"/>
      <c r="CB142" s="138"/>
      <c r="CC142" s="138"/>
      <c r="CD142" s="138"/>
      <c r="CE142" s="138"/>
      <c r="CF142" s="138"/>
      <c r="CG142" s="138"/>
      <c r="CH142" s="138"/>
      <c r="CI142" s="138"/>
      <c r="CJ142" s="138"/>
      <c r="CK142" s="138"/>
      <c r="CL142" s="138"/>
      <c r="CM142" s="138"/>
      <c r="CN142" s="138"/>
      <c r="CO142" s="138"/>
    </row>
    <row r="143" spans="1:93">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138"/>
      <c r="BC143" s="187"/>
      <c r="BD143" s="187"/>
      <c r="BE143" s="187"/>
      <c r="BF143" s="188"/>
      <c r="BG143" s="62"/>
      <c r="BH143" s="138"/>
      <c r="BI143" s="138"/>
      <c r="BJ143" s="138"/>
      <c r="BK143" s="138"/>
      <c r="BL143" s="138"/>
      <c r="BM143" s="138"/>
      <c r="BN143" s="138"/>
      <c r="BO143" s="138"/>
      <c r="BP143" s="138"/>
      <c r="BQ143" s="138"/>
      <c r="BR143" s="138"/>
      <c r="BS143" s="138"/>
      <c r="BT143" s="138"/>
      <c r="BU143" s="138"/>
      <c r="BV143" s="138"/>
      <c r="BW143" s="138"/>
      <c r="BX143" s="138"/>
      <c r="BY143" s="138"/>
      <c r="BZ143" s="138"/>
      <c r="CA143" s="138"/>
      <c r="CB143" s="138"/>
      <c r="CC143" s="138"/>
      <c r="CD143" s="138"/>
      <c r="CE143" s="138"/>
      <c r="CF143" s="138"/>
      <c r="CG143" s="138"/>
      <c r="CH143" s="138"/>
      <c r="CI143" s="138"/>
      <c r="CJ143" s="138"/>
      <c r="CK143" s="138"/>
      <c r="CL143" s="138"/>
      <c r="CM143" s="138"/>
      <c r="CN143" s="138"/>
      <c r="CO143" s="138"/>
    </row>
    <row r="144" spans="1:93">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138"/>
      <c r="BC144" s="187"/>
      <c r="BD144" s="187"/>
      <c r="BE144" s="187"/>
      <c r="BF144" s="188"/>
      <c r="BG144" s="62"/>
      <c r="BH144" s="138"/>
      <c r="BI144" s="138"/>
      <c r="BJ144" s="138"/>
      <c r="BK144" s="138"/>
      <c r="BL144" s="138"/>
      <c r="BM144" s="138"/>
      <c r="BN144" s="138"/>
      <c r="BO144" s="138"/>
      <c r="BP144" s="138"/>
      <c r="BQ144" s="138"/>
      <c r="BR144" s="138"/>
      <c r="BS144" s="138"/>
      <c r="BT144" s="138"/>
      <c r="BU144" s="138"/>
      <c r="BV144" s="138"/>
      <c r="BW144" s="138"/>
      <c r="BX144" s="138"/>
      <c r="BY144" s="138"/>
      <c r="BZ144" s="138"/>
      <c r="CA144" s="138"/>
      <c r="CB144" s="138"/>
      <c r="CC144" s="138"/>
      <c r="CD144" s="138"/>
      <c r="CE144" s="138"/>
      <c r="CF144" s="138"/>
      <c r="CG144" s="138"/>
      <c r="CH144" s="138"/>
      <c r="CI144" s="138"/>
      <c r="CJ144" s="138"/>
      <c r="CK144" s="138"/>
      <c r="CL144" s="138"/>
      <c r="CM144" s="138"/>
      <c r="CN144" s="138"/>
      <c r="CO144" s="138"/>
    </row>
    <row r="145" spans="1:93">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138"/>
      <c r="BC145" s="187"/>
      <c r="BD145" s="187"/>
      <c r="BE145" s="187"/>
      <c r="BF145" s="188"/>
      <c r="BG145" s="62"/>
      <c r="BH145" s="138"/>
      <c r="BI145" s="138"/>
      <c r="BJ145" s="138"/>
      <c r="BK145" s="138"/>
      <c r="BL145" s="138"/>
      <c r="BM145" s="138"/>
      <c r="BN145" s="138"/>
      <c r="BO145" s="138"/>
      <c r="BP145" s="138"/>
      <c r="BQ145" s="138"/>
      <c r="BR145" s="138"/>
      <c r="BS145" s="138"/>
      <c r="BT145" s="138"/>
      <c r="BU145" s="138"/>
      <c r="BV145" s="138"/>
      <c r="BW145" s="138"/>
      <c r="BX145" s="138"/>
      <c r="BY145" s="138"/>
      <c r="BZ145" s="138"/>
      <c r="CA145" s="138"/>
      <c r="CB145" s="138"/>
      <c r="CC145" s="138"/>
      <c r="CD145" s="138"/>
      <c r="CE145" s="138"/>
      <c r="CF145" s="138"/>
      <c r="CG145" s="138"/>
      <c r="CH145" s="138"/>
      <c r="CI145" s="138"/>
      <c r="CJ145" s="138"/>
      <c r="CK145" s="138"/>
      <c r="CL145" s="138"/>
      <c r="CM145" s="138"/>
      <c r="CN145" s="138"/>
      <c r="CO145" s="138"/>
    </row>
    <row r="146" spans="1:93">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138"/>
      <c r="BC146" s="187"/>
      <c r="BD146" s="187"/>
      <c r="BE146" s="187"/>
      <c r="BF146" s="188"/>
      <c r="BG146" s="62"/>
      <c r="BH146" s="138"/>
      <c r="BI146" s="138"/>
      <c r="BJ146" s="138"/>
      <c r="BK146" s="138"/>
      <c r="BL146" s="138"/>
      <c r="BM146" s="138"/>
      <c r="BN146" s="138"/>
      <c r="BO146" s="138"/>
      <c r="BP146" s="138"/>
      <c r="BQ146" s="138"/>
      <c r="BR146" s="138"/>
      <c r="BS146" s="138"/>
      <c r="BT146" s="138"/>
      <c r="BU146" s="138"/>
      <c r="BV146" s="138"/>
      <c r="BW146" s="138"/>
      <c r="BX146" s="138"/>
      <c r="BY146" s="138"/>
      <c r="BZ146" s="138"/>
      <c r="CA146" s="138"/>
      <c r="CB146" s="138"/>
      <c r="CC146" s="138"/>
      <c r="CD146" s="138"/>
      <c r="CE146" s="138"/>
      <c r="CF146" s="138"/>
      <c r="CG146" s="138"/>
      <c r="CH146" s="138"/>
      <c r="CI146" s="138"/>
      <c r="CJ146" s="138"/>
      <c r="CK146" s="138"/>
      <c r="CL146" s="138"/>
      <c r="CM146" s="138"/>
      <c r="CN146" s="138"/>
      <c r="CO146" s="138"/>
    </row>
    <row r="147" spans="1:93">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138"/>
      <c r="BC147" s="187"/>
      <c r="BD147" s="187"/>
      <c r="BE147" s="187"/>
      <c r="BF147" s="188"/>
      <c r="BG147" s="62"/>
      <c r="BH147" s="138"/>
      <c r="BI147" s="138"/>
      <c r="BJ147" s="138"/>
      <c r="BK147" s="138"/>
      <c r="BL147" s="138"/>
      <c r="BM147" s="138"/>
      <c r="BN147" s="138"/>
      <c r="BO147" s="138"/>
      <c r="BP147" s="138"/>
      <c r="BQ147" s="138"/>
      <c r="BR147" s="138"/>
      <c r="BS147" s="138"/>
      <c r="BT147" s="138"/>
      <c r="BU147" s="138"/>
      <c r="BV147" s="138"/>
      <c r="BW147" s="138"/>
      <c r="BX147" s="138"/>
      <c r="BY147" s="138"/>
      <c r="BZ147" s="138"/>
      <c r="CA147" s="138"/>
      <c r="CB147" s="138"/>
      <c r="CC147" s="138"/>
      <c r="CD147" s="138"/>
      <c r="CE147" s="138"/>
      <c r="CF147" s="138"/>
      <c r="CG147" s="138"/>
      <c r="CH147" s="138"/>
      <c r="CI147" s="138"/>
      <c r="CJ147" s="138"/>
      <c r="CK147" s="138"/>
      <c r="CL147" s="138"/>
      <c r="CM147" s="138"/>
      <c r="CN147" s="138"/>
      <c r="CO147" s="138"/>
    </row>
    <row r="148" spans="1:93">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138"/>
      <c r="BC148" s="187"/>
      <c r="BD148" s="187"/>
      <c r="BE148" s="187"/>
      <c r="BF148" s="188"/>
      <c r="BG148" s="62"/>
      <c r="BH148" s="138"/>
      <c r="BI148" s="138"/>
      <c r="BJ148" s="138"/>
      <c r="BK148" s="138"/>
      <c r="BL148" s="138"/>
      <c r="BM148" s="138"/>
      <c r="BN148" s="138"/>
      <c r="BO148" s="138"/>
      <c r="BP148" s="138"/>
      <c r="BQ148" s="138"/>
      <c r="BR148" s="138"/>
      <c r="BS148" s="138"/>
      <c r="BT148" s="138"/>
      <c r="BU148" s="138"/>
      <c r="BV148" s="138"/>
      <c r="BW148" s="138"/>
      <c r="BX148" s="138"/>
      <c r="BY148" s="138"/>
      <c r="BZ148" s="138"/>
      <c r="CA148" s="138"/>
      <c r="CB148" s="138"/>
      <c r="CC148" s="138"/>
      <c r="CD148" s="138"/>
      <c r="CE148" s="138"/>
      <c r="CF148" s="138"/>
      <c r="CG148" s="138"/>
      <c r="CH148" s="138"/>
      <c r="CI148" s="138"/>
      <c r="CJ148" s="138"/>
      <c r="CK148" s="138"/>
      <c r="CL148" s="138"/>
      <c r="CM148" s="138"/>
      <c r="CN148" s="138"/>
      <c r="CO148" s="138"/>
    </row>
    <row r="149" spans="1:93">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138"/>
      <c r="BC149" s="187"/>
      <c r="BD149" s="187"/>
      <c r="BE149" s="187"/>
      <c r="BF149" s="188"/>
      <c r="BG149" s="62"/>
      <c r="BH149" s="138"/>
      <c r="BI149" s="138"/>
      <c r="BJ149" s="138"/>
      <c r="BK149" s="138"/>
      <c r="BL149" s="138"/>
      <c r="BM149" s="138"/>
      <c r="BN149" s="138"/>
      <c r="BO149" s="138"/>
      <c r="BP149" s="138"/>
      <c r="BQ149" s="138"/>
      <c r="BR149" s="138"/>
      <c r="BS149" s="138"/>
      <c r="BT149" s="138"/>
      <c r="BU149" s="138"/>
      <c r="BV149" s="138"/>
      <c r="BW149" s="138"/>
      <c r="BX149" s="138"/>
      <c r="BY149" s="138"/>
      <c r="BZ149" s="138"/>
      <c r="CA149" s="138"/>
      <c r="CB149" s="138"/>
      <c r="CC149" s="138"/>
      <c r="CD149" s="138"/>
      <c r="CE149" s="138"/>
      <c r="CF149" s="138"/>
      <c r="CG149" s="138"/>
      <c r="CH149" s="138"/>
      <c r="CI149" s="138"/>
      <c r="CJ149" s="138"/>
      <c r="CK149" s="138"/>
      <c r="CL149" s="138"/>
      <c r="CM149" s="138"/>
      <c r="CN149" s="138"/>
      <c r="CO149" s="138"/>
    </row>
    <row r="150" spans="1:93">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138"/>
      <c r="BC150" s="187"/>
      <c r="BD150" s="187"/>
      <c r="BE150" s="187"/>
      <c r="BF150" s="188"/>
      <c r="BG150" s="62"/>
      <c r="BH150" s="138"/>
      <c r="BI150" s="138"/>
      <c r="BJ150" s="138"/>
      <c r="BK150" s="138"/>
      <c r="BL150" s="138"/>
      <c r="BM150" s="138"/>
      <c r="BN150" s="138"/>
      <c r="BO150" s="138"/>
      <c r="BP150" s="138"/>
      <c r="BQ150" s="138"/>
      <c r="BR150" s="138"/>
      <c r="BS150" s="138"/>
      <c r="BT150" s="138"/>
      <c r="BU150" s="138"/>
      <c r="BV150" s="138"/>
      <c r="BW150" s="138"/>
      <c r="BX150" s="138"/>
      <c r="BY150" s="138"/>
      <c r="BZ150" s="138"/>
      <c r="CA150" s="138"/>
      <c r="CB150" s="138"/>
      <c r="CC150" s="138"/>
      <c r="CD150" s="138"/>
      <c r="CE150" s="138"/>
      <c r="CF150" s="138"/>
      <c r="CG150" s="138"/>
      <c r="CH150" s="138"/>
      <c r="CI150" s="138"/>
      <c r="CJ150" s="138"/>
      <c r="CK150" s="138"/>
      <c r="CL150" s="138"/>
      <c r="CM150" s="138"/>
      <c r="CN150" s="138"/>
      <c r="CO150" s="138"/>
    </row>
    <row r="151" spans="1:93">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138"/>
      <c r="BC151" s="187"/>
      <c r="BD151" s="187"/>
      <c r="BE151" s="187"/>
      <c r="BF151" s="188"/>
      <c r="BG151" s="62"/>
      <c r="BH151" s="138"/>
      <c r="BI151" s="138"/>
      <c r="BJ151" s="138"/>
      <c r="BK151" s="138"/>
      <c r="BL151" s="138"/>
      <c r="BM151" s="138"/>
      <c r="BN151" s="138"/>
      <c r="BO151" s="138"/>
      <c r="BP151" s="138"/>
      <c r="BQ151" s="138"/>
      <c r="BR151" s="138"/>
      <c r="BS151" s="138"/>
      <c r="BT151" s="138"/>
      <c r="BU151" s="138"/>
      <c r="BV151" s="138"/>
      <c r="BW151" s="138"/>
      <c r="BX151" s="138"/>
      <c r="BY151" s="138"/>
      <c r="BZ151" s="138"/>
      <c r="CA151" s="138"/>
      <c r="CB151" s="138"/>
      <c r="CC151" s="138"/>
      <c r="CD151" s="138"/>
      <c r="CE151" s="138"/>
      <c r="CF151" s="138"/>
      <c r="CG151" s="138"/>
      <c r="CH151" s="138"/>
      <c r="CI151" s="138"/>
      <c r="CJ151" s="138"/>
      <c r="CK151" s="138"/>
      <c r="CL151" s="138"/>
      <c r="CM151" s="138"/>
      <c r="CN151" s="138"/>
      <c r="CO151" s="138"/>
    </row>
    <row r="152" spans="1:93">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138"/>
      <c r="BC152" s="187"/>
      <c r="BD152" s="187"/>
      <c r="BE152" s="187"/>
      <c r="BF152" s="188"/>
      <c r="BG152" s="62"/>
      <c r="BH152" s="138"/>
      <c r="BI152" s="138"/>
      <c r="BJ152" s="138"/>
      <c r="BK152" s="138"/>
      <c r="BL152" s="138"/>
      <c r="BM152" s="138"/>
      <c r="BN152" s="138"/>
      <c r="BO152" s="138"/>
      <c r="BP152" s="138"/>
      <c r="BQ152" s="138"/>
      <c r="BR152" s="138"/>
      <c r="BS152" s="138"/>
      <c r="BT152" s="138"/>
      <c r="BU152" s="138"/>
      <c r="BV152" s="138"/>
      <c r="BW152" s="138"/>
      <c r="BX152" s="138"/>
      <c r="BY152" s="138"/>
      <c r="BZ152" s="138"/>
      <c r="CA152" s="138"/>
      <c r="CB152" s="138"/>
      <c r="CC152" s="138"/>
      <c r="CD152" s="138"/>
      <c r="CE152" s="138"/>
      <c r="CF152" s="138"/>
      <c r="CG152" s="138"/>
      <c r="CH152" s="138"/>
      <c r="CI152" s="138"/>
      <c r="CJ152" s="138"/>
      <c r="CK152" s="138"/>
      <c r="CL152" s="138"/>
      <c r="CM152" s="138"/>
      <c r="CN152" s="138"/>
      <c r="CO152" s="138"/>
    </row>
    <row r="153" spans="1:93">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138"/>
      <c r="BC153" s="187"/>
      <c r="BD153" s="187"/>
      <c r="BE153" s="187"/>
      <c r="BF153" s="188"/>
      <c r="BG153" s="62"/>
      <c r="BH153" s="138"/>
      <c r="BI153" s="138"/>
      <c r="BJ153" s="138"/>
      <c r="BK153" s="138"/>
      <c r="BL153" s="138"/>
      <c r="BM153" s="138"/>
      <c r="BN153" s="138"/>
      <c r="BO153" s="138"/>
      <c r="BP153" s="138"/>
      <c r="BQ153" s="138"/>
      <c r="BR153" s="138"/>
      <c r="BS153" s="138"/>
      <c r="BT153" s="138"/>
      <c r="BU153" s="138"/>
      <c r="BV153" s="138"/>
      <c r="BW153" s="138"/>
      <c r="BX153" s="138"/>
      <c r="BY153" s="138"/>
      <c r="BZ153" s="138"/>
      <c r="CA153" s="138"/>
      <c r="CB153" s="138"/>
      <c r="CC153" s="138"/>
      <c r="CD153" s="138"/>
      <c r="CE153" s="138"/>
      <c r="CF153" s="138"/>
      <c r="CG153" s="138"/>
      <c r="CH153" s="138"/>
      <c r="CI153" s="138"/>
      <c r="CJ153" s="138"/>
      <c r="CK153" s="138"/>
      <c r="CL153" s="138"/>
      <c r="CM153" s="138"/>
      <c r="CN153" s="138"/>
      <c r="CO153" s="138"/>
    </row>
    <row r="154" spans="1:93">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138"/>
      <c r="BC154" s="187"/>
      <c r="BD154" s="187"/>
      <c r="BE154" s="187"/>
      <c r="BF154" s="188"/>
      <c r="BG154" s="62"/>
      <c r="BH154" s="138"/>
      <c r="BI154" s="138"/>
      <c r="BJ154" s="138"/>
      <c r="BK154" s="138"/>
      <c r="BL154" s="138"/>
      <c r="BM154" s="138"/>
      <c r="BN154" s="138"/>
      <c r="BO154" s="138"/>
      <c r="BP154" s="138"/>
      <c r="BQ154" s="138"/>
      <c r="BR154" s="138"/>
      <c r="BS154" s="138"/>
      <c r="BT154" s="138"/>
      <c r="BU154" s="138"/>
      <c r="BV154" s="138"/>
      <c r="BW154" s="138"/>
      <c r="BX154" s="138"/>
      <c r="BY154" s="138"/>
      <c r="BZ154" s="138"/>
      <c r="CA154" s="138"/>
      <c r="CB154" s="138"/>
      <c r="CC154" s="138"/>
      <c r="CD154" s="138"/>
      <c r="CE154" s="138"/>
      <c r="CF154" s="138"/>
      <c r="CG154" s="138"/>
      <c r="CH154" s="138"/>
      <c r="CI154" s="138"/>
      <c r="CJ154" s="138"/>
      <c r="CK154" s="138"/>
      <c r="CL154" s="138"/>
      <c r="CM154" s="138"/>
      <c r="CN154" s="138"/>
      <c r="CO154" s="138"/>
    </row>
    <row r="155" spans="1:93">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138"/>
      <c r="BC155" s="187"/>
      <c r="BD155" s="187"/>
      <c r="BE155" s="187"/>
      <c r="BF155" s="188"/>
      <c r="BG155" s="62"/>
      <c r="BH155" s="138"/>
      <c r="BI155" s="138"/>
      <c r="BJ155" s="138"/>
      <c r="BK155" s="138"/>
      <c r="BL155" s="138"/>
      <c r="BM155" s="138"/>
      <c r="BN155" s="138"/>
      <c r="BO155" s="138"/>
      <c r="BP155" s="138"/>
      <c r="BQ155" s="138"/>
      <c r="BR155" s="138"/>
      <c r="BS155" s="138"/>
      <c r="BT155" s="138"/>
      <c r="BU155" s="138"/>
      <c r="BV155" s="138"/>
      <c r="BW155" s="138"/>
      <c r="BX155" s="138"/>
      <c r="BY155" s="138"/>
      <c r="BZ155" s="138"/>
      <c r="CA155" s="138"/>
      <c r="CB155" s="138"/>
      <c r="CC155" s="138"/>
      <c r="CD155" s="138"/>
      <c r="CE155" s="138"/>
      <c r="CF155" s="138"/>
      <c r="CG155" s="138"/>
      <c r="CH155" s="138"/>
      <c r="CI155" s="138"/>
      <c r="CJ155" s="138"/>
      <c r="CK155" s="138"/>
      <c r="CL155" s="138"/>
      <c r="CM155" s="138"/>
      <c r="CN155" s="138"/>
      <c r="CO155" s="138"/>
    </row>
    <row r="156" spans="1:93">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138"/>
      <c r="BC156" s="187"/>
      <c r="BD156" s="187"/>
      <c r="BE156" s="187"/>
      <c r="BF156" s="188"/>
      <c r="BG156" s="62"/>
      <c r="BH156" s="138"/>
      <c r="BI156" s="138"/>
      <c r="BJ156" s="138"/>
      <c r="BK156" s="138"/>
      <c r="BL156" s="138"/>
      <c r="BM156" s="138"/>
      <c r="BN156" s="138"/>
      <c r="BO156" s="138"/>
      <c r="BP156" s="138"/>
      <c r="BQ156" s="138"/>
      <c r="BR156" s="138"/>
      <c r="BS156" s="138"/>
      <c r="BT156" s="138"/>
      <c r="BU156" s="138"/>
      <c r="BV156" s="138"/>
      <c r="BW156" s="138"/>
      <c r="BX156" s="138"/>
      <c r="BY156" s="138"/>
      <c r="BZ156" s="138"/>
      <c r="CA156" s="138"/>
      <c r="CB156" s="138"/>
      <c r="CC156" s="138"/>
      <c r="CD156" s="138"/>
      <c r="CE156" s="138"/>
      <c r="CF156" s="138"/>
      <c r="CG156" s="138"/>
      <c r="CH156" s="138"/>
      <c r="CI156" s="138"/>
      <c r="CJ156" s="138"/>
      <c r="CK156" s="138"/>
      <c r="CL156" s="138"/>
      <c r="CM156" s="138"/>
      <c r="CN156" s="138"/>
      <c r="CO156" s="138"/>
    </row>
    <row r="157" spans="1:93">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138"/>
      <c r="BC157" s="187"/>
      <c r="BD157" s="187"/>
      <c r="BE157" s="187"/>
      <c r="BF157" s="188"/>
      <c r="BG157" s="62"/>
      <c r="BH157" s="138"/>
      <c r="BI157" s="138"/>
      <c r="BJ157" s="138"/>
      <c r="BK157" s="138"/>
      <c r="BL157" s="138"/>
      <c r="BM157" s="138"/>
      <c r="BN157" s="138"/>
      <c r="BO157" s="138"/>
      <c r="BP157" s="138"/>
      <c r="BQ157" s="138"/>
      <c r="BR157" s="138"/>
      <c r="BS157" s="138"/>
      <c r="BT157" s="138"/>
      <c r="BU157" s="138"/>
      <c r="BV157" s="138"/>
      <c r="BW157" s="138"/>
      <c r="BX157" s="138"/>
      <c r="BY157" s="138"/>
      <c r="BZ157" s="138"/>
      <c r="CA157" s="138"/>
      <c r="CB157" s="138"/>
      <c r="CC157" s="138"/>
      <c r="CD157" s="138"/>
      <c r="CE157" s="138"/>
      <c r="CF157" s="138"/>
      <c r="CG157" s="138"/>
      <c r="CH157" s="138"/>
      <c r="CI157" s="138"/>
      <c r="CJ157" s="138"/>
      <c r="CK157" s="138"/>
      <c r="CL157" s="138"/>
      <c r="CM157" s="138"/>
      <c r="CN157" s="138"/>
      <c r="CO157" s="138"/>
    </row>
    <row r="158" spans="1:93">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138"/>
      <c r="BC158" s="187"/>
      <c r="BD158" s="187"/>
      <c r="BE158" s="187"/>
      <c r="BF158" s="188"/>
      <c r="BG158" s="62"/>
      <c r="BH158" s="138"/>
      <c r="BI158" s="138"/>
      <c r="BJ158" s="138"/>
      <c r="BK158" s="138"/>
      <c r="BL158" s="138"/>
      <c r="BM158" s="138"/>
      <c r="BN158" s="138"/>
      <c r="BO158" s="138"/>
      <c r="BP158" s="138"/>
      <c r="BQ158" s="138"/>
      <c r="BR158" s="138"/>
      <c r="BS158" s="138"/>
      <c r="BT158" s="138"/>
      <c r="BU158" s="138"/>
      <c r="BV158" s="138"/>
      <c r="BW158" s="138"/>
      <c r="BX158" s="138"/>
      <c r="BY158" s="138"/>
      <c r="BZ158" s="138"/>
      <c r="CA158" s="138"/>
      <c r="CB158" s="138"/>
      <c r="CC158" s="138"/>
      <c r="CD158" s="138"/>
      <c r="CE158" s="138"/>
      <c r="CF158" s="138"/>
      <c r="CG158" s="138"/>
      <c r="CH158" s="138"/>
      <c r="CI158" s="138"/>
      <c r="CJ158" s="138"/>
      <c r="CK158" s="138"/>
      <c r="CL158" s="138"/>
      <c r="CM158" s="138"/>
      <c r="CN158" s="138"/>
      <c r="CO158" s="138"/>
    </row>
    <row r="159" spans="1:93">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138"/>
      <c r="BC159" s="187"/>
      <c r="BD159" s="187"/>
      <c r="BE159" s="187"/>
      <c r="BF159" s="188"/>
      <c r="BG159" s="62"/>
      <c r="BH159" s="138"/>
      <c r="BI159" s="138"/>
      <c r="BJ159" s="138"/>
      <c r="BK159" s="138"/>
      <c r="BL159" s="138"/>
      <c r="BM159" s="138"/>
      <c r="BN159" s="138"/>
      <c r="BO159" s="138"/>
      <c r="BP159" s="138"/>
      <c r="BQ159" s="138"/>
      <c r="BR159" s="138"/>
      <c r="BS159" s="138"/>
      <c r="BT159" s="138"/>
      <c r="BU159" s="138"/>
      <c r="BV159" s="138"/>
      <c r="BW159" s="138"/>
      <c r="BX159" s="138"/>
      <c r="BY159" s="138"/>
      <c r="BZ159" s="138"/>
      <c r="CA159" s="138"/>
      <c r="CB159" s="138"/>
      <c r="CC159" s="138"/>
      <c r="CD159" s="138"/>
      <c r="CE159" s="138"/>
      <c r="CF159" s="138"/>
      <c r="CG159" s="138"/>
      <c r="CH159" s="138"/>
      <c r="CI159" s="138"/>
      <c r="CJ159" s="138"/>
      <c r="CK159" s="138"/>
      <c r="CL159" s="138"/>
      <c r="CM159" s="138"/>
      <c r="CN159" s="138"/>
      <c r="CO159" s="138"/>
    </row>
    <row r="160" spans="1:93">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138"/>
      <c r="BC160" s="187"/>
      <c r="BD160" s="187"/>
      <c r="BE160" s="187"/>
      <c r="BF160" s="188"/>
      <c r="BG160" s="62"/>
      <c r="BH160" s="138"/>
      <c r="BI160" s="138"/>
      <c r="BJ160" s="138"/>
      <c r="BK160" s="138"/>
      <c r="BL160" s="138"/>
      <c r="BM160" s="138"/>
      <c r="BN160" s="138"/>
      <c r="BO160" s="138"/>
      <c r="BP160" s="138"/>
      <c r="BQ160" s="138"/>
      <c r="BR160" s="138"/>
      <c r="BS160" s="138"/>
      <c r="BT160" s="138"/>
      <c r="BU160" s="138"/>
      <c r="BV160" s="138"/>
      <c r="BW160" s="138"/>
      <c r="BX160" s="138"/>
      <c r="BY160" s="138"/>
      <c r="BZ160" s="138"/>
      <c r="CA160" s="138"/>
      <c r="CB160" s="138"/>
      <c r="CC160" s="138"/>
      <c r="CD160" s="138"/>
      <c r="CE160" s="138"/>
      <c r="CF160" s="138"/>
      <c r="CG160" s="138"/>
      <c r="CH160" s="138"/>
      <c r="CI160" s="138"/>
      <c r="CJ160" s="138"/>
      <c r="CK160" s="138"/>
      <c r="CL160" s="138"/>
      <c r="CM160" s="138"/>
      <c r="CN160" s="138"/>
      <c r="CO160" s="138"/>
    </row>
    <row r="161" spans="1:93">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138"/>
      <c r="BC161" s="187"/>
      <c r="BD161" s="187"/>
      <c r="BE161" s="187"/>
      <c r="BF161" s="188"/>
      <c r="BG161" s="62"/>
      <c r="BH161" s="138"/>
      <c r="BI161" s="138"/>
      <c r="BJ161" s="138"/>
      <c r="BK161" s="138"/>
      <c r="BL161" s="138"/>
      <c r="BM161" s="138"/>
      <c r="BN161" s="138"/>
      <c r="BO161" s="138"/>
      <c r="BP161" s="138"/>
      <c r="BQ161" s="138"/>
      <c r="BR161" s="138"/>
      <c r="BS161" s="138"/>
      <c r="BT161" s="138"/>
      <c r="BU161" s="138"/>
      <c r="BV161" s="138"/>
      <c r="BW161" s="138"/>
      <c r="BX161" s="138"/>
      <c r="BY161" s="138"/>
      <c r="BZ161" s="138"/>
      <c r="CA161" s="138"/>
      <c r="CB161" s="138"/>
      <c r="CC161" s="138"/>
      <c r="CD161" s="138"/>
      <c r="CE161" s="138"/>
      <c r="CF161" s="138"/>
      <c r="CG161" s="138"/>
      <c r="CH161" s="138"/>
      <c r="CI161" s="138"/>
      <c r="CJ161" s="138"/>
      <c r="CK161" s="138"/>
      <c r="CL161" s="138"/>
      <c r="CM161" s="138"/>
      <c r="CN161" s="138"/>
      <c r="CO161" s="138"/>
    </row>
    <row r="162" spans="1:93">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138"/>
      <c r="BC162" s="187"/>
      <c r="BD162" s="187"/>
      <c r="BE162" s="187"/>
      <c r="BF162" s="188"/>
      <c r="BG162" s="62"/>
      <c r="BH162" s="138"/>
      <c r="BI162" s="138"/>
      <c r="BJ162" s="138"/>
      <c r="BK162" s="138"/>
      <c r="BL162" s="138"/>
      <c r="BM162" s="138"/>
      <c r="BN162" s="138"/>
      <c r="BO162" s="138"/>
      <c r="BP162" s="138"/>
      <c r="BQ162" s="138"/>
      <c r="BR162" s="138"/>
      <c r="BS162" s="138"/>
      <c r="BT162" s="138"/>
      <c r="BU162" s="138"/>
      <c r="BV162" s="138"/>
      <c r="BW162" s="138"/>
      <c r="BX162" s="138"/>
      <c r="BY162" s="138"/>
      <c r="BZ162" s="138"/>
      <c r="CA162" s="138"/>
      <c r="CB162" s="138"/>
      <c r="CC162" s="138"/>
      <c r="CD162" s="138"/>
      <c r="CE162" s="138"/>
      <c r="CF162" s="138"/>
      <c r="CG162" s="138"/>
      <c r="CH162" s="138"/>
      <c r="CI162" s="138"/>
      <c r="CJ162" s="138"/>
      <c r="CK162" s="138"/>
      <c r="CL162" s="138"/>
      <c r="CM162" s="138"/>
      <c r="CN162" s="138"/>
      <c r="CO162" s="138"/>
    </row>
    <row r="163" spans="1:93">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138"/>
      <c r="BC163" s="187"/>
      <c r="BD163" s="187"/>
      <c r="BE163" s="187"/>
      <c r="BF163" s="188"/>
      <c r="BG163" s="62"/>
      <c r="BH163" s="138"/>
      <c r="BI163" s="138"/>
      <c r="BJ163" s="138"/>
      <c r="BK163" s="138"/>
      <c r="BL163" s="138"/>
      <c r="BM163" s="138"/>
      <c r="BN163" s="138"/>
      <c r="BO163" s="138"/>
      <c r="BP163" s="138"/>
      <c r="BQ163" s="138"/>
      <c r="BR163" s="138"/>
      <c r="BS163" s="138"/>
      <c r="BT163" s="138"/>
      <c r="BU163" s="138"/>
      <c r="BV163" s="138"/>
      <c r="BW163" s="138"/>
      <c r="BX163" s="138"/>
      <c r="BY163" s="138"/>
      <c r="BZ163" s="138"/>
      <c r="CA163" s="138"/>
      <c r="CB163" s="138"/>
      <c r="CC163" s="138"/>
      <c r="CD163" s="138"/>
      <c r="CE163" s="138"/>
      <c r="CF163" s="138"/>
      <c r="CG163" s="138"/>
      <c r="CH163" s="138"/>
      <c r="CI163" s="138"/>
      <c r="CJ163" s="138"/>
      <c r="CK163" s="138"/>
      <c r="CL163" s="138"/>
      <c r="CM163" s="138"/>
      <c r="CN163" s="138"/>
      <c r="CO163" s="138"/>
    </row>
    <row r="164" spans="1:93">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138"/>
      <c r="BC164" s="187"/>
      <c r="BD164" s="187"/>
      <c r="BE164" s="187"/>
      <c r="BF164" s="188"/>
      <c r="BG164" s="62"/>
      <c r="BH164" s="138"/>
      <c r="BI164" s="138"/>
      <c r="BJ164" s="138"/>
      <c r="BK164" s="138"/>
      <c r="BL164" s="138"/>
      <c r="BM164" s="138"/>
      <c r="BN164" s="138"/>
      <c r="BO164" s="138"/>
      <c r="BP164" s="138"/>
      <c r="BQ164" s="138"/>
      <c r="BR164" s="138"/>
      <c r="BS164" s="138"/>
      <c r="BT164" s="138"/>
      <c r="BU164" s="138"/>
      <c r="BV164" s="138"/>
      <c r="BW164" s="138"/>
      <c r="BX164" s="138"/>
      <c r="BY164" s="138"/>
      <c r="BZ164" s="138"/>
      <c r="CA164" s="138"/>
      <c r="CB164" s="138"/>
      <c r="CC164" s="138"/>
      <c r="CD164" s="138"/>
      <c r="CE164" s="138"/>
      <c r="CF164" s="138"/>
      <c r="CG164" s="138"/>
      <c r="CH164" s="138"/>
      <c r="CI164" s="138"/>
      <c r="CJ164" s="138"/>
      <c r="CK164" s="138"/>
      <c r="CL164" s="138"/>
      <c r="CM164" s="138"/>
      <c r="CN164" s="138"/>
      <c r="CO164" s="138"/>
    </row>
    <row r="165" spans="1:93">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138"/>
      <c r="BC165" s="187"/>
      <c r="BD165" s="187"/>
      <c r="BE165" s="187"/>
      <c r="BF165" s="188"/>
      <c r="BG165" s="62"/>
      <c r="BH165" s="138"/>
      <c r="BI165" s="138"/>
      <c r="BJ165" s="138"/>
      <c r="BK165" s="138"/>
      <c r="BL165" s="138"/>
      <c r="BM165" s="138"/>
      <c r="BN165" s="138"/>
      <c r="BO165" s="138"/>
      <c r="BP165" s="138"/>
      <c r="BQ165" s="138"/>
      <c r="BR165" s="138"/>
      <c r="BS165" s="138"/>
      <c r="BT165" s="138"/>
      <c r="BU165" s="138"/>
      <c r="BV165" s="138"/>
      <c r="BW165" s="138"/>
      <c r="BX165" s="138"/>
      <c r="BY165" s="138"/>
      <c r="BZ165" s="138"/>
      <c r="CA165" s="138"/>
      <c r="CB165" s="138"/>
      <c r="CC165" s="138"/>
      <c r="CD165" s="138"/>
      <c r="CE165" s="138"/>
      <c r="CF165" s="138"/>
      <c r="CG165" s="138"/>
      <c r="CH165" s="138"/>
      <c r="CI165" s="138"/>
      <c r="CJ165" s="138"/>
      <c r="CK165" s="138"/>
      <c r="CL165" s="138"/>
      <c r="CM165" s="138"/>
      <c r="CN165" s="138"/>
      <c r="CO165" s="138"/>
    </row>
    <row r="166" spans="1:93">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138"/>
      <c r="BC166" s="187"/>
      <c r="BD166" s="187"/>
      <c r="BE166" s="187"/>
      <c r="BF166" s="188"/>
      <c r="BG166" s="62"/>
      <c r="BH166" s="138"/>
      <c r="BI166" s="138"/>
      <c r="BJ166" s="138"/>
      <c r="BK166" s="138"/>
      <c r="BL166" s="138"/>
      <c r="BM166" s="138"/>
      <c r="BN166" s="138"/>
      <c r="BO166" s="138"/>
      <c r="BP166" s="138"/>
      <c r="BQ166" s="138"/>
      <c r="BR166" s="138"/>
      <c r="BS166" s="138"/>
      <c r="BT166" s="138"/>
      <c r="BU166" s="138"/>
      <c r="BV166" s="138"/>
      <c r="BW166" s="138"/>
      <c r="BX166" s="138"/>
      <c r="BY166" s="138"/>
      <c r="BZ166" s="138"/>
      <c r="CA166" s="138"/>
      <c r="CB166" s="138"/>
      <c r="CC166" s="138"/>
      <c r="CD166" s="138"/>
      <c r="CE166" s="138"/>
      <c r="CF166" s="138"/>
      <c r="CG166" s="138"/>
      <c r="CH166" s="138"/>
      <c r="CI166" s="138"/>
      <c r="CJ166" s="138"/>
      <c r="CK166" s="138"/>
      <c r="CL166" s="138"/>
      <c r="CM166" s="138"/>
      <c r="CN166" s="138"/>
      <c r="CO166" s="138"/>
    </row>
    <row r="167" spans="1:93">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138"/>
      <c r="BC167" s="187"/>
      <c r="BD167" s="187"/>
      <c r="BE167" s="187"/>
      <c r="BF167" s="188"/>
      <c r="BG167" s="62"/>
      <c r="BH167" s="138"/>
      <c r="BI167" s="138"/>
      <c r="BJ167" s="138"/>
      <c r="BK167" s="138"/>
      <c r="BL167" s="138"/>
      <c r="BM167" s="138"/>
      <c r="BN167" s="138"/>
      <c r="BO167" s="138"/>
      <c r="BP167" s="138"/>
      <c r="BQ167" s="138"/>
      <c r="BR167" s="138"/>
      <c r="BS167" s="138"/>
      <c r="BT167" s="138"/>
      <c r="BU167" s="138"/>
      <c r="BV167" s="138"/>
      <c r="BW167" s="138"/>
      <c r="BX167" s="138"/>
      <c r="BY167" s="138"/>
      <c r="BZ167" s="138"/>
      <c r="CA167" s="138"/>
      <c r="CB167" s="138"/>
      <c r="CC167" s="138"/>
      <c r="CD167" s="138"/>
      <c r="CE167" s="138"/>
      <c r="CF167" s="138"/>
      <c r="CG167" s="138"/>
      <c r="CH167" s="138"/>
      <c r="CI167" s="138"/>
      <c r="CJ167" s="138"/>
      <c r="CK167" s="138"/>
      <c r="CL167" s="138"/>
      <c r="CM167" s="138"/>
      <c r="CN167" s="138"/>
      <c r="CO167" s="138"/>
    </row>
  </sheetData>
  <sheetProtection password="C621" sheet="1" objects="1" scenarios="1" selectLockedCells="1"/>
  <protectedRanges>
    <protectedRange sqref="AU6" name="Диапазон1"/>
    <protectedRange sqref="F25:S64" name="Диапазон2"/>
  </protectedRanges>
  <mergeCells count="32">
    <mergeCell ref="CN27:CO27"/>
    <mergeCell ref="O6:S6"/>
    <mergeCell ref="F10:P10"/>
    <mergeCell ref="Q10:S10"/>
    <mergeCell ref="F9:S9"/>
    <mergeCell ref="BK9:BX9"/>
    <mergeCell ref="CM25:CO25"/>
    <mergeCell ref="AV9:AV11"/>
    <mergeCell ref="AW9:AW11"/>
    <mergeCell ref="AX9:AX11"/>
    <mergeCell ref="AY9:AY11"/>
    <mergeCell ref="AZ9:AZ11"/>
    <mergeCell ref="BA9:BA11"/>
    <mergeCell ref="K6:N6"/>
    <mergeCell ref="C8:AF8"/>
    <mergeCell ref="AX8:AZ8"/>
    <mergeCell ref="B9:B11"/>
    <mergeCell ref="C9:C11"/>
    <mergeCell ref="D9:D11"/>
    <mergeCell ref="E9:E11"/>
    <mergeCell ref="AU9:AU11"/>
    <mergeCell ref="E2:H2"/>
    <mergeCell ref="I2:K2"/>
    <mergeCell ref="L2:N2"/>
    <mergeCell ref="O2:P2"/>
    <mergeCell ref="C4:F4"/>
    <mergeCell ref="G4:Y4"/>
    <mergeCell ref="BK10:BU10"/>
    <mergeCell ref="BV10:BX10"/>
    <mergeCell ref="BZ10:CI10"/>
    <mergeCell ref="AV6:AX6"/>
    <mergeCell ref="AX7:AZ7"/>
  </mergeCells>
  <conditionalFormatting sqref="F25:AT64">
    <cfRule type="expression" dxfId="14" priority="9">
      <formula>AND(OR($C25&lt;&gt;"",$D25&lt;&gt;""),$A25=1,ISBLANK(F25))</formula>
    </cfRule>
  </conditionalFormatting>
  <conditionalFormatting sqref="AU6">
    <cfRule type="cellIs" dxfId="13" priority="8" stopIfTrue="1" operator="equal">
      <formula>"НЕТ"</formula>
    </cfRule>
  </conditionalFormatting>
  <conditionalFormatting sqref="F1:W5 X19:Y20 Z24:AT24 F13:W20 F12:Y12 V25:Y64 F21:Y24 F7:W8 F6:N6 V65:W1048576 F25:U1048576 V6">
    <cfRule type="containsErrors" dxfId="12" priority="7">
      <formula>ISERROR(F1)</formula>
    </cfRule>
  </conditionalFormatting>
  <conditionalFormatting sqref="AV6">
    <cfRule type="expression" dxfId="11" priority="6">
      <formula>"$AV$6=1"</formula>
    </cfRule>
  </conditionalFormatting>
  <conditionalFormatting sqref="BK12:BX12 BK14:BX64">
    <cfRule type="containsErrors" dxfId="10" priority="4">
      <formula>ISERROR(BK12)</formula>
    </cfRule>
  </conditionalFormatting>
  <conditionalFormatting sqref="BK25:BX64">
    <cfRule type="expression" dxfId="9" priority="5">
      <formula>AND(OR($C25&lt;&gt;"",$D25&lt;&gt;""),$A25=1,ISBLANK(BK25))</formula>
    </cfRule>
  </conditionalFormatting>
  <conditionalFormatting sqref="BK13:BX13">
    <cfRule type="containsErrors" dxfId="8" priority="2">
      <formula>ISERROR(BK13)</formula>
    </cfRule>
  </conditionalFormatting>
  <conditionalFormatting sqref="CJ19:CJ24">
    <cfRule type="containsErrors" dxfId="7" priority="1">
      <formula>ISERROR(CJ19)</formula>
    </cfRule>
  </conditionalFormatting>
  <dataValidations xWindow="480" yWindow="191" count="7">
    <dataValidation type="list" allowBlank="1" showDropDown="1" showInputMessage="1" showErrorMessage="1" prompt="Возможные значения: 0, 1._x000a_Если ученик не дал ответ - N." sqref="AC25:AD64 Z25:AA64">
      <formula1>$B$2:$D$2</formula1>
    </dataValidation>
    <dataValidation allowBlank="1" showDropDown="1" showErrorMessage="1" prompt="Возможные значения: 0, 1._x000a_Если ученик не дал ответ - N." sqref="BK25:BX64 T25:Y64"/>
    <dataValidation type="list" operator="equal" allowBlank="1" showInputMessage="1" showErrorMessage="1" prompt="После внесения в таблицу данных для всех учащихся, принимавших участие в тестировании, выберите &quot;Да&quot;" sqref="AU6">
      <formula1>"ДА,НЕТ"</formula1>
    </dataValidation>
    <dataValidation allowBlank="1" showDropDown="1" showInputMessage="1" showErrorMessage="1" sqref="AG25:AT64"/>
    <dataValidation type="list" allowBlank="1" showDropDown="1" showInputMessage="1" showErrorMessage="1" prompt="Возможные значения: 0, 1, 2._x000a_Если ученик не дал ответ - N." sqref="AB25:AB64 AE25:AE64">
      <formula1>#REF!</formula1>
    </dataValidation>
    <dataValidation type="list" allowBlank="1" showDropDown="1" showInputMessage="1" showErrorMessage="1" prompt="Возможные значения: 0, 1._x000a_Если ученик не дал ответ - N." sqref="AF25:AF64">
      <formula1>#REF!</formula1>
    </dataValidation>
    <dataValidation allowBlank="1" showDropDown="1" showInputMessage="1" showErrorMessage="1" prompt="Введите ответ учащегося." sqref="I25:I64 M25:M64"/>
  </dataValidations>
  <pageMargins left="0.17" right="0.19" top="0.50749999999999995" bottom="0.17" header="0.17" footer="0.5"/>
  <pageSetup paperSize="9" scale="90" fitToWidth="0" fitToHeight="0" orientation="landscape" r:id="rId1"/>
  <headerFooter alignWithMargins="0">
    <oddHeader>&amp;CКГБУ "Региональный центр оценки качества образования"</oddHeader>
  </headerFooter>
  <legacyDrawing r:id="rId2"/>
  <extLst xmlns:x14="http://schemas.microsoft.com/office/spreadsheetml/2009/9/main">
    <ext uri="{CCE6A557-97BC-4b89-ADB6-D9C93CAAB3DF}">
      <x14:dataValidations xmlns:xm="http://schemas.microsoft.com/office/excel/2006/main" xWindow="480" yWindow="191" count="3">
        <x14:dataValidation type="list" allowBlank="1" showDropDown="1" showInputMessage="1" showErrorMessage="1" prompt="Возможные значения: 0, 1, 2._x000a_Если ученик не дал ответ - N.">
          <x14:formula1>
            <xm:f>Рабочий!$B$2:$E$2</xm:f>
          </x14:formula1>
          <xm:sqref>F25:H64 L25:L64 N25:S64</xm:sqref>
        </x14:dataValidation>
        <x14:dataValidation type="list" allowBlank="1" showDropDown="1" showInputMessage="1" showErrorMessage="1" prompt="Возможные значения: 0, 1._x000a_Если ученик не дал ответ - N.">
          <x14:formula1>
            <xm:f>Рабочий!$B$1:$D$1</xm:f>
          </x14:formula1>
          <xm:sqref>J25:J64</xm:sqref>
        </x14:dataValidation>
        <x14:dataValidation type="list" allowBlank="1" showDropDown="1" showInputMessage="1" showErrorMessage="1" prompt="Возможные значения: 1, 2, 3, 4._x000a_Если ученик не дал ответ - N.">
          <x14:formula1>
            <xm:f>Рабочий!$B$4:$F$4</xm:f>
          </x14:formula1>
          <xm:sqref>K25:K64</xm:sqref>
        </x14:dataValidation>
      </x14:dataValidations>
    </ext>
  </extLst>
</worksheet>
</file>

<file path=xl/worksheets/sheet6.xml><?xml version="1.0" encoding="utf-8"?>
<worksheet xmlns="http://schemas.openxmlformats.org/spreadsheetml/2006/main" xmlns:r="http://schemas.openxmlformats.org/officeDocument/2006/relationships">
  <sheetPr>
    <tabColor rgb="FFFFFF00"/>
  </sheetPr>
  <dimension ref="A1:CY167"/>
  <sheetViews>
    <sheetView showGridLines="0" topLeftCell="AZ31" zoomScale="90" zoomScaleNormal="90" zoomScalePageLayoutView="90" workbookViewId="0">
      <selection activeCell="AU6" sqref="AU6"/>
    </sheetView>
  </sheetViews>
  <sheetFormatPr defaultRowHeight="12.75"/>
  <cols>
    <col min="1" max="1" width="16.5703125" style="6" hidden="1" customWidth="1"/>
    <col min="2" max="2" width="4.85546875" style="6" customWidth="1"/>
    <col min="3" max="3" width="4.28515625" style="6" bestFit="1" customWidth="1"/>
    <col min="4" max="4" width="29" style="6" customWidth="1"/>
    <col min="5" max="5" width="4" style="6" customWidth="1"/>
    <col min="6" max="8" width="7.5703125" style="6" customWidth="1"/>
    <col min="9" max="9" width="9.5703125" style="6" customWidth="1"/>
    <col min="10" max="15" width="7.5703125" style="6" customWidth="1"/>
    <col min="16" max="25" width="5.5703125" style="6" hidden="1" customWidth="1"/>
    <col min="26" max="27" width="5.42578125" style="6" hidden="1" customWidth="1"/>
    <col min="28" max="28" width="5.7109375" style="6" hidden="1" customWidth="1"/>
    <col min="29" max="45" width="5.42578125" style="6" hidden="1" customWidth="1"/>
    <col min="46" max="46" width="7.7109375" style="6" hidden="1" customWidth="1"/>
    <col min="47" max="47" width="7.85546875" style="6" customWidth="1"/>
    <col min="48" max="48" width="8.5703125" style="6" customWidth="1"/>
    <col min="49" max="49" width="14.7109375" style="6" customWidth="1"/>
    <col min="50" max="50" width="15.85546875" style="6" customWidth="1"/>
    <col min="51" max="51" width="14.7109375" style="6" customWidth="1"/>
    <col min="52" max="52" width="16.140625" style="6" customWidth="1"/>
    <col min="53" max="53" width="18.7109375" style="6" customWidth="1"/>
    <col min="54" max="54" width="8.140625" style="1" customWidth="1"/>
    <col min="55" max="56" width="8.140625" style="193" customWidth="1"/>
    <col min="57" max="57" width="12" style="193" customWidth="1"/>
    <col min="58" max="58" width="8.28515625" style="193" customWidth="1"/>
    <col min="59" max="59" width="13.140625" style="1" customWidth="1"/>
    <col min="60" max="60" width="5.42578125" style="1" customWidth="1"/>
    <col min="61" max="61" width="8.28515625" style="1" customWidth="1"/>
    <col min="62" max="62" width="4.28515625" style="1" hidden="1" customWidth="1"/>
    <col min="63" max="72" width="5.5703125" style="1" hidden="1" customWidth="1"/>
    <col min="73" max="76" width="4.28515625" style="1" hidden="1" customWidth="1"/>
    <col min="77" max="77" width="9.5703125" style="1" hidden="1" customWidth="1"/>
    <col min="78" max="78" width="14.140625" style="1" hidden="1" customWidth="1"/>
    <col min="79" max="79" width="9.5703125" style="1" hidden="1" customWidth="1"/>
    <col min="80" max="80" width="8.28515625" style="1" customWidth="1"/>
    <col min="81" max="103" width="4" style="1" customWidth="1"/>
    <col min="104" max="16384" width="9.140625" style="6"/>
  </cols>
  <sheetData>
    <row r="1" spans="1:103" ht="17.25" customHeight="1">
      <c r="BB1" s="138"/>
      <c r="BC1" s="187"/>
      <c r="BD1" s="187"/>
      <c r="BE1" s="187"/>
      <c r="BF1" s="188"/>
      <c r="BG1" s="62"/>
      <c r="BH1" s="138"/>
      <c r="BI1" s="138"/>
      <c r="BJ1" s="138"/>
      <c r="BK1" s="138"/>
      <c r="BL1" s="138"/>
      <c r="BM1" s="138"/>
      <c r="BN1" s="138"/>
      <c r="BO1" s="138"/>
      <c r="BP1" s="138"/>
      <c r="BQ1" s="138"/>
      <c r="BR1" s="138"/>
      <c r="BS1" s="138"/>
      <c r="BT1" s="138"/>
      <c r="BU1" s="138"/>
      <c r="BV1" s="138"/>
      <c r="BW1" s="138"/>
      <c r="BX1" s="138"/>
      <c r="BY1" s="138"/>
      <c r="BZ1" s="138"/>
      <c r="CA1" s="138"/>
    </row>
    <row r="2" spans="1:103" ht="30.75" customHeight="1">
      <c r="B2" s="61"/>
      <c r="C2" s="41"/>
      <c r="D2" s="43"/>
      <c r="E2" s="437" t="s">
        <v>14</v>
      </c>
      <c r="F2" s="437"/>
      <c r="G2" s="437"/>
      <c r="H2" s="438"/>
      <c r="I2" s="433">
        <f>IF(NOT(ISBLANK('СПИСОК КЛАССА'!F1)),'СПИСОК КЛАССА'!F1,"")</f>
        <v>3866</v>
      </c>
      <c r="J2" s="434"/>
      <c r="K2" s="435"/>
      <c r="M2" s="437" t="s">
        <v>15</v>
      </c>
      <c r="N2" s="437"/>
      <c r="O2" s="438"/>
      <c r="Q2" s="44"/>
      <c r="R2" s="44"/>
      <c r="S2" s="44"/>
      <c r="T2" s="44"/>
      <c r="U2" s="44"/>
      <c r="V2" s="44"/>
      <c r="W2" s="44"/>
      <c r="X2" s="44"/>
      <c r="Y2" s="44"/>
      <c r="Z2" s="44"/>
      <c r="AB2" s="44"/>
      <c r="AC2" s="44"/>
      <c r="AD2" s="44"/>
      <c r="AE2" s="44"/>
      <c r="AF2" s="44"/>
      <c r="AG2" s="44"/>
      <c r="AH2" s="44"/>
      <c r="AI2" s="44"/>
      <c r="AJ2" s="44"/>
      <c r="AK2" s="44"/>
      <c r="AL2" s="44"/>
      <c r="AM2" s="44"/>
      <c r="AN2" s="44"/>
      <c r="AO2" s="44"/>
      <c r="AP2" s="44"/>
      <c r="AQ2" s="44"/>
      <c r="AR2" s="44"/>
      <c r="AS2" s="44"/>
      <c r="AT2" s="44"/>
      <c r="AU2" s="439" t="str">
        <f>IF(NOT(ISBLANK('СПИСОК КЛАССА'!H1)),'СПИСОК КЛАССА'!H1,"")</f>
        <v>0102</v>
      </c>
      <c r="AV2" s="439"/>
      <c r="AZ2" s="128"/>
      <c r="BA2" s="128"/>
      <c r="BB2" s="138"/>
      <c r="BC2" s="187"/>
      <c r="BD2" s="187"/>
      <c r="BE2" s="187"/>
      <c r="BF2" s="188"/>
      <c r="BG2" s="62"/>
      <c r="BH2" s="138"/>
      <c r="BI2" s="138"/>
      <c r="BJ2" s="138"/>
      <c r="BK2" s="138"/>
      <c r="BL2" s="138"/>
      <c r="BM2" s="138"/>
      <c r="BN2" s="138"/>
      <c r="BO2" s="138"/>
      <c r="BP2" s="138"/>
      <c r="BQ2" s="138"/>
      <c r="BR2" s="138"/>
      <c r="BS2" s="138"/>
      <c r="BT2" s="138"/>
      <c r="BU2" s="138"/>
      <c r="BV2" s="138"/>
      <c r="BW2" s="138"/>
      <c r="BX2" s="138"/>
      <c r="BY2" s="138"/>
      <c r="BZ2" s="138"/>
      <c r="CA2" s="138"/>
    </row>
    <row r="3" spans="1:103">
      <c r="B3" s="61"/>
      <c r="C3" s="41"/>
      <c r="D3" s="45"/>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129"/>
      <c r="AW3" s="129"/>
      <c r="AX3" s="128"/>
      <c r="AY3" s="128"/>
      <c r="AZ3" s="128"/>
      <c r="BA3" s="128"/>
      <c r="BB3" s="138"/>
      <c r="BC3" s="187"/>
      <c r="BD3" s="187"/>
      <c r="BE3" s="187"/>
      <c r="BF3" s="188"/>
      <c r="BG3" s="62"/>
      <c r="BH3" s="138"/>
      <c r="BI3" s="138"/>
      <c r="BJ3" s="138"/>
      <c r="BK3" s="138"/>
      <c r="BL3" s="138"/>
      <c r="BM3" s="138"/>
      <c r="BN3" s="138"/>
      <c r="BO3" s="138"/>
      <c r="BP3" s="138"/>
      <c r="BQ3" s="138"/>
      <c r="BR3" s="138"/>
      <c r="BS3" s="138"/>
      <c r="BT3" s="138"/>
      <c r="BU3" s="138"/>
      <c r="BV3" s="138"/>
      <c r="BW3" s="138"/>
      <c r="BX3" s="138"/>
      <c r="BY3" s="138"/>
      <c r="BZ3" s="138"/>
      <c r="CA3" s="138"/>
    </row>
    <row r="4" spans="1:103" s="10" customFormat="1" ht="23.25" customHeight="1" thickBot="1">
      <c r="B4" s="49"/>
      <c r="C4" s="440" t="s">
        <v>22</v>
      </c>
      <c r="D4" s="440"/>
      <c r="E4" s="440"/>
      <c r="F4" s="440"/>
      <c r="G4" s="464" t="str">
        <f>IF(NOT(ISBLANK('СПИСОК КЛАССА'!E3)),'СПИСОК КЛАССА'!E3,"")</f>
        <v>Муниципальное бюджетное общеобразовательное учреждение средняя общеобразовательное школа с углубленным изучением отдельных предметов № 80</v>
      </c>
      <c r="H4" s="464"/>
      <c r="I4" s="464"/>
      <c r="J4" s="464"/>
      <c r="K4" s="464"/>
      <c r="L4" s="464"/>
      <c r="M4" s="464"/>
      <c r="N4" s="464"/>
      <c r="O4" s="464"/>
      <c r="P4" s="464"/>
      <c r="Q4" s="464"/>
      <c r="R4" s="464"/>
      <c r="S4" s="464"/>
      <c r="T4" s="464"/>
      <c r="U4" s="464"/>
      <c r="V4" s="464"/>
      <c r="W4" s="464"/>
      <c r="X4" s="464"/>
      <c r="Y4" s="464"/>
      <c r="Z4" s="87"/>
      <c r="AA4" s="87"/>
      <c r="AB4" s="87"/>
      <c r="AC4" s="87"/>
      <c r="AD4" s="87"/>
      <c r="AE4" s="87"/>
      <c r="AF4" s="87"/>
      <c r="AG4" s="87"/>
      <c r="AH4" s="87"/>
      <c r="AI4" s="87"/>
      <c r="AJ4" s="87"/>
      <c r="AK4" s="87"/>
      <c r="AL4" s="87"/>
      <c r="AM4" s="87"/>
      <c r="AN4" s="87"/>
      <c r="AO4" s="87"/>
      <c r="AP4" s="87"/>
      <c r="AQ4" s="87"/>
      <c r="AR4" s="87"/>
      <c r="AS4" s="87"/>
      <c r="AT4" s="87"/>
      <c r="AU4" s="48"/>
      <c r="AV4" s="129"/>
      <c r="AW4" s="130"/>
      <c r="AX4" s="131"/>
      <c r="AY4" s="131"/>
      <c r="AZ4" s="131"/>
      <c r="BA4" s="131"/>
      <c r="BB4" s="63"/>
      <c r="BC4" s="189"/>
      <c r="BD4" s="189"/>
      <c r="BE4" s="189"/>
      <c r="BF4" s="189"/>
      <c r="BG4" s="63"/>
      <c r="BH4" s="63"/>
      <c r="BI4" s="63"/>
      <c r="BJ4" s="63"/>
      <c r="BK4" s="63"/>
      <c r="BL4" s="63"/>
      <c r="BM4" s="63"/>
      <c r="BN4" s="63"/>
      <c r="BO4" s="63"/>
      <c r="BP4" s="63"/>
      <c r="BQ4" s="63"/>
      <c r="BR4" s="63"/>
      <c r="BS4" s="63"/>
      <c r="BT4" s="63"/>
      <c r="BU4" s="63"/>
      <c r="BV4" s="63"/>
      <c r="BW4" s="63"/>
      <c r="BX4" s="63"/>
      <c r="BY4" s="63"/>
      <c r="BZ4" s="63"/>
      <c r="CA4" s="63"/>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row>
    <row r="5" spans="1:103" ht="13.5" thickBot="1">
      <c r="B5" s="61"/>
      <c r="C5" s="41"/>
      <c r="D5" s="50"/>
      <c r="E5" s="47"/>
      <c r="F5" s="47"/>
      <c r="G5" s="41"/>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132"/>
      <c r="AX5" s="133"/>
      <c r="AY5" s="133"/>
      <c r="AZ5" s="133"/>
      <c r="BA5" s="133"/>
      <c r="BB5" s="138"/>
      <c r="BC5" s="187"/>
      <c r="BD5" s="187"/>
      <c r="BE5" s="187"/>
      <c r="BF5" s="188"/>
      <c r="BG5" s="62"/>
      <c r="BH5" s="138"/>
      <c r="BI5" s="138"/>
      <c r="BJ5" s="138"/>
      <c r="BK5" s="138"/>
      <c r="BL5" s="138"/>
      <c r="BM5" s="138"/>
      <c r="BN5" s="138"/>
      <c r="BO5" s="138"/>
      <c r="BP5" s="138"/>
      <c r="BQ5" s="138"/>
      <c r="BR5" s="138"/>
      <c r="BS5" s="138"/>
      <c r="BT5" s="138"/>
      <c r="BU5" s="138"/>
      <c r="BV5" s="138"/>
      <c r="BW5" s="138"/>
      <c r="BX5" s="138"/>
      <c r="BY5" s="138"/>
      <c r="BZ5" s="138"/>
      <c r="CA5" s="138"/>
    </row>
    <row r="6" spans="1:103" ht="30" customHeight="1" thickBot="1">
      <c r="B6" s="61"/>
      <c r="D6" s="51" t="s">
        <v>23</v>
      </c>
      <c r="E6" s="52">
        <f ca="1">$A$24</f>
        <v>30</v>
      </c>
      <c r="F6" s="41"/>
      <c r="H6" s="41"/>
      <c r="I6" s="51" t="s">
        <v>16</v>
      </c>
      <c r="J6" s="477">
        <v>42137</v>
      </c>
      <c r="K6" s="477"/>
      <c r="L6" s="477"/>
      <c r="M6" s="477"/>
      <c r="N6" s="459" t="s">
        <v>17</v>
      </c>
      <c r="O6" s="459"/>
      <c r="P6" s="459"/>
      <c r="Q6" s="459"/>
      <c r="R6" s="459"/>
      <c r="S6" s="459"/>
      <c r="T6" s="459"/>
      <c r="U6" s="459"/>
      <c r="V6" s="46"/>
      <c r="AA6" s="44"/>
      <c r="AU6" s="53" t="s">
        <v>359</v>
      </c>
      <c r="AV6" s="479"/>
      <c r="AW6" s="480"/>
      <c r="AX6" s="480"/>
      <c r="AY6" s="211"/>
      <c r="AZ6" s="268">
        <f>COUNTA(F11:AT11)</f>
        <v>10</v>
      </c>
      <c r="BL6" s="138"/>
      <c r="BM6" s="138"/>
      <c r="BN6" s="138"/>
      <c r="BO6" s="138"/>
      <c r="BP6" s="138"/>
      <c r="BQ6" s="138"/>
      <c r="BR6" s="138"/>
      <c r="BS6" s="138"/>
      <c r="BT6" s="138"/>
      <c r="BU6" s="138"/>
      <c r="BV6" s="138"/>
      <c r="BW6" s="138"/>
      <c r="BX6" s="138"/>
      <c r="BY6" s="138"/>
      <c r="BZ6" s="138"/>
      <c r="CA6" s="138"/>
    </row>
    <row r="7" spans="1:103">
      <c r="B7" s="61"/>
      <c r="C7" s="41"/>
      <c r="D7" s="54"/>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V7" s="46"/>
      <c r="AW7" s="129"/>
      <c r="AX7" s="478"/>
      <c r="AY7" s="478"/>
      <c r="AZ7" s="478"/>
      <c r="BA7" s="133"/>
      <c r="BB7" s="138"/>
      <c r="BC7" s="187"/>
      <c r="BD7" s="187"/>
      <c r="BE7" s="187"/>
      <c r="BF7" s="188"/>
      <c r="BG7" s="62"/>
      <c r="BH7" s="138"/>
      <c r="BI7" s="138"/>
      <c r="BJ7" s="138"/>
      <c r="BK7" s="138"/>
      <c r="BL7" s="138"/>
      <c r="BM7" s="138"/>
      <c r="BN7" s="138"/>
      <c r="BO7" s="138"/>
      <c r="BP7" s="138"/>
      <c r="BQ7" s="138"/>
      <c r="BR7" s="138"/>
      <c r="BS7" s="138"/>
      <c r="BT7" s="138"/>
      <c r="BU7" s="138"/>
      <c r="BV7" s="138"/>
      <c r="BW7" s="138"/>
      <c r="BX7" s="138"/>
      <c r="BY7" s="138"/>
      <c r="BZ7" s="138"/>
      <c r="CA7" s="138"/>
    </row>
    <row r="8" spans="1:103" ht="16.5" thickBot="1">
      <c r="B8" s="64"/>
      <c r="C8" s="463" t="s">
        <v>227</v>
      </c>
      <c r="D8" s="463"/>
      <c r="E8" s="463"/>
      <c r="F8" s="463"/>
      <c r="G8" s="463"/>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323"/>
      <c r="AH8" s="323"/>
      <c r="AI8" s="323"/>
      <c r="AJ8" s="323"/>
      <c r="AK8" s="323"/>
      <c r="AL8" s="323"/>
      <c r="AM8" s="323"/>
      <c r="AN8" s="323"/>
      <c r="AO8" s="88"/>
      <c r="AP8" s="88"/>
      <c r="AQ8" s="88"/>
      <c r="AR8" s="88"/>
      <c r="AS8" s="88"/>
      <c r="AT8" s="88"/>
      <c r="AU8" s="88"/>
      <c r="AV8" s="88"/>
      <c r="AW8" s="134"/>
      <c r="AX8" s="478"/>
      <c r="AY8" s="478"/>
      <c r="AZ8" s="478"/>
      <c r="BA8" s="133"/>
      <c r="BB8" s="138"/>
      <c r="BC8" s="187"/>
      <c r="BD8" s="187"/>
      <c r="BE8" s="187"/>
      <c r="BF8" s="188"/>
      <c r="BG8" s="62"/>
      <c r="BH8" s="138"/>
      <c r="BI8" s="138"/>
      <c r="BJ8" s="138"/>
      <c r="BK8" s="138"/>
      <c r="BL8" s="138"/>
      <c r="BM8" s="138"/>
      <c r="BN8" s="138"/>
      <c r="BO8" s="138"/>
      <c r="BP8" s="138"/>
      <c r="BQ8" s="138"/>
      <c r="BR8" s="138"/>
      <c r="BS8" s="138"/>
      <c r="BT8" s="138"/>
      <c r="BU8" s="138"/>
      <c r="BV8" s="138"/>
      <c r="BW8" s="138"/>
      <c r="BX8" s="138"/>
      <c r="BY8" s="138"/>
      <c r="BZ8" s="138"/>
      <c r="CA8" s="138"/>
    </row>
    <row r="9" spans="1:103" ht="34.5" customHeight="1">
      <c r="A9" s="55"/>
      <c r="B9" s="441" t="s">
        <v>10</v>
      </c>
      <c r="C9" s="444" t="s">
        <v>18</v>
      </c>
      <c r="D9" s="447" t="s">
        <v>11</v>
      </c>
      <c r="E9" s="450" t="s">
        <v>24</v>
      </c>
      <c r="F9" s="485" t="s">
        <v>25</v>
      </c>
      <c r="G9" s="486"/>
      <c r="H9" s="486"/>
      <c r="I9" s="486"/>
      <c r="J9" s="486"/>
      <c r="K9" s="486"/>
      <c r="L9" s="486"/>
      <c r="M9" s="486"/>
      <c r="N9" s="486"/>
      <c r="O9" s="486"/>
      <c r="P9" s="86"/>
      <c r="Q9" s="86"/>
      <c r="R9" s="86"/>
      <c r="S9" s="86"/>
      <c r="T9" s="86"/>
      <c r="U9" s="86"/>
      <c r="V9" s="86"/>
      <c r="W9" s="86"/>
      <c r="X9" s="257"/>
      <c r="Y9" s="241"/>
      <c r="Z9" s="241"/>
      <c r="AA9" s="241"/>
      <c r="AB9" s="241"/>
      <c r="AC9" s="241"/>
      <c r="AD9" s="241"/>
      <c r="AE9" s="241"/>
      <c r="AF9" s="241"/>
      <c r="AG9" s="241"/>
      <c r="AH9" s="241"/>
      <c r="AI9" s="241"/>
      <c r="AJ9" s="241"/>
      <c r="AK9" s="241"/>
      <c r="AL9" s="241"/>
      <c r="AM9" s="241"/>
      <c r="AN9" s="241"/>
      <c r="AO9" s="241"/>
      <c r="AP9" s="241"/>
      <c r="AQ9" s="241"/>
      <c r="AR9" s="241"/>
      <c r="AS9" s="241"/>
      <c r="AT9" s="242"/>
      <c r="AU9" s="465" t="s">
        <v>228</v>
      </c>
      <c r="AV9" s="468" t="s">
        <v>19</v>
      </c>
      <c r="AW9" s="471" t="s">
        <v>229</v>
      </c>
      <c r="AX9" s="471" t="s">
        <v>44</v>
      </c>
      <c r="AY9" s="474" t="s">
        <v>230</v>
      </c>
      <c r="AZ9" s="471" t="s">
        <v>45</v>
      </c>
      <c r="BA9" s="460" t="s">
        <v>26</v>
      </c>
      <c r="BB9" s="138"/>
      <c r="BC9" s="187"/>
      <c r="BD9" s="187"/>
      <c r="BE9" s="187"/>
      <c r="BF9" s="188"/>
      <c r="BG9" s="62"/>
      <c r="BH9" s="138"/>
      <c r="BI9" s="138"/>
      <c r="BJ9" s="138"/>
      <c r="BK9" s="457" t="s">
        <v>25</v>
      </c>
      <c r="BL9" s="458"/>
      <c r="BM9" s="458"/>
      <c r="BN9" s="458"/>
      <c r="BO9" s="458"/>
      <c r="BP9" s="458"/>
      <c r="BQ9" s="458"/>
      <c r="BR9" s="458"/>
      <c r="BS9" s="458"/>
      <c r="BT9" s="458"/>
    </row>
    <row r="10" spans="1:103" ht="28.5" customHeight="1" thickBot="1">
      <c r="A10" s="56"/>
      <c r="B10" s="442"/>
      <c r="C10" s="445"/>
      <c r="D10" s="448"/>
      <c r="E10" s="451"/>
      <c r="F10" s="453" t="s">
        <v>142</v>
      </c>
      <c r="G10" s="427"/>
      <c r="H10" s="427"/>
      <c r="I10" s="427"/>
      <c r="J10" s="427"/>
      <c r="K10" s="427"/>
      <c r="L10" s="427"/>
      <c r="M10" s="427"/>
      <c r="N10" s="427"/>
      <c r="O10" s="428"/>
      <c r="P10" s="333"/>
      <c r="Q10" s="333"/>
      <c r="R10" s="333"/>
      <c r="S10" s="333"/>
      <c r="T10" s="333"/>
      <c r="U10" s="333"/>
      <c r="V10" s="333"/>
      <c r="W10" s="333"/>
      <c r="X10" s="180"/>
      <c r="Y10" s="86"/>
      <c r="Z10" s="86"/>
      <c r="AA10" s="86"/>
      <c r="AB10" s="86"/>
      <c r="AC10" s="86"/>
      <c r="AD10" s="86"/>
      <c r="AE10" s="86"/>
      <c r="AF10" s="86"/>
      <c r="AG10" s="86"/>
      <c r="AH10" s="86"/>
      <c r="AI10" s="86"/>
      <c r="AJ10" s="86"/>
      <c r="AK10" s="86"/>
      <c r="AL10" s="86"/>
      <c r="AM10" s="86"/>
      <c r="AN10" s="86"/>
      <c r="AO10" s="86"/>
      <c r="AP10" s="86"/>
      <c r="AQ10" s="86"/>
      <c r="AR10" s="86"/>
      <c r="AS10" s="86"/>
      <c r="AT10" s="201"/>
      <c r="AU10" s="466"/>
      <c r="AV10" s="469"/>
      <c r="AW10" s="472"/>
      <c r="AX10" s="472"/>
      <c r="AY10" s="475"/>
      <c r="AZ10" s="472"/>
      <c r="BA10" s="461"/>
      <c r="BB10" s="138"/>
      <c r="BC10" s="187"/>
      <c r="BD10" s="187"/>
      <c r="BE10" s="187"/>
      <c r="BF10" s="188"/>
      <c r="BG10" s="62"/>
      <c r="BH10" s="138"/>
      <c r="BI10" s="138"/>
      <c r="BJ10" s="138"/>
      <c r="BK10" s="429"/>
      <c r="BL10" s="430"/>
      <c r="BM10" s="430"/>
      <c r="BN10" s="430"/>
      <c r="BO10" s="430"/>
      <c r="BP10" s="430"/>
      <c r="BQ10" s="430"/>
      <c r="BR10" s="430"/>
      <c r="BS10" s="430"/>
      <c r="BT10" s="431"/>
    </row>
    <row r="11" spans="1:103" ht="85.5" customHeight="1" thickBot="1">
      <c r="A11" s="56"/>
      <c r="B11" s="443"/>
      <c r="C11" s="446"/>
      <c r="D11" s="449"/>
      <c r="E11" s="452"/>
      <c r="F11" s="202">
        <v>1</v>
      </c>
      <c r="G11" s="104">
        <v>2</v>
      </c>
      <c r="H11" s="194">
        <v>3</v>
      </c>
      <c r="I11" s="104">
        <v>4</v>
      </c>
      <c r="J11" s="194">
        <v>5</v>
      </c>
      <c r="K11" s="104">
        <v>6</v>
      </c>
      <c r="L11" s="194">
        <v>7</v>
      </c>
      <c r="M11" s="104">
        <v>8</v>
      </c>
      <c r="N11" s="194">
        <v>9</v>
      </c>
      <c r="O11" s="243">
        <v>10</v>
      </c>
      <c r="P11" s="334"/>
      <c r="Q11" s="334"/>
      <c r="R11" s="334"/>
      <c r="S11" s="334"/>
      <c r="T11" s="334"/>
      <c r="U11" s="334"/>
      <c r="V11" s="334"/>
      <c r="W11" s="334"/>
      <c r="X11" s="194"/>
      <c r="Y11" s="243"/>
      <c r="Z11" s="104"/>
      <c r="AA11" s="244"/>
      <c r="AB11" s="104"/>
      <c r="AC11" s="245"/>
      <c r="AD11" s="104"/>
      <c r="AE11" s="245"/>
      <c r="AF11" s="104"/>
      <c r="AG11" s="245"/>
      <c r="AH11" s="104"/>
      <c r="AI11" s="245"/>
      <c r="AJ11" s="104"/>
      <c r="AK11" s="245"/>
      <c r="AL11" s="104"/>
      <c r="AM11" s="245"/>
      <c r="AN11" s="104"/>
      <c r="AO11" s="245"/>
      <c r="AP11" s="104"/>
      <c r="AQ11" s="245"/>
      <c r="AR11" s="104"/>
      <c r="AS11" s="245"/>
      <c r="AT11" s="203"/>
      <c r="AU11" s="467"/>
      <c r="AV11" s="470"/>
      <c r="AW11" s="473"/>
      <c r="AX11" s="473"/>
      <c r="AY11" s="476"/>
      <c r="AZ11" s="473"/>
      <c r="BA11" s="462"/>
      <c r="BB11" s="138"/>
      <c r="BC11" s="192"/>
      <c r="BD11" s="192"/>
      <c r="BE11" s="192"/>
      <c r="BF11" s="192"/>
      <c r="BG11" s="192"/>
      <c r="BH11" s="192"/>
      <c r="BI11" s="192"/>
      <c r="BJ11" s="192"/>
      <c r="BK11" s="340">
        <v>1</v>
      </c>
      <c r="BL11" s="285">
        <v>2</v>
      </c>
      <c r="BM11" s="285">
        <v>3</v>
      </c>
      <c r="BN11" s="284">
        <v>4</v>
      </c>
      <c r="BO11" s="285">
        <v>5</v>
      </c>
      <c r="BP11" s="284">
        <v>6</v>
      </c>
      <c r="BQ11" s="285">
        <v>7</v>
      </c>
      <c r="BR11" s="284">
        <v>8</v>
      </c>
      <c r="BS11" s="341">
        <v>9</v>
      </c>
      <c r="BT11" s="342">
        <v>10</v>
      </c>
      <c r="BU11" s="1">
        <v>5</v>
      </c>
      <c r="BV11" s="1">
        <v>8</v>
      </c>
    </row>
    <row r="12" spans="1:103" ht="26.25" hidden="1" customHeight="1" thickBot="1">
      <c r="A12" s="56"/>
      <c r="B12" s="230"/>
      <c r="C12" s="102"/>
      <c r="D12" s="103" t="s">
        <v>28</v>
      </c>
      <c r="E12" s="249"/>
      <c r="F12" s="248"/>
      <c r="G12" s="240"/>
      <c r="H12" s="240"/>
      <c r="I12" s="66"/>
      <c r="J12" s="66"/>
      <c r="K12" s="66"/>
      <c r="L12" s="240"/>
      <c r="M12" s="66"/>
      <c r="N12" s="66"/>
      <c r="O12" s="66"/>
      <c r="P12" s="240"/>
      <c r="Q12" s="240"/>
      <c r="R12" s="240"/>
      <c r="S12" s="240"/>
      <c r="T12" s="240"/>
      <c r="U12" s="240"/>
      <c r="V12" s="240"/>
      <c r="W12" s="240"/>
      <c r="X12" s="66"/>
      <c r="Y12" s="66"/>
      <c r="Z12" s="66"/>
      <c r="AA12" s="66"/>
      <c r="AB12" s="66"/>
      <c r="AC12" s="66"/>
      <c r="AD12" s="66"/>
      <c r="AE12" s="66"/>
      <c r="AF12" s="66"/>
      <c r="AG12" s="66"/>
      <c r="AH12" s="66"/>
      <c r="AI12" s="66"/>
      <c r="AJ12" s="66"/>
      <c r="AK12" s="66"/>
      <c r="AL12" s="66"/>
      <c r="AM12" s="66"/>
      <c r="AN12" s="66"/>
      <c r="AO12" s="66"/>
      <c r="AP12" s="66"/>
      <c r="AQ12" s="66"/>
      <c r="AR12" s="66"/>
      <c r="AS12" s="66"/>
      <c r="AT12" s="100"/>
      <c r="AU12" s="67">
        <v>14</v>
      </c>
      <c r="AV12" s="68"/>
      <c r="AW12" s="69">
        <v>8</v>
      </c>
      <c r="AX12" s="69"/>
      <c r="AY12" s="69">
        <v>4</v>
      </c>
      <c r="AZ12" s="69"/>
      <c r="BA12" s="278"/>
      <c r="BB12" s="138"/>
      <c r="BC12" s="187"/>
      <c r="BD12" s="187"/>
      <c r="BE12" s="187"/>
      <c r="BF12" s="188"/>
      <c r="BG12" s="62"/>
      <c r="BH12" s="138"/>
      <c r="BI12" s="138"/>
      <c r="BJ12" s="183">
        <f ca="1">SUM(BK12:BT12)</f>
        <v>0</v>
      </c>
      <c r="BK12" s="283">
        <f t="shared" ref="BK12:BS12" ca="1" si="0">IFERROR(IF(SUM(BK15:BK24)=$E$6,0,1), 0)</f>
        <v>0</v>
      </c>
      <c r="BL12" s="283">
        <f t="shared" ca="1" si="0"/>
        <v>0</v>
      </c>
      <c r="BM12" s="283">
        <f t="shared" ca="1" si="0"/>
        <v>0</v>
      </c>
      <c r="BN12" s="283">
        <f t="shared" ca="1" si="0"/>
        <v>0</v>
      </c>
      <c r="BO12" s="283">
        <f ca="1">IFERROR(IF(SUM(BO15:BO24)=$E$6,0,1), 0)</f>
        <v>0</v>
      </c>
      <c r="BP12" s="283">
        <f t="shared" ca="1" si="0"/>
        <v>0</v>
      </c>
      <c r="BQ12" s="283">
        <f t="shared" ca="1" si="0"/>
        <v>0</v>
      </c>
      <c r="BR12" s="283">
        <f t="shared" ca="1" si="0"/>
        <v>0</v>
      </c>
      <c r="BS12" s="283">
        <f t="shared" ca="1" si="0"/>
        <v>0</v>
      </c>
      <c r="BT12" s="283">
        <f ca="1">IFERROR(IF(SUM(BT15:BT24)=$E$6,0,1), 0)</f>
        <v>0</v>
      </c>
    </row>
    <row r="13" spans="1:103" ht="20.25" hidden="1" customHeight="1">
      <c r="A13" s="56"/>
      <c r="B13" s="232"/>
      <c r="C13" s="65"/>
      <c r="D13" s="92"/>
      <c r="E13" s="231"/>
      <c r="F13" s="91"/>
      <c r="G13" s="66"/>
      <c r="H13" s="66"/>
      <c r="I13" s="240"/>
      <c r="J13" s="66"/>
      <c r="K13" s="66"/>
      <c r="L13" s="66"/>
      <c r="M13" s="66"/>
      <c r="N13" s="66"/>
      <c r="O13" s="66"/>
      <c r="P13" s="66"/>
      <c r="Q13" s="66"/>
      <c r="R13" s="66"/>
      <c r="S13" s="70"/>
      <c r="T13" s="70"/>
      <c r="U13" s="100"/>
      <c r="V13" s="70"/>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95"/>
      <c r="AU13" s="67"/>
      <c r="AV13" s="68"/>
      <c r="AW13" s="69"/>
      <c r="AX13" s="69"/>
      <c r="AY13" s="69"/>
      <c r="AZ13" s="69"/>
      <c r="BA13" s="278"/>
      <c r="BB13" s="138"/>
      <c r="BC13" s="187"/>
      <c r="BD13" s="187"/>
      <c r="BE13" s="187"/>
      <c r="BF13" s="188"/>
      <c r="BG13" s="62"/>
      <c r="BH13" s="138"/>
      <c r="BI13" s="138"/>
      <c r="BJ13" s="138"/>
      <c r="BK13" s="343"/>
      <c r="BL13" s="343"/>
      <c r="BM13" s="343"/>
      <c r="BN13" s="343"/>
      <c r="BO13" s="344"/>
      <c r="BP13" s="70"/>
      <c r="BQ13" s="343"/>
      <c r="BR13" s="344"/>
      <c r="BS13" s="70"/>
      <c r="BT13" s="70"/>
    </row>
    <row r="14" spans="1:103" ht="20.25" hidden="1" customHeight="1">
      <c r="A14" s="56"/>
      <c r="B14" s="232"/>
      <c r="C14" s="65"/>
      <c r="D14" s="92"/>
      <c r="E14" s="101"/>
      <c r="F14" s="91"/>
      <c r="G14" s="66"/>
      <c r="H14" s="66"/>
      <c r="I14" s="66"/>
      <c r="J14" s="66"/>
      <c r="K14" s="66"/>
      <c r="L14" s="66"/>
      <c r="M14" s="66"/>
      <c r="N14" s="66"/>
      <c r="O14" s="66"/>
      <c r="P14" s="66"/>
      <c r="Q14" s="66"/>
      <c r="R14" s="66"/>
      <c r="S14" s="70"/>
      <c r="T14" s="70"/>
      <c r="U14" s="100"/>
      <c r="V14" s="70"/>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95"/>
      <c r="AU14" s="67"/>
      <c r="AV14" s="68"/>
      <c r="AW14" s="69"/>
      <c r="AX14" s="69"/>
      <c r="AY14" s="69"/>
      <c r="AZ14" s="69"/>
      <c r="BA14" s="278"/>
      <c r="BB14" s="138"/>
      <c r="BC14" s="187"/>
      <c r="BD14" s="187"/>
      <c r="BE14" s="187"/>
      <c r="BF14" s="188"/>
      <c r="BG14" s="62"/>
      <c r="BH14" s="138"/>
      <c r="BI14" s="138"/>
      <c r="BJ14" s="138"/>
      <c r="BK14" s="70"/>
      <c r="BL14" s="70"/>
      <c r="BM14" s="70"/>
      <c r="BN14" s="70"/>
      <c r="BO14" s="70"/>
      <c r="BP14" s="70"/>
      <c r="BQ14" s="70"/>
      <c r="BR14" s="70"/>
      <c r="BS14" s="70"/>
      <c r="BT14" s="70"/>
    </row>
    <row r="15" spans="1:103" ht="20.25" hidden="1" customHeight="1">
      <c r="A15" s="56"/>
      <c r="B15" s="232"/>
      <c r="C15" s="65"/>
      <c r="D15" s="92"/>
      <c r="E15" s="101"/>
      <c r="F15" s="91"/>
      <c r="G15" s="66"/>
      <c r="H15" s="66"/>
      <c r="I15" s="66"/>
      <c r="J15" s="66"/>
      <c r="K15" s="66"/>
      <c r="L15" s="66"/>
      <c r="M15" s="66"/>
      <c r="N15" s="66"/>
      <c r="O15" s="66"/>
      <c r="P15" s="66"/>
      <c r="Q15" s="66"/>
      <c r="R15" s="66"/>
      <c r="S15" s="70"/>
      <c r="T15" s="70"/>
      <c r="U15" s="100"/>
      <c r="V15" s="70"/>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95"/>
      <c r="AU15" s="67"/>
      <c r="AV15" s="68"/>
      <c r="AW15" s="69"/>
      <c r="AX15" s="69"/>
      <c r="AY15" s="69"/>
      <c r="AZ15" s="69"/>
      <c r="BA15" s="278"/>
      <c r="BB15" s="138"/>
      <c r="BC15" s="187"/>
      <c r="BD15" s="187"/>
      <c r="BE15" s="187"/>
      <c r="BF15" s="188"/>
      <c r="BG15" s="62"/>
      <c r="BH15" s="138"/>
      <c r="BI15" s="138"/>
      <c r="BJ15" s="138"/>
      <c r="BK15" s="70"/>
      <c r="BL15" s="70"/>
      <c r="BM15" s="70"/>
      <c r="BN15" s="70"/>
      <c r="BO15" s="70"/>
      <c r="BP15" s="70"/>
      <c r="BQ15" s="70"/>
      <c r="BR15" s="70"/>
      <c r="BS15" s="70"/>
      <c r="BT15" s="70"/>
    </row>
    <row r="16" spans="1:103" ht="20.25" hidden="1" customHeight="1">
      <c r="A16" s="56"/>
      <c r="B16" s="232"/>
      <c r="C16" s="65"/>
      <c r="D16" s="92"/>
      <c r="E16" s="101"/>
      <c r="F16" s="91"/>
      <c r="G16" s="66"/>
      <c r="H16" s="66"/>
      <c r="I16" s="66"/>
      <c r="J16" s="66"/>
      <c r="K16" s="66"/>
      <c r="L16" s="66"/>
      <c r="M16" s="66"/>
      <c r="N16" s="66"/>
      <c r="O16" s="66"/>
      <c r="P16" s="66"/>
      <c r="Q16" s="66"/>
      <c r="R16" s="66"/>
      <c r="S16" s="70"/>
      <c r="T16" s="70"/>
      <c r="U16" s="100"/>
      <c r="V16" s="70"/>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95"/>
      <c r="AU16" s="67"/>
      <c r="AV16" s="68"/>
      <c r="AW16" s="69"/>
      <c r="AX16" s="69"/>
      <c r="AY16" s="69"/>
      <c r="AZ16" s="69"/>
      <c r="BA16" s="278"/>
      <c r="BB16" s="138"/>
      <c r="BC16" s="187"/>
      <c r="BD16" s="187"/>
      <c r="BE16" s="187"/>
      <c r="BF16" s="188"/>
      <c r="BG16" s="62"/>
      <c r="BH16" s="138"/>
      <c r="BI16" s="138"/>
      <c r="BJ16" s="138"/>
      <c r="BK16" s="70"/>
      <c r="BL16" s="70"/>
      <c r="BM16" s="70"/>
      <c r="BN16" s="70"/>
      <c r="BO16" s="70"/>
      <c r="BP16" s="70"/>
      <c r="BQ16" s="70"/>
      <c r="BR16" s="70"/>
      <c r="BS16" s="70"/>
      <c r="BT16" s="70"/>
    </row>
    <row r="17" spans="1:103" ht="20.25" hidden="1" customHeight="1">
      <c r="A17" s="56"/>
      <c r="B17" s="232"/>
      <c r="C17" s="65"/>
      <c r="D17" s="92"/>
      <c r="E17" s="101"/>
      <c r="F17" s="91"/>
      <c r="G17" s="66"/>
      <c r="H17" s="66"/>
      <c r="I17" s="66"/>
      <c r="J17" s="66"/>
      <c r="K17" s="66"/>
      <c r="L17" s="66"/>
      <c r="M17" s="66"/>
      <c r="N17" s="66"/>
      <c r="O17" s="66"/>
      <c r="P17" s="66"/>
      <c r="Q17" s="66"/>
      <c r="R17" s="66"/>
      <c r="S17" s="70"/>
      <c r="T17" s="70"/>
      <c r="U17" s="100"/>
      <c r="V17" s="70"/>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95"/>
      <c r="AU17" s="67"/>
      <c r="AV17" s="68"/>
      <c r="AW17" s="69"/>
      <c r="AX17" s="69"/>
      <c r="AY17" s="69"/>
      <c r="AZ17" s="69"/>
      <c r="BA17" s="278"/>
      <c r="BB17" s="138"/>
      <c r="BC17" s="187"/>
      <c r="BD17" s="187"/>
      <c r="BE17" s="187"/>
      <c r="BF17" s="188"/>
      <c r="BG17" s="62"/>
      <c r="BH17" s="138"/>
      <c r="BI17" s="138"/>
      <c r="BJ17" s="138"/>
      <c r="BK17" s="70"/>
      <c r="BL17" s="70"/>
      <c r="BM17" s="70"/>
      <c r="BN17" s="70"/>
      <c r="BO17" s="70"/>
      <c r="BP17" s="70"/>
      <c r="BQ17" s="70"/>
      <c r="BR17" s="70"/>
      <c r="BS17" s="70"/>
      <c r="BT17" s="70"/>
    </row>
    <row r="18" spans="1:103" ht="20.25" hidden="1" customHeight="1">
      <c r="A18" s="56"/>
      <c r="B18" s="232"/>
      <c r="C18" s="65"/>
      <c r="D18" s="92"/>
      <c r="E18" s="101"/>
      <c r="F18" s="93"/>
      <c r="G18" s="70"/>
      <c r="H18" s="70"/>
      <c r="I18" s="70"/>
      <c r="J18" s="70"/>
      <c r="K18" s="70"/>
      <c r="L18" s="70"/>
      <c r="M18" s="70"/>
      <c r="N18" s="70"/>
      <c r="O18" s="70"/>
      <c r="P18" s="70"/>
      <c r="Q18" s="70"/>
      <c r="R18" s="70"/>
      <c r="S18" s="70"/>
      <c r="T18" s="70"/>
      <c r="U18" s="136"/>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96"/>
      <c r="AU18" s="71"/>
      <c r="AV18" s="57"/>
      <c r="AW18" s="58"/>
      <c r="AX18" s="58"/>
      <c r="AY18" s="58"/>
      <c r="AZ18" s="58"/>
      <c r="BA18" s="279"/>
      <c r="BB18" s="138"/>
      <c r="BC18" s="187"/>
      <c r="BD18" s="187"/>
      <c r="BE18" s="187"/>
      <c r="BF18" s="188"/>
      <c r="BG18" s="62"/>
      <c r="BH18" s="138"/>
      <c r="BI18" s="138"/>
      <c r="BJ18" s="138"/>
      <c r="BK18" s="70"/>
      <c r="BL18" s="70"/>
      <c r="BM18" s="70"/>
      <c r="BN18" s="70"/>
      <c r="BO18" s="70"/>
      <c r="BP18" s="70"/>
      <c r="BQ18" s="70"/>
      <c r="BR18" s="70"/>
      <c r="BS18" s="70"/>
      <c r="BT18" s="70"/>
    </row>
    <row r="19" spans="1:103" ht="20.25" hidden="1" customHeight="1">
      <c r="A19" s="56"/>
      <c r="B19" s="232"/>
      <c r="C19" s="65"/>
      <c r="D19" s="92"/>
      <c r="E19" s="183">
        <v>4</v>
      </c>
      <c r="F19" s="181"/>
      <c r="G19" s="74"/>
      <c r="H19" s="74"/>
      <c r="I19" s="74"/>
      <c r="J19" s="74"/>
      <c r="K19" s="74"/>
      <c r="L19" s="75"/>
      <c r="M19" s="75"/>
      <c r="N19" s="75"/>
      <c r="O19" s="74"/>
      <c r="P19" s="75"/>
      <c r="Q19" s="75"/>
      <c r="R19" s="75"/>
      <c r="S19" s="75"/>
      <c r="T19" s="75"/>
      <c r="U19" s="137"/>
      <c r="V19" s="75"/>
      <c r="W19" s="74"/>
      <c r="X19" s="94"/>
      <c r="Y19" s="94"/>
      <c r="Z19" s="70"/>
      <c r="AA19" s="70"/>
      <c r="AB19" s="70"/>
      <c r="AC19" s="70"/>
      <c r="AD19" s="70"/>
      <c r="AE19" s="70"/>
      <c r="AF19" s="70"/>
      <c r="AG19" s="70"/>
      <c r="AH19" s="70"/>
      <c r="AI19" s="70"/>
      <c r="AJ19" s="70"/>
      <c r="AK19" s="70"/>
      <c r="AL19" s="70"/>
      <c r="AM19" s="70"/>
      <c r="AN19" s="70"/>
      <c r="AO19" s="70"/>
      <c r="AP19" s="70"/>
      <c r="AQ19" s="70"/>
      <c r="AR19" s="70"/>
      <c r="AS19" s="70"/>
      <c r="AT19" s="96"/>
      <c r="AU19" s="71"/>
      <c r="AV19" s="57"/>
      <c r="AW19" s="58"/>
      <c r="AX19" s="58"/>
      <c r="AY19" s="58"/>
      <c r="AZ19" s="58"/>
      <c r="BA19" s="279"/>
      <c r="BB19" s="138"/>
      <c r="BC19" s="187"/>
      <c r="BD19" s="187"/>
      <c r="BE19" s="187"/>
      <c r="BF19" s="190"/>
      <c r="BG19" s="140"/>
      <c r="BH19" s="140"/>
      <c r="BI19" s="140"/>
      <c r="BJ19" s="183">
        <v>4</v>
      </c>
      <c r="BK19" s="75"/>
      <c r="BL19" s="75"/>
      <c r="BM19" s="75"/>
      <c r="BN19" s="75"/>
      <c r="BO19" s="75"/>
      <c r="BP19" s="75"/>
      <c r="BQ19" s="75"/>
      <c r="BR19" s="75"/>
      <c r="BS19" s="75"/>
      <c r="BT19" s="75"/>
      <c r="BZ19" s="140"/>
      <c r="CA19" s="140"/>
      <c r="CB19" s="140"/>
      <c r="CC19" s="140"/>
      <c r="CD19" s="140"/>
      <c r="CE19" s="140"/>
      <c r="CF19" s="140"/>
      <c r="CG19" s="140"/>
      <c r="CH19" s="140"/>
      <c r="CI19" s="140"/>
      <c r="CJ19" s="140"/>
      <c r="CK19" s="140"/>
      <c r="CL19" s="140"/>
      <c r="CM19" s="140"/>
    </row>
    <row r="20" spans="1:103" ht="20.25" hidden="1" customHeight="1">
      <c r="A20" s="56"/>
      <c r="B20" s="233"/>
      <c r="C20" s="72"/>
      <c r="D20" s="73"/>
      <c r="E20" s="183">
        <v>3</v>
      </c>
      <c r="F20" s="181"/>
      <c r="G20" s="74"/>
      <c r="H20" s="74"/>
      <c r="I20" s="74"/>
      <c r="J20" s="74"/>
      <c r="K20" s="74"/>
      <c r="L20" s="75"/>
      <c r="M20" s="75"/>
      <c r="N20" s="75"/>
      <c r="O20" s="74"/>
      <c r="P20" s="75"/>
      <c r="Q20" s="75"/>
      <c r="R20" s="75"/>
      <c r="S20" s="75"/>
      <c r="T20" s="75"/>
      <c r="U20" s="137"/>
      <c r="V20" s="75"/>
      <c r="W20" s="74"/>
      <c r="X20" s="94"/>
      <c r="Y20" s="94"/>
      <c r="Z20" s="75"/>
      <c r="AA20" s="75"/>
      <c r="AB20" s="75"/>
      <c r="AC20" s="75"/>
      <c r="AD20" s="75"/>
      <c r="AE20" s="75"/>
      <c r="AF20" s="75"/>
      <c r="AG20" s="75"/>
      <c r="AH20" s="75"/>
      <c r="AI20" s="75"/>
      <c r="AJ20" s="75"/>
      <c r="AK20" s="75"/>
      <c r="AL20" s="75"/>
      <c r="AM20" s="75"/>
      <c r="AN20" s="75"/>
      <c r="AO20" s="75"/>
      <c r="AP20" s="75"/>
      <c r="AQ20" s="75"/>
      <c r="AR20" s="75"/>
      <c r="AS20" s="75"/>
      <c r="AT20" s="97"/>
      <c r="AU20" s="76">
        <f ca="1">AU23/AU12</f>
        <v>0.8738095238095237</v>
      </c>
      <c r="AV20" s="76"/>
      <c r="AW20" s="76">
        <f t="shared" ref="AW20" ca="1" si="1">AW23/AW12</f>
        <v>0.93333333333333335</v>
      </c>
      <c r="AX20" s="76"/>
      <c r="AY20" s="76">
        <f ca="1">AY23/AY12</f>
        <v>0.85</v>
      </c>
      <c r="AZ20" s="76"/>
      <c r="BA20" s="280">
        <f ca="1">COUNTIF(OFFSET(BA$25,0,0,$A$23),"ВЫСОКИЙ")</f>
        <v>16</v>
      </c>
      <c r="BB20" s="138"/>
      <c r="BC20" s="196"/>
      <c r="BD20" s="196"/>
      <c r="BE20" s="197"/>
      <c r="BF20" s="188"/>
      <c r="BG20" s="62"/>
      <c r="BH20" s="138"/>
      <c r="BI20" s="138"/>
      <c r="BJ20" s="183">
        <v>3</v>
      </c>
      <c r="BK20" s="75"/>
      <c r="BL20" s="75"/>
      <c r="BM20" s="75"/>
      <c r="BN20" s="75"/>
      <c r="BO20" s="75"/>
      <c r="BP20" s="75"/>
      <c r="BQ20" s="75"/>
      <c r="BR20" s="75"/>
      <c r="BS20" s="75"/>
      <c r="BT20" s="97"/>
      <c r="BU20" s="345"/>
    </row>
    <row r="21" spans="1:103" ht="20.25" hidden="1" customHeight="1">
      <c r="A21" s="56"/>
      <c r="B21" s="234"/>
      <c r="C21" s="77"/>
      <c r="D21" s="78"/>
      <c r="E21" s="184">
        <v>2</v>
      </c>
      <c r="F21" s="137"/>
      <c r="G21" s="75"/>
      <c r="H21" s="75"/>
      <c r="I21" s="75"/>
      <c r="J21" s="75"/>
      <c r="K21" s="75"/>
      <c r="L21" s="75"/>
      <c r="M21" s="75"/>
      <c r="N21" s="75"/>
      <c r="O21" s="75"/>
      <c r="P21" s="75"/>
      <c r="Q21" s="75"/>
      <c r="R21" s="75"/>
      <c r="S21" s="94"/>
      <c r="T21" s="94"/>
      <c r="U21" s="94"/>
      <c r="V21" s="94"/>
      <c r="W21" s="94"/>
      <c r="X21" s="94"/>
      <c r="Y21" s="94"/>
      <c r="Z21" s="75"/>
      <c r="AA21" s="75"/>
      <c r="AB21" s="75"/>
      <c r="AC21" s="75"/>
      <c r="AD21" s="75"/>
      <c r="AE21" s="75"/>
      <c r="AF21" s="75"/>
      <c r="AG21" s="75"/>
      <c r="AH21" s="75"/>
      <c r="AI21" s="75"/>
      <c r="AJ21" s="75"/>
      <c r="AK21" s="75"/>
      <c r="AL21" s="75"/>
      <c r="AM21" s="75"/>
      <c r="AN21" s="75"/>
      <c r="AO21" s="75"/>
      <c r="AP21" s="75"/>
      <c r="AQ21" s="75"/>
      <c r="AR21" s="75"/>
      <c r="AS21" s="75"/>
      <c r="AT21" s="97"/>
      <c r="AU21" s="250">
        <f ca="1">MAX(OFFSET(AU$25,0,0,$A$23,1))</f>
        <v>14</v>
      </c>
      <c r="AV21" s="251">
        <f t="shared" ref="AV21:AZ21" ca="1" si="2">MAX(OFFSET(AV$25,0,0,$A$23,1))</f>
        <v>1</v>
      </c>
      <c r="AW21" s="80">
        <f t="shared" ca="1" si="2"/>
        <v>8</v>
      </c>
      <c r="AX21" s="251">
        <f t="shared" ca="1" si="2"/>
        <v>1</v>
      </c>
      <c r="AY21" s="80">
        <f t="shared" ca="1" si="2"/>
        <v>4</v>
      </c>
      <c r="AZ21" s="251">
        <f t="shared" ca="1" si="2"/>
        <v>1</v>
      </c>
      <c r="BA21" s="280">
        <f ca="1">COUNTIF(OFFSET(BA$25,0,0,$A$23),"ПОВЫШЕННЫЙ")</f>
        <v>12</v>
      </c>
      <c r="BB21" s="138"/>
      <c r="BC21" s="197"/>
      <c r="BD21" s="197"/>
      <c r="BE21" s="197"/>
      <c r="BF21" s="191"/>
      <c r="BG21" s="133"/>
      <c r="BH21" s="133"/>
      <c r="BI21" s="133"/>
      <c r="BJ21" s="184">
        <v>2</v>
      </c>
      <c r="BK21" s="75"/>
      <c r="BL21" s="75"/>
      <c r="BM21" s="75"/>
      <c r="BN21" s="75"/>
      <c r="BO21" s="75">
        <f ca="1">COUNTIF(OFFSET(BO$25,0,0,$A$23,1),$E21)</f>
        <v>12</v>
      </c>
      <c r="BP21" s="75"/>
      <c r="BQ21" s="75"/>
      <c r="BR21" s="75">
        <f t="shared" ref="BR21:BT21" ca="1" si="3">COUNTIF(OFFSET(BR$25,0,0,$A$23,1),$E21)</f>
        <v>29</v>
      </c>
      <c r="BS21" s="75">
        <f t="shared" ca="1" si="3"/>
        <v>22</v>
      </c>
      <c r="BT21" s="97">
        <f t="shared" ca="1" si="3"/>
        <v>22</v>
      </c>
      <c r="BU21" s="345"/>
      <c r="BV21" s="133"/>
      <c r="BW21" s="133"/>
      <c r="BX21" s="133"/>
      <c r="BY21" s="133"/>
      <c r="BZ21" s="133"/>
      <c r="CA21" s="133"/>
      <c r="CB21" s="133"/>
      <c r="CC21" s="133"/>
      <c r="CD21" s="133"/>
      <c r="CE21" s="133"/>
      <c r="CF21" s="133"/>
      <c r="CG21" s="133"/>
      <c r="CH21" s="133"/>
      <c r="CI21" s="133"/>
      <c r="CJ21" s="133"/>
      <c r="CK21" s="133"/>
      <c r="CL21" s="133"/>
      <c r="CM21" s="133"/>
      <c r="CN21" s="133"/>
      <c r="CO21" s="133"/>
      <c r="CP21" s="133"/>
      <c r="CQ21" s="133"/>
      <c r="CR21" s="133"/>
      <c r="CS21" s="133"/>
      <c r="CT21" s="133"/>
      <c r="CU21" s="133"/>
      <c r="CV21" s="133"/>
      <c r="CW21" s="133"/>
      <c r="CX21" s="133"/>
      <c r="CY21" s="133"/>
    </row>
    <row r="22" spans="1:103" ht="20.25" hidden="1" customHeight="1">
      <c r="A22" s="56"/>
      <c r="B22" s="234"/>
      <c r="C22" s="77"/>
      <c r="D22" s="78">
        <f ca="1">COUNTIF(OFFSET(E$25,0,0,$A$23),1)</f>
        <v>15</v>
      </c>
      <c r="E22" s="184">
        <v>1</v>
      </c>
      <c r="F22" s="94"/>
      <c r="G22" s="94"/>
      <c r="H22" s="94"/>
      <c r="I22" s="94"/>
      <c r="J22" s="94"/>
      <c r="K22" s="94"/>
      <c r="L22" s="94"/>
      <c r="M22" s="94"/>
      <c r="N22" s="94"/>
      <c r="O22" s="94"/>
      <c r="P22" s="94"/>
      <c r="Q22" s="94"/>
      <c r="R22" s="94"/>
      <c r="S22" s="94"/>
      <c r="T22" s="94"/>
      <c r="U22" s="94"/>
      <c r="V22" s="94"/>
      <c r="W22" s="94"/>
      <c r="X22" s="94"/>
      <c r="Y22" s="94"/>
      <c r="Z22" s="75"/>
      <c r="AA22" s="75"/>
      <c r="AB22" s="75"/>
      <c r="AC22" s="75"/>
      <c r="AD22" s="75"/>
      <c r="AE22" s="75"/>
      <c r="AF22" s="75"/>
      <c r="AG22" s="75"/>
      <c r="AH22" s="75"/>
      <c r="AI22" s="75"/>
      <c r="AJ22" s="75"/>
      <c r="AK22" s="75"/>
      <c r="AL22" s="75"/>
      <c r="AM22" s="75"/>
      <c r="AN22" s="75"/>
      <c r="AO22" s="75"/>
      <c r="AP22" s="75"/>
      <c r="AQ22" s="75"/>
      <c r="AR22" s="75"/>
      <c r="AS22" s="75"/>
      <c r="AT22" s="97"/>
      <c r="AU22" s="79">
        <f ca="1">MIN(OFFSET(AU$25,0,0,$A$23,1))</f>
        <v>6</v>
      </c>
      <c r="AV22" s="105">
        <f t="shared" ref="AV22:AZ22" ca="1" si="4">MIN(AV25:AV64)</f>
        <v>0.42857142857142855</v>
      </c>
      <c r="AW22" s="80">
        <f t="shared" si="4"/>
        <v>6</v>
      </c>
      <c r="AX22" s="105">
        <f t="shared" si="4"/>
        <v>0.75</v>
      </c>
      <c r="AY22" s="80">
        <f t="shared" si="4"/>
        <v>0</v>
      </c>
      <c r="AZ22" s="105">
        <f t="shared" si="4"/>
        <v>0</v>
      </c>
      <c r="BA22" s="280">
        <f ca="1">COUNTIF(OFFSET(BA$25,0,0,$A$23),"БАЗОВЫЙ")</f>
        <v>2</v>
      </c>
      <c r="BB22" s="138"/>
      <c r="BC22" s="197"/>
      <c r="BD22" s="197"/>
      <c r="BE22" s="197"/>
      <c r="BF22" s="191"/>
      <c r="BG22" s="133"/>
      <c r="BH22" s="133"/>
      <c r="BI22" s="133"/>
      <c r="BJ22" s="184">
        <v>1</v>
      </c>
      <c r="BK22" s="75">
        <f t="shared" ref="BK22:BT24" ca="1" si="5">COUNTIF(OFFSET(BK$25,0,0,$A$23,1),$E22)</f>
        <v>30</v>
      </c>
      <c r="BL22" s="75">
        <f t="shared" ca="1" si="5"/>
        <v>28</v>
      </c>
      <c r="BM22" s="75">
        <f t="shared" ca="1" si="5"/>
        <v>27</v>
      </c>
      <c r="BN22" s="75">
        <f t="shared" ca="1" si="5"/>
        <v>30</v>
      </c>
      <c r="BO22" s="75">
        <f ca="1">COUNTIF(OFFSET(BO$25,0,0,$A$23,1),$E22)</f>
        <v>16</v>
      </c>
      <c r="BP22" s="75">
        <f t="shared" ca="1" si="5"/>
        <v>30</v>
      </c>
      <c r="BQ22" s="75">
        <f t="shared" ca="1" si="5"/>
        <v>22</v>
      </c>
      <c r="BR22" s="75">
        <f t="shared" ca="1" si="5"/>
        <v>0</v>
      </c>
      <c r="BS22" s="75">
        <f t="shared" ca="1" si="5"/>
        <v>7</v>
      </c>
      <c r="BT22" s="97">
        <f t="shared" ca="1" si="5"/>
        <v>7</v>
      </c>
      <c r="BU22" s="345"/>
      <c r="BV22" s="133"/>
      <c r="BW22" s="133"/>
      <c r="BX22" s="133"/>
      <c r="BY22" s="133"/>
      <c r="CC22" s="133"/>
      <c r="CD22" s="133"/>
      <c r="CE22" s="133"/>
      <c r="CF22" s="133"/>
      <c r="CG22" s="133"/>
      <c r="CH22" s="133"/>
      <c r="CI22" s="133"/>
      <c r="CJ22" s="133"/>
      <c r="CK22" s="133"/>
      <c r="CL22" s="133"/>
      <c r="CM22" s="133"/>
      <c r="CN22" s="133"/>
      <c r="CO22" s="133"/>
      <c r="CP22" s="133"/>
      <c r="CQ22" s="133"/>
      <c r="CR22" s="133"/>
      <c r="CS22" s="133"/>
      <c r="CT22" s="133"/>
      <c r="CU22" s="133"/>
      <c r="CV22" s="133"/>
      <c r="CW22" s="133"/>
      <c r="CX22" s="133"/>
      <c r="CY22" s="133"/>
    </row>
    <row r="23" spans="1:103" ht="20.25" hidden="1" customHeight="1">
      <c r="A23" s="56">
        <f>COUNT(C25:C10000)</f>
        <v>30</v>
      </c>
      <c r="B23" s="234"/>
      <c r="C23" s="77"/>
      <c r="D23" s="78">
        <f ca="1">COUNTIF(OFFSET(E$25,0,0,$A$23),2)</f>
        <v>15</v>
      </c>
      <c r="E23" s="184">
        <v>0</v>
      </c>
      <c r="F23" s="94"/>
      <c r="G23" s="94"/>
      <c r="H23" s="94"/>
      <c r="I23" s="94"/>
      <c r="J23" s="94"/>
      <c r="K23" s="94"/>
      <c r="L23" s="94"/>
      <c r="M23" s="94"/>
      <c r="N23" s="94"/>
      <c r="O23" s="94"/>
      <c r="P23" s="94"/>
      <c r="Q23" s="94"/>
      <c r="R23" s="94"/>
      <c r="S23" s="94"/>
      <c r="T23" s="94"/>
      <c r="U23" s="94"/>
      <c r="V23" s="94"/>
      <c r="W23" s="94"/>
      <c r="X23" s="94"/>
      <c r="Y23" s="94"/>
      <c r="Z23" s="75"/>
      <c r="AA23" s="75"/>
      <c r="AB23" s="75"/>
      <c r="AC23" s="75"/>
      <c r="AD23" s="75"/>
      <c r="AE23" s="75"/>
      <c r="AF23" s="75"/>
      <c r="AG23" s="75"/>
      <c r="AH23" s="75"/>
      <c r="AI23" s="75"/>
      <c r="AJ23" s="75"/>
      <c r="AK23" s="75"/>
      <c r="AL23" s="75"/>
      <c r="AM23" s="75"/>
      <c r="AN23" s="75"/>
      <c r="AO23" s="75"/>
      <c r="AP23" s="75"/>
      <c r="AQ23" s="75"/>
      <c r="AR23" s="75"/>
      <c r="AS23" s="75"/>
      <c r="AT23" s="97"/>
      <c r="AU23" s="118">
        <f ca="1">AU24/$E$6</f>
        <v>12.233333333333333</v>
      </c>
      <c r="AV23" s="221">
        <f ca="1">AVERAGE(OFFSET(AV$25,0,0,$A$23,1))</f>
        <v>0.8738095238095237</v>
      </c>
      <c r="AW23" s="119">
        <f ca="1">AW$24/$E$6</f>
        <v>7.4666666666666668</v>
      </c>
      <c r="AX23" s="222">
        <f ca="1">AVERAGE(OFFSET(AX$25,0,0,$A$23,1))</f>
        <v>0.93333333333333335</v>
      </c>
      <c r="AY23" s="119">
        <f ca="1">AY$24/$E$6</f>
        <v>3.4</v>
      </c>
      <c r="AZ23" s="222">
        <f ca="1">AVERAGE(OFFSET(AZ$25,0,0,$A$23,1))</f>
        <v>0.85</v>
      </c>
      <c r="BA23" s="280">
        <f ca="1">COUNTIF(OFFSET(BA$25,0,0,$A$23),"ПОНИЖЕННЫЙ")</f>
        <v>0</v>
      </c>
      <c r="BB23" s="138"/>
      <c r="BC23" s="197"/>
      <c r="BD23" s="197"/>
      <c r="BE23" s="197"/>
      <c r="BF23" s="191"/>
      <c r="BG23" s="133"/>
      <c r="BH23" s="133"/>
      <c r="BI23" s="133"/>
      <c r="BJ23" s="184">
        <v>0</v>
      </c>
      <c r="BK23" s="75">
        <f t="shared" ca="1" si="5"/>
        <v>0</v>
      </c>
      <c r="BL23" s="75">
        <f t="shared" ca="1" si="5"/>
        <v>2</v>
      </c>
      <c r="BM23" s="75">
        <f t="shared" ca="1" si="5"/>
        <v>3</v>
      </c>
      <c r="BN23" s="75">
        <f t="shared" ca="1" si="5"/>
        <v>0</v>
      </c>
      <c r="BO23" s="75">
        <f t="shared" ca="1" si="5"/>
        <v>2</v>
      </c>
      <c r="BP23" s="75">
        <f t="shared" ca="1" si="5"/>
        <v>0</v>
      </c>
      <c r="BQ23" s="75">
        <f t="shared" ca="1" si="5"/>
        <v>8</v>
      </c>
      <c r="BR23" s="75">
        <f t="shared" ca="1" si="5"/>
        <v>1</v>
      </c>
      <c r="BS23" s="75">
        <f t="shared" ca="1" si="5"/>
        <v>1</v>
      </c>
      <c r="BT23" s="97">
        <f t="shared" ca="1" si="5"/>
        <v>1</v>
      </c>
      <c r="BU23" s="345"/>
      <c r="BV23" s="133"/>
      <c r="BW23" s="133"/>
      <c r="BX23" s="133"/>
      <c r="BY23" s="133"/>
      <c r="CC23" s="133"/>
      <c r="CD23" s="133"/>
      <c r="CE23" s="133"/>
      <c r="CF23" s="133"/>
      <c r="CG23" s="133"/>
      <c r="CH23" s="133"/>
      <c r="CI23" s="133"/>
      <c r="CJ23" s="133"/>
      <c r="CK23" s="133"/>
      <c r="CL23" s="133"/>
      <c r="CM23" s="133"/>
      <c r="CN23" s="133"/>
      <c r="CO23" s="133"/>
      <c r="CP23" s="133"/>
      <c r="CQ23" s="133"/>
      <c r="CR23" s="133"/>
      <c r="CS23" s="133"/>
      <c r="CT23" s="133"/>
      <c r="CU23" s="133"/>
      <c r="CV23" s="133"/>
      <c r="CW23" s="133"/>
      <c r="CX23" s="133"/>
      <c r="CY23" s="133"/>
    </row>
    <row r="24" spans="1:103" ht="38.25" hidden="1" customHeight="1" thickBot="1">
      <c r="A24" s="56">
        <f ca="1">SUM(OFFSET(A$25,0,0,$A$23))</f>
        <v>30</v>
      </c>
      <c r="B24" s="235" t="s">
        <v>10</v>
      </c>
      <c r="C24" s="81" t="s">
        <v>20</v>
      </c>
      <c r="D24" s="82" t="s">
        <v>21</v>
      </c>
      <c r="E24" s="185" t="s">
        <v>27</v>
      </c>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264">
        <f ca="1">SUM(OFFSET(AU$25,0,0,$A$23,1))</f>
        <v>367</v>
      </c>
      <c r="AV24" s="265">
        <f ca="1">AVERAGE(OFFSET(AV$25,0,0,$A$23,1))</f>
        <v>0.8738095238095237</v>
      </c>
      <c r="AW24" s="266">
        <f ca="1">SUM(OFFSET(AW$25,0,0,$A$23,1))</f>
        <v>224</v>
      </c>
      <c r="AX24" s="267">
        <f ca="1">AVERAGE(OFFSET(AX$25,0,0,$A$23,1))</f>
        <v>0.93333333333333335</v>
      </c>
      <c r="AY24" s="266">
        <f ca="1">SUM(OFFSET(AY$25,0,0,$A$23,1))</f>
        <v>102</v>
      </c>
      <c r="AZ24" s="267">
        <f ca="1">AVERAGE(OFFSET(AZ$25,0,0,$A$23,1))</f>
        <v>0.85</v>
      </c>
      <c r="BA24" s="280">
        <f ca="1">COUNTIF(OFFSET(BA$25,0,0,$A$23),"НИЗКИЙ")</f>
        <v>0</v>
      </c>
      <c r="BB24" s="259"/>
      <c r="BC24" s="197"/>
      <c r="BD24" s="197"/>
      <c r="BE24" s="197"/>
      <c r="BF24" s="197"/>
      <c r="BG24" s="197"/>
      <c r="BH24" s="197"/>
      <c r="BI24" s="197"/>
      <c r="BJ24" s="185" t="s">
        <v>27</v>
      </c>
      <c r="BK24" s="75">
        <f ca="1">COUNTIF(OFFSET(BK$25,0,0,$A$23,1),$E24)</f>
        <v>0</v>
      </c>
      <c r="BL24" s="75">
        <f t="shared" ca="1" si="5"/>
        <v>0</v>
      </c>
      <c r="BM24" s="75">
        <f t="shared" ca="1" si="5"/>
        <v>0</v>
      </c>
      <c r="BN24" s="75">
        <f t="shared" ca="1" si="5"/>
        <v>0</v>
      </c>
      <c r="BO24" s="75">
        <f t="shared" ca="1" si="5"/>
        <v>0</v>
      </c>
      <c r="BP24" s="75">
        <f t="shared" ca="1" si="5"/>
        <v>0</v>
      </c>
      <c r="BQ24" s="75">
        <f t="shared" ca="1" si="5"/>
        <v>0</v>
      </c>
      <c r="BR24" s="75">
        <f t="shared" ca="1" si="5"/>
        <v>0</v>
      </c>
      <c r="BS24" s="75">
        <f t="shared" ca="1" si="5"/>
        <v>0</v>
      </c>
      <c r="BT24" s="97">
        <f t="shared" ca="1" si="5"/>
        <v>0</v>
      </c>
      <c r="BU24" s="345"/>
      <c r="BV24" s="140"/>
      <c r="BW24" s="140"/>
      <c r="BX24" s="140"/>
      <c r="BY24" s="140"/>
      <c r="CF24" s="140"/>
      <c r="CG24" s="140"/>
      <c r="CH24" s="140"/>
      <c r="CI24" s="140"/>
      <c r="CJ24" s="140"/>
      <c r="CK24" s="140"/>
      <c r="CL24" s="140"/>
      <c r="CM24" s="140"/>
      <c r="CN24" s="140"/>
      <c r="CO24" s="140"/>
      <c r="CP24" s="140"/>
      <c r="CQ24" s="140"/>
      <c r="CR24" s="140"/>
      <c r="CS24" s="140"/>
      <c r="CT24" s="140"/>
      <c r="CU24" s="140"/>
      <c r="CV24" s="140"/>
      <c r="CW24" s="140"/>
      <c r="CX24" s="140"/>
      <c r="CY24" s="140"/>
    </row>
    <row r="25" spans="1:103" ht="15" customHeight="1">
      <c r="A25" s="1">
        <f>IF('СПИСОК КЛАССА'!N25&gt;0,1,0)</f>
        <v>1</v>
      </c>
      <c r="B25" s="236">
        <v>1</v>
      </c>
      <c r="C25" s="59">
        <f>IF(NOT(ISBLANK('СПИСОК КЛАССА'!C25)),'СПИСОК КЛАССА'!C25,"")</f>
        <v>1</v>
      </c>
      <c r="D25" s="83" t="str">
        <f>IF(NOT(ISBLANK('СПИСОК КЛАССА'!D25)),IF($A25=1,'СПИСОК КЛАССА'!D25, "УЧЕНИК НЕ ВЫПОЛНЯЛ РАБОТУ"),"")</f>
        <v/>
      </c>
      <c r="E25" s="182">
        <f>IF($C25&lt;&gt;"",'СПИСОК КЛАССА'!N25,"")</f>
        <v>2</v>
      </c>
      <c r="F25" s="135">
        <v>4</v>
      </c>
      <c r="G25" s="135">
        <v>4</v>
      </c>
      <c r="H25" s="135">
        <v>2</v>
      </c>
      <c r="I25" s="135" t="s">
        <v>354</v>
      </c>
      <c r="J25" s="135">
        <v>1</v>
      </c>
      <c r="K25" s="135">
        <v>1</v>
      </c>
      <c r="L25" s="135">
        <v>1</v>
      </c>
      <c r="M25" s="135">
        <v>2</v>
      </c>
      <c r="N25" s="135">
        <v>1</v>
      </c>
      <c r="O25" s="135">
        <v>1</v>
      </c>
      <c r="P25" s="135">
        <v>0</v>
      </c>
      <c r="Q25" s="135">
        <v>0</v>
      </c>
      <c r="R25" s="135">
        <v>1</v>
      </c>
      <c r="S25" s="135">
        <v>1</v>
      </c>
      <c r="T25" s="135">
        <v>11</v>
      </c>
      <c r="U25" s="135">
        <v>2</v>
      </c>
      <c r="V25" s="135"/>
      <c r="W25" s="135"/>
      <c r="X25" s="135"/>
      <c r="Y25" s="135"/>
      <c r="Z25" s="135"/>
      <c r="AA25" s="135"/>
      <c r="AB25" s="126"/>
      <c r="AC25" s="126"/>
      <c r="AD25" s="126"/>
      <c r="AE25" s="126"/>
      <c r="AF25" s="126"/>
      <c r="AG25" s="60"/>
      <c r="AH25" s="60"/>
      <c r="AI25" s="60"/>
      <c r="AJ25" s="60"/>
      <c r="AK25" s="60"/>
      <c r="AL25" s="60"/>
      <c r="AM25" s="60"/>
      <c r="AN25" s="60"/>
      <c r="AO25" s="60"/>
      <c r="AP25" s="60"/>
      <c r="AQ25" s="60"/>
      <c r="AR25" s="60"/>
      <c r="AS25" s="60"/>
      <c r="AT25" s="98"/>
      <c r="AU25" s="370">
        <f ca="1">IF(AND(OR($C25&lt;&gt;"",$D25&lt;&gt;""),$A25=1,$AU$6="ДА"),SUM(OFFSET($BK25,0,0,1,$AZ$6)),"" )</f>
        <v>10</v>
      </c>
      <c r="AV25" s="261">
        <f ca="1">IF(AND(OR($C25&lt;&gt;"",$D25&lt;&gt;""),$A25=1,$AU$6="ДА"),AU25/$AU$12,"")</f>
        <v>0.7142857142857143</v>
      </c>
      <c r="AW25" s="262">
        <f>IF(AND(OR($C25&lt;&gt;"",$D25&lt;&gt;""),$A25=1,$AU$6="ДА"),SUM(BK25:BN25,BP25,BQ25,BU25:BV25),"")</f>
        <v>7</v>
      </c>
      <c r="AX25" s="263">
        <f>IF(AND(OR($C25&lt;&gt;"",$D25&lt;&gt;""),$A25=1,$AU$6="ДА"),$AW25/$AW$12,"")</f>
        <v>0.875</v>
      </c>
      <c r="AY25" s="262">
        <f>IF(AND(OR($C25&lt;&gt;"",$D25&lt;&gt;""),$A25=1,$AU$6="ДА"),SUM(BS25:BT25),"" )</f>
        <v>2</v>
      </c>
      <c r="AZ25" s="263">
        <f>IF(AND(OR($C25&lt;&gt;"",$D25&lt;&gt;""),$A25=1,$AU$6="ДА"),$AY25/$AY$12,"")</f>
        <v>0.5</v>
      </c>
      <c r="BA25" s="281" t="str">
        <f>IF(AND(OR($C25&lt;&gt;"",$D25&lt;&gt;""),$A25=1,$AU$6="ДА"),IF(AND(AW25&lt;=2,AY25&gt;=0),"НИЗКИЙ",IF(AND(AW25&gt;=3,AW25&lt;=4,AY25&gt;=0),"ПОНИЖЕННЫЙ",IF(OR(AND(AW25=5,AY25&gt;=0),AND(AW25=6,AY25&lt;=2),AND(AW25&gt;=7,AY25&lt;=1)),"БАЗОВЫЙ",IF(AND(AW25=8,AY25&gt;=3),"ВЫСОКИЙ","ПОВЫШЕННЫЙ")))),"")</f>
        <v>ПОВЫШЕННЫЙ</v>
      </c>
      <c r="BB25" s="260"/>
      <c r="BC25" s="282"/>
      <c r="BD25" s="282"/>
      <c r="BE25" s="282"/>
      <c r="BF25" s="282"/>
      <c r="BG25" s="282"/>
      <c r="BH25" s="282"/>
      <c r="BI25" s="282"/>
      <c r="BJ25" s="141"/>
      <c r="BK25" s="126">
        <f>IF(HLOOKUP($E25,$BZ$28:$CA$38,BK$11+1)=F25,1,IF(F25="N","N",0))</f>
        <v>1</v>
      </c>
      <c r="BL25" s="126">
        <f>IF(HLOOKUP($E25,$BZ$28:$CA$38,BL$11+1)=G25,1,IF(G25="N","N",0))</f>
        <v>1</v>
      </c>
      <c r="BM25" s="126">
        <f>IF(HLOOKUP($E25,$BZ$28:$CA$38,BM$11+1)=H25,1,IF(H25="N","N",0))</f>
        <v>1</v>
      </c>
      <c r="BN25" s="126">
        <f>IF(HLOOKUP($E25,$BZ$28:$CA$38,BN$11+1)=I25,1,IF(I25="N","N",0))</f>
        <v>1</v>
      </c>
      <c r="BO25" s="126">
        <f>IF(AND($E25&lt;&gt;"",$E25&gt;0),J25,NA())</f>
        <v>1</v>
      </c>
      <c r="BP25" s="126">
        <f>IF(AND($E25&lt;&gt;"",$E25&gt;0),K25,NA())</f>
        <v>1</v>
      </c>
      <c r="BQ25" s="126">
        <f>IF(HLOOKUP($E25,$BZ$28:$CA$38,BQ$11+1)=L25,1,IF(L25="N","N",0))</f>
        <v>0</v>
      </c>
      <c r="BR25" s="126">
        <f>IF(AND($E25&lt;&gt;"",$E25&gt;0),M25,NA())</f>
        <v>2</v>
      </c>
      <c r="BS25" s="126">
        <f t="shared" ref="BS25:BT25" si="6">IF(AND($E25&lt;&gt;"",$E25&gt;0),N25,NA())</f>
        <v>1</v>
      </c>
      <c r="BT25" s="126">
        <f t="shared" si="6"/>
        <v>1</v>
      </c>
      <c r="BU25" s="141">
        <f>IF(OR(BO25=1,BO25=2),1,0)</f>
        <v>1</v>
      </c>
      <c r="BV25" s="141">
        <f>IF(OR(BR25=1,BR25=2),1,0)</f>
        <v>1</v>
      </c>
      <c r="BW25" s="141"/>
      <c r="BX25" s="141"/>
      <c r="BY25" s="425" t="s">
        <v>89</v>
      </c>
      <c r="BZ25" s="425"/>
      <c r="CA25" s="425"/>
    </row>
    <row r="26" spans="1:103" ht="12.75" customHeight="1">
      <c r="A26" s="1">
        <f>IF('СПИСОК КЛАССА'!N26&gt;0,1,0)</f>
        <v>1</v>
      </c>
      <c r="B26" s="236">
        <v>2</v>
      </c>
      <c r="C26" s="59">
        <f>IF(NOT(ISBLANK('СПИСОК КЛАССА'!C26)),'СПИСОК КЛАССА'!C26,"")</f>
        <v>2</v>
      </c>
      <c r="D26" s="83" t="str">
        <f>IF(NOT(ISBLANK('СПИСОК КЛАССА'!D26)),IF($A26=1,'СПИСОК КЛАССА'!D26, "УЧЕНИК НЕ ВЫПОЛНЯЛ РАБОТУ"),"")</f>
        <v/>
      </c>
      <c r="E26" s="182">
        <f>IF($C26&lt;&gt;"",'СПИСОК КЛАССА'!N26,"")</f>
        <v>1</v>
      </c>
      <c r="F26" s="135">
        <v>2</v>
      </c>
      <c r="G26" s="135">
        <v>4</v>
      </c>
      <c r="H26" s="135">
        <v>3</v>
      </c>
      <c r="I26" s="135" t="s">
        <v>353</v>
      </c>
      <c r="J26" s="135">
        <v>2</v>
      </c>
      <c r="K26" s="135">
        <v>1</v>
      </c>
      <c r="L26" s="135">
        <v>2</v>
      </c>
      <c r="M26" s="135">
        <v>2</v>
      </c>
      <c r="N26" s="135">
        <v>2</v>
      </c>
      <c r="O26" s="135">
        <v>2</v>
      </c>
      <c r="P26" s="135">
        <v>2</v>
      </c>
      <c r="Q26" s="135">
        <v>1</v>
      </c>
      <c r="R26" s="135">
        <v>2</v>
      </c>
      <c r="S26" s="135">
        <v>1</v>
      </c>
      <c r="T26" s="135">
        <v>10</v>
      </c>
      <c r="U26" s="135">
        <v>1</v>
      </c>
      <c r="V26" s="135"/>
      <c r="W26" s="135"/>
      <c r="X26" s="135"/>
      <c r="Y26" s="135"/>
      <c r="Z26" s="135"/>
      <c r="AA26" s="135"/>
      <c r="AB26" s="126"/>
      <c r="AC26" s="126"/>
      <c r="AD26" s="126"/>
      <c r="AE26" s="126"/>
      <c r="AF26" s="126"/>
      <c r="AG26" s="60"/>
      <c r="AH26" s="60"/>
      <c r="AI26" s="60"/>
      <c r="AJ26" s="60"/>
      <c r="AK26" s="60"/>
      <c r="AL26" s="60"/>
      <c r="AM26" s="60"/>
      <c r="AN26" s="60"/>
      <c r="AO26" s="60"/>
      <c r="AP26" s="60"/>
      <c r="AQ26" s="60"/>
      <c r="AR26" s="60"/>
      <c r="AS26" s="60"/>
      <c r="AT26" s="98"/>
      <c r="AU26" s="370">
        <f t="shared" ref="AU26:AU64" ca="1" si="7">IF(AND(OR($C26&lt;&gt;"",$D26&lt;&gt;""),$A26=1,$AU$6="ДА"),SUM(OFFSET($BK26,0,0,1,$AZ$6)),"" )</f>
        <v>14</v>
      </c>
      <c r="AV26" s="261">
        <f t="shared" ref="AV26:AV64" ca="1" si="8">IF(AND(OR($C26&lt;&gt;"",$D26&lt;&gt;""),$A26=1,$AU$6="ДА"),AU26/$AU$12,"")</f>
        <v>1</v>
      </c>
      <c r="AW26" s="262">
        <f t="shared" ref="AW26:AW64" si="9">IF(AND(OR($C26&lt;&gt;"",$D26&lt;&gt;""),$A26=1,$AU$6="ДА"),SUM(BK26:BN26,BP26,BQ26,BU26:BV26),"")</f>
        <v>8</v>
      </c>
      <c r="AX26" s="263">
        <f t="shared" ref="AX26:AX64" si="10">IF(AND(OR($C26&lt;&gt;"",$D26&lt;&gt;""),$A26=1,$AU$6="ДА"),$AW26/$AW$12,"")</f>
        <v>1</v>
      </c>
      <c r="AY26" s="262">
        <f t="shared" ref="AY26:AY64" si="11">IF(AND(OR($C26&lt;&gt;"",$D26&lt;&gt;""),$A26=1,$AU$6="ДА"),SUM(BS26:BT26),"" )</f>
        <v>4</v>
      </c>
      <c r="AZ26" s="263">
        <f t="shared" ref="AZ26:AZ64" si="12">IF(AND(OR($C26&lt;&gt;"",$D26&lt;&gt;""),$A26=1,$AU$6="ДА"),$AY26/$AY$12,"")</f>
        <v>1</v>
      </c>
      <c r="BA26" s="281" t="str">
        <f t="shared" ref="BA26:BA64" si="13">IF(AND(OR($C26&lt;&gt;"",$D26&lt;&gt;""),$A26=1,$AU$6="ДА"),IF(AND(AW26&lt;=2,AY26&gt;=0),"НИЗКИЙ",IF(AND(AW26&gt;=3,AW26&lt;=4,AY26&gt;=0),"ПОНИЖЕННЫЙ",IF(OR(AND(AW26=5,AY26&gt;=0),AND(AW26=6,AY26&lt;=2),AND(AW26&gt;=7,AY26&lt;=1)),"БАЗОВЫЙ",IF(AND(AW26=8,AY26&gt;=3),"ВЫСОКИЙ","ПОВЫШЕННЫЙ")))),"")</f>
        <v>ВЫСОКИЙ</v>
      </c>
      <c r="BB26" s="260"/>
      <c r="BC26" s="282"/>
      <c r="BD26" s="282"/>
      <c r="BE26" s="282"/>
      <c r="BF26" s="282"/>
      <c r="BG26" s="282"/>
      <c r="BH26" s="282"/>
      <c r="BI26" s="282"/>
      <c r="BJ26" s="141"/>
      <c r="BK26" s="126">
        <f t="shared" ref="BK26:BK64" si="14">IF(HLOOKUP($E26,$BZ$28:$CA$38,BK$11+1)=F26,1,IF(F26="N","N",0))</f>
        <v>1</v>
      </c>
      <c r="BL26" s="126">
        <f t="shared" ref="BL26:BL64" si="15">IF(HLOOKUP($E26,$BZ$28:$CA$38,BL$11+1)=G26,1,IF(G26="N","N",0))</f>
        <v>1</v>
      </c>
      <c r="BM26" s="126">
        <f t="shared" ref="BM26:BM64" si="16">IF(HLOOKUP($E26,$BZ$28:$CA$38,BM$11+1)=H26,1,IF(H26="N","N",0))</f>
        <v>1</v>
      </c>
      <c r="BN26" s="126">
        <f t="shared" ref="BN26:BN64" si="17">IF(HLOOKUP($E26,$BZ$28:$CA$38,BN$11+1)=I26,1,IF(I26="N","N",0))</f>
        <v>1</v>
      </c>
      <c r="BO26" s="126">
        <f t="shared" ref="BO26:BO64" si="18">IF(AND($E26&lt;&gt;"",$E26&gt;0),J26,NA())</f>
        <v>2</v>
      </c>
      <c r="BP26" s="126">
        <f t="shared" ref="BP26:BP64" si="19">IF(AND($E26&lt;&gt;"",$E26&gt;0),K26,NA())</f>
        <v>1</v>
      </c>
      <c r="BQ26" s="126">
        <f t="shared" ref="BQ26:BQ64" si="20">IF(HLOOKUP($E26,$BZ$28:$CA$38,BQ$11+1)=L26,1,IF(L26="N","N",0))</f>
        <v>1</v>
      </c>
      <c r="BR26" s="126">
        <f t="shared" ref="BR26:BR64" si="21">IF(AND($E26&lt;&gt;"",$E26&gt;0),M26,NA())</f>
        <v>2</v>
      </c>
      <c r="BS26" s="126">
        <f t="shared" ref="BS26:BS64" si="22">IF(AND($E26&lt;&gt;"",$E26&gt;0),N26,NA())</f>
        <v>2</v>
      </c>
      <c r="BT26" s="126">
        <f t="shared" ref="BT26:BT64" si="23">IF(AND($E26&lt;&gt;"",$E26&gt;0),O26,NA())</f>
        <v>2</v>
      </c>
      <c r="BU26" s="141">
        <f t="shared" ref="BU26:BU64" si="24">IF(OR(BO26=1,BO26=2),1,0)</f>
        <v>1</v>
      </c>
      <c r="BV26" s="141">
        <f t="shared" ref="BV26:BV64" si="25">IF(OR(BR26=1,BR26=2),1,0)</f>
        <v>1</v>
      </c>
      <c r="BW26" s="141"/>
      <c r="BX26" s="141"/>
      <c r="BY26" s="287"/>
      <c r="BZ26" s="287"/>
      <c r="CA26" s="287"/>
    </row>
    <row r="27" spans="1:103" ht="12.75" customHeight="1">
      <c r="A27" s="1">
        <f>IF('СПИСОК КЛАССА'!N27&gt;0,1,0)</f>
        <v>1</v>
      </c>
      <c r="B27" s="236">
        <v>3</v>
      </c>
      <c r="C27" s="59">
        <f>IF(NOT(ISBLANK('СПИСОК КЛАССА'!C27)),'СПИСОК КЛАССА'!C27,"")</f>
        <v>3</v>
      </c>
      <c r="D27" s="83" t="str">
        <f>IF(NOT(ISBLANK('СПИСОК КЛАССА'!D27)),IF($A27=1,'СПИСОК КЛАССА'!D27, "УЧЕНИК НЕ ВЫПОЛНЯЛ РАБОТУ"),"")</f>
        <v/>
      </c>
      <c r="E27" s="182">
        <f>IF($C27&lt;&gt;"",'СПИСОК КЛАССА'!N27,"")</f>
        <v>1</v>
      </c>
      <c r="F27" s="135">
        <v>2</v>
      </c>
      <c r="G27" s="135">
        <v>4</v>
      </c>
      <c r="H27" s="135">
        <v>3</v>
      </c>
      <c r="I27" s="135" t="s">
        <v>353</v>
      </c>
      <c r="J27" s="135">
        <v>2</v>
      </c>
      <c r="K27" s="135">
        <v>1</v>
      </c>
      <c r="L27" s="135">
        <v>2</v>
      </c>
      <c r="M27" s="135">
        <v>2</v>
      </c>
      <c r="N27" s="135">
        <v>2</v>
      </c>
      <c r="O27" s="135">
        <v>2</v>
      </c>
      <c r="P27" s="135"/>
      <c r="Q27" s="135"/>
      <c r="R27" s="135"/>
      <c r="S27" s="135"/>
      <c r="T27" s="135"/>
      <c r="U27" s="135"/>
      <c r="V27" s="135"/>
      <c r="W27" s="135"/>
      <c r="X27" s="135"/>
      <c r="Y27" s="135"/>
      <c r="Z27" s="135"/>
      <c r="AA27" s="135"/>
      <c r="AB27" s="126"/>
      <c r="AC27" s="126"/>
      <c r="AD27" s="126"/>
      <c r="AE27" s="126"/>
      <c r="AF27" s="126"/>
      <c r="AG27" s="60"/>
      <c r="AH27" s="60"/>
      <c r="AI27" s="60"/>
      <c r="AJ27" s="60"/>
      <c r="AK27" s="60"/>
      <c r="AL27" s="60"/>
      <c r="AM27" s="60"/>
      <c r="AN27" s="60"/>
      <c r="AO27" s="60"/>
      <c r="AP27" s="60"/>
      <c r="AQ27" s="60"/>
      <c r="AR27" s="60"/>
      <c r="AS27" s="60"/>
      <c r="AT27" s="98"/>
      <c r="AU27" s="370">
        <f t="shared" ca="1" si="7"/>
        <v>14</v>
      </c>
      <c r="AV27" s="261">
        <f t="shared" ca="1" si="8"/>
        <v>1</v>
      </c>
      <c r="AW27" s="262">
        <f t="shared" si="9"/>
        <v>8</v>
      </c>
      <c r="AX27" s="263">
        <f t="shared" si="10"/>
        <v>1</v>
      </c>
      <c r="AY27" s="262">
        <f t="shared" si="11"/>
        <v>4</v>
      </c>
      <c r="AZ27" s="263">
        <f t="shared" si="12"/>
        <v>1</v>
      </c>
      <c r="BA27" s="281" t="str">
        <f t="shared" si="13"/>
        <v>ВЫСОКИЙ</v>
      </c>
      <c r="BB27" s="260"/>
      <c r="BC27" s="282"/>
      <c r="BD27" s="282"/>
      <c r="BE27" s="282"/>
      <c r="BF27" s="282"/>
      <c r="BG27" s="282"/>
      <c r="BH27" s="282"/>
      <c r="BI27" s="282"/>
      <c r="BJ27" s="141"/>
      <c r="BK27" s="126">
        <f t="shared" si="14"/>
        <v>1</v>
      </c>
      <c r="BL27" s="126">
        <f t="shared" si="15"/>
        <v>1</v>
      </c>
      <c r="BM27" s="126">
        <f t="shared" si="16"/>
        <v>1</v>
      </c>
      <c r="BN27" s="126">
        <f t="shared" si="17"/>
        <v>1</v>
      </c>
      <c r="BO27" s="126">
        <f t="shared" si="18"/>
        <v>2</v>
      </c>
      <c r="BP27" s="126">
        <f t="shared" si="19"/>
        <v>1</v>
      </c>
      <c r="BQ27" s="126">
        <f t="shared" si="20"/>
        <v>1</v>
      </c>
      <c r="BR27" s="126">
        <f t="shared" si="21"/>
        <v>2</v>
      </c>
      <c r="BS27" s="126">
        <f t="shared" si="22"/>
        <v>2</v>
      </c>
      <c r="BT27" s="126">
        <f t="shared" si="23"/>
        <v>2</v>
      </c>
      <c r="BU27" s="141">
        <f t="shared" si="24"/>
        <v>1</v>
      </c>
      <c r="BV27" s="141">
        <f t="shared" si="25"/>
        <v>1</v>
      </c>
      <c r="BW27" s="141"/>
      <c r="BX27" s="141"/>
      <c r="BY27" s="114"/>
      <c r="BZ27" s="483" t="s">
        <v>24</v>
      </c>
      <c r="CA27" s="484"/>
    </row>
    <row r="28" spans="1:103" ht="12.75" customHeight="1">
      <c r="A28" s="1">
        <f>IF('СПИСОК КЛАССА'!N28&gt;0,1,0)</f>
        <v>1</v>
      </c>
      <c r="B28" s="236">
        <v>4</v>
      </c>
      <c r="C28" s="59">
        <f>IF(NOT(ISBLANK('СПИСОК КЛАССА'!C28)),'СПИСОК КЛАССА'!C28,"")</f>
        <v>4</v>
      </c>
      <c r="D28" s="83" t="str">
        <f>IF(NOT(ISBLANK('СПИСОК КЛАССА'!D28)),IF($A28=1,'СПИСОК КЛАССА'!D28, "УЧЕНИК НЕ ВЫПОЛНЯЛ РАБОТУ"),"")</f>
        <v/>
      </c>
      <c r="E28" s="182">
        <f>IF($C28&lt;&gt;"",'СПИСОК КЛАССА'!N28,"")</f>
        <v>1</v>
      </c>
      <c r="F28" s="135">
        <v>2</v>
      </c>
      <c r="G28" s="135">
        <v>4</v>
      </c>
      <c r="H28" s="135">
        <v>1</v>
      </c>
      <c r="I28" s="135" t="s">
        <v>353</v>
      </c>
      <c r="J28" s="135">
        <v>1</v>
      </c>
      <c r="K28" s="135">
        <v>1</v>
      </c>
      <c r="L28" s="135">
        <v>3</v>
      </c>
      <c r="M28" s="135">
        <v>2</v>
      </c>
      <c r="N28" s="135">
        <v>2</v>
      </c>
      <c r="O28" s="135">
        <v>2</v>
      </c>
      <c r="P28" s="135">
        <v>1</v>
      </c>
      <c r="Q28" s="135">
        <v>2</v>
      </c>
      <c r="R28" s="135">
        <v>1</v>
      </c>
      <c r="S28" s="135">
        <v>1</v>
      </c>
      <c r="T28" s="135" t="s">
        <v>27</v>
      </c>
      <c r="U28" s="135">
        <v>0</v>
      </c>
      <c r="V28" s="135"/>
      <c r="W28" s="135"/>
      <c r="X28" s="135"/>
      <c r="Y28" s="135"/>
      <c r="Z28" s="135"/>
      <c r="AA28" s="135"/>
      <c r="AB28" s="126"/>
      <c r="AC28" s="126"/>
      <c r="AD28" s="126"/>
      <c r="AE28" s="126"/>
      <c r="AF28" s="126"/>
      <c r="AG28" s="60"/>
      <c r="AH28" s="60"/>
      <c r="AI28" s="60"/>
      <c r="AJ28" s="60"/>
      <c r="AK28" s="60"/>
      <c r="AL28" s="60"/>
      <c r="AM28" s="60"/>
      <c r="AN28" s="60"/>
      <c r="AO28" s="60"/>
      <c r="AP28" s="60"/>
      <c r="AQ28" s="60"/>
      <c r="AR28" s="60"/>
      <c r="AS28" s="60"/>
      <c r="AT28" s="98"/>
      <c r="AU28" s="370">
        <f t="shared" ca="1" si="7"/>
        <v>11</v>
      </c>
      <c r="AV28" s="261">
        <f t="shared" ca="1" si="8"/>
        <v>0.7857142857142857</v>
      </c>
      <c r="AW28" s="262">
        <f t="shared" si="9"/>
        <v>6</v>
      </c>
      <c r="AX28" s="263">
        <f t="shared" si="10"/>
        <v>0.75</v>
      </c>
      <c r="AY28" s="262">
        <f t="shared" si="11"/>
        <v>4</v>
      </c>
      <c r="AZ28" s="263">
        <f t="shared" si="12"/>
        <v>1</v>
      </c>
      <c r="BA28" s="281" t="str">
        <f t="shared" si="13"/>
        <v>ПОВЫШЕННЫЙ</v>
      </c>
      <c r="BB28" s="260"/>
      <c r="BC28" s="282"/>
      <c r="BD28" s="282"/>
      <c r="BE28" s="282"/>
      <c r="BF28" s="282"/>
      <c r="BG28" s="282"/>
      <c r="BH28" s="282"/>
      <c r="BI28" s="282"/>
      <c r="BJ28" s="141"/>
      <c r="BK28" s="126">
        <f t="shared" si="14"/>
        <v>1</v>
      </c>
      <c r="BL28" s="126">
        <f t="shared" si="15"/>
        <v>1</v>
      </c>
      <c r="BM28" s="126">
        <f t="shared" si="16"/>
        <v>0</v>
      </c>
      <c r="BN28" s="126">
        <f t="shared" si="17"/>
        <v>1</v>
      </c>
      <c r="BO28" s="126">
        <f t="shared" si="18"/>
        <v>1</v>
      </c>
      <c r="BP28" s="126">
        <f t="shared" si="19"/>
        <v>1</v>
      </c>
      <c r="BQ28" s="126">
        <f t="shared" si="20"/>
        <v>0</v>
      </c>
      <c r="BR28" s="126">
        <f t="shared" si="21"/>
        <v>2</v>
      </c>
      <c r="BS28" s="126">
        <f t="shared" si="22"/>
        <v>2</v>
      </c>
      <c r="BT28" s="126">
        <f t="shared" si="23"/>
        <v>2</v>
      </c>
      <c r="BU28" s="141">
        <f t="shared" si="24"/>
        <v>1</v>
      </c>
      <c r="BV28" s="141">
        <f t="shared" si="25"/>
        <v>1</v>
      </c>
      <c r="BW28" s="141"/>
      <c r="BX28" s="141"/>
      <c r="BY28" s="114"/>
      <c r="BZ28" s="288">
        <v>1</v>
      </c>
      <c r="CA28" s="288">
        <v>2</v>
      </c>
    </row>
    <row r="29" spans="1:103" ht="12.75" customHeight="1">
      <c r="A29" s="1">
        <f>IF('СПИСОК КЛАССА'!N29&gt;0,1,0)</f>
        <v>1</v>
      </c>
      <c r="B29" s="236">
        <v>5</v>
      </c>
      <c r="C29" s="59">
        <f>IF(NOT(ISBLANK('СПИСОК КЛАССА'!C29)),'СПИСОК КЛАССА'!C29,"")</f>
        <v>5</v>
      </c>
      <c r="D29" s="83" t="str">
        <f>IF(NOT(ISBLANK('СПИСОК КЛАССА'!D29)),IF($A29=1,'СПИСОК КЛАССА'!D29, "УЧЕНИК НЕ ВЫПОЛНЯЛ РАБОТУ"),"")</f>
        <v/>
      </c>
      <c r="E29" s="182">
        <f>IF($C29&lt;&gt;"",'СПИСОК КЛАССА'!N29,"")</f>
        <v>1</v>
      </c>
      <c r="F29" s="135">
        <v>2</v>
      </c>
      <c r="G29" s="135">
        <v>4</v>
      </c>
      <c r="H29" s="135">
        <v>3</v>
      </c>
      <c r="I29" s="135" t="s">
        <v>353</v>
      </c>
      <c r="J29" s="135">
        <v>0</v>
      </c>
      <c r="K29" s="135">
        <v>1</v>
      </c>
      <c r="L29" s="135">
        <v>2</v>
      </c>
      <c r="M29" s="135">
        <v>2</v>
      </c>
      <c r="N29" s="135">
        <v>2</v>
      </c>
      <c r="O29" s="135">
        <v>2</v>
      </c>
      <c r="P29" s="135"/>
      <c r="Q29" s="135"/>
      <c r="R29" s="135"/>
      <c r="S29" s="135"/>
      <c r="T29" s="135"/>
      <c r="U29" s="135"/>
      <c r="V29" s="135"/>
      <c r="W29" s="135"/>
      <c r="X29" s="135"/>
      <c r="Y29" s="135"/>
      <c r="Z29" s="135"/>
      <c r="AA29" s="135"/>
      <c r="AB29" s="126"/>
      <c r="AC29" s="126"/>
      <c r="AD29" s="126"/>
      <c r="AE29" s="126"/>
      <c r="AF29" s="126"/>
      <c r="AG29" s="60"/>
      <c r="AH29" s="60"/>
      <c r="AI29" s="60"/>
      <c r="AJ29" s="60"/>
      <c r="AK29" s="60"/>
      <c r="AL29" s="60"/>
      <c r="AM29" s="60"/>
      <c r="AN29" s="60"/>
      <c r="AO29" s="60"/>
      <c r="AP29" s="60"/>
      <c r="AQ29" s="60"/>
      <c r="AR29" s="60"/>
      <c r="AS29" s="60"/>
      <c r="AT29" s="98"/>
      <c r="AU29" s="370">
        <f t="shared" ca="1" si="7"/>
        <v>12</v>
      </c>
      <c r="AV29" s="261">
        <f t="shared" ca="1" si="8"/>
        <v>0.8571428571428571</v>
      </c>
      <c r="AW29" s="262">
        <f t="shared" si="9"/>
        <v>7</v>
      </c>
      <c r="AX29" s="263">
        <f t="shared" si="10"/>
        <v>0.875</v>
      </c>
      <c r="AY29" s="262">
        <f t="shared" si="11"/>
        <v>4</v>
      </c>
      <c r="AZ29" s="263">
        <f t="shared" si="12"/>
        <v>1</v>
      </c>
      <c r="BA29" s="281" t="str">
        <f t="shared" si="13"/>
        <v>ПОВЫШЕННЫЙ</v>
      </c>
      <c r="BB29" s="260"/>
      <c r="BC29" s="282"/>
      <c r="BD29" s="282"/>
      <c r="BE29" s="282"/>
      <c r="BF29" s="282"/>
      <c r="BG29" s="282"/>
      <c r="BH29" s="282"/>
      <c r="BI29" s="282"/>
      <c r="BJ29" s="141"/>
      <c r="BK29" s="126">
        <f t="shared" si="14"/>
        <v>1</v>
      </c>
      <c r="BL29" s="126">
        <f t="shared" si="15"/>
        <v>1</v>
      </c>
      <c r="BM29" s="126">
        <f t="shared" si="16"/>
        <v>1</v>
      </c>
      <c r="BN29" s="126">
        <f t="shared" si="17"/>
        <v>1</v>
      </c>
      <c r="BO29" s="126">
        <f t="shared" si="18"/>
        <v>0</v>
      </c>
      <c r="BP29" s="126">
        <f t="shared" si="19"/>
        <v>1</v>
      </c>
      <c r="BQ29" s="126">
        <f t="shared" si="20"/>
        <v>1</v>
      </c>
      <c r="BR29" s="126">
        <f t="shared" si="21"/>
        <v>2</v>
      </c>
      <c r="BS29" s="126">
        <f t="shared" si="22"/>
        <v>2</v>
      </c>
      <c r="BT29" s="126">
        <f t="shared" si="23"/>
        <v>2</v>
      </c>
      <c r="BU29" s="141">
        <f t="shared" si="24"/>
        <v>0</v>
      </c>
      <c r="BV29" s="141">
        <f t="shared" si="25"/>
        <v>1</v>
      </c>
      <c r="BW29" s="141"/>
      <c r="BX29" s="141"/>
      <c r="BY29" s="288">
        <v>1</v>
      </c>
      <c r="BZ29" s="291">
        <v>2</v>
      </c>
      <c r="CA29" s="291">
        <v>4</v>
      </c>
    </row>
    <row r="30" spans="1:103" ht="12.75" customHeight="1">
      <c r="A30" s="1">
        <f>IF('СПИСОК КЛАССА'!N30&gt;0,1,0)</f>
        <v>1</v>
      </c>
      <c r="B30" s="236">
        <v>6</v>
      </c>
      <c r="C30" s="59">
        <f>IF(NOT(ISBLANK('СПИСОК КЛАССА'!C30)),'СПИСОК КЛАССА'!C30,"")</f>
        <v>6</v>
      </c>
      <c r="D30" s="83" t="str">
        <f>IF(NOT(ISBLANK('СПИСОК КЛАССА'!D30)),IF($A30=1,'СПИСОК КЛАССА'!D30, "УЧЕНИК НЕ ВЫПОЛНЯЛ РАБОТУ"),"")</f>
        <v/>
      </c>
      <c r="E30" s="182">
        <f>IF($C30&lt;&gt;"",'СПИСОК КЛАССА'!N30,"")</f>
        <v>2</v>
      </c>
      <c r="F30" s="135">
        <v>4</v>
      </c>
      <c r="G30" s="135">
        <v>4</v>
      </c>
      <c r="H30" s="135">
        <v>2</v>
      </c>
      <c r="I30" s="135" t="s">
        <v>354</v>
      </c>
      <c r="J30" s="135">
        <v>2</v>
      </c>
      <c r="K30" s="135">
        <v>1</v>
      </c>
      <c r="L30" s="135">
        <v>1</v>
      </c>
      <c r="M30" s="135">
        <v>2</v>
      </c>
      <c r="N30" s="135">
        <v>2</v>
      </c>
      <c r="O30" s="135">
        <v>2</v>
      </c>
      <c r="P30" s="135"/>
      <c r="Q30" s="135"/>
      <c r="R30" s="135"/>
      <c r="S30" s="135"/>
      <c r="T30" s="135"/>
      <c r="U30" s="135"/>
      <c r="V30" s="135"/>
      <c r="W30" s="135"/>
      <c r="X30" s="135"/>
      <c r="Y30" s="135"/>
      <c r="Z30" s="135"/>
      <c r="AA30" s="135"/>
      <c r="AB30" s="126"/>
      <c r="AC30" s="126"/>
      <c r="AD30" s="126"/>
      <c r="AE30" s="126"/>
      <c r="AF30" s="126"/>
      <c r="AG30" s="60"/>
      <c r="AH30" s="60"/>
      <c r="AI30" s="60"/>
      <c r="AJ30" s="60"/>
      <c r="AK30" s="60"/>
      <c r="AL30" s="60"/>
      <c r="AM30" s="60"/>
      <c r="AN30" s="60"/>
      <c r="AO30" s="60"/>
      <c r="AP30" s="60"/>
      <c r="AQ30" s="60"/>
      <c r="AR30" s="60"/>
      <c r="AS30" s="60"/>
      <c r="AT30" s="98"/>
      <c r="AU30" s="370">
        <f t="shared" ca="1" si="7"/>
        <v>13</v>
      </c>
      <c r="AV30" s="261">
        <f t="shared" ca="1" si="8"/>
        <v>0.9285714285714286</v>
      </c>
      <c r="AW30" s="262">
        <f t="shared" si="9"/>
        <v>7</v>
      </c>
      <c r="AX30" s="263">
        <f t="shared" si="10"/>
        <v>0.875</v>
      </c>
      <c r="AY30" s="262">
        <f t="shared" si="11"/>
        <v>4</v>
      </c>
      <c r="AZ30" s="263">
        <f t="shared" si="12"/>
        <v>1</v>
      </c>
      <c r="BA30" s="281" t="str">
        <f t="shared" si="13"/>
        <v>ПОВЫШЕННЫЙ</v>
      </c>
      <c r="BB30" s="260"/>
      <c r="BC30" s="282"/>
      <c r="BD30" s="282"/>
      <c r="BE30" s="282"/>
      <c r="BF30" s="282"/>
      <c r="BG30" s="282"/>
      <c r="BH30" s="282"/>
      <c r="BI30" s="282"/>
      <c r="BJ30" s="141"/>
      <c r="BK30" s="126">
        <f t="shared" si="14"/>
        <v>1</v>
      </c>
      <c r="BL30" s="126">
        <f t="shared" si="15"/>
        <v>1</v>
      </c>
      <c r="BM30" s="126">
        <f t="shared" si="16"/>
        <v>1</v>
      </c>
      <c r="BN30" s="126">
        <f t="shared" si="17"/>
        <v>1</v>
      </c>
      <c r="BO30" s="126">
        <f t="shared" si="18"/>
        <v>2</v>
      </c>
      <c r="BP30" s="126">
        <f t="shared" si="19"/>
        <v>1</v>
      </c>
      <c r="BQ30" s="126">
        <f t="shared" si="20"/>
        <v>0</v>
      </c>
      <c r="BR30" s="126">
        <f t="shared" si="21"/>
        <v>2</v>
      </c>
      <c r="BS30" s="126">
        <f t="shared" si="22"/>
        <v>2</v>
      </c>
      <c r="BT30" s="126">
        <f t="shared" si="23"/>
        <v>2</v>
      </c>
      <c r="BU30" s="141">
        <f t="shared" si="24"/>
        <v>1</v>
      </c>
      <c r="BV30" s="141">
        <f t="shared" si="25"/>
        <v>1</v>
      </c>
      <c r="BW30" s="141"/>
      <c r="BX30" s="141"/>
      <c r="BY30" s="288">
        <v>2</v>
      </c>
      <c r="BZ30" s="291">
        <v>4</v>
      </c>
      <c r="CA30" s="291">
        <v>4</v>
      </c>
    </row>
    <row r="31" spans="1:103" ht="12.75" customHeight="1">
      <c r="A31" s="1">
        <f>IF('СПИСОК КЛАССА'!N31&gt;0,1,0)</f>
        <v>1</v>
      </c>
      <c r="B31" s="236">
        <v>7</v>
      </c>
      <c r="C31" s="59">
        <f>IF(NOT(ISBLANK('СПИСОК КЛАССА'!C31)),'СПИСОК КЛАССА'!C31,"")</f>
        <v>7</v>
      </c>
      <c r="D31" s="83" t="str">
        <f>IF(NOT(ISBLANK('СПИСОК КЛАССА'!D31)),IF($A31=1,'СПИСОК КЛАССА'!D31, "УЧЕНИК НЕ ВЫПОЛНЯЛ РАБОТУ"),"")</f>
        <v/>
      </c>
      <c r="E31" s="182">
        <f>IF($C31&lt;&gt;"",'СПИСОК КЛАССА'!N31,"")</f>
        <v>2</v>
      </c>
      <c r="F31" s="135">
        <v>4</v>
      </c>
      <c r="G31" s="135">
        <v>4</v>
      </c>
      <c r="H31" s="135">
        <v>2</v>
      </c>
      <c r="I31" s="135" t="s">
        <v>354</v>
      </c>
      <c r="J31" s="135">
        <v>1</v>
      </c>
      <c r="K31" s="135">
        <v>1</v>
      </c>
      <c r="L31" s="135">
        <v>3</v>
      </c>
      <c r="M31" s="135">
        <v>2</v>
      </c>
      <c r="N31" s="135">
        <v>2</v>
      </c>
      <c r="O31" s="135">
        <v>2</v>
      </c>
      <c r="P31" s="135"/>
      <c r="Q31" s="135"/>
      <c r="R31" s="135"/>
      <c r="S31" s="135"/>
      <c r="T31" s="135"/>
      <c r="U31" s="135"/>
      <c r="V31" s="135"/>
      <c r="W31" s="135"/>
      <c r="X31" s="135"/>
      <c r="Y31" s="135"/>
      <c r="Z31" s="135"/>
      <c r="AA31" s="135"/>
      <c r="AB31" s="126"/>
      <c r="AC31" s="126"/>
      <c r="AD31" s="126"/>
      <c r="AE31" s="126"/>
      <c r="AF31" s="126"/>
      <c r="AG31" s="60"/>
      <c r="AH31" s="60"/>
      <c r="AI31" s="60"/>
      <c r="AJ31" s="60"/>
      <c r="AK31" s="60"/>
      <c r="AL31" s="60"/>
      <c r="AM31" s="60"/>
      <c r="AN31" s="60"/>
      <c r="AO31" s="60"/>
      <c r="AP31" s="60"/>
      <c r="AQ31" s="60"/>
      <c r="AR31" s="60"/>
      <c r="AS31" s="60"/>
      <c r="AT31" s="98"/>
      <c r="AU31" s="370">
        <f t="shared" ca="1" si="7"/>
        <v>13</v>
      </c>
      <c r="AV31" s="261">
        <f t="shared" ca="1" si="8"/>
        <v>0.9285714285714286</v>
      </c>
      <c r="AW31" s="262">
        <f t="shared" si="9"/>
        <v>8</v>
      </c>
      <c r="AX31" s="263">
        <f t="shared" si="10"/>
        <v>1</v>
      </c>
      <c r="AY31" s="262">
        <f t="shared" si="11"/>
        <v>4</v>
      </c>
      <c r="AZ31" s="263">
        <f t="shared" si="12"/>
        <v>1</v>
      </c>
      <c r="BA31" s="281" t="str">
        <f t="shared" si="13"/>
        <v>ВЫСОКИЙ</v>
      </c>
      <c r="BB31" s="260"/>
      <c r="BC31" s="282"/>
      <c r="BD31" s="282"/>
      <c r="BE31" s="282"/>
      <c r="BF31" s="282"/>
      <c r="BG31" s="282"/>
      <c r="BH31" s="282"/>
      <c r="BI31" s="282"/>
      <c r="BJ31" s="141"/>
      <c r="BK31" s="126">
        <f t="shared" si="14"/>
        <v>1</v>
      </c>
      <c r="BL31" s="126">
        <f t="shared" si="15"/>
        <v>1</v>
      </c>
      <c r="BM31" s="126">
        <f t="shared" si="16"/>
        <v>1</v>
      </c>
      <c r="BN31" s="126">
        <f t="shared" si="17"/>
        <v>1</v>
      </c>
      <c r="BO31" s="126">
        <f t="shared" si="18"/>
        <v>1</v>
      </c>
      <c r="BP31" s="126">
        <f t="shared" si="19"/>
        <v>1</v>
      </c>
      <c r="BQ31" s="126">
        <f t="shared" si="20"/>
        <v>1</v>
      </c>
      <c r="BR31" s="126">
        <f t="shared" si="21"/>
        <v>2</v>
      </c>
      <c r="BS31" s="126">
        <f t="shared" si="22"/>
        <v>2</v>
      </c>
      <c r="BT31" s="126">
        <f t="shared" si="23"/>
        <v>2</v>
      </c>
      <c r="BU31" s="141">
        <f t="shared" si="24"/>
        <v>1</v>
      </c>
      <c r="BV31" s="141">
        <f t="shared" si="25"/>
        <v>1</v>
      </c>
      <c r="BW31" s="141"/>
      <c r="BX31" s="141"/>
      <c r="BY31" s="288">
        <v>3</v>
      </c>
      <c r="BZ31" s="291">
        <v>3</v>
      </c>
      <c r="CA31" s="291">
        <v>2</v>
      </c>
    </row>
    <row r="32" spans="1:103" ht="15" customHeight="1">
      <c r="A32" s="1">
        <f>IF('СПИСОК КЛАССА'!N32&gt;0,1,0)</f>
        <v>1</v>
      </c>
      <c r="B32" s="236">
        <v>8</v>
      </c>
      <c r="C32" s="59">
        <f>IF(NOT(ISBLANK('СПИСОК КЛАССА'!C32)),'СПИСОК КЛАССА'!C32,"")</f>
        <v>8</v>
      </c>
      <c r="D32" s="83" t="str">
        <f>IF(NOT(ISBLANK('СПИСОК КЛАССА'!D32)),IF($A32=1,'СПИСОК КЛАССА'!D32, "УЧЕНИК НЕ ВЫПОЛНЯЛ РАБОТУ"),"")</f>
        <v/>
      </c>
      <c r="E32" s="182">
        <f>IF($C32&lt;&gt;"",'СПИСОК КЛАССА'!N32,"")</f>
        <v>1</v>
      </c>
      <c r="F32" s="135">
        <v>2</v>
      </c>
      <c r="G32" s="135">
        <v>4</v>
      </c>
      <c r="H32" s="135">
        <v>3</v>
      </c>
      <c r="I32" s="135" t="s">
        <v>353</v>
      </c>
      <c r="J32" s="135">
        <v>2</v>
      </c>
      <c r="K32" s="135">
        <v>1</v>
      </c>
      <c r="L32" s="135">
        <v>2</v>
      </c>
      <c r="M32" s="135">
        <v>2</v>
      </c>
      <c r="N32" s="135">
        <v>2</v>
      </c>
      <c r="O32" s="135">
        <v>1</v>
      </c>
      <c r="P32" s="135"/>
      <c r="Q32" s="135"/>
      <c r="R32" s="135"/>
      <c r="S32" s="135"/>
      <c r="T32" s="135"/>
      <c r="U32" s="135"/>
      <c r="V32" s="135"/>
      <c r="W32" s="135"/>
      <c r="X32" s="135"/>
      <c r="Y32" s="135"/>
      <c r="Z32" s="135"/>
      <c r="AA32" s="135"/>
      <c r="AB32" s="126"/>
      <c r="AC32" s="126"/>
      <c r="AD32" s="126"/>
      <c r="AE32" s="126"/>
      <c r="AF32" s="126"/>
      <c r="AG32" s="60"/>
      <c r="AH32" s="60"/>
      <c r="AI32" s="60"/>
      <c r="AJ32" s="60"/>
      <c r="AK32" s="60"/>
      <c r="AL32" s="60"/>
      <c r="AM32" s="60"/>
      <c r="AN32" s="60"/>
      <c r="AO32" s="60"/>
      <c r="AP32" s="60"/>
      <c r="AQ32" s="60"/>
      <c r="AR32" s="60"/>
      <c r="AS32" s="60"/>
      <c r="AT32" s="98"/>
      <c r="AU32" s="370">
        <f t="shared" ca="1" si="7"/>
        <v>13</v>
      </c>
      <c r="AV32" s="261">
        <f t="shared" ca="1" si="8"/>
        <v>0.9285714285714286</v>
      </c>
      <c r="AW32" s="262">
        <f t="shared" si="9"/>
        <v>8</v>
      </c>
      <c r="AX32" s="263">
        <f t="shared" si="10"/>
        <v>1</v>
      </c>
      <c r="AY32" s="262">
        <f t="shared" si="11"/>
        <v>3</v>
      </c>
      <c r="AZ32" s="263">
        <f t="shared" si="12"/>
        <v>0.75</v>
      </c>
      <c r="BA32" s="281" t="str">
        <f t="shared" si="13"/>
        <v>ВЫСОКИЙ</v>
      </c>
      <c r="BB32" s="260"/>
      <c r="BC32" s="282"/>
      <c r="BD32" s="282"/>
      <c r="BE32" s="282"/>
      <c r="BF32" s="282"/>
      <c r="BG32" s="282"/>
      <c r="BH32" s="282"/>
      <c r="BI32" s="282"/>
      <c r="BJ32" s="141"/>
      <c r="BK32" s="126">
        <f t="shared" si="14"/>
        <v>1</v>
      </c>
      <c r="BL32" s="126">
        <f t="shared" si="15"/>
        <v>1</v>
      </c>
      <c r="BM32" s="126">
        <f t="shared" si="16"/>
        <v>1</v>
      </c>
      <c r="BN32" s="126">
        <f t="shared" si="17"/>
        <v>1</v>
      </c>
      <c r="BO32" s="126">
        <f t="shared" si="18"/>
        <v>2</v>
      </c>
      <c r="BP32" s="126">
        <f t="shared" si="19"/>
        <v>1</v>
      </c>
      <c r="BQ32" s="126">
        <f t="shared" si="20"/>
        <v>1</v>
      </c>
      <c r="BR32" s="126">
        <f t="shared" si="21"/>
        <v>2</v>
      </c>
      <c r="BS32" s="126">
        <f t="shared" si="22"/>
        <v>2</v>
      </c>
      <c r="BT32" s="126">
        <f t="shared" si="23"/>
        <v>1</v>
      </c>
      <c r="BU32" s="141">
        <f t="shared" si="24"/>
        <v>1</v>
      </c>
      <c r="BV32" s="141">
        <f t="shared" si="25"/>
        <v>1</v>
      </c>
      <c r="BW32" s="141"/>
      <c r="BX32" s="141"/>
      <c r="BY32" s="288">
        <v>4</v>
      </c>
      <c r="BZ32" s="291" t="s">
        <v>353</v>
      </c>
      <c r="CA32" s="291" t="s">
        <v>354</v>
      </c>
    </row>
    <row r="33" spans="1:79" ht="12.75" customHeight="1">
      <c r="A33" s="1">
        <f>IF('СПИСОК КЛАССА'!N33&gt;0,1,0)</f>
        <v>1</v>
      </c>
      <c r="B33" s="236">
        <v>9</v>
      </c>
      <c r="C33" s="59">
        <f>IF(NOT(ISBLANK('СПИСОК КЛАССА'!C33)),'СПИСОК КЛАССА'!C33,"")</f>
        <v>9</v>
      </c>
      <c r="D33" s="83" t="str">
        <f>IF(NOT(ISBLANK('СПИСОК КЛАССА'!D33)),IF($A33=1,'СПИСОК КЛАССА'!D33, "УЧЕНИК НЕ ВЫПОЛНЯЛ РАБОТУ"),"")</f>
        <v/>
      </c>
      <c r="E33" s="182">
        <f>IF($C33&lt;&gt;"",'СПИСОК КЛАССА'!N33,"")</f>
        <v>2</v>
      </c>
      <c r="F33" s="135">
        <v>4</v>
      </c>
      <c r="G33" s="135">
        <v>4</v>
      </c>
      <c r="H33" s="135">
        <v>2</v>
      </c>
      <c r="I33" s="135" t="s">
        <v>354</v>
      </c>
      <c r="J33" s="135">
        <v>2</v>
      </c>
      <c r="K33" s="135">
        <v>1</v>
      </c>
      <c r="L33" s="135">
        <v>3</v>
      </c>
      <c r="M33" s="135">
        <v>2</v>
      </c>
      <c r="N33" s="135">
        <v>2</v>
      </c>
      <c r="O33" s="135">
        <v>2</v>
      </c>
      <c r="P33" s="135"/>
      <c r="Q33" s="135"/>
      <c r="R33" s="135"/>
      <c r="S33" s="135"/>
      <c r="T33" s="135"/>
      <c r="U33" s="135"/>
      <c r="V33" s="135"/>
      <c r="W33" s="135"/>
      <c r="X33" s="135"/>
      <c r="Y33" s="135"/>
      <c r="Z33" s="135"/>
      <c r="AA33" s="135"/>
      <c r="AB33" s="126"/>
      <c r="AC33" s="126"/>
      <c r="AD33" s="126"/>
      <c r="AE33" s="126"/>
      <c r="AF33" s="126"/>
      <c r="AG33" s="60"/>
      <c r="AH33" s="60"/>
      <c r="AI33" s="60"/>
      <c r="AJ33" s="60"/>
      <c r="AK33" s="60"/>
      <c r="AL33" s="60"/>
      <c r="AM33" s="60"/>
      <c r="AN33" s="60"/>
      <c r="AO33" s="60"/>
      <c r="AP33" s="60"/>
      <c r="AQ33" s="60"/>
      <c r="AR33" s="60"/>
      <c r="AS33" s="60"/>
      <c r="AT33" s="98"/>
      <c r="AU33" s="370">
        <f t="shared" ca="1" si="7"/>
        <v>14</v>
      </c>
      <c r="AV33" s="261">
        <f t="shared" ca="1" si="8"/>
        <v>1</v>
      </c>
      <c r="AW33" s="262">
        <f t="shared" si="9"/>
        <v>8</v>
      </c>
      <c r="AX33" s="263">
        <f t="shared" si="10"/>
        <v>1</v>
      </c>
      <c r="AY33" s="262">
        <f t="shared" si="11"/>
        <v>4</v>
      </c>
      <c r="AZ33" s="263">
        <f t="shared" si="12"/>
        <v>1</v>
      </c>
      <c r="BA33" s="281" t="str">
        <f t="shared" si="13"/>
        <v>ВЫСОКИЙ</v>
      </c>
      <c r="BB33" s="260"/>
      <c r="BC33" s="282"/>
      <c r="BD33" s="282"/>
      <c r="BE33" s="282"/>
      <c r="BF33" s="282"/>
      <c r="BG33" s="282"/>
      <c r="BH33" s="282"/>
      <c r="BI33" s="282"/>
      <c r="BJ33" s="141"/>
      <c r="BK33" s="126">
        <f t="shared" si="14"/>
        <v>1</v>
      </c>
      <c r="BL33" s="126">
        <f t="shared" si="15"/>
        <v>1</v>
      </c>
      <c r="BM33" s="126">
        <f t="shared" si="16"/>
        <v>1</v>
      </c>
      <c r="BN33" s="126">
        <f t="shared" si="17"/>
        <v>1</v>
      </c>
      <c r="BO33" s="126">
        <f t="shared" si="18"/>
        <v>2</v>
      </c>
      <c r="BP33" s="126">
        <f t="shared" si="19"/>
        <v>1</v>
      </c>
      <c r="BQ33" s="126">
        <f t="shared" si="20"/>
        <v>1</v>
      </c>
      <c r="BR33" s="126">
        <f t="shared" si="21"/>
        <v>2</v>
      </c>
      <c r="BS33" s="126">
        <f t="shared" si="22"/>
        <v>2</v>
      </c>
      <c r="BT33" s="126">
        <f t="shared" si="23"/>
        <v>2</v>
      </c>
      <c r="BU33" s="141">
        <f t="shared" si="24"/>
        <v>1</v>
      </c>
      <c r="BV33" s="141">
        <f t="shared" si="25"/>
        <v>1</v>
      </c>
      <c r="BW33" s="141"/>
      <c r="BX33" s="141"/>
      <c r="BY33" s="288">
        <v>5</v>
      </c>
      <c r="BZ33" s="289"/>
      <c r="CA33" s="289"/>
    </row>
    <row r="34" spans="1:79" ht="12.75" customHeight="1">
      <c r="A34" s="1">
        <f>IF('СПИСОК КЛАССА'!N34&gt;0,1,0)</f>
        <v>1</v>
      </c>
      <c r="B34" s="236">
        <v>10</v>
      </c>
      <c r="C34" s="59">
        <f>IF(NOT(ISBLANK('СПИСОК КЛАССА'!C34)),'СПИСОК КЛАССА'!C34,"")</f>
        <v>10</v>
      </c>
      <c r="D34" s="83" t="str">
        <f>IF(NOT(ISBLANK('СПИСОК КЛАССА'!D34)),IF($A34=1,'СПИСОК КЛАССА'!D34, "УЧЕНИК НЕ ВЫПОЛНЯЛ РАБОТУ"),"")</f>
        <v/>
      </c>
      <c r="E34" s="182">
        <f>IF($C34&lt;&gt;"",'СПИСОК КЛАССА'!N34,"")</f>
        <v>2</v>
      </c>
      <c r="F34" s="135">
        <v>4</v>
      </c>
      <c r="G34" s="135">
        <v>4</v>
      </c>
      <c r="H34" s="135">
        <v>2</v>
      </c>
      <c r="I34" s="135" t="s">
        <v>354</v>
      </c>
      <c r="J34" s="135">
        <v>1</v>
      </c>
      <c r="K34" s="135">
        <v>1</v>
      </c>
      <c r="L34" s="135">
        <v>3</v>
      </c>
      <c r="M34" s="135">
        <v>2</v>
      </c>
      <c r="N34" s="135">
        <v>1</v>
      </c>
      <c r="O34" s="135">
        <v>2</v>
      </c>
      <c r="P34" s="135"/>
      <c r="Q34" s="135"/>
      <c r="R34" s="135"/>
      <c r="S34" s="135"/>
      <c r="T34" s="135"/>
      <c r="U34" s="135"/>
      <c r="V34" s="135"/>
      <c r="W34" s="135"/>
      <c r="X34" s="135"/>
      <c r="Y34" s="135"/>
      <c r="Z34" s="135"/>
      <c r="AA34" s="135"/>
      <c r="AB34" s="126"/>
      <c r="AC34" s="126"/>
      <c r="AD34" s="126"/>
      <c r="AE34" s="126"/>
      <c r="AF34" s="126"/>
      <c r="AG34" s="60"/>
      <c r="AH34" s="60"/>
      <c r="AI34" s="60"/>
      <c r="AJ34" s="60"/>
      <c r="AK34" s="60"/>
      <c r="AL34" s="60"/>
      <c r="AM34" s="60"/>
      <c r="AN34" s="60"/>
      <c r="AO34" s="60"/>
      <c r="AP34" s="60"/>
      <c r="AQ34" s="60"/>
      <c r="AR34" s="60"/>
      <c r="AS34" s="60"/>
      <c r="AT34" s="98"/>
      <c r="AU34" s="370">
        <f t="shared" ca="1" si="7"/>
        <v>12</v>
      </c>
      <c r="AV34" s="261">
        <f t="shared" ca="1" si="8"/>
        <v>0.8571428571428571</v>
      </c>
      <c r="AW34" s="262">
        <f t="shared" si="9"/>
        <v>8</v>
      </c>
      <c r="AX34" s="263">
        <f t="shared" si="10"/>
        <v>1</v>
      </c>
      <c r="AY34" s="262">
        <f t="shared" si="11"/>
        <v>3</v>
      </c>
      <c r="AZ34" s="263">
        <f t="shared" si="12"/>
        <v>0.75</v>
      </c>
      <c r="BA34" s="281" t="str">
        <f t="shared" si="13"/>
        <v>ВЫСОКИЙ</v>
      </c>
      <c r="BB34" s="260"/>
      <c r="BC34" s="282"/>
      <c r="BD34" s="282"/>
      <c r="BE34" s="282"/>
      <c r="BF34" s="282"/>
      <c r="BG34" s="282"/>
      <c r="BH34" s="282"/>
      <c r="BI34" s="282"/>
      <c r="BJ34" s="141"/>
      <c r="BK34" s="126">
        <f t="shared" si="14"/>
        <v>1</v>
      </c>
      <c r="BL34" s="126">
        <f t="shared" si="15"/>
        <v>1</v>
      </c>
      <c r="BM34" s="126">
        <f t="shared" si="16"/>
        <v>1</v>
      </c>
      <c r="BN34" s="126">
        <f t="shared" si="17"/>
        <v>1</v>
      </c>
      <c r="BO34" s="126">
        <f t="shared" si="18"/>
        <v>1</v>
      </c>
      <c r="BP34" s="126">
        <f t="shared" si="19"/>
        <v>1</v>
      </c>
      <c r="BQ34" s="126">
        <f t="shared" si="20"/>
        <v>1</v>
      </c>
      <c r="BR34" s="126">
        <f t="shared" si="21"/>
        <v>2</v>
      </c>
      <c r="BS34" s="126">
        <f t="shared" si="22"/>
        <v>1</v>
      </c>
      <c r="BT34" s="126">
        <f t="shared" si="23"/>
        <v>2</v>
      </c>
      <c r="BU34" s="141">
        <f t="shared" si="24"/>
        <v>1</v>
      </c>
      <c r="BV34" s="141">
        <f t="shared" si="25"/>
        <v>1</v>
      </c>
      <c r="BW34" s="141"/>
      <c r="BX34" s="141"/>
      <c r="BY34" s="288">
        <v>6</v>
      </c>
      <c r="BZ34" s="289"/>
      <c r="CA34" s="289"/>
    </row>
    <row r="35" spans="1:79" ht="12.75" customHeight="1">
      <c r="A35" s="1">
        <f>IF('СПИСОК КЛАССА'!N35&gt;0,1,0)</f>
        <v>1</v>
      </c>
      <c r="B35" s="236">
        <v>11</v>
      </c>
      <c r="C35" s="59">
        <f>IF(NOT(ISBLANK('СПИСОК КЛАССА'!C35)),'СПИСОК КЛАССА'!C35,"")</f>
        <v>11</v>
      </c>
      <c r="D35" s="83" t="str">
        <f>IF(NOT(ISBLANK('СПИСОК КЛАССА'!D35)),IF($A35=1,'СПИСОК КЛАССА'!D35, "УЧЕНИК НЕ ВЫПОЛНЯЛ РАБОТУ"),"")</f>
        <v/>
      </c>
      <c r="E35" s="182">
        <f>IF($C35&lt;&gt;"",'СПИСОК КЛАССА'!N35,"")</f>
        <v>1</v>
      </c>
      <c r="F35" s="135">
        <v>2</v>
      </c>
      <c r="G35" s="135">
        <v>4</v>
      </c>
      <c r="H35" s="135">
        <v>3</v>
      </c>
      <c r="I35" s="135" t="s">
        <v>353</v>
      </c>
      <c r="J35" s="135">
        <v>2</v>
      </c>
      <c r="K35" s="135">
        <v>1</v>
      </c>
      <c r="L35" s="135">
        <v>2</v>
      </c>
      <c r="M35" s="135">
        <v>2</v>
      </c>
      <c r="N35" s="135">
        <v>2</v>
      </c>
      <c r="O35" s="135">
        <v>2</v>
      </c>
      <c r="P35" s="135"/>
      <c r="Q35" s="135"/>
      <c r="R35" s="135"/>
      <c r="S35" s="135"/>
      <c r="T35" s="135"/>
      <c r="U35" s="135"/>
      <c r="V35" s="135"/>
      <c r="W35" s="135"/>
      <c r="X35" s="135"/>
      <c r="Y35" s="135"/>
      <c r="Z35" s="135"/>
      <c r="AA35" s="135"/>
      <c r="AB35" s="126"/>
      <c r="AC35" s="126"/>
      <c r="AD35" s="126"/>
      <c r="AE35" s="126"/>
      <c r="AF35" s="126"/>
      <c r="AG35" s="60"/>
      <c r="AH35" s="60"/>
      <c r="AI35" s="60"/>
      <c r="AJ35" s="60"/>
      <c r="AK35" s="60"/>
      <c r="AL35" s="60"/>
      <c r="AM35" s="60"/>
      <c r="AN35" s="60"/>
      <c r="AO35" s="60"/>
      <c r="AP35" s="60"/>
      <c r="AQ35" s="60"/>
      <c r="AR35" s="60"/>
      <c r="AS35" s="60"/>
      <c r="AT35" s="98"/>
      <c r="AU35" s="370">
        <f t="shared" ca="1" si="7"/>
        <v>14</v>
      </c>
      <c r="AV35" s="261">
        <f t="shared" ca="1" si="8"/>
        <v>1</v>
      </c>
      <c r="AW35" s="262">
        <f t="shared" si="9"/>
        <v>8</v>
      </c>
      <c r="AX35" s="263">
        <f t="shared" si="10"/>
        <v>1</v>
      </c>
      <c r="AY35" s="262">
        <f t="shared" si="11"/>
        <v>4</v>
      </c>
      <c r="AZ35" s="263">
        <f t="shared" si="12"/>
        <v>1</v>
      </c>
      <c r="BA35" s="281" t="str">
        <f t="shared" si="13"/>
        <v>ВЫСОКИЙ</v>
      </c>
      <c r="BB35" s="260"/>
      <c r="BC35" s="282"/>
      <c r="BD35" s="282"/>
      <c r="BE35" s="282"/>
      <c r="BF35" s="282"/>
      <c r="BG35" s="282"/>
      <c r="BH35" s="282"/>
      <c r="BI35" s="282"/>
      <c r="BJ35" s="141"/>
      <c r="BK35" s="126">
        <f t="shared" si="14"/>
        <v>1</v>
      </c>
      <c r="BL35" s="126">
        <f t="shared" si="15"/>
        <v>1</v>
      </c>
      <c r="BM35" s="126">
        <f t="shared" si="16"/>
        <v>1</v>
      </c>
      <c r="BN35" s="126">
        <f t="shared" si="17"/>
        <v>1</v>
      </c>
      <c r="BO35" s="126">
        <f t="shared" si="18"/>
        <v>2</v>
      </c>
      <c r="BP35" s="126">
        <f t="shared" si="19"/>
        <v>1</v>
      </c>
      <c r="BQ35" s="126">
        <f t="shared" si="20"/>
        <v>1</v>
      </c>
      <c r="BR35" s="126">
        <f t="shared" si="21"/>
        <v>2</v>
      </c>
      <c r="BS35" s="126">
        <f t="shared" si="22"/>
        <v>2</v>
      </c>
      <c r="BT35" s="126">
        <f t="shared" si="23"/>
        <v>2</v>
      </c>
      <c r="BU35" s="141">
        <f t="shared" si="24"/>
        <v>1</v>
      </c>
      <c r="BV35" s="141">
        <f t="shared" si="25"/>
        <v>1</v>
      </c>
      <c r="BW35" s="141"/>
      <c r="BX35" s="141"/>
      <c r="BY35" s="288">
        <v>7</v>
      </c>
      <c r="BZ35" s="291">
        <v>2</v>
      </c>
      <c r="CA35" s="291">
        <v>3</v>
      </c>
    </row>
    <row r="36" spans="1:79" ht="12.75" customHeight="1">
      <c r="A36" s="1">
        <f>IF('СПИСОК КЛАССА'!N36&gt;0,1,0)</f>
        <v>1</v>
      </c>
      <c r="B36" s="236">
        <v>12</v>
      </c>
      <c r="C36" s="59">
        <f>IF(NOT(ISBLANK('СПИСОК КЛАССА'!C36)),'СПИСОК КЛАССА'!C36,"")</f>
        <v>12</v>
      </c>
      <c r="D36" s="83" t="str">
        <f>IF(NOT(ISBLANK('СПИСОК КЛАССА'!D36)),IF($A36=1,'СПИСОК КЛАССА'!D36, "УЧЕНИК НЕ ВЫПОЛНЯЛ РАБОТУ"),"")</f>
        <v/>
      </c>
      <c r="E36" s="182">
        <f>IF($C36&lt;&gt;"",'СПИСОК КЛАССА'!N36,"")</f>
        <v>1</v>
      </c>
      <c r="F36" s="135">
        <v>2</v>
      </c>
      <c r="G36" s="135">
        <v>4</v>
      </c>
      <c r="H36" s="135">
        <v>3</v>
      </c>
      <c r="I36" s="135" t="s">
        <v>353</v>
      </c>
      <c r="J36" s="135">
        <v>1</v>
      </c>
      <c r="K36" s="135">
        <v>1</v>
      </c>
      <c r="L36" s="135">
        <v>2</v>
      </c>
      <c r="M36" s="135">
        <v>2</v>
      </c>
      <c r="N36" s="135">
        <v>2</v>
      </c>
      <c r="O36" s="135">
        <v>1</v>
      </c>
      <c r="P36" s="135"/>
      <c r="Q36" s="135"/>
      <c r="R36" s="135"/>
      <c r="S36" s="135"/>
      <c r="T36" s="135"/>
      <c r="U36" s="135"/>
      <c r="V36" s="135"/>
      <c r="W36" s="135"/>
      <c r="X36" s="135"/>
      <c r="Y36" s="135"/>
      <c r="Z36" s="135"/>
      <c r="AA36" s="135"/>
      <c r="AB36" s="126"/>
      <c r="AC36" s="126"/>
      <c r="AD36" s="126"/>
      <c r="AE36" s="126"/>
      <c r="AF36" s="126"/>
      <c r="AG36" s="60"/>
      <c r="AH36" s="60"/>
      <c r="AI36" s="60"/>
      <c r="AJ36" s="60"/>
      <c r="AK36" s="60"/>
      <c r="AL36" s="60"/>
      <c r="AM36" s="60"/>
      <c r="AN36" s="60"/>
      <c r="AO36" s="60"/>
      <c r="AP36" s="60"/>
      <c r="AQ36" s="60"/>
      <c r="AR36" s="60"/>
      <c r="AS36" s="60"/>
      <c r="AT36" s="98"/>
      <c r="AU36" s="370">
        <f t="shared" ca="1" si="7"/>
        <v>12</v>
      </c>
      <c r="AV36" s="261">
        <f t="shared" ca="1" si="8"/>
        <v>0.8571428571428571</v>
      </c>
      <c r="AW36" s="262">
        <f t="shared" si="9"/>
        <v>8</v>
      </c>
      <c r="AX36" s="263">
        <f t="shared" si="10"/>
        <v>1</v>
      </c>
      <c r="AY36" s="262">
        <f t="shared" si="11"/>
        <v>3</v>
      </c>
      <c r="AZ36" s="263">
        <f t="shared" si="12"/>
        <v>0.75</v>
      </c>
      <c r="BA36" s="281" t="str">
        <f t="shared" si="13"/>
        <v>ВЫСОКИЙ</v>
      </c>
      <c r="BB36" s="260"/>
      <c r="BC36" s="282"/>
      <c r="BD36" s="282"/>
      <c r="BE36" s="282"/>
      <c r="BF36" s="282"/>
      <c r="BG36" s="282"/>
      <c r="BH36" s="282"/>
      <c r="BI36" s="282"/>
      <c r="BJ36" s="141"/>
      <c r="BK36" s="126">
        <f t="shared" si="14"/>
        <v>1</v>
      </c>
      <c r="BL36" s="126">
        <f t="shared" si="15"/>
        <v>1</v>
      </c>
      <c r="BM36" s="126">
        <f t="shared" si="16"/>
        <v>1</v>
      </c>
      <c r="BN36" s="126">
        <f t="shared" si="17"/>
        <v>1</v>
      </c>
      <c r="BO36" s="126">
        <f t="shared" si="18"/>
        <v>1</v>
      </c>
      <c r="BP36" s="126">
        <f t="shared" si="19"/>
        <v>1</v>
      </c>
      <c r="BQ36" s="126">
        <f t="shared" si="20"/>
        <v>1</v>
      </c>
      <c r="BR36" s="126">
        <f t="shared" si="21"/>
        <v>2</v>
      </c>
      <c r="BS36" s="126">
        <f t="shared" si="22"/>
        <v>2</v>
      </c>
      <c r="BT36" s="126">
        <f t="shared" si="23"/>
        <v>1</v>
      </c>
      <c r="BU36" s="141">
        <f t="shared" si="24"/>
        <v>1</v>
      </c>
      <c r="BV36" s="141">
        <f t="shared" si="25"/>
        <v>1</v>
      </c>
      <c r="BW36" s="141"/>
      <c r="BX36" s="141"/>
      <c r="BY36" s="288">
        <v>8</v>
      </c>
      <c r="BZ36" s="289"/>
      <c r="CA36" s="289"/>
    </row>
    <row r="37" spans="1:79" ht="12.75" customHeight="1">
      <c r="A37" s="1">
        <f>IF('СПИСОК КЛАССА'!N37&gt;0,1,0)</f>
        <v>1</v>
      </c>
      <c r="B37" s="236">
        <v>13</v>
      </c>
      <c r="C37" s="59">
        <f>IF(NOT(ISBLANK('СПИСОК КЛАССА'!C37)),'СПИСОК КЛАССА'!C37,"")</f>
        <v>13</v>
      </c>
      <c r="D37" s="83" t="str">
        <f>IF(NOT(ISBLANK('СПИСОК КЛАССА'!D37)),IF($A37=1,'СПИСОК КЛАССА'!D37, "УЧЕНИК НЕ ВЫПОЛНЯЛ РАБОТУ"),"")</f>
        <v/>
      </c>
      <c r="E37" s="182">
        <f>IF($C37&lt;&gt;"",'СПИСОК КЛАССА'!N37,"")</f>
        <v>2</v>
      </c>
      <c r="F37" s="135">
        <v>4</v>
      </c>
      <c r="G37" s="135">
        <v>4</v>
      </c>
      <c r="H37" s="135">
        <v>2</v>
      </c>
      <c r="I37" s="135" t="s">
        <v>354</v>
      </c>
      <c r="J37" s="135">
        <v>0</v>
      </c>
      <c r="K37" s="135">
        <v>1</v>
      </c>
      <c r="L37" s="135">
        <v>1</v>
      </c>
      <c r="M37" s="135">
        <v>2</v>
      </c>
      <c r="N37" s="135">
        <v>1</v>
      </c>
      <c r="O37" s="135">
        <v>1</v>
      </c>
      <c r="P37" s="135"/>
      <c r="Q37" s="135"/>
      <c r="R37" s="135"/>
      <c r="S37" s="135"/>
      <c r="T37" s="135"/>
      <c r="U37" s="135"/>
      <c r="V37" s="135"/>
      <c r="W37" s="135"/>
      <c r="X37" s="135"/>
      <c r="Y37" s="135"/>
      <c r="Z37" s="135"/>
      <c r="AA37" s="135"/>
      <c r="AB37" s="126"/>
      <c r="AC37" s="126"/>
      <c r="AD37" s="126"/>
      <c r="AE37" s="126"/>
      <c r="AF37" s="126"/>
      <c r="AG37" s="60"/>
      <c r="AH37" s="60"/>
      <c r="AI37" s="60"/>
      <c r="AJ37" s="60"/>
      <c r="AK37" s="60"/>
      <c r="AL37" s="60"/>
      <c r="AM37" s="60"/>
      <c r="AN37" s="60"/>
      <c r="AO37" s="60"/>
      <c r="AP37" s="60"/>
      <c r="AQ37" s="60"/>
      <c r="AR37" s="60"/>
      <c r="AS37" s="60"/>
      <c r="AT37" s="98"/>
      <c r="AU37" s="370">
        <f t="shared" ca="1" si="7"/>
        <v>9</v>
      </c>
      <c r="AV37" s="261">
        <f t="shared" ca="1" si="8"/>
        <v>0.6428571428571429</v>
      </c>
      <c r="AW37" s="262">
        <f t="shared" si="9"/>
        <v>6</v>
      </c>
      <c r="AX37" s="263">
        <f t="shared" si="10"/>
        <v>0.75</v>
      </c>
      <c r="AY37" s="262">
        <f t="shared" si="11"/>
        <v>2</v>
      </c>
      <c r="AZ37" s="263">
        <f t="shared" si="12"/>
        <v>0.5</v>
      </c>
      <c r="BA37" s="281" t="str">
        <f t="shared" si="13"/>
        <v>БАЗОВЫЙ</v>
      </c>
      <c r="BB37" s="260"/>
      <c r="BC37" s="282"/>
      <c r="BD37" s="282"/>
      <c r="BE37" s="282"/>
      <c r="BF37" s="282"/>
      <c r="BG37" s="282"/>
      <c r="BH37" s="282"/>
      <c r="BI37" s="282"/>
      <c r="BJ37" s="141"/>
      <c r="BK37" s="126">
        <f t="shared" si="14"/>
        <v>1</v>
      </c>
      <c r="BL37" s="126">
        <f t="shared" si="15"/>
        <v>1</v>
      </c>
      <c r="BM37" s="126">
        <f t="shared" si="16"/>
        <v>1</v>
      </c>
      <c r="BN37" s="126">
        <f t="shared" si="17"/>
        <v>1</v>
      </c>
      <c r="BO37" s="126">
        <f t="shared" si="18"/>
        <v>0</v>
      </c>
      <c r="BP37" s="126">
        <f t="shared" si="19"/>
        <v>1</v>
      </c>
      <c r="BQ37" s="126">
        <f t="shared" si="20"/>
        <v>0</v>
      </c>
      <c r="BR37" s="126">
        <f t="shared" si="21"/>
        <v>2</v>
      </c>
      <c r="BS37" s="126">
        <f t="shared" si="22"/>
        <v>1</v>
      </c>
      <c r="BT37" s="126">
        <f t="shared" si="23"/>
        <v>1</v>
      </c>
      <c r="BU37" s="141">
        <f t="shared" si="24"/>
        <v>0</v>
      </c>
      <c r="BV37" s="141">
        <f t="shared" si="25"/>
        <v>1</v>
      </c>
      <c r="BW37" s="141"/>
      <c r="BX37" s="141"/>
      <c r="BY37" s="288">
        <v>9</v>
      </c>
      <c r="BZ37" s="289"/>
      <c r="CA37" s="289"/>
    </row>
    <row r="38" spans="1:79" ht="12.75" customHeight="1">
      <c r="A38" s="1">
        <f>IF('СПИСОК КЛАССА'!N38&gt;0,1,0)</f>
        <v>1</v>
      </c>
      <c r="B38" s="236">
        <v>14</v>
      </c>
      <c r="C38" s="59">
        <f>IF(NOT(ISBLANK('СПИСОК КЛАССА'!C38)),'СПИСОК КЛАССА'!C38,"")</f>
        <v>14</v>
      </c>
      <c r="D38" s="83" t="str">
        <f>IF(NOT(ISBLANK('СПИСОК КЛАССА'!D38)),IF($A38=1,'СПИСОК КЛАССА'!D38, "УЧЕНИК НЕ ВЫПОЛНЯЛ РАБОТУ"),"")</f>
        <v/>
      </c>
      <c r="E38" s="182">
        <f>IF($C38&lt;&gt;"",'СПИСОК КЛАССА'!N38,"")</f>
        <v>2</v>
      </c>
      <c r="F38" s="135">
        <v>4</v>
      </c>
      <c r="G38" s="135">
        <v>4</v>
      </c>
      <c r="H38" s="135">
        <v>2</v>
      </c>
      <c r="I38" s="135" t="s">
        <v>354</v>
      </c>
      <c r="J38" s="135">
        <v>1</v>
      </c>
      <c r="K38" s="135">
        <v>1</v>
      </c>
      <c r="L38" s="135">
        <v>1</v>
      </c>
      <c r="M38" s="135">
        <v>2</v>
      </c>
      <c r="N38" s="135">
        <v>2</v>
      </c>
      <c r="O38" s="135">
        <v>2</v>
      </c>
      <c r="P38" s="135"/>
      <c r="Q38" s="135"/>
      <c r="R38" s="135"/>
      <c r="S38" s="135"/>
      <c r="T38" s="135"/>
      <c r="U38" s="135"/>
      <c r="V38" s="135"/>
      <c r="W38" s="135"/>
      <c r="X38" s="135"/>
      <c r="Y38" s="135"/>
      <c r="Z38" s="135"/>
      <c r="AA38" s="135"/>
      <c r="AB38" s="126"/>
      <c r="AC38" s="126"/>
      <c r="AD38" s="126"/>
      <c r="AE38" s="126"/>
      <c r="AF38" s="126"/>
      <c r="AG38" s="60"/>
      <c r="AH38" s="60"/>
      <c r="AI38" s="60"/>
      <c r="AJ38" s="60"/>
      <c r="AK38" s="60"/>
      <c r="AL38" s="60"/>
      <c r="AM38" s="60"/>
      <c r="AN38" s="60"/>
      <c r="AO38" s="60"/>
      <c r="AP38" s="60"/>
      <c r="AQ38" s="60"/>
      <c r="AR38" s="60"/>
      <c r="AS38" s="60"/>
      <c r="AT38" s="98"/>
      <c r="AU38" s="370">
        <f t="shared" ca="1" si="7"/>
        <v>12</v>
      </c>
      <c r="AV38" s="261">
        <f t="shared" ca="1" si="8"/>
        <v>0.8571428571428571</v>
      </c>
      <c r="AW38" s="262">
        <f t="shared" si="9"/>
        <v>7</v>
      </c>
      <c r="AX38" s="263">
        <f t="shared" si="10"/>
        <v>0.875</v>
      </c>
      <c r="AY38" s="262">
        <f t="shared" si="11"/>
        <v>4</v>
      </c>
      <c r="AZ38" s="263">
        <f t="shared" si="12"/>
        <v>1</v>
      </c>
      <c r="BA38" s="281" t="str">
        <f t="shared" si="13"/>
        <v>ПОВЫШЕННЫЙ</v>
      </c>
      <c r="BB38" s="260"/>
      <c r="BC38" s="282"/>
      <c r="BD38" s="282"/>
      <c r="BE38" s="282"/>
      <c r="BF38" s="282"/>
      <c r="BG38" s="282"/>
      <c r="BH38" s="282"/>
      <c r="BI38" s="282"/>
      <c r="BJ38" s="141"/>
      <c r="BK38" s="126">
        <f t="shared" si="14"/>
        <v>1</v>
      </c>
      <c r="BL38" s="126">
        <f t="shared" si="15"/>
        <v>1</v>
      </c>
      <c r="BM38" s="126">
        <f t="shared" si="16"/>
        <v>1</v>
      </c>
      <c r="BN38" s="126">
        <f t="shared" si="17"/>
        <v>1</v>
      </c>
      <c r="BO38" s="126">
        <f t="shared" si="18"/>
        <v>1</v>
      </c>
      <c r="BP38" s="126">
        <f t="shared" si="19"/>
        <v>1</v>
      </c>
      <c r="BQ38" s="126">
        <f t="shared" si="20"/>
        <v>0</v>
      </c>
      <c r="BR38" s="126">
        <f t="shared" si="21"/>
        <v>2</v>
      </c>
      <c r="BS38" s="126">
        <f t="shared" si="22"/>
        <v>2</v>
      </c>
      <c r="BT38" s="126">
        <f t="shared" si="23"/>
        <v>2</v>
      </c>
      <c r="BU38" s="141">
        <f t="shared" si="24"/>
        <v>1</v>
      </c>
      <c r="BV38" s="141">
        <f t="shared" si="25"/>
        <v>1</v>
      </c>
      <c r="BW38" s="141"/>
      <c r="BX38" s="141"/>
      <c r="BY38" s="335">
        <v>10</v>
      </c>
      <c r="BZ38" s="339"/>
      <c r="CA38" s="339"/>
    </row>
    <row r="39" spans="1:79" ht="12.75" customHeight="1">
      <c r="A39" s="1">
        <f>IF('СПИСОК КЛАССА'!N39&gt;0,1,0)</f>
        <v>1</v>
      </c>
      <c r="B39" s="236">
        <v>15</v>
      </c>
      <c r="C39" s="59">
        <f>IF(NOT(ISBLANK('СПИСОК КЛАССА'!C39)),'СПИСОК КЛАССА'!C39,"")</f>
        <v>15</v>
      </c>
      <c r="D39" s="83" t="str">
        <f>IF(NOT(ISBLANK('СПИСОК КЛАССА'!D39)),IF($A39=1,'СПИСОК КЛАССА'!D39, "УЧЕНИК НЕ ВЫПОЛНЯЛ РАБОТУ"),"")</f>
        <v/>
      </c>
      <c r="E39" s="182">
        <f>IF($C39&lt;&gt;"",'СПИСОК КЛАССА'!N39,"")</f>
        <v>2</v>
      </c>
      <c r="F39" s="135">
        <v>4</v>
      </c>
      <c r="G39" s="135">
        <v>4</v>
      </c>
      <c r="H39" s="135">
        <v>2</v>
      </c>
      <c r="I39" s="135" t="s">
        <v>354</v>
      </c>
      <c r="J39" s="135">
        <v>1</v>
      </c>
      <c r="K39" s="135">
        <v>1</v>
      </c>
      <c r="L39" s="135">
        <v>3</v>
      </c>
      <c r="M39" s="135">
        <v>2</v>
      </c>
      <c r="N39" s="135">
        <v>1</v>
      </c>
      <c r="O39" s="135">
        <v>2</v>
      </c>
      <c r="P39" s="135"/>
      <c r="Q39" s="135"/>
      <c r="R39" s="135"/>
      <c r="S39" s="135"/>
      <c r="T39" s="135"/>
      <c r="U39" s="135"/>
      <c r="V39" s="135"/>
      <c r="W39" s="135"/>
      <c r="X39" s="135"/>
      <c r="Y39" s="135"/>
      <c r="Z39" s="135"/>
      <c r="AA39" s="135"/>
      <c r="AB39" s="126"/>
      <c r="AC39" s="126"/>
      <c r="AD39" s="126"/>
      <c r="AE39" s="126"/>
      <c r="AF39" s="126"/>
      <c r="AG39" s="60"/>
      <c r="AH39" s="60"/>
      <c r="AI39" s="60"/>
      <c r="AJ39" s="60"/>
      <c r="AK39" s="60"/>
      <c r="AL39" s="60"/>
      <c r="AM39" s="60"/>
      <c r="AN39" s="60"/>
      <c r="AO39" s="60"/>
      <c r="AP39" s="60"/>
      <c r="AQ39" s="60"/>
      <c r="AR39" s="60"/>
      <c r="AS39" s="60"/>
      <c r="AT39" s="98"/>
      <c r="AU39" s="370">
        <f t="shared" ca="1" si="7"/>
        <v>12</v>
      </c>
      <c r="AV39" s="261">
        <f t="shared" ca="1" si="8"/>
        <v>0.8571428571428571</v>
      </c>
      <c r="AW39" s="262">
        <f t="shared" si="9"/>
        <v>8</v>
      </c>
      <c r="AX39" s="263">
        <f t="shared" si="10"/>
        <v>1</v>
      </c>
      <c r="AY39" s="262">
        <f t="shared" si="11"/>
        <v>3</v>
      </c>
      <c r="AZ39" s="263">
        <f t="shared" si="12"/>
        <v>0.75</v>
      </c>
      <c r="BA39" s="281" t="str">
        <f t="shared" si="13"/>
        <v>ВЫСОКИЙ</v>
      </c>
      <c r="BB39" s="260"/>
      <c r="BC39" s="282"/>
      <c r="BD39" s="282"/>
      <c r="BE39" s="282"/>
      <c r="BF39" s="282"/>
      <c r="BG39" s="282"/>
      <c r="BH39" s="282"/>
      <c r="BI39" s="282"/>
      <c r="BJ39" s="141"/>
      <c r="BK39" s="126">
        <f t="shared" si="14"/>
        <v>1</v>
      </c>
      <c r="BL39" s="126">
        <f t="shared" si="15"/>
        <v>1</v>
      </c>
      <c r="BM39" s="126">
        <f t="shared" si="16"/>
        <v>1</v>
      </c>
      <c r="BN39" s="126">
        <f t="shared" si="17"/>
        <v>1</v>
      </c>
      <c r="BO39" s="126">
        <f t="shared" si="18"/>
        <v>1</v>
      </c>
      <c r="BP39" s="126">
        <f t="shared" si="19"/>
        <v>1</v>
      </c>
      <c r="BQ39" s="126">
        <f t="shared" si="20"/>
        <v>1</v>
      </c>
      <c r="BR39" s="126">
        <f t="shared" si="21"/>
        <v>2</v>
      </c>
      <c r="BS39" s="126">
        <f t="shared" si="22"/>
        <v>1</v>
      </c>
      <c r="BT39" s="126">
        <f t="shared" si="23"/>
        <v>2</v>
      </c>
      <c r="BU39" s="141">
        <f t="shared" si="24"/>
        <v>1</v>
      </c>
      <c r="BV39" s="141">
        <f t="shared" si="25"/>
        <v>1</v>
      </c>
      <c r="BW39" s="141"/>
      <c r="BX39" s="141"/>
      <c r="BY39" s="337"/>
      <c r="BZ39" s="338"/>
      <c r="CA39" s="338"/>
    </row>
    <row r="40" spans="1:79" ht="12.75" customHeight="1">
      <c r="A40" s="1">
        <f>IF('СПИСОК КЛАССА'!N40&gt;0,1,0)</f>
        <v>1</v>
      </c>
      <c r="B40" s="236">
        <v>16</v>
      </c>
      <c r="C40" s="59">
        <f>IF(NOT(ISBLANK('СПИСОК КЛАССА'!C40)),'СПИСОК КЛАССА'!C40,"")</f>
        <v>16</v>
      </c>
      <c r="D40" s="83" t="str">
        <f>IF(NOT(ISBLANK('СПИСОК КЛАССА'!D40)),IF($A40=1,'СПИСОК КЛАССА'!D40, "УЧЕНИК НЕ ВЫПОЛНЯЛ РАБОТУ"),"")</f>
        <v/>
      </c>
      <c r="E40" s="182">
        <f>IF($C40&lt;&gt;"",'СПИСОК КЛАССА'!N40,"")</f>
        <v>1</v>
      </c>
      <c r="F40" s="135">
        <v>2</v>
      </c>
      <c r="G40" s="135">
        <v>3</v>
      </c>
      <c r="H40" s="135">
        <v>3</v>
      </c>
      <c r="I40" s="135" t="s">
        <v>353</v>
      </c>
      <c r="J40" s="135">
        <v>1</v>
      </c>
      <c r="K40" s="135">
        <v>1</v>
      </c>
      <c r="L40" s="135">
        <v>2</v>
      </c>
      <c r="M40" s="135">
        <v>0</v>
      </c>
      <c r="N40" s="135">
        <v>0</v>
      </c>
      <c r="O40" s="135">
        <v>0</v>
      </c>
      <c r="P40" s="135"/>
      <c r="Q40" s="135"/>
      <c r="R40" s="135"/>
      <c r="S40" s="135"/>
      <c r="T40" s="135"/>
      <c r="U40" s="135"/>
      <c r="V40" s="135"/>
      <c r="W40" s="135"/>
      <c r="X40" s="135"/>
      <c r="Y40" s="135"/>
      <c r="Z40" s="135"/>
      <c r="AA40" s="135"/>
      <c r="AB40" s="126"/>
      <c r="AC40" s="126"/>
      <c r="AD40" s="126"/>
      <c r="AE40" s="126"/>
      <c r="AF40" s="126"/>
      <c r="AG40" s="60"/>
      <c r="AH40" s="60"/>
      <c r="AI40" s="60"/>
      <c r="AJ40" s="60"/>
      <c r="AK40" s="60"/>
      <c r="AL40" s="60"/>
      <c r="AM40" s="60"/>
      <c r="AN40" s="60"/>
      <c r="AO40" s="60"/>
      <c r="AP40" s="60"/>
      <c r="AQ40" s="60"/>
      <c r="AR40" s="60"/>
      <c r="AS40" s="60"/>
      <c r="AT40" s="98"/>
      <c r="AU40" s="370">
        <f t="shared" ca="1" si="7"/>
        <v>6</v>
      </c>
      <c r="AV40" s="261">
        <f t="shared" ca="1" si="8"/>
        <v>0.42857142857142855</v>
      </c>
      <c r="AW40" s="262">
        <f t="shared" si="9"/>
        <v>6</v>
      </c>
      <c r="AX40" s="263">
        <f t="shared" si="10"/>
        <v>0.75</v>
      </c>
      <c r="AY40" s="262">
        <f t="shared" si="11"/>
        <v>0</v>
      </c>
      <c r="AZ40" s="263">
        <f t="shared" si="12"/>
        <v>0</v>
      </c>
      <c r="BA40" s="281" t="str">
        <f t="shared" si="13"/>
        <v>БАЗОВЫЙ</v>
      </c>
      <c r="BB40" s="260"/>
      <c r="BC40" s="282"/>
      <c r="BD40" s="282"/>
      <c r="BE40" s="282"/>
      <c r="BF40" s="282"/>
      <c r="BG40" s="282"/>
      <c r="BH40" s="282"/>
      <c r="BI40" s="282"/>
      <c r="BJ40" s="141"/>
      <c r="BK40" s="126">
        <f t="shared" si="14"/>
        <v>1</v>
      </c>
      <c r="BL40" s="126">
        <f t="shared" si="15"/>
        <v>0</v>
      </c>
      <c r="BM40" s="126">
        <f t="shared" si="16"/>
        <v>1</v>
      </c>
      <c r="BN40" s="126">
        <f t="shared" si="17"/>
        <v>1</v>
      </c>
      <c r="BO40" s="126">
        <f t="shared" si="18"/>
        <v>1</v>
      </c>
      <c r="BP40" s="126">
        <f t="shared" si="19"/>
        <v>1</v>
      </c>
      <c r="BQ40" s="126">
        <f t="shared" si="20"/>
        <v>1</v>
      </c>
      <c r="BR40" s="126">
        <f t="shared" si="21"/>
        <v>0</v>
      </c>
      <c r="BS40" s="126">
        <f t="shared" si="22"/>
        <v>0</v>
      </c>
      <c r="BT40" s="126">
        <f t="shared" si="23"/>
        <v>0</v>
      </c>
      <c r="BU40" s="141">
        <f t="shared" si="24"/>
        <v>1</v>
      </c>
      <c r="BV40" s="141">
        <f t="shared" si="25"/>
        <v>0</v>
      </c>
      <c r="BW40" s="141"/>
      <c r="BX40" s="141"/>
      <c r="BY40" s="311"/>
      <c r="BZ40" s="336"/>
      <c r="CA40" s="336"/>
    </row>
    <row r="41" spans="1:79" ht="12.75" customHeight="1">
      <c r="A41" s="1">
        <f>IF('СПИСОК КЛАССА'!N41&gt;0,1,0)</f>
        <v>1</v>
      </c>
      <c r="B41" s="236">
        <v>17</v>
      </c>
      <c r="C41" s="59">
        <f>IF(NOT(ISBLANK('СПИСОК КЛАССА'!C41)),'СПИСОК КЛАССА'!C41,"")</f>
        <v>17</v>
      </c>
      <c r="D41" s="83" t="str">
        <f>IF(NOT(ISBLANK('СПИСОК КЛАССА'!D41)),IF($A41=1,'СПИСОК КЛАССА'!D41, "УЧЕНИК НЕ ВЫПОЛНЯЛ РАБОТУ"),"")</f>
        <v/>
      </c>
      <c r="E41" s="182">
        <f>IF($C41&lt;&gt;"",'СПИСОК КЛАССА'!N41,"")</f>
        <v>2</v>
      </c>
      <c r="F41" s="135">
        <v>4</v>
      </c>
      <c r="G41" s="135">
        <v>4</v>
      </c>
      <c r="H41" s="135">
        <v>2</v>
      </c>
      <c r="I41" s="135" t="s">
        <v>354</v>
      </c>
      <c r="J41" s="135">
        <v>1</v>
      </c>
      <c r="K41" s="135">
        <v>1</v>
      </c>
      <c r="L41" s="135">
        <v>3</v>
      </c>
      <c r="M41" s="135">
        <v>2</v>
      </c>
      <c r="N41" s="135">
        <v>2</v>
      </c>
      <c r="O41" s="135">
        <v>2</v>
      </c>
      <c r="P41" s="135"/>
      <c r="Q41" s="135"/>
      <c r="R41" s="135"/>
      <c r="S41" s="135"/>
      <c r="T41" s="135"/>
      <c r="U41" s="135"/>
      <c r="V41" s="135"/>
      <c r="W41" s="135"/>
      <c r="X41" s="135"/>
      <c r="Y41" s="135"/>
      <c r="Z41" s="135"/>
      <c r="AA41" s="135"/>
      <c r="AB41" s="126"/>
      <c r="AC41" s="126"/>
      <c r="AD41" s="126"/>
      <c r="AE41" s="126"/>
      <c r="AF41" s="126"/>
      <c r="AG41" s="60"/>
      <c r="AH41" s="60"/>
      <c r="AI41" s="60"/>
      <c r="AJ41" s="60"/>
      <c r="AK41" s="60"/>
      <c r="AL41" s="60"/>
      <c r="AM41" s="60"/>
      <c r="AN41" s="60"/>
      <c r="AO41" s="60"/>
      <c r="AP41" s="60"/>
      <c r="AQ41" s="60"/>
      <c r="AR41" s="60"/>
      <c r="AS41" s="60"/>
      <c r="AT41" s="98"/>
      <c r="AU41" s="370">
        <f t="shared" ca="1" si="7"/>
        <v>13</v>
      </c>
      <c r="AV41" s="261">
        <f t="shared" ca="1" si="8"/>
        <v>0.9285714285714286</v>
      </c>
      <c r="AW41" s="262">
        <f t="shared" si="9"/>
        <v>8</v>
      </c>
      <c r="AX41" s="263">
        <f t="shared" si="10"/>
        <v>1</v>
      </c>
      <c r="AY41" s="262">
        <f t="shared" si="11"/>
        <v>4</v>
      </c>
      <c r="AZ41" s="263">
        <f t="shared" si="12"/>
        <v>1</v>
      </c>
      <c r="BA41" s="281" t="str">
        <f t="shared" si="13"/>
        <v>ВЫСОКИЙ</v>
      </c>
      <c r="BB41" s="260"/>
      <c r="BC41" s="282"/>
      <c r="BD41" s="282"/>
      <c r="BE41" s="282"/>
      <c r="BF41" s="282"/>
      <c r="BG41" s="282"/>
      <c r="BH41" s="282"/>
      <c r="BI41" s="282"/>
      <c r="BJ41" s="141"/>
      <c r="BK41" s="126">
        <f t="shared" si="14"/>
        <v>1</v>
      </c>
      <c r="BL41" s="126">
        <f t="shared" si="15"/>
        <v>1</v>
      </c>
      <c r="BM41" s="126">
        <f t="shared" si="16"/>
        <v>1</v>
      </c>
      <c r="BN41" s="126">
        <f t="shared" si="17"/>
        <v>1</v>
      </c>
      <c r="BO41" s="126">
        <f t="shared" si="18"/>
        <v>1</v>
      </c>
      <c r="BP41" s="126">
        <f t="shared" si="19"/>
        <v>1</v>
      </c>
      <c r="BQ41" s="126">
        <f t="shared" si="20"/>
        <v>1</v>
      </c>
      <c r="BR41" s="126">
        <f t="shared" si="21"/>
        <v>2</v>
      </c>
      <c r="BS41" s="126">
        <f t="shared" si="22"/>
        <v>2</v>
      </c>
      <c r="BT41" s="126">
        <f t="shared" si="23"/>
        <v>2</v>
      </c>
      <c r="BU41" s="141">
        <f t="shared" si="24"/>
        <v>1</v>
      </c>
      <c r="BV41" s="141">
        <f t="shared" si="25"/>
        <v>1</v>
      </c>
      <c r="BW41" s="141"/>
      <c r="BX41" s="141"/>
      <c r="BY41" s="311"/>
      <c r="BZ41" s="336"/>
      <c r="CA41" s="336"/>
    </row>
    <row r="42" spans="1:79" ht="12.75" customHeight="1">
      <c r="A42" s="1">
        <f>IF('СПИСОК КЛАССА'!N42&gt;0,1,0)</f>
        <v>1</v>
      </c>
      <c r="B42" s="236">
        <v>18</v>
      </c>
      <c r="C42" s="59">
        <f>IF(NOT(ISBLANK('СПИСОК КЛАССА'!C42)),'СПИСОК КЛАССА'!C42,"")</f>
        <v>18</v>
      </c>
      <c r="D42" s="83" t="str">
        <f>IF(NOT(ISBLANK('СПИСОК КЛАССА'!D42)),IF($A42=1,'СПИСОК КЛАССА'!D42, "УЧЕНИК НЕ ВЫПОЛНЯЛ РАБОТУ"),"")</f>
        <v/>
      </c>
      <c r="E42" s="182">
        <f>IF($C42&lt;&gt;"",'СПИСОК КЛАССА'!N42,"")</f>
        <v>2</v>
      </c>
      <c r="F42" s="135">
        <v>4</v>
      </c>
      <c r="G42" s="135">
        <v>4</v>
      </c>
      <c r="H42" s="135">
        <v>2</v>
      </c>
      <c r="I42" s="135" t="s">
        <v>354</v>
      </c>
      <c r="J42" s="135">
        <v>1</v>
      </c>
      <c r="K42" s="135">
        <v>1</v>
      </c>
      <c r="L42" s="135">
        <v>1</v>
      </c>
      <c r="M42" s="135">
        <v>2</v>
      </c>
      <c r="N42" s="135">
        <v>2</v>
      </c>
      <c r="O42" s="135">
        <v>2</v>
      </c>
      <c r="P42" s="135"/>
      <c r="Q42" s="135"/>
      <c r="R42" s="135"/>
      <c r="S42" s="135"/>
      <c r="T42" s="135"/>
      <c r="U42" s="135"/>
      <c r="V42" s="135"/>
      <c r="W42" s="135"/>
      <c r="X42" s="135"/>
      <c r="Y42" s="135"/>
      <c r="Z42" s="135"/>
      <c r="AA42" s="135"/>
      <c r="AB42" s="126"/>
      <c r="AC42" s="126"/>
      <c r="AD42" s="126"/>
      <c r="AE42" s="126"/>
      <c r="AF42" s="126"/>
      <c r="AG42" s="60"/>
      <c r="AH42" s="60"/>
      <c r="AI42" s="60"/>
      <c r="AJ42" s="60"/>
      <c r="AK42" s="60"/>
      <c r="AL42" s="60"/>
      <c r="AM42" s="60"/>
      <c r="AN42" s="60"/>
      <c r="AO42" s="60"/>
      <c r="AP42" s="60"/>
      <c r="AQ42" s="60"/>
      <c r="AR42" s="60"/>
      <c r="AS42" s="60"/>
      <c r="AT42" s="98"/>
      <c r="AU42" s="370">
        <f t="shared" ca="1" si="7"/>
        <v>12</v>
      </c>
      <c r="AV42" s="261">
        <f t="shared" ca="1" si="8"/>
        <v>0.8571428571428571</v>
      </c>
      <c r="AW42" s="262">
        <f t="shared" si="9"/>
        <v>7</v>
      </c>
      <c r="AX42" s="263">
        <f t="shared" si="10"/>
        <v>0.875</v>
      </c>
      <c r="AY42" s="262">
        <f t="shared" si="11"/>
        <v>4</v>
      </c>
      <c r="AZ42" s="263">
        <f t="shared" si="12"/>
        <v>1</v>
      </c>
      <c r="BA42" s="281" t="str">
        <f t="shared" si="13"/>
        <v>ПОВЫШЕННЫЙ</v>
      </c>
      <c r="BB42" s="260"/>
      <c r="BC42" s="282"/>
      <c r="BD42" s="282"/>
      <c r="BE42" s="282"/>
      <c r="BF42" s="282"/>
      <c r="BG42" s="282"/>
      <c r="BH42" s="282"/>
      <c r="BI42" s="282"/>
      <c r="BJ42" s="141"/>
      <c r="BK42" s="126">
        <f t="shared" si="14"/>
        <v>1</v>
      </c>
      <c r="BL42" s="126">
        <f t="shared" si="15"/>
        <v>1</v>
      </c>
      <c r="BM42" s="126">
        <f t="shared" si="16"/>
        <v>1</v>
      </c>
      <c r="BN42" s="126">
        <f t="shared" si="17"/>
        <v>1</v>
      </c>
      <c r="BO42" s="126">
        <f t="shared" si="18"/>
        <v>1</v>
      </c>
      <c r="BP42" s="126">
        <f t="shared" si="19"/>
        <v>1</v>
      </c>
      <c r="BQ42" s="126">
        <f t="shared" si="20"/>
        <v>0</v>
      </c>
      <c r="BR42" s="126">
        <f t="shared" si="21"/>
        <v>2</v>
      </c>
      <c r="BS42" s="126">
        <f t="shared" si="22"/>
        <v>2</v>
      </c>
      <c r="BT42" s="126">
        <f t="shared" si="23"/>
        <v>2</v>
      </c>
      <c r="BU42" s="141">
        <f t="shared" si="24"/>
        <v>1</v>
      </c>
      <c r="BV42" s="141">
        <f t="shared" si="25"/>
        <v>1</v>
      </c>
      <c r="BW42" s="141"/>
      <c r="BX42" s="141"/>
      <c r="BY42" s="311"/>
      <c r="BZ42" s="312"/>
      <c r="CA42" s="312"/>
    </row>
    <row r="43" spans="1:79" ht="12.75" customHeight="1">
      <c r="A43" s="1">
        <f>IF('СПИСОК КЛАССА'!N43&gt;0,1,0)</f>
        <v>1</v>
      </c>
      <c r="B43" s="236">
        <v>19</v>
      </c>
      <c r="C43" s="59">
        <f>IF(NOT(ISBLANK('СПИСОК КЛАССА'!C43)),'СПИСОК КЛАССА'!C43,"")</f>
        <v>19</v>
      </c>
      <c r="D43" s="83" t="str">
        <f>IF(NOT(ISBLANK('СПИСОК КЛАССА'!D43)),IF($A43=1,'СПИСОК КЛАССА'!D43, "УЧЕНИК НЕ ВЫПОЛНЯЛ РАБОТУ"),"")</f>
        <v/>
      </c>
      <c r="E43" s="182">
        <f>IF($C43&lt;&gt;"",'СПИСОК КЛАССА'!N43,"")</f>
        <v>1</v>
      </c>
      <c r="F43" s="135">
        <v>2</v>
      </c>
      <c r="G43" s="135">
        <v>4</v>
      </c>
      <c r="H43" s="135">
        <v>1</v>
      </c>
      <c r="I43" s="135" t="s">
        <v>353</v>
      </c>
      <c r="J43" s="135">
        <v>2</v>
      </c>
      <c r="K43" s="135">
        <v>1</v>
      </c>
      <c r="L43" s="135">
        <v>2</v>
      </c>
      <c r="M43" s="135">
        <v>2</v>
      </c>
      <c r="N43" s="135">
        <v>2</v>
      </c>
      <c r="O43" s="135">
        <v>2</v>
      </c>
      <c r="P43" s="135"/>
      <c r="Q43" s="135"/>
      <c r="R43" s="135"/>
      <c r="S43" s="135"/>
      <c r="T43" s="135"/>
      <c r="U43" s="135"/>
      <c r="V43" s="135"/>
      <c r="W43" s="135"/>
      <c r="X43" s="135"/>
      <c r="Y43" s="135"/>
      <c r="Z43" s="135"/>
      <c r="AA43" s="135"/>
      <c r="AB43" s="126"/>
      <c r="AC43" s="126"/>
      <c r="AD43" s="126"/>
      <c r="AE43" s="126"/>
      <c r="AF43" s="126"/>
      <c r="AG43" s="60"/>
      <c r="AH43" s="60"/>
      <c r="AI43" s="60"/>
      <c r="AJ43" s="60"/>
      <c r="AK43" s="60"/>
      <c r="AL43" s="60"/>
      <c r="AM43" s="60"/>
      <c r="AN43" s="60"/>
      <c r="AO43" s="60"/>
      <c r="AP43" s="60"/>
      <c r="AQ43" s="60"/>
      <c r="AR43" s="60"/>
      <c r="AS43" s="60"/>
      <c r="AT43" s="98"/>
      <c r="AU43" s="370">
        <f t="shared" ca="1" si="7"/>
        <v>13</v>
      </c>
      <c r="AV43" s="261">
        <f t="shared" ca="1" si="8"/>
        <v>0.9285714285714286</v>
      </c>
      <c r="AW43" s="262">
        <f t="shared" si="9"/>
        <v>7</v>
      </c>
      <c r="AX43" s="263">
        <f t="shared" si="10"/>
        <v>0.875</v>
      </c>
      <c r="AY43" s="262">
        <f t="shared" si="11"/>
        <v>4</v>
      </c>
      <c r="AZ43" s="263">
        <f t="shared" si="12"/>
        <v>1</v>
      </c>
      <c r="BA43" s="281" t="str">
        <f t="shared" si="13"/>
        <v>ПОВЫШЕННЫЙ</v>
      </c>
      <c r="BB43" s="260"/>
      <c r="BC43" s="282"/>
      <c r="BD43" s="282"/>
      <c r="BE43" s="282"/>
      <c r="BF43" s="282"/>
      <c r="BG43" s="282"/>
      <c r="BH43" s="282"/>
      <c r="BI43" s="282"/>
      <c r="BJ43" s="141"/>
      <c r="BK43" s="126">
        <f t="shared" si="14"/>
        <v>1</v>
      </c>
      <c r="BL43" s="126">
        <f t="shared" si="15"/>
        <v>1</v>
      </c>
      <c r="BM43" s="126">
        <f t="shared" si="16"/>
        <v>0</v>
      </c>
      <c r="BN43" s="126">
        <f t="shared" si="17"/>
        <v>1</v>
      </c>
      <c r="BO43" s="126">
        <f t="shared" si="18"/>
        <v>2</v>
      </c>
      <c r="BP43" s="126">
        <f t="shared" si="19"/>
        <v>1</v>
      </c>
      <c r="BQ43" s="126">
        <f t="shared" si="20"/>
        <v>1</v>
      </c>
      <c r="BR43" s="126">
        <f t="shared" si="21"/>
        <v>2</v>
      </c>
      <c r="BS43" s="126">
        <f t="shared" si="22"/>
        <v>2</v>
      </c>
      <c r="BT43" s="126">
        <f t="shared" si="23"/>
        <v>2</v>
      </c>
      <c r="BU43" s="141">
        <f t="shared" si="24"/>
        <v>1</v>
      </c>
      <c r="BV43" s="141">
        <f t="shared" si="25"/>
        <v>1</v>
      </c>
      <c r="BW43" s="141"/>
      <c r="BX43" s="141"/>
      <c r="BY43" s="311"/>
      <c r="BZ43" s="312"/>
      <c r="CA43" s="312"/>
    </row>
    <row r="44" spans="1:79" ht="12.75" customHeight="1">
      <c r="A44" s="1">
        <f>IF('СПИСОК КЛАССА'!N44&gt;0,1,0)</f>
        <v>1</v>
      </c>
      <c r="B44" s="236">
        <v>20</v>
      </c>
      <c r="C44" s="59">
        <f>IF(NOT(ISBLANK('СПИСОК КЛАССА'!C44)),'СПИСОК КЛАССА'!C44,"")</f>
        <v>20</v>
      </c>
      <c r="D44" s="83" t="str">
        <f>IF(NOT(ISBLANK('СПИСОК КЛАССА'!D44)),IF($A44=1,'СПИСОК КЛАССА'!D44, "УЧЕНИК НЕ ВЫПОЛНЯЛ РАБОТУ"),"")</f>
        <v/>
      </c>
      <c r="E44" s="182">
        <f>IF($C44&lt;&gt;"",'СПИСОК КЛАССА'!N44,"")</f>
        <v>2</v>
      </c>
      <c r="F44" s="135">
        <v>4</v>
      </c>
      <c r="G44" s="135">
        <v>4</v>
      </c>
      <c r="H44" s="135">
        <v>2</v>
      </c>
      <c r="I44" s="135" t="s">
        <v>354</v>
      </c>
      <c r="J44" s="135">
        <v>2</v>
      </c>
      <c r="K44" s="135">
        <v>1</v>
      </c>
      <c r="L44" s="135">
        <v>3</v>
      </c>
      <c r="M44" s="135">
        <v>2</v>
      </c>
      <c r="N44" s="135">
        <v>2</v>
      </c>
      <c r="O44" s="135">
        <v>2</v>
      </c>
      <c r="P44" s="135"/>
      <c r="Q44" s="135"/>
      <c r="R44" s="135"/>
      <c r="S44" s="135"/>
      <c r="T44" s="135"/>
      <c r="U44" s="135"/>
      <c r="V44" s="135"/>
      <c r="W44" s="135"/>
      <c r="X44" s="135"/>
      <c r="Y44" s="135"/>
      <c r="Z44" s="135"/>
      <c r="AA44" s="135"/>
      <c r="AB44" s="126"/>
      <c r="AC44" s="126"/>
      <c r="AD44" s="126"/>
      <c r="AE44" s="126"/>
      <c r="AF44" s="126"/>
      <c r="AG44" s="60"/>
      <c r="AH44" s="60"/>
      <c r="AI44" s="60"/>
      <c r="AJ44" s="60"/>
      <c r="AK44" s="60"/>
      <c r="AL44" s="60"/>
      <c r="AM44" s="60"/>
      <c r="AN44" s="60"/>
      <c r="AO44" s="60"/>
      <c r="AP44" s="60"/>
      <c r="AQ44" s="60"/>
      <c r="AR44" s="60"/>
      <c r="AS44" s="60"/>
      <c r="AT44" s="98"/>
      <c r="AU44" s="370">
        <f t="shared" ca="1" si="7"/>
        <v>14</v>
      </c>
      <c r="AV44" s="261">
        <f t="shared" ca="1" si="8"/>
        <v>1</v>
      </c>
      <c r="AW44" s="262">
        <f t="shared" si="9"/>
        <v>8</v>
      </c>
      <c r="AX44" s="263">
        <f t="shared" si="10"/>
        <v>1</v>
      </c>
      <c r="AY44" s="262">
        <f t="shared" si="11"/>
        <v>4</v>
      </c>
      <c r="AZ44" s="263">
        <f t="shared" si="12"/>
        <v>1</v>
      </c>
      <c r="BA44" s="281" t="str">
        <f t="shared" si="13"/>
        <v>ВЫСОКИЙ</v>
      </c>
      <c r="BB44" s="260"/>
      <c r="BC44" s="282"/>
      <c r="BD44" s="282"/>
      <c r="BE44" s="282"/>
      <c r="BF44" s="282"/>
      <c r="BG44" s="282"/>
      <c r="BH44" s="282"/>
      <c r="BI44" s="282"/>
      <c r="BJ44" s="141"/>
      <c r="BK44" s="126">
        <f t="shared" si="14"/>
        <v>1</v>
      </c>
      <c r="BL44" s="126">
        <f t="shared" si="15"/>
        <v>1</v>
      </c>
      <c r="BM44" s="126">
        <f t="shared" si="16"/>
        <v>1</v>
      </c>
      <c r="BN44" s="126">
        <f t="shared" si="17"/>
        <v>1</v>
      </c>
      <c r="BO44" s="126">
        <f t="shared" si="18"/>
        <v>2</v>
      </c>
      <c r="BP44" s="126">
        <f t="shared" si="19"/>
        <v>1</v>
      </c>
      <c r="BQ44" s="126">
        <f t="shared" si="20"/>
        <v>1</v>
      </c>
      <c r="BR44" s="126">
        <f t="shared" si="21"/>
        <v>2</v>
      </c>
      <c r="BS44" s="126">
        <f t="shared" si="22"/>
        <v>2</v>
      </c>
      <c r="BT44" s="126">
        <f t="shared" si="23"/>
        <v>2</v>
      </c>
      <c r="BU44" s="141">
        <f t="shared" si="24"/>
        <v>1</v>
      </c>
      <c r="BV44" s="141">
        <f t="shared" si="25"/>
        <v>1</v>
      </c>
      <c r="BW44" s="141"/>
      <c r="BX44" s="141"/>
      <c r="BY44" s="311"/>
      <c r="BZ44" s="312"/>
      <c r="CA44" s="312"/>
    </row>
    <row r="45" spans="1:79" ht="12.75" customHeight="1">
      <c r="A45" s="1">
        <f>IF('СПИСОК КЛАССА'!N45&gt;0,1,0)</f>
        <v>1</v>
      </c>
      <c r="B45" s="236">
        <v>21</v>
      </c>
      <c r="C45" s="59">
        <f>IF(NOT(ISBLANK('СПИСОК КЛАССА'!C45)),'СПИСОК КЛАССА'!C45,"")</f>
        <v>21</v>
      </c>
      <c r="D45" s="83" t="str">
        <f>IF(NOT(ISBLANK('СПИСОК КЛАССА'!D45)),IF($A45=1,'СПИСОК КЛАССА'!D45, "УЧЕНИК НЕ ВЫПОЛНЯЛ РАБОТУ"),"")</f>
        <v/>
      </c>
      <c r="E45" s="182">
        <f>IF($C45&lt;&gt;"",'СПИСОК КЛАССА'!N45,"")</f>
        <v>1</v>
      </c>
      <c r="F45" s="135">
        <v>2</v>
      </c>
      <c r="G45" s="135">
        <v>4</v>
      </c>
      <c r="H45" s="135">
        <v>3</v>
      </c>
      <c r="I45" s="135" t="s">
        <v>353</v>
      </c>
      <c r="J45" s="135">
        <v>2</v>
      </c>
      <c r="K45" s="135">
        <v>1</v>
      </c>
      <c r="L45" s="135">
        <v>2</v>
      </c>
      <c r="M45" s="135">
        <v>2</v>
      </c>
      <c r="N45" s="135">
        <v>2</v>
      </c>
      <c r="O45" s="135">
        <v>2</v>
      </c>
      <c r="P45" s="135"/>
      <c r="Q45" s="135"/>
      <c r="R45" s="135"/>
      <c r="S45" s="135"/>
      <c r="T45" s="135"/>
      <c r="U45" s="135"/>
      <c r="V45" s="135"/>
      <c r="W45" s="135"/>
      <c r="X45" s="135"/>
      <c r="Y45" s="135"/>
      <c r="Z45" s="135"/>
      <c r="AA45" s="135"/>
      <c r="AB45" s="126"/>
      <c r="AC45" s="126"/>
      <c r="AD45" s="126"/>
      <c r="AE45" s="126"/>
      <c r="AF45" s="126"/>
      <c r="AG45" s="60"/>
      <c r="AH45" s="60"/>
      <c r="AI45" s="60"/>
      <c r="AJ45" s="60"/>
      <c r="AK45" s="60"/>
      <c r="AL45" s="60"/>
      <c r="AM45" s="60"/>
      <c r="AN45" s="60"/>
      <c r="AO45" s="60"/>
      <c r="AP45" s="60"/>
      <c r="AQ45" s="60"/>
      <c r="AR45" s="60"/>
      <c r="AS45" s="60"/>
      <c r="AT45" s="98"/>
      <c r="AU45" s="370">
        <f t="shared" ca="1" si="7"/>
        <v>14</v>
      </c>
      <c r="AV45" s="261">
        <f t="shared" ca="1" si="8"/>
        <v>1</v>
      </c>
      <c r="AW45" s="262">
        <f t="shared" si="9"/>
        <v>8</v>
      </c>
      <c r="AX45" s="263">
        <f t="shared" si="10"/>
        <v>1</v>
      </c>
      <c r="AY45" s="262">
        <f t="shared" si="11"/>
        <v>4</v>
      </c>
      <c r="AZ45" s="263">
        <f t="shared" si="12"/>
        <v>1</v>
      </c>
      <c r="BA45" s="281" t="str">
        <f t="shared" si="13"/>
        <v>ВЫСОКИЙ</v>
      </c>
      <c r="BB45" s="260"/>
      <c r="BC45" s="282"/>
      <c r="BD45" s="282"/>
      <c r="BE45" s="282"/>
      <c r="BF45" s="282"/>
      <c r="BG45" s="282"/>
      <c r="BH45" s="282"/>
      <c r="BI45" s="282"/>
      <c r="BJ45" s="141"/>
      <c r="BK45" s="126">
        <f t="shared" si="14"/>
        <v>1</v>
      </c>
      <c r="BL45" s="126">
        <f t="shared" si="15"/>
        <v>1</v>
      </c>
      <c r="BM45" s="126">
        <f t="shared" si="16"/>
        <v>1</v>
      </c>
      <c r="BN45" s="126">
        <f t="shared" si="17"/>
        <v>1</v>
      </c>
      <c r="BO45" s="126">
        <f t="shared" si="18"/>
        <v>2</v>
      </c>
      <c r="BP45" s="126">
        <f t="shared" si="19"/>
        <v>1</v>
      </c>
      <c r="BQ45" s="126">
        <f t="shared" si="20"/>
        <v>1</v>
      </c>
      <c r="BR45" s="126">
        <f t="shared" si="21"/>
        <v>2</v>
      </c>
      <c r="BS45" s="126">
        <f t="shared" si="22"/>
        <v>2</v>
      </c>
      <c r="BT45" s="126">
        <f t="shared" si="23"/>
        <v>2</v>
      </c>
      <c r="BU45" s="141">
        <f t="shared" si="24"/>
        <v>1</v>
      </c>
      <c r="BV45" s="141">
        <f t="shared" si="25"/>
        <v>1</v>
      </c>
      <c r="BW45" s="141"/>
      <c r="BX45" s="141"/>
    </row>
    <row r="46" spans="1:79" ht="12.75" customHeight="1">
      <c r="A46" s="1">
        <f>IF('СПИСОК КЛАССА'!N46&gt;0,1,0)</f>
        <v>1</v>
      </c>
      <c r="B46" s="236">
        <v>22</v>
      </c>
      <c r="C46" s="59">
        <f>IF(NOT(ISBLANK('СПИСОК КЛАССА'!C46)),'СПИСОК КЛАССА'!C46,"")</f>
        <v>22</v>
      </c>
      <c r="D46" s="83" t="str">
        <f>IF(NOT(ISBLANK('СПИСОК КЛАССА'!D46)),IF($A46=1,'СПИСОК КЛАССА'!D46, "УЧЕНИК НЕ ВЫПОЛНЯЛ РАБОТУ"),"")</f>
        <v/>
      </c>
      <c r="E46" s="182">
        <f>IF($C46&lt;&gt;"",'СПИСОК КЛАССА'!N46,"")</f>
        <v>2</v>
      </c>
      <c r="F46" s="135">
        <v>4</v>
      </c>
      <c r="G46" s="135">
        <v>4</v>
      </c>
      <c r="H46" s="135">
        <v>2</v>
      </c>
      <c r="I46" s="135" t="s">
        <v>354</v>
      </c>
      <c r="J46" s="135">
        <v>1</v>
      </c>
      <c r="K46" s="135">
        <v>1</v>
      </c>
      <c r="L46" s="135">
        <v>3</v>
      </c>
      <c r="M46" s="135">
        <v>2</v>
      </c>
      <c r="N46" s="135">
        <v>1</v>
      </c>
      <c r="O46" s="135">
        <v>2</v>
      </c>
      <c r="P46" s="135"/>
      <c r="Q46" s="135"/>
      <c r="R46" s="135"/>
      <c r="S46" s="135"/>
      <c r="T46" s="135"/>
      <c r="U46" s="135"/>
      <c r="V46" s="135"/>
      <c r="W46" s="135"/>
      <c r="X46" s="135"/>
      <c r="Y46" s="135"/>
      <c r="Z46" s="135"/>
      <c r="AA46" s="135"/>
      <c r="AB46" s="126"/>
      <c r="AC46" s="126"/>
      <c r="AD46" s="126"/>
      <c r="AE46" s="126"/>
      <c r="AF46" s="126"/>
      <c r="AG46" s="60"/>
      <c r="AH46" s="60"/>
      <c r="AI46" s="60"/>
      <c r="AJ46" s="60"/>
      <c r="AK46" s="60"/>
      <c r="AL46" s="60"/>
      <c r="AM46" s="60"/>
      <c r="AN46" s="60"/>
      <c r="AO46" s="60"/>
      <c r="AP46" s="60"/>
      <c r="AQ46" s="60"/>
      <c r="AR46" s="60"/>
      <c r="AS46" s="60"/>
      <c r="AT46" s="98"/>
      <c r="AU46" s="370">
        <f t="shared" ca="1" si="7"/>
        <v>12</v>
      </c>
      <c r="AV46" s="261">
        <f t="shared" ca="1" si="8"/>
        <v>0.8571428571428571</v>
      </c>
      <c r="AW46" s="262">
        <f t="shared" si="9"/>
        <v>8</v>
      </c>
      <c r="AX46" s="263">
        <f t="shared" si="10"/>
        <v>1</v>
      </c>
      <c r="AY46" s="262">
        <f t="shared" si="11"/>
        <v>3</v>
      </c>
      <c r="AZ46" s="263">
        <f t="shared" si="12"/>
        <v>0.75</v>
      </c>
      <c r="BA46" s="281" t="str">
        <f t="shared" si="13"/>
        <v>ВЫСОКИЙ</v>
      </c>
      <c r="BB46" s="260"/>
      <c r="BC46" s="282"/>
      <c r="BD46" s="282"/>
      <c r="BE46" s="282"/>
      <c r="BF46" s="282"/>
      <c r="BG46" s="282"/>
      <c r="BH46" s="282"/>
      <c r="BI46" s="282"/>
      <c r="BJ46" s="141"/>
      <c r="BK46" s="126">
        <f t="shared" si="14"/>
        <v>1</v>
      </c>
      <c r="BL46" s="126">
        <f t="shared" si="15"/>
        <v>1</v>
      </c>
      <c r="BM46" s="126">
        <f t="shared" si="16"/>
        <v>1</v>
      </c>
      <c r="BN46" s="126">
        <f t="shared" si="17"/>
        <v>1</v>
      </c>
      <c r="BO46" s="126">
        <f t="shared" si="18"/>
        <v>1</v>
      </c>
      <c r="BP46" s="126">
        <f t="shared" si="19"/>
        <v>1</v>
      </c>
      <c r="BQ46" s="126">
        <f t="shared" si="20"/>
        <v>1</v>
      </c>
      <c r="BR46" s="126">
        <f t="shared" si="21"/>
        <v>2</v>
      </c>
      <c r="BS46" s="126">
        <f t="shared" si="22"/>
        <v>1</v>
      </c>
      <c r="BT46" s="126">
        <f t="shared" si="23"/>
        <v>2</v>
      </c>
      <c r="BU46" s="141">
        <f t="shared" si="24"/>
        <v>1</v>
      </c>
      <c r="BV46" s="141">
        <f t="shared" si="25"/>
        <v>1</v>
      </c>
      <c r="BW46" s="141"/>
      <c r="BX46" s="141"/>
      <c r="BY46" s="141"/>
    </row>
    <row r="47" spans="1:79" ht="12.75" customHeight="1">
      <c r="A47" s="1">
        <f>IF('СПИСОК КЛАССА'!N47&gt;0,1,0)</f>
        <v>1</v>
      </c>
      <c r="B47" s="236">
        <v>23</v>
      </c>
      <c r="C47" s="59">
        <f>IF(NOT(ISBLANK('СПИСОК КЛАССА'!C47)),'СПИСОК КЛАССА'!C47,"")</f>
        <v>23</v>
      </c>
      <c r="D47" s="83" t="str">
        <f>IF(NOT(ISBLANK('СПИСОК КЛАССА'!D47)),IF($A47=1,'СПИСОК КЛАССА'!D47, "УЧЕНИК НЕ ВЫПОЛНЯЛ РАБОТУ"),"")</f>
        <v/>
      </c>
      <c r="E47" s="182">
        <f>IF($C47&lt;&gt;"",'СПИСОК КЛАССА'!N47,"")</f>
        <v>1</v>
      </c>
      <c r="F47" s="135">
        <v>2</v>
      </c>
      <c r="G47" s="135">
        <v>4</v>
      </c>
      <c r="H47" s="135">
        <v>3</v>
      </c>
      <c r="I47" s="135" t="s">
        <v>353</v>
      </c>
      <c r="J47" s="135">
        <v>1</v>
      </c>
      <c r="K47" s="135">
        <v>1</v>
      </c>
      <c r="L47" s="135">
        <v>2</v>
      </c>
      <c r="M47" s="135">
        <v>2</v>
      </c>
      <c r="N47" s="135">
        <v>1</v>
      </c>
      <c r="O47" s="135">
        <v>1</v>
      </c>
      <c r="P47" s="135"/>
      <c r="Q47" s="135"/>
      <c r="R47" s="135"/>
      <c r="S47" s="135"/>
      <c r="T47" s="135"/>
      <c r="U47" s="135"/>
      <c r="V47" s="135"/>
      <c r="W47" s="135"/>
      <c r="X47" s="135"/>
      <c r="Y47" s="135"/>
      <c r="Z47" s="135"/>
      <c r="AA47" s="135"/>
      <c r="AB47" s="126"/>
      <c r="AC47" s="126"/>
      <c r="AD47" s="126"/>
      <c r="AE47" s="126"/>
      <c r="AF47" s="126"/>
      <c r="AG47" s="60"/>
      <c r="AH47" s="60"/>
      <c r="AI47" s="60"/>
      <c r="AJ47" s="60"/>
      <c r="AK47" s="60"/>
      <c r="AL47" s="60"/>
      <c r="AM47" s="60"/>
      <c r="AN47" s="60"/>
      <c r="AO47" s="60"/>
      <c r="AP47" s="60"/>
      <c r="AQ47" s="60"/>
      <c r="AR47" s="60"/>
      <c r="AS47" s="60"/>
      <c r="AT47" s="98"/>
      <c r="AU47" s="370">
        <f t="shared" ca="1" si="7"/>
        <v>11</v>
      </c>
      <c r="AV47" s="261">
        <f t="shared" ca="1" si="8"/>
        <v>0.7857142857142857</v>
      </c>
      <c r="AW47" s="262">
        <f t="shared" si="9"/>
        <v>8</v>
      </c>
      <c r="AX47" s="263">
        <f t="shared" si="10"/>
        <v>1</v>
      </c>
      <c r="AY47" s="262">
        <f t="shared" si="11"/>
        <v>2</v>
      </c>
      <c r="AZ47" s="263">
        <f t="shared" si="12"/>
        <v>0.5</v>
      </c>
      <c r="BA47" s="281" t="str">
        <f t="shared" si="13"/>
        <v>ПОВЫШЕННЫЙ</v>
      </c>
      <c r="BB47" s="260"/>
      <c r="BC47" s="282"/>
      <c r="BD47" s="282"/>
      <c r="BE47" s="282"/>
      <c r="BF47" s="282"/>
      <c r="BG47" s="282"/>
      <c r="BH47" s="282"/>
      <c r="BI47" s="282"/>
      <c r="BJ47" s="141"/>
      <c r="BK47" s="126">
        <f t="shared" si="14"/>
        <v>1</v>
      </c>
      <c r="BL47" s="126">
        <f t="shared" si="15"/>
        <v>1</v>
      </c>
      <c r="BM47" s="126">
        <f t="shared" si="16"/>
        <v>1</v>
      </c>
      <c r="BN47" s="126">
        <f t="shared" si="17"/>
        <v>1</v>
      </c>
      <c r="BO47" s="126">
        <f t="shared" si="18"/>
        <v>1</v>
      </c>
      <c r="BP47" s="126">
        <f t="shared" si="19"/>
        <v>1</v>
      </c>
      <c r="BQ47" s="126">
        <f t="shared" si="20"/>
        <v>1</v>
      </c>
      <c r="BR47" s="126">
        <f t="shared" si="21"/>
        <v>2</v>
      </c>
      <c r="BS47" s="126">
        <f t="shared" si="22"/>
        <v>1</v>
      </c>
      <c r="BT47" s="126">
        <f t="shared" si="23"/>
        <v>1</v>
      </c>
      <c r="BU47" s="141">
        <f t="shared" si="24"/>
        <v>1</v>
      </c>
      <c r="BV47" s="141">
        <f t="shared" si="25"/>
        <v>1</v>
      </c>
      <c r="BW47" s="141"/>
      <c r="BX47" s="141"/>
      <c r="BY47" s="141"/>
    </row>
    <row r="48" spans="1:79" ht="12.75" customHeight="1">
      <c r="A48" s="1">
        <f>IF('СПИСОК КЛАССА'!N48&gt;0,1,0)</f>
        <v>1</v>
      </c>
      <c r="B48" s="236">
        <v>24</v>
      </c>
      <c r="C48" s="59">
        <f>IF(NOT(ISBLANK('СПИСОК КЛАССА'!C48)),'СПИСОК КЛАССА'!C48,"")</f>
        <v>24</v>
      </c>
      <c r="D48" s="83" t="str">
        <f>IF(NOT(ISBLANK('СПИСОК КЛАССА'!D48)),IF($A48=1,'СПИСОК КЛАССА'!D48, "УЧЕНИК НЕ ВЫПОЛНЯЛ РАБОТУ"),"")</f>
        <v/>
      </c>
      <c r="E48" s="182">
        <f>IF($C48&lt;&gt;"",'СПИСОК КЛАССА'!N48,"")</f>
        <v>2</v>
      </c>
      <c r="F48" s="135">
        <v>4</v>
      </c>
      <c r="G48" s="135">
        <v>4</v>
      </c>
      <c r="H48" s="135">
        <v>2</v>
      </c>
      <c r="I48" s="135" t="s">
        <v>354</v>
      </c>
      <c r="J48" s="135">
        <v>2</v>
      </c>
      <c r="K48" s="135">
        <v>1</v>
      </c>
      <c r="L48" s="135">
        <v>1</v>
      </c>
      <c r="M48" s="135">
        <v>2</v>
      </c>
      <c r="N48" s="135">
        <v>2</v>
      </c>
      <c r="O48" s="135">
        <v>2</v>
      </c>
      <c r="P48" s="135"/>
      <c r="Q48" s="135"/>
      <c r="R48" s="135"/>
      <c r="S48" s="135"/>
      <c r="T48" s="135"/>
      <c r="U48" s="135"/>
      <c r="V48" s="135"/>
      <c r="W48" s="135"/>
      <c r="X48" s="135"/>
      <c r="Y48" s="135"/>
      <c r="Z48" s="135"/>
      <c r="AA48" s="135"/>
      <c r="AB48" s="126"/>
      <c r="AC48" s="126"/>
      <c r="AD48" s="126"/>
      <c r="AE48" s="126"/>
      <c r="AF48" s="126"/>
      <c r="AG48" s="60"/>
      <c r="AH48" s="60"/>
      <c r="AI48" s="60"/>
      <c r="AJ48" s="60"/>
      <c r="AK48" s="60"/>
      <c r="AL48" s="60"/>
      <c r="AM48" s="60"/>
      <c r="AN48" s="60"/>
      <c r="AO48" s="60"/>
      <c r="AP48" s="60"/>
      <c r="AQ48" s="60"/>
      <c r="AR48" s="60"/>
      <c r="AS48" s="60"/>
      <c r="AT48" s="98"/>
      <c r="AU48" s="370">
        <f t="shared" ca="1" si="7"/>
        <v>13</v>
      </c>
      <c r="AV48" s="261">
        <f t="shared" ca="1" si="8"/>
        <v>0.9285714285714286</v>
      </c>
      <c r="AW48" s="262">
        <f t="shared" si="9"/>
        <v>7</v>
      </c>
      <c r="AX48" s="263">
        <f t="shared" si="10"/>
        <v>0.875</v>
      </c>
      <c r="AY48" s="262">
        <f t="shared" si="11"/>
        <v>4</v>
      </c>
      <c r="AZ48" s="263">
        <f t="shared" si="12"/>
        <v>1</v>
      </c>
      <c r="BA48" s="281" t="str">
        <f t="shared" si="13"/>
        <v>ПОВЫШЕННЫЙ</v>
      </c>
      <c r="BB48" s="260"/>
      <c r="BC48" s="282"/>
      <c r="BD48" s="282"/>
      <c r="BE48" s="282"/>
      <c r="BF48" s="282"/>
      <c r="BG48" s="282"/>
      <c r="BH48" s="282"/>
      <c r="BI48" s="282"/>
      <c r="BJ48" s="141"/>
      <c r="BK48" s="126">
        <f t="shared" si="14"/>
        <v>1</v>
      </c>
      <c r="BL48" s="126">
        <f t="shared" si="15"/>
        <v>1</v>
      </c>
      <c r="BM48" s="126">
        <f t="shared" si="16"/>
        <v>1</v>
      </c>
      <c r="BN48" s="126">
        <f t="shared" si="17"/>
        <v>1</v>
      </c>
      <c r="BO48" s="126">
        <f t="shared" si="18"/>
        <v>2</v>
      </c>
      <c r="BP48" s="126">
        <f t="shared" si="19"/>
        <v>1</v>
      </c>
      <c r="BQ48" s="126">
        <f t="shared" si="20"/>
        <v>0</v>
      </c>
      <c r="BR48" s="126">
        <f t="shared" si="21"/>
        <v>2</v>
      </c>
      <c r="BS48" s="126">
        <f t="shared" si="22"/>
        <v>2</v>
      </c>
      <c r="BT48" s="126">
        <f t="shared" si="23"/>
        <v>2</v>
      </c>
      <c r="BU48" s="141">
        <f t="shared" si="24"/>
        <v>1</v>
      </c>
      <c r="BV48" s="141">
        <f t="shared" si="25"/>
        <v>1</v>
      </c>
      <c r="BW48" s="141"/>
      <c r="BX48" s="141"/>
      <c r="BY48" s="141"/>
    </row>
    <row r="49" spans="1:77" ht="12.75" customHeight="1">
      <c r="A49" s="1">
        <f>IF('СПИСОК КЛАССА'!N49&gt;0,1,0)</f>
        <v>1</v>
      </c>
      <c r="B49" s="236">
        <v>25</v>
      </c>
      <c r="C49" s="59">
        <f>IF(NOT(ISBLANK('СПИСОК КЛАССА'!C49)),'СПИСОК КЛАССА'!C49,"")</f>
        <v>25</v>
      </c>
      <c r="D49" s="83" t="str">
        <f>IF(NOT(ISBLANK('СПИСОК КЛАССА'!D49)),IF($A49=1,'СПИСОК КЛАССА'!D49, "УЧЕНИК НЕ ВЫПОЛНЯЛ РАБОТУ"),"")</f>
        <v/>
      </c>
      <c r="E49" s="182">
        <f>IF($C49&lt;&gt;"",'СПИСОК КЛАССА'!N49,"")</f>
        <v>1</v>
      </c>
      <c r="F49" s="135">
        <v>2</v>
      </c>
      <c r="G49" s="135">
        <v>4</v>
      </c>
      <c r="H49" s="135">
        <v>1</v>
      </c>
      <c r="I49" s="135" t="s">
        <v>353</v>
      </c>
      <c r="J49" s="135">
        <v>1</v>
      </c>
      <c r="K49" s="135">
        <v>1</v>
      </c>
      <c r="L49" s="135">
        <v>2</v>
      </c>
      <c r="M49" s="135">
        <v>2</v>
      </c>
      <c r="N49" s="135">
        <v>2</v>
      </c>
      <c r="O49" s="135">
        <v>2</v>
      </c>
      <c r="P49" s="135"/>
      <c r="Q49" s="135"/>
      <c r="R49" s="135"/>
      <c r="S49" s="135"/>
      <c r="T49" s="135"/>
      <c r="U49" s="135"/>
      <c r="V49" s="135"/>
      <c r="W49" s="135"/>
      <c r="X49" s="135"/>
      <c r="Y49" s="135"/>
      <c r="Z49" s="135"/>
      <c r="AA49" s="135"/>
      <c r="AB49" s="126"/>
      <c r="AC49" s="126"/>
      <c r="AD49" s="126"/>
      <c r="AE49" s="126"/>
      <c r="AF49" s="126"/>
      <c r="AG49" s="60"/>
      <c r="AH49" s="60"/>
      <c r="AI49" s="60"/>
      <c r="AJ49" s="60"/>
      <c r="AK49" s="60"/>
      <c r="AL49" s="60"/>
      <c r="AM49" s="60"/>
      <c r="AN49" s="60"/>
      <c r="AO49" s="60"/>
      <c r="AP49" s="60"/>
      <c r="AQ49" s="60"/>
      <c r="AR49" s="60"/>
      <c r="AS49" s="60"/>
      <c r="AT49" s="98"/>
      <c r="AU49" s="370">
        <f t="shared" ca="1" si="7"/>
        <v>12</v>
      </c>
      <c r="AV49" s="261">
        <f t="shared" ca="1" si="8"/>
        <v>0.8571428571428571</v>
      </c>
      <c r="AW49" s="262">
        <f t="shared" si="9"/>
        <v>7</v>
      </c>
      <c r="AX49" s="263">
        <f t="shared" si="10"/>
        <v>0.875</v>
      </c>
      <c r="AY49" s="262">
        <f t="shared" si="11"/>
        <v>4</v>
      </c>
      <c r="AZ49" s="263">
        <f t="shared" si="12"/>
        <v>1</v>
      </c>
      <c r="BA49" s="281" t="str">
        <f t="shared" si="13"/>
        <v>ПОВЫШЕННЫЙ</v>
      </c>
      <c r="BB49" s="260"/>
      <c r="BC49" s="282"/>
      <c r="BD49" s="282"/>
      <c r="BE49" s="282"/>
      <c r="BF49" s="282"/>
      <c r="BG49" s="282"/>
      <c r="BH49" s="282"/>
      <c r="BI49" s="282"/>
      <c r="BJ49" s="141"/>
      <c r="BK49" s="126">
        <f t="shared" si="14"/>
        <v>1</v>
      </c>
      <c r="BL49" s="126">
        <f t="shared" si="15"/>
        <v>1</v>
      </c>
      <c r="BM49" s="126">
        <f t="shared" si="16"/>
        <v>0</v>
      </c>
      <c r="BN49" s="126">
        <f t="shared" si="17"/>
        <v>1</v>
      </c>
      <c r="BO49" s="126">
        <f t="shared" si="18"/>
        <v>1</v>
      </c>
      <c r="BP49" s="126">
        <f t="shared" si="19"/>
        <v>1</v>
      </c>
      <c r="BQ49" s="126">
        <f t="shared" si="20"/>
        <v>1</v>
      </c>
      <c r="BR49" s="126">
        <f t="shared" si="21"/>
        <v>2</v>
      </c>
      <c r="BS49" s="126">
        <f t="shared" si="22"/>
        <v>2</v>
      </c>
      <c r="BT49" s="126">
        <f t="shared" si="23"/>
        <v>2</v>
      </c>
      <c r="BU49" s="141">
        <f t="shared" si="24"/>
        <v>1</v>
      </c>
      <c r="BV49" s="141">
        <f t="shared" si="25"/>
        <v>1</v>
      </c>
      <c r="BW49" s="141"/>
      <c r="BX49" s="141"/>
      <c r="BY49" s="141"/>
    </row>
    <row r="50" spans="1:77" ht="12.75" customHeight="1">
      <c r="A50" s="1">
        <f>IF('СПИСОК КЛАССА'!N50&gt;0,1,0)</f>
        <v>1</v>
      </c>
      <c r="B50" s="236">
        <v>26</v>
      </c>
      <c r="C50" s="59">
        <f>IF(NOT(ISBLANK('СПИСОК КЛАССА'!C50)),'СПИСОК КЛАССА'!C50,"")</f>
        <v>26</v>
      </c>
      <c r="D50" s="83" t="str">
        <f>IF(NOT(ISBLANK('СПИСОК КЛАССА'!D50)),IF($A50=1,'СПИСОК КЛАССА'!D50, "УЧЕНИК НЕ ВЫПОЛНЯЛ РАБОТУ"),"")</f>
        <v/>
      </c>
      <c r="E50" s="182">
        <f>IF($C50&lt;&gt;"",'СПИСОК КЛАССА'!N50,"")</f>
        <v>1</v>
      </c>
      <c r="F50" s="135">
        <v>2</v>
      </c>
      <c r="G50" s="135">
        <v>4</v>
      </c>
      <c r="H50" s="135">
        <v>3</v>
      </c>
      <c r="I50" s="135" t="s">
        <v>353</v>
      </c>
      <c r="J50" s="135">
        <v>2</v>
      </c>
      <c r="K50" s="135">
        <v>1</v>
      </c>
      <c r="L50" s="135">
        <v>2</v>
      </c>
      <c r="M50" s="135">
        <v>2</v>
      </c>
      <c r="N50" s="135">
        <v>2</v>
      </c>
      <c r="O50" s="135">
        <v>2</v>
      </c>
      <c r="P50" s="135"/>
      <c r="Q50" s="135"/>
      <c r="R50" s="135"/>
      <c r="S50" s="135"/>
      <c r="T50" s="135"/>
      <c r="U50" s="135"/>
      <c r="V50" s="135"/>
      <c r="W50" s="135"/>
      <c r="X50" s="135"/>
      <c r="Y50" s="135"/>
      <c r="Z50" s="135"/>
      <c r="AA50" s="135"/>
      <c r="AB50" s="126"/>
      <c r="AC50" s="126"/>
      <c r="AD50" s="126"/>
      <c r="AE50" s="126"/>
      <c r="AF50" s="126"/>
      <c r="AG50" s="60"/>
      <c r="AH50" s="60"/>
      <c r="AI50" s="60"/>
      <c r="AJ50" s="60"/>
      <c r="AK50" s="60"/>
      <c r="AL50" s="60"/>
      <c r="AM50" s="60"/>
      <c r="AN50" s="60"/>
      <c r="AO50" s="60"/>
      <c r="AP50" s="60"/>
      <c r="AQ50" s="60"/>
      <c r="AR50" s="60"/>
      <c r="AS50" s="60"/>
      <c r="AT50" s="98"/>
      <c r="AU50" s="370">
        <f t="shared" ca="1" si="7"/>
        <v>14</v>
      </c>
      <c r="AV50" s="261">
        <f t="shared" ca="1" si="8"/>
        <v>1</v>
      </c>
      <c r="AW50" s="262">
        <f t="shared" si="9"/>
        <v>8</v>
      </c>
      <c r="AX50" s="263">
        <f t="shared" si="10"/>
        <v>1</v>
      </c>
      <c r="AY50" s="262">
        <f t="shared" si="11"/>
        <v>4</v>
      </c>
      <c r="AZ50" s="263">
        <f t="shared" si="12"/>
        <v>1</v>
      </c>
      <c r="BA50" s="281" t="str">
        <f t="shared" si="13"/>
        <v>ВЫСОКИЙ</v>
      </c>
      <c r="BB50" s="260"/>
      <c r="BC50" s="282"/>
      <c r="BD50" s="282"/>
      <c r="BE50" s="282"/>
      <c r="BF50" s="282"/>
      <c r="BG50" s="282"/>
      <c r="BH50" s="282"/>
      <c r="BI50" s="282"/>
      <c r="BJ50" s="141"/>
      <c r="BK50" s="126">
        <f t="shared" si="14"/>
        <v>1</v>
      </c>
      <c r="BL50" s="126">
        <f t="shared" si="15"/>
        <v>1</v>
      </c>
      <c r="BM50" s="126">
        <f t="shared" si="16"/>
        <v>1</v>
      </c>
      <c r="BN50" s="126">
        <f t="shared" si="17"/>
        <v>1</v>
      </c>
      <c r="BO50" s="126">
        <f t="shared" si="18"/>
        <v>2</v>
      </c>
      <c r="BP50" s="126">
        <f t="shared" si="19"/>
        <v>1</v>
      </c>
      <c r="BQ50" s="126">
        <f t="shared" si="20"/>
        <v>1</v>
      </c>
      <c r="BR50" s="126">
        <f t="shared" si="21"/>
        <v>2</v>
      </c>
      <c r="BS50" s="126">
        <f t="shared" si="22"/>
        <v>2</v>
      </c>
      <c r="BT50" s="126">
        <f t="shared" si="23"/>
        <v>2</v>
      </c>
      <c r="BU50" s="141">
        <f t="shared" si="24"/>
        <v>1</v>
      </c>
      <c r="BV50" s="141">
        <f t="shared" si="25"/>
        <v>1</v>
      </c>
      <c r="BW50" s="141"/>
      <c r="BX50" s="141"/>
      <c r="BY50" s="141"/>
    </row>
    <row r="51" spans="1:77" ht="12.75" customHeight="1">
      <c r="A51" s="1">
        <f>IF('СПИСОК КЛАССА'!N51&gt;0,1,0)</f>
        <v>1</v>
      </c>
      <c r="B51" s="236">
        <v>27</v>
      </c>
      <c r="C51" s="59">
        <f>IF(NOT(ISBLANK('СПИСОК КЛАССА'!C51)),'СПИСОК КЛАССА'!C51,"")</f>
        <v>27</v>
      </c>
      <c r="D51" s="83" t="str">
        <f>IF(NOT(ISBLANK('СПИСОК КЛАССА'!D51)),IF($A51=1,'СПИСОК КЛАССА'!D51, "УЧЕНИК НЕ ВЫПОЛНЯЛ РАБОТУ"),"")</f>
        <v/>
      </c>
      <c r="E51" s="182">
        <f>IF($C51&lt;&gt;"",'СПИСОК КЛАССА'!N51,"")</f>
        <v>2</v>
      </c>
      <c r="F51" s="135">
        <v>4</v>
      </c>
      <c r="G51" s="135">
        <v>4</v>
      </c>
      <c r="H51" s="135">
        <v>2</v>
      </c>
      <c r="I51" s="135" t="s">
        <v>354</v>
      </c>
      <c r="J51" s="135">
        <v>1</v>
      </c>
      <c r="K51" s="135">
        <v>1</v>
      </c>
      <c r="L51" s="135">
        <v>2</v>
      </c>
      <c r="M51" s="135">
        <v>2</v>
      </c>
      <c r="N51" s="135">
        <v>1</v>
      </c>
      <c r="O51" s="135">
        <v>2</v>
      </c>
      <c r="P51" s="135"/>
      <c r="Q51" s="135"/>
      <c r="R51" s="135"/>
      <c r="S51" s="135"/>
      <c r="T51" s="135"/>
      <c r="U51" s="135"/>
      <c r="V51" s="135"/>
      <c r="W51" s="135"/>
      <c r="X51" s="135"/>
      <c r="Y51" s="135"/>
      <c r="Z51" s="135"/>
      <c r="AA51" s="135"/>
      <c r="AB51" s="126"/>
      <c r="AC51" s="126"/>
      <c r="AD51" s="126"/>
      <c r="AE51" s="126"/>
      <c r="AF51" s="126"/>
      <c r="AG51" s="60"/>
      <c r="AH51" s="60"/>
      <c r="AI51" s="60"/>
      <c r="AJ51" s="60"/>
      <c r="AK51" s="60"/>
      <c r="AL51" s="60"/>
      <c r="AM51" s="60"/>
      <c r="AN51" s="60"/>
      <c r="AO51" s="60"/>
      <c r="AP51" s="60"/>
      <c r="AQ51" s="60"/>
      <c r="AR51" s="60"/>
      <c r="AS51" s="60"/>
      <c r="AT51" s="98"/>
      <c r="AU51" s="370">
        <f t="shared" ca="1" si="7"/>
        <v>11</v>
      </c>
      <c r="AV51" s="261">
        <f t="shared" ca="1" si="8"/>
        <v>0.7857142857142857</v>
      </c>
      <c r="AW51" s="262">
        <f t="shared" si="9"/>
        <v>7</v>
      </c>
      <c r="AX51" s="263">
        <f t="shared" si="10"/>
        <v>0.875</v>
      </c>
      <c r="AY51" s="262">
        <f t="shared" si="11"/>
        <v>3</v>
      </c>
      <c r="AZ51" s="263">
        <f t="shared" si="12"/>
        <v>0.75</v>
      </c>
      <c r="BA51" s="281" t="str">
        <f t="shared" si="13"/>
        <v>ПОВЫШЕННЫЙ</v>
      </c>
      <c r="BB51" s="260"/>
      <c r="BC51" s="282"/>
      <c r="BD51" s="282"/>
      <c r="BE51" s="282"/>
      <c r="BF51" s="282"/>
      <c r="BG51" s="282"/>
      <c r="BH51" s="282"/>
      <c r="BI51" s="282"/>
      <c r="BJ51" s="141"/>
      <c r="BK51" s="126">
        <f t="shared" si="14"/>
        <v>1</v>
      </c>
      <c r="BL51" s="126">
        <f t="shared" si="15"/>
        <v>1</v>
      </c>
      <c r="BM51" s="126">
        <f t="shared" si="16"/>
        <v>1</v>
      </c>
      <c r="BN51" s="126">
        <f t="shared" si="17"/>
        <v>1</v>
      </c>
      <c r="BO51" s="126">
        <f t="shared" si="18"/>
        <v>1</v>
      </c>
      <c r="BP51" s="126">
        <f t="shared" si="19"/>
        <v>1</v>
      </c>
      <c r="BQ51" s="126">
        <f t="shared" si="20"/>
        <v>0</v>
      </c>
      <c r="BR51" s="126">
        <f t="shared" si="21"/>
        <v>2</v>
      </c>
      <c r="BS51" s="126">
        <f t="shared" si="22"/>
        <v>1</v>
      </c>
      <c r="BT51" s="126">
        <f t="shared" si="23"/>
        <v>2</v>
      </c>
      <c r="BU51" s="141">
        <f t="shared" si="24"/>
        <v>1</v>
      </c>
      <c r="BV51" s="141">
        <f t="shared" si="25"/>
        <v>1</v>
      </c>
      <c r="BW51" s="141"/>
      <c r="BX51" s="141"/>
      <c r="BY51" s="141"/>
    </row>
    <row r="52" spans="1:77" ht="12.75" customHeight="1">
      <c r="A52" s="1">
        <f>IF('СПИСОК КЛАССА'!N52&gt;0,1,0)</f>
        <v>1</v>
      </c>
      <c r="B52" s="236">
        <v>28</v>
      </c>
      <c r="C52" s="59">
        <f>IF(NOT(ISBLANK('СПИСОК КЛАССА'!C52)),'СПИСОК КЛАССА'!C52,"")</f>
        <v>28</v>
      </c>
      <c r="D52" s="83" t="str">
        <f>IF(NOT(ISBLANK('СПИСОК КЛАССА'!D52)),IF($A52=1,'СПИСОК КЛАССА'!D52, "УЧЕНИК НЕ ВЫПОЛНЯЛ РАБОТУ"),"")</f>
        <v/>
      </c>
      <c r="E52" s="182">
        <f>IF($C52&lt;&gt;"",'СПИСОК КЛАССА'!N52,"")</f>
        <v>1</v>
      </c>
      <c r="F52" s="135">
        <v>2</v>
      </c>
      <c r="G52" s="135">
        <v>4</v>
      </c>
      <c r="H52" s="135">
        <v>3</v>
      </c>
      <c r="I52" s="135" t="s">
        <v>353</v>
      </c>
      <c r="J52" s="135">
        <v>1</v>
      </c>
      <c r="K52" s="135">
        <v>1</v>
      </c>
      <c r="L52" s="135">
        <v>2</v>
      </c>
      <c r="M52" s="135">
        <v>2</v>
      </c>
      <c r="N52" s="135">
        <v>2</v>
      </c>
      <c r="O52" s="135">
        <v>1</v>
      </c>
      <c r="P52" s="135"/>
      <c r="Q52" s="135"/>
      <c r="R52" s="135"/>
      <c r="S52" s="135"/>
      <c r="T52" s="135"/>
      <c r="U52" s="135"/>
      <c r="V52" s="135"/>
      <c r="W52" s="135"/>
      <c r="X52" s="135"/>
      <c r="Y52" s="135"/>
      <c r="Z52" s="135"/>
      <c r="AA52" s="135"/>
      <c r="AB52" s="126"/>
      <c r="AC52" s="126"/>
      <c r="AD52" s="126"/>
      <c r="AE52" s="126"/>
      <c r="AF52" s="126"/>
      <c r="AG52" s="60"/>
      <c r="AH52" s="60"/>
      <c r="AI52" s="60"/>
      <c r="AJ52" s="60"/>
      <c r="AK52" s="60"/>
      <c r="AL52" s="60"/>
      <c r="AM52" s="60"/>
      <c r="AN52" s="60"/>
      <c r="AO52" s="60"/>
      <c r="AP52" s="60"/>
      <c r="AQ52" s="60"/>
      <c r="AR52" s="60"/>
      <c r="AS52" s="60"/>
      <c r="AT52" s="98"/>
      <c r="AU52" s="370">
        <f t="shared" ca="1" si="7"/>
        <v>12</v>
      </c>
      <c r="AV52" s="261">
        <f t="shared" ca="1" si="8"/>
        <v>0.8571428571428571</v>
      </c>
      <c r="AW52" s="262">
        <f t="shared" si="9"/>
        <v>8</v>
      </c>
      <c r="AX52" s="263">
        <f t="shared" si="10"/>
        <v>1</v>
      </c>
      <c r="AY52" s="262">
        <f t="shared" si="11"/>
        <v>3</v>
      </c>
      <c r="AZ52" s="263">
        <f t="shared" si="12"/>
        <v>0.75</v>
      </c>
      <c r="BA52" s="281" t="str">
        <f t="shared" si="13"/>
        <v>ВЫСОКИЙ</v>
      </c>
      <c r="BB52" s="260"/>
      <c r="BC52" s="282"/>
      <c r="BD52" s="282"/>
      <c r="BE52" s="282"/>
      <c r="BF52" s="282"/>
      <c r="BG52" s="282"/>
      <c r="BH52" s="282"/>
      <c r="BI52" s="282"/>
      <c r="BJ52" s="141"/>
      <c r="BK52" s="126">
        <f t="shared" si="14"/>
        <v>1</v>
      </c>
      <c r="BL52" s="126">
        <f t="shared" si="15"/>
        <v>1</v>
      </c>
      <c r="BM52" s="126">
        <f t="shared" si="16"/>
        <v>1</v>
      </c>
      <c r="BN52" s="126">
        <f t="shared" si="17"/>
        <v>1</v>
      </c>
      <c r="BO52" s="126">
        <f t="shared" si="18"/>
        <v>1</v>
      </c>
      <c r="BP52" s="126">
        <f t="shared" si="19"/>
        <v>1</v>
      </c>
      <c r="BQ52" s="126">
        <f t="shared" si="20"/>
        <v>1</v>
      </c>
      <c r="BR52" s="126">
        <f t="shared" si="21"/>
        <v>2</v>
      </c>
      <c r="BS52" s="126">
        <f t="shared" si="22"/>
        <v>2</v>
      </c>
      <c r="BT52" s="126">
        <f t="shared" si="23"/>
        <v>1</v>
      </c>
      <c r="BU52" s="141">
        <f t="shared" si="24"/>
        <v>1</v>
      </c>
      <c r="BV52" s="141">
        <f t="shared" si="25"/>
        <v>1</v>
      </c>
      <c r="BW52" s="141"/>
      <c r="BX52" s="141"/>
      <c r="BY52" s="141"/>
    </row>
    <row r="53" spans="1:77" ht="12.75" customHeight="1">
      <c r="A53" s="1">
        <f>IF('СПИСОК КЛАССА'!N53&gt;0,1,0)</f>
        <v>1</v>
      </c>
      <c r="B53" s="236">
        <v>29</v>
      </c>
      <c r="C53" s="59">
        <f>IF(NOT(ISBLANK('СПИСОК КЛАССА'!C53)),'СПИСОК КЛАССА'!C53,"")</f>
        <v>29</v>
      </c>
      <c r="D53" s="83" t="str">
        <f>IF(NOT(ISBLANK('СПИСОК КЛАССА'!D53)),IF($A53=1,'СПИСОК КЛАССА'!D53, "УЧЕНИК НЕ ВЫПОЛНЯЛ РАБОТУ"),"")</f>
        <v/>
      </c>
      <c r="E53" s="182">
        <f>IF($C53&lt;&gt;"",'СПИСОК КЛАССА'!N53,"")</f>
        <v>1</v>
      </c>
      <c r="F53" s="135">
        <v>2</v>
      </c>
      <c r="G53" s="135">
        <v>4</v>
      </c>
      <c r="H53" s="135">
        <v>3</v>
      </c>
      <c r="I53" s="135" t="s">
        <v>353</v>
      </c>
      <c r="J53" s="135">
        <v>2</v>
      </c>
      <c r="K53" s="135">
        <v>1</v>
      </c>
      <c r="L53" s="135">
        <v>2</v>
      </c>
      <c r="M53" s="135">
        <v>2</v>
      </c>
      <c r="N53" s="135">
        <v>2</v>
      </c>
      <c r="O53" s="135">
        <v>1</v>
      </c>
      <c r="P53" s="135"/>
      <c r="Q53" s="135"/>
      <c r="R53" s="135"/>
      <c r="S53" s="135"/>
      <c r="T53" s="135"/>
      <c r="U53" s="135"/>
      <c r="V53" s="135"/>
      <c r="W53" s="135"/>
      <c r="X53" s="135"/>
      <c r="Y53" s="135"/>
      <c r="Z53" s="135"/>
      <c r="AA53" s="135"/>
      <c r="AB53" s="126"/>
      <c r="AC53" s="126"/>
      <c r="AD53" s="126"/>
      <c r="AE53" s="126"/>
      <c r="AF53" s="126"/>
      <c r="AG53" s="60"/>
      <c r="AH53" s="60"/>
      <c r="AI53" s="60"/>
      <c r="AJ53" s="60"/>
      <c r="AK53" s="60"/>
      <c r="AL53" s="60"/>
      <c r="AM53" s="60"/>
      <c r="AN53" s="60"/>
      <c r="AO53" s="60"/>
      <c r="AP53" s="60"/>
      <c r="AQ53" s="60"/>
      <c r="AR53" s="60"/>
      <c r="AS53" s="60"/>
      <c r="AT53" s="98"/>
      <c r="AU53" s="370">
        <f t="shared" ca="1" si="7"/>
        <v>13</v>
      </c>
      <c r="AV53" s="261">
        <f t="shared" ca="1" si="8"/>
        <v>0.9285714285714286</v>
      </c>
      <c r="AW53" s="262">
        <f t="shared" si="9"/>
        <v>8</v>
      </c>
      <c r="AX53" s="263">
        <f t="shared" si="10"/>
        <v>1</v>
      </c>
      <c r="AY53" s="262">
        <f t="shared" si="11"/>
        <v>3</v>
      </c>
      <c r="AZ53" s="263">
        <f t="shared" si="12"/>
        <v>0.75</v>
      </c>
      <c r="BA53" s="281" t="str">
        <f t="shared" si="13"/>
        <v>ВЫСОКИЙ</v>
      </c>
      <c r="BB53" s="260"/>
      <c r="BC53" s="282"/>
      <c r="BD53" s="282"/>
      <c r="BE53" s="282"/>
      <c r="BF53" s="282"/>
      <c r="BG53" s="282"/>
      <c r="BH53" s="282"/>
      <c r="BI53" s="282"/>
      <c r="BJ53" s="141"/>
      <c r="BK53" s="126">
        <f t="shared" si="14"/>
        <v>1</v>
      </c>
      <c r="BL53" s="126">
        <f t="shared" si="15"/>
        <v>1</v>
      </c>
      <c r="BM53" s="126">
        <f t="shared" si="16"/>
        <v>1</v>
      </c>
      <c r="BN53" s="126">
        <f t="shared" si="17"/>
        <v>1</v>
      </c>
      <c r="BO53" s="126">
        <f t="shared" si="18"/>
        <v>2</v>
      </c>
      <c r="BP53" s="126">
        <f t="shared" si="19"/>
        <v>1</v>
      </c>
      <c r="BQ53" s="126">
        <f t="shared" si="20"/>
        <v>1</v>
      </c>
      <c r="BR53" s="126">
        <f t="shared" si="21"/>
        <v>2</v>
      </c>
      <c r="BS53" s="126">
        <f t="shared" si="22"/>
        <v>2</v>
      </c>
      <c r="BT53" s="126">
        <f t="shared" si="23"/>
        <v>1</v>
      </c>
      <c r="BU53" s="141">
        <f t="shared" si="24"/>
        <v>1</v>
      </c>
      <c r="BV53" s="141">
        <f t="shared" si="25"/>
        <v>1</v>
      </c>
      <c r="BW53" s="141"/>
      <c r="BX53" s="141"/>
      <c r="BY53" s="141"/>
    </row>
    <row r="54" spans="1:77" ht="12.75" customHeight="1">
      <c r="A54" s="1">
        <f>IF('СПИСОК КЛАССА'!N54&gt;0,1,0)</f>
        <v>1</v>
      </c>
      <c r="B54" s="236">
        <v>30</v>
      </c>
      <c r="C54" s="59">
        <f>IF(NOT(ISBLANK('СПИСОК КЛАССА'!C54)),'СПИСОК КЛАССА'!C54,"")</f>
        <v>30</v>
      </c>
      <c r="D54" s="83" t="str">
        <f>IF(NOT(ISBLANK('СПИСОК КЛАССА'!D54)),IF($A54=1,'СПИСОК КЛАССА'!D54, "УЧЕНИК НЕ ВЫПОЛНЯЛ РАБОТУ"),"")</f>
        <v/>
      </c>
      <c r="E54" s="182">
        <f>IF($C54&lt;&gt;"",'СПИСОК КЛАССА'!N54,"")</f>
        <v>2</v>
      </c>
      <c r="F54" s="135">
        <v>4</v>
      </c>
      <c r="G54" s="135">
        <v>1</v>
      </c>
      <c r="H54" s="135">
        <v>2</v>
      </c>
      <c r="I54" s="135" t="s">
        <v>354</v>
      </c>
      <c r="J54" s="135">
        <v>1</v>
      </c>
      <c r="K54" s="135">
        <v>1</v>
      </c>
      <c r="L54" s="135">
        <v>3</v>
      </c>
      <c r="M54" s="135">
        <v>2</v>
      </c>
      <c r="N54" s="135">
        <v>2</v>
      </c>
      <c r="O54" s="135">
        <v>2</v>
      </c>
      <c r="P54" s="135"/>
      <c r="Q54" s="135"/>
      <c r="R54" s="135"/>
      <c r="S54" s="135"/>
      <c r="T54" s="135"/>
      <c r="U54" s="135"/>
      <c r="V54" s="135"/>
      <c r="W54" s="135"/>
      <c r="X54" s="135"/>
      <c r="Y54" s="135"/>
      <c r="Z54" s="135"/>
      <c r="AA54" s="135"/>
      <c r="AB54" s="126"/>
      <c r="AC54" s="126"/>
      <c r="AD54" s="126"/>
      <c r="AE54" s="126"/>
      <c r="AF54" s="126"/>
      <c r="AG54" s="60"/>
      <c r="AH54" s="60"/>
      <c r="AI54" s="60"/>
      <c r="AJ54" s="60"/>
      <c r="AK54" s="60"/>
      <c r="AL54" s="60"/>
      <c r="AM54" s="60"/>
      <c r="AN54" s="60"/>
      <c r="AO54" s="60"/>
      <c r="AP54" s="60"/>
      <c r="AQ54" s="60"/>
      <c r="AR54" s="60"/>
      <c r="AS54" s="60"/>
      <c r="AT54" s="98"/>
      <c r="AU54" s="370">
        <f t="shared" ca="1" si="7"/>
        <v>12</v>
      </c>
      <c r="AV54" s="261">
        <f t="shared" ca="1" si="8"/>
        <v>0.8571428571428571</v>
      </c>
      <c r="AW54" s="262">
        <f t="shared" si="9"/>
        <v>7</v>
      </c>
      <c r="AX54" s="263">
        <f t="shared" si="10"/>
        <v>0.875</v>
      </c>
      <c r="AY54" s="262">
        <f t="shared" si="11"/>
        <v>4</v>
      </c>
      <c r="AZ54" s="263">
        <f t="shared" si="12"/>
        <v>1</v>
      </c>
      <c r="BA54" s="281" t="str">
        <f t="shared" si="13"/>
        <v>ПОВЫШЕННЫЙ</v>
      </c>
      <c r="BB54" s="260"/>
      <c r="BC54" s="282"/>
      <c r="BD54" s="282"/>
      <c r="BE54" s="282"/>
      <c r="BF54" s="282"/>
      <c r="BG54" s="282"/>
      <c r="BH54" s="282"/>
      <c r="BI54" s="282"/>
      <c r="BJ54" s="141"/>
      <c r="BK54" s="126">
        <f t="shared" si="14"/>
        <v>1</v>
      </c>
      <c r="BL54" s="126">
        <f t="shared" si="15"/>
        <v>0</v>
      </c>
      <c r="BM54" s="126">
        <f t="shared" si="16"/>
        <v>1</v>
      </c>
      <c r="BN54" s="126">
        <f t="shared" si="17"/>
        <v>1</v>
      </c>
      <c r="BO54" s="126">
        <f t="shared" si="18"/>
        <v>1</v>
      </c>
      <c r="BP54" s="126">
        <f t="shared" si="19"/>
        <v>1</v>
      </c>
      <c r="BQ54" s="126">
        <f t="shared" si="20"/>
        <v>1</v>
      </c>
      <c r="BR54" s="126">
        <f t="shared" si="21"/>
        <v>2</v>
      </c>
      <c r="BS54" s="126">
        <f t="shared" si="22"/>
        <v>2</v>
      </c>
      <c r="BT54" s="126">
        <f t="shared" si="23"/>
        <v>2</v>
      </c>
      <c r="BU54" s="141">
        <f t="shared" si="24"/>
        <v>1</v>
      </c>
      <c r="BV54" s="141">
        <f t="shared" si="25"/>
        <v>1</v>
      </c>
      <c r="BW54" s="141"/>
      <c r="BX54" s="141"/>
      <c r="BY54" s="141"/>
    </row>
    <row r="55" spans="1:77" ht="12.75" customHeight="1">
      <c r="A55" s="1">
        <f>IF('СПИСОК КЛАССА'!N55&gt;0,1,0)</f>
        <v>0</v>
      </c>
      <c r="B55" s="236">
        <v>31</v>
      </c>
      <c r="C55" s="59" t="str">
        <f>IF(NOT(ISBLANK('СПИСОК КЛАССА'!C55)),'СПИСОК КЛАССА'!C55,"")</f>
        <v/>
      </c>
      <c r="D55" s="83" t="str">
        <f>IF(NOT(ISBLANK('СПИСОК КЛАССА'!D55)),IF($A55=1,'СПИСОК КЛАССА'!D55, "УЧЕНИК НЕ ВЫПОЛНЯЛ РАБОТУ"),"")</f>
        <v/>
      </c>
      <c r="E55" s="182" t="str">
        <f>IF($C55&lt;&gt;"",'СПИСОК КЛАССА'!N55,"")</f>
        <v/>
      </c>
      <c r="F55" s="135"/>
      <c r="G55" s="135"/>
      <c r="H55" s="135"/>
      <c r="I55" s="135"/>
      <c r="J55" s="135"/>
      <c r="K55" s="135"/>
      <c r="L55" s="135"/>
      <c r="M55" s="135"/>
      <c r="N55" s="135"/>
      <c r="O55" s="135"/>
      <c r="P55" s="135"/>
      <c r="Q55" s="135"/>
      <c r="R55" s="135"/>
      <c r="S55" s="135"/>
      <c r="T55" s="135"/>
      <c r="U55" s="135"/>
      <c r="V55" s="135"/>
      <c r="W55" s="135"/>
      <c r="X55" s="135"/>
      <c r="Y55" s="135"/>
      <c r="Z55" s="135"/>
      <c r="AA55" s="135"/>
      <c r="AB55" s="126"/>
      <c r="AC55" s="126"/>
      <c r="AD55" s="126"/>
      <c r="AE55" s="126"/>
      <c r="AF55" s="126"/>
      <c r="AG55" s="60"/>
      <c r="AH55" s="60"/>
      <c r="AI55" s="60"/>
      <c r="AJ55" s="60"/>
      <c r="AK55" s="60"/>
      <c r="AL55" s="60"/>
      <c r="AM55" s="60"/>
      <c r="AN55" s="60"/>
      <c r="AO55" s="60"/>
      <c r="AP55" s="60"/>
      <c r="AQ55" s="60"/>
      <c r="AR55" s="60"/>
      <c r="AS55" s="60"/>
      <c r="AT55" s="98"/>
      <c r="AU55" s="370" t="str">
        <f t="shared" ca="1" si="7"/>
        <v/>
      </c>
      <c r="AV55" s="261" t="str">
        <f t="shared" si="8"/>
        <v/>
      </c>
      <c r="AW55" s="262" t="str">
        <f t="shared" si="9"/>
        <v/>
      </c>
      <c r="AX55" s="263" t="str">
        <f t="shared" si="10"/>
        <v/>
      </c>
      <c r="AY55" s="262" t="str">
        <f t="shared" si="11"/>
        <v/>
      </c>
      <c r="AZ55" s="263" t="str">
        <f t="shared" si="12"/>
        <v/>
      </c>
      <c r="BA55" s="281" t="str">
        <f t="shared" si="13"/>
        <v/>
      </c>
      <c r="BB55" s="260"/>
      <c r="BC55" s="282"/>
      <c r="BD55" s="282"/>
      <c r="BE55" s="282"/>
      <c r="BF55" s="282"/>
      <c r="BG55" s="282"/>
      <c r="BH55" s="282"/>
      <c r="BI55" s="282"/>
      <c r="BJ55" s="141"/>
      <c r="BK55" s="126" t="e">
        <f t="shared" si="14"/>
        <v>#N/A</v>
      </c>
      <c r="BL55" s="126" t="e">
        <f t="shared" si="15"/>
        <v>#N/A</v>
      </c>
      <c r="BM55" s="126" t="e">
        <f t="shared" si="16"/>
        <v>#N/A</v>
      </c>
      <c r="BN55" s="126" t="e">
        <f t="shared" si="17"/>
        <v>#N/A</v>
      </c>
      <c r="BO55" s="126" t="e">
        <f t="shared" si="18"/>
        <v>#N/A</v>
      </c>
      <c r="BP55" s="126" t="e">
        <f t="shared" si="19"/>
        <v>#N/A</v>
      </c>
      <c r="BQ55" s="126" t="e">
        <f t="shared" si="20"/>
        <v>#N/A</v>
      </c>
      <c r="BR55" s="126" t="e">
        <f t="shared" si="21"/>
        <v>#N/A</v>
      </c>
      <c r="BS55" s="126" t="e">
        <f t="shared" si="22"/>
        <v>#N/A</v>
      </c>
      <c r="BT55" s="126" t="e">
        <f t="shared" si="23"/>
        <v>#N/A</v>
      </c>
      <c r="BU55" s="141" t="e">
        <f t="shared" si="24"/>
        <v>#N/A</v>
      </c>
      <c r="BV55" s="141" t="e">
        <f t="shared" si="25"/>
        <v>#N/A</v>
      </c>
      <c r="BW55" s="141"/>
      <c r="BX55" s="141"/>
      <c r="BY55" s="141"/>
    </row>
    <row r="56" spans="1:77" ht="12.75" customHeight="1">
      <c r="A56" s="1">
        <f>IF('СПИСОК КЛАССА'!N56&gt;0,1,0)</f>
        <v>0</v>
      </c>
      <c r="B56" s="236">
        <v>32</v>
      </c>
      <c r="C56" s="59" t="str">
        <f>IF(NOT(ISBLANK('СПИСОК КЛАССА'!C56)),'СПИСОК КЛАССА'!C56,"")</f>
        <v/>
      </c>
      <c r="D56" s="83" t="str">
        <f>IF(NOT(ISBLANK('СПИСОК КЛАССА'!D56)),IF($A56=1,'СПИСОК КЛАССА'!D56, "УЧЕНИК НЕ ВЫПОЛНЯЛ РАБОТУ"),"")</f>
        <v/>
      </c>
      <c r="E56" s="182" t="str">
        <f>IF($C56&lt;&gt;"",'СПИСОК КЛАССА'!N56,"")</f>
        <v/>
      </c>
      <c r="F56" s="135"/>
      <c r="G56" s="135"/>
      <c r="H56" s="135"/>
      <c r="I56" s="135"/>
      <c r="J56" s="135"/>
      <c r="K56" s="135"/>
      <c r="L56" s="135"/>
      <c r="M56" s="135"/>
      <c r="N56" s="135"/>
      <c r="O56" s="135"/>
      <c r="P56" s="135"/>
      <c r="Q56" s="135"/>
      <c r="R56" s="135"/>
      <c r="S56" s="135"/>
      <c r="T56" s="135"/>
      <c r="U56" s="135"/>
      <c r="V56" s="135"/>
      <c r="W56" s="135"/>
      <c r="X56" s="135"/>
      <c r="Y56" s="135"/>
      <c r="Z56" s="135"/>
      <c r="AA56" s="135"/>
      <c r="AB56" s="126"/>
      <c r="AC56" s="126"/>
      <c r="AD56" s="126"/>
      <c r="AE56" s="126"/>
      <c r="AF56" s="126"/>
      <c r="AG56" s="60"/>
      <c r="AH56" s="60"/>
      <c r="AI56" s="60"/>
      <c r="AJ56" s="60"/>
      <c r="AK56" s="60"/>
      <c r="AL56" s="60"/>
      <c r="AM56" s="60"/>
      <c r="AN56" s="60"/>
      <c r="AO56" s="60"/>
      <c r="AP56" s="60"/>
      <c r="AQ56" s="60"/>
      <c r="AR56" s="60"/>
      <c r="AS56" s="60"/>
      <c r="AT56" s="98"/>
      <c r="AU56" s="370" t="str">
        <f t="shared" ca="1" si="7"/>
        <v/>
      </c>
      <c r="AV56" s="261" t="str">
        <f t="shared" si="8"/>
        <v/>
      </c>
      <c r="AW56" s="262" t="str">
        <f t="shared" si="9"/>
        <v/>
      </c>
      <c r="AX56" s="263" t="str">
        <f t="shared" si="10"/>
        <v/>
      </c>
      <c r="AY56" s="262" t="str">
        <f t="shared" si="11"/>
        <v/>
      </c>
      <c r="AZ56" s="263" t="str">
        <f t="shared" si="12"/>
        <v/>
      </c>
      <c r="BA56" s="281" t="str">
        <f t="shared" si="13"/>
        <v/>
      </c>
      <c r="BB56" s="260"/>
      <c r="BC56" s="282"/>
      <c r="BD56" s="282"/>
      <c r="BE56" s="282"/>
      <c r="BF56" s="282"/>
      <c r="BG56" s="282"/>
      <c r="BH56" s="282"/>
      <c r="BI56" s="282"/>
      <c r="BJ56" s="141"/>
      <c r="BK56" s="126" t="e">
        <f t="shared" si="14"/>
        <v>#N/A</v>
      </c>
      <c r="BL56" s="126" t="e">
        <f t="shared" si="15"/>
        <v>#N/A</v>
      </c>
      <c r="BM56" s="126" t="e">
        <f t="shared" si="16"/>
        <v>#N/A</v>
      </c>
      <c r="BN56" s="126" t="e">
        <f t="shared" si="17"/>
        <v>#N/A</v>
      </c>
      <c r="BO56" s="126" t="e">
        <f t="shared" si="18"/>
        <v>#N/A</v>
      </c>
      <c r="BP56" s="126" t="e">
        <f t="shared" si="19"/>
        <v>#N/A</v>
      </c>
      <c r="BQ56" s="126" t="e">
        <f t="shared" si="20"/>
        <v>#N/A</v>
      </c>
      <c r="BR56" s="126" t="e">
        <f t="shared" si="21"/>
        <v>#N/A</v>
      </c>
      <c r="BS56" s="126" t="e">
        <f t="shared" si="22"/>
        <v>#N/A</v>
      </c>
      <c r="BT56" s="126" t="e">
        <f t="shared" si="23"/>
        <v>#N/A</v>
      </c>
      <c r="BU56" s="141" t="e">
        <f t="shared" si="24"/>
        <v>#N/A</v>
      </c>
      <c r="BV56" s="141" t="e">
        <f t="shared" si="25"/>
        <v>#N/A</v>
      </c>
      <c r="BW56" s="141"/>
      <c r="BX56" s="141"/>
      <c r="BY56" s="141"/>
    </row>
    <row r="57" spans="1:77" ht="12.75" customHeight="1">
      <c r="A57" s="1">
        <f>IF('СПИСОК КЛАССА'!N57&gt;0,1,0)</f>
        <v>0</v>
      </c>
      <c r="B57" s="236">
        <v>33</v>
      </c>
      <c r="C57" s="59" t="str">
        <f>IF(NOT(ISBLANK('СПИСОК КЛАССА'!C57)),'СПИСОК КЛАССА'!C57,"")</f>
        <v/>
      </c>
      <c r="D57" s="83" t="str">
        <f>IF(NOT(ISBLANK('СПИСОК КЛАССА'!D57)),IF($A57=1,'СПИСОК КЛАССА'!D57, "УЧЕНИК НЕ ВЫПОЛНЯЛ РАБОТУ"),"")</f>
        <v/>
      </c>
      <c r="E57" s="182" t="str">
        <f>IF($C57&lt;&gt;"",'СПИСОК КЛАССА'!N57,"")</f>
        <v/>
      </c>
      <c r="F57" s="135"/>
      <c r="G57" s="135"/>
      <c r="H57" s="135"/>
      <c r="I57" s="135"/>
      <c r="J57" s="135"/>
      <c r="K57" s="135"/>
      <c r="L57" s="135"/>
      <c r="M57" s="135"/>
      <c r="N57" s="135"/>
      <c r="O57" s="135"/>
      <c r="P57" s="135"/>
      <c r="Q57" s="135"/>
      <c r="R57" s="135"/>
      <c r="S57" s="135"/>
      <c r="T57" s="135"/>
      <c r="U57" s="135"/>
      <c r="V57" s="135"/>
      <c r="W57" s="135"/>
      <c r="X57" s="135"/>
      <c r="Y57" s="135"/>
      <c r="Z57" s="135"/>
      <c r="AA57" s="135"/>
      <c r="AB57" s="126"/>
      <c r="AC57" s="126"/>
      <c r="AD57" s="126"/>
      <c r="AE57" s="126"/>
      <c r="AF57" s="126"/>
      <c r="AG57" s="60"/>
      <c r="AH57" s="60"/>
      <c r="AI57" s="60"/>
      <c r="AJ57" s="60"/>
      <c r="AK57" s="60"/>
      <c r="AL57" s="60"/>
      <c r="AM57" s="60"/>
      <c r="AN57" s="60"/>
      <c r="AO57" s="60"/>
      <c r="AP57" s="60"/>
      <c r="AQ57" s="60"/>
      <c r="AR57" s="60"/>
      <c r="AS57" s="60"/>
      <c r="AT57" s="98"/>
      <c r="AU57" s="370" t="str">
        <f t="shared" ca="1" si="7"/>
        <v/>
      </c>
      <c r="AV57" s="261" t="str">
        <f t="shared" si="8"/>
        <v/>
      </c>
      <c r="AW57" s="262" t="str">
        <f t="shared" si="9"/>
        <v/>
      </c>
      <c r="AX57" s="263" t="str">
        <f t="shared" si="10"/>
        <v/>
      </c>
      <c r="AY57" s="262" t="str">
        <f t="shared" si="11"/>
        <v/>
      </c>
      <c r="AZ57" s="263" t="str">
        <f t="shared" si="12"/>
        <v/>
      </c>
      <c r="BA57" s="281" t="str">
        <f t="shared" si="13"/>
        <v/>
      </c>
      <c r="BB57" s="260"/>
      <c r="BC57" s="282"/>
      <c r="BD57" s="282"/>
      <c r="BE57" s="282"/>
      <c r="BF57" s="282"/>
      <c r="BG57" s="282"/>
      <c r="BH57" s="282"/>
      <c r="BI57" s="282"/>
      <c r="BJ57" s="141"/>
      <c r="BK57" s="126" t="e">
        <f t="shared" si="14"/>
        <v>#N/A</v>
      </c>
      <c r="BL57" s="126" t="e">
        <f t="shared" si="15"/>
        <v>#N/A</v>
      </c>
      <c r="BM57" s="126" t="e">
        <f t="shared" si="16"/>
        <v>#N/A</v>
      </c>
      <c r="BN57" s="126" t="e">
        <f t="shared" si="17"/>
        <v>#N/A</v>
      </c>
      <c r="BO57" s="126" t="e">
        <f t="shared" si="18"/>
        <v>#N/A</v>
      </c>
      <c r="BP57" s="126" t="e">
        <f t="shared" si="19"/>
        <v>#N/A</v>
      </c>
      <c r="BQ57" s="126" t="e">
        <f t="shared" si="20"/>
        <v>#N/A</v>
      </c>
      <c r="BR57" s="126" t="e">
        <f t="shared" si="21"/>
        <v>#N/A</v>
      </c>
      <c r="BS57" s="126" t="e">
        <f t="shared" si="22"/>
        <v>#N/A</v>
      </c>
      <c r="BT57" s="126" t="e">
        <f t="shared" si="23"/>
        <v>#N/A</v>
      </c>
      <c r="BU57" s="141" t="e">
        <f t="shared" si="24"/>
        <v>#N/A</v>
      </c>
      <c r="BV57" s="141" t="e">
        <f t="shared" si="25"/>
        <v>#N/A</v>
      </c>
      <c r="BW57" s="141"/>
      <c r="BX57" s="141"/>
      <c r="BY57" s="141"/>
    </row>
    <row r="58" spans="1:77" ht="12.75" customHeight="1">
      <c r="A58" s="1">
        <f>IF('СПИСОК КЛАССА'!N58&gt;0,1,0)</f>
        <v>0</v>
      </c>
      <c r="B58" s="236">
        <v>34</v>
      </c>
      <c r="C58" s="59" t="str">
        <f>IF(NOT(ISBLANK('СПИСОК КЛАССА'!C58)),'СПИСОК КЛАССА'!C58,"")</f>
        <v/>
      </c>
      <c r="D58" s="83" t="str">
        <f>IF(NOT(ISBLANK('СПИСОК КЛАССА'!D58)),IF($A58=1,'СПИСОК КЛАССА'!D58, "УЧЕНИК НЕ ВЫПОЛНЯЛ РАБОТУ"),"")</f>
        <v/>
      </c>
      <c r="E58" s="182" t="str">
        <f>IF($C58&lt;&gt;"",'СПИСОК КЛАССА'!N58,"")</f>
        <v/>
      </c>
      <c r="F58" s="135"/>
      <c r="G58" s="135"/>
      <c r="H58" s="135"/>
      <c r="I58" s="135"/>
      <c r="J58" s="135"/>
      <c r="K58" s="135"/>
      <c r="L58" s="135"/>
      <c r="M58" s="135"/>
      <c r="N58" s="135"/>
      <c r="O58" s="135"/>
      <c r="P58" s="135"/>
      <c r="Q58" s="135"/>
      <c r="R58" s="135"/>
      <c r="S58" s="135"/>
      <c r="T58" s="135"/>
      <c r="U58" s="135"/>
      <c r="V58" s="135"/>
      <c r="W58" s="135"/>
      <c r="X58" s="135"/>
      <c r="Y58" s="135"/>
      <c r="Z58" s="135"/>
      <c r="AA58" s="135"/>
      <c r="AB58" s="126"/>
      <c r="AC58" s="126"/>
      <c r="AD58" s="126"/>
      <c r="AE58" s="126"/>
      <c r="AF58" s="126"/>
      <c r="AG58" s="60"/>
      <c r="AH58" s="60"/>
      <c r="AI58" s="60"/>
      <c r="AJ58" s="60"/>
      <c r="AK58" s="60"/>
      <c r="AL58" s="60"/>
      <c r="AM58" s="60"/>
      <c r="AN58" s="60"/>
      <c r="AO58" s="60"/>
      <c r="AP58" s="60"/>
      <c r="AQ58" s="60"/>
      <c r="AR58" s="60"/>
      <c r="AS58" s="60"/>
      <c r="AT58" s="98"/>
      <c r="AU58" s="370" t="str">
        <f t="shared" ca="1" si="7"/>
        <v/>
      </c>
      <c r="AV58" s="261" t="str">
        <f t="shared" si="8"/>
        <v/>
      </c>
      <c r="AW58" s="262" t="str">
        <f t="shared" si="9"/>
        <v/>
      </c>
      <c r="AX58" s="263" t="str">
        <f t="shared" si="10"/>
        <v/>
      </c>
      <c r="AY58" s="262" t="str">
        <f t="shared" si="11"/>
        <v/>
      </c>
      <c r="AZ58" s="263" t="str">
        <f t="shared" si="12"/>
        <v/>
      </c>
      <c r="BA58" s="281" t="str">
        <f t="shared" si="13"/>
        <v/>
      </c>
      <c r="BB58" s="260"/>
      <c r="BC58" s="282"/>
      <c r="BD58" s="282"/>
      <c r="BE58" s="282"/>
      <c r="BF58" s="282"/>
      <c r="BG58" s="282"/>
      <c r="BH58" s="282"/>
      <c r="BI58" s="282"/>
      <c r="BJ58" s="141"/>
      <c r="BK58" s="126" t="e">
        <f t="shared" si="14"/>
        <v>#N/A</v>
      </c>
      <c r="BL58" s="126" t="e">
        <f t="shared" si="15"/>
        <v>#N/A</v>
      </c>
      <c r="BM58" s="126" t="e">
        <f t="shared" si="16"/>
        <v>#N/A</v>
      </c>
      <c r="BN58" s="126" t="e">
        <f t="shared" si="17"/>
        <v>#N/A</v>
      </c>
      <c r="BO58" s="126" t="e">
        <f t="shared" si="18"/>
        <v>#N/A</v>
      </c>
      <c r="BP58" s="126" t="e">
        <f t="shared" si="19"/>
        <v>#N/A</v>
      </c>
      <c r="BQ58" s="126" t="e">
        <f t="shared" si="20"/>
        <v>#N/A</v>
      </c>
      <c r="BR58" s="126" t="e">
        <f t="shared" si="21"/>
        <v>#N/A</v>
      </c>
      <c r="BS58" s="126" t="e">
        <f t="shared" si="22"/>
        <v>#N/A</v>
      </c>
      <c r="BT58" s="126" t="e">
        <f t="shared" si="23"/>
        <v>#N/A</v>
      </c>
      <c r="BU58" s="141" t="e">
        <f t="shared" si="24"/>
        <v>#N/A</v>
      </c>
      <c r="BV58" s="141" t="e">
        <f t="shared" si="25"/>
        <v>#N/A</v>
      </c>
      <c r="BW58" s="141"/>
      <c r="BX58" s="141"/>
      <c r="BY58" s="141"/>
    </row>
    <row r="59" spans="1:77" ht="12.75" customHeight="1">
      <c r="A59" s="1">
        <f>IF('СПИСОК КЛАССА'!N59&gt;0,1,0)</f>
        <v>0</v>
      </c>
      <c r="B59" s="236">
        <v>35</v>
      </c>
      <c r="C59" s="59" t="str">
        <f>IF(NOT(ISBLANK('СПИСОК КЛАССА'!C59)),'СПИСОК КЛАССА'!C59,"")</f>
        <v/>
      </c>
      <c r="D59" s="83" t="str">
        <f>IF(NOT(ISBLANK('СПИСОК КЛАССА'!D59)),IF($A59=1,'СПИСОК КЛАССА'!D59, "УЧЕНИК НЕ ВЫПОЛНЯЛ РАБОТУ"),"")</f>
        <v/>
      </c>
      <c r="E59" s="182" t="str">
        <f>IF($C59&lt;&gt;"",'СПИСОК КЛАССА'!N59,"")</f>
        <v/>
      </c>
      <c r="F59" s="135"/>
      <c r="G59" s="135"/>
      <c r="H59" s="135"/>
      <c r="I59" s="135"/>
      <c r="J59" s="135"/>
      <c r="K59" s="135"/>
      <c r="L59" s="135"/>
      <c r="M59" s="135"/>
      <c r="N59" s="135"/>
      <c r="O59" s="135"/>
      <c r="P59" s="135"/>
      <c r="Q59" s="135"/>
      <c r="R59" s="135"/>
      <c r="S59" s="135"/>
      <c r="T59" s="135"/>
      <c r="U59" s="135"/>
      <c r="V59" s="135"/>
      <c r="W59" s="135"/>
      <c r="X59" s="135"/>
      <c r="Y59" s="135"/>
      <c r="Z59" s="135"/>
      <c r="AA59" s="135"/>
      <c r="AB59" s="126"/>
      <c r="AC59" s="126"/>
      <c r="AD59" s="126"/>
      <c r="AE59" s="126"/>
      <c r="AF59" s="126"/>
      <c r="AG59" s="60"/>
      <c r="AH59" s="60"/>
      <c r="AI59" s="60"/>
      <c r="AJ59" s="60"/>
      <c r="AK59" s="60"/>
      <c r="AL59" s="60"/>
      <c r="AM59" s="60"/>
      <c r="AN59" s="60"/>
      <c r="AO59" s="60"/>
      <c r="AP59" s="60"/>
      <c r="AQ59" s="60"/>
      <c r="AR59" s="60"/>
      <c r="AS59" s="60"/>
      <c r="AT59" s="98"/>
      <c r="AU59" s="370" t="str">
        <f t="shared" ca="1" si="7"/>
        <v/>
      </c>
      <c r="AV59" s="261" t="str">
        <f t="shared" si="8"/>
        <v/>
      </c>
      <c r="AW59" s="262" t="str">
        <f t="shared" si="9"/>
        <v/>
      </c>
      <c r="AX59" s="263" t="str">
        <f t="shared" si="10"/>
        <v/>
      </c>
      <c r="AY59" s="262" t="str">
        <f t="shared" si="11"/>
        <v/>
      </c>
      <c r="AZ59" s="263" t="str">
        <f t="shared" si="12"/>
        <v/>
      </c>
      <c r="BA59" s="281" t="str">
        <f t="shared" si="13"/>
        <v/>
      </c>
      <c r="BB59" s="260"/>
      <c r="BC59" s="282"/>
      <c r="BD59" s="282"/>
      <c r="BE59" s="282"/>
      <c r="BF59" s="282"/>
      <c r="BG59" s="282"/>
      <c r="BH59" s="282"/>
      <c r="BI59" s="282"/>
      <c r="BJ59" s="141"/>
      <c r="BK59" s="126" t="e">
        <f t="shared" si="14"/>
        <v>#N/A</v>
      </c>
      <c r="BL59" s="126" t="e">
        <f t="shared" si="15"/>
        <v>#N/A</v>
      </c>
      <c r="BM59" s="126" t="e">
        <f t="shared" si="16"/>
        <v>#N/A</v>
      </c>
      <c r="BN59" s="126" t="e">
        <f t="shared" si="17"/>
        <v>#N/A</v>
      </c>
      <c r="BO59" s="126" t="e">
        <f t="shared" si="18"/>
        <v>#N/A</v>
      </c>
      <c r="BP59" s="126" t="e">
        <f t="shared" si="19"/>
        <v>#N/A</v>
      </c>
      <c r="BQ59" s="126" t="e">
        <f t="shared" si="20"/>
        <v>#N/A</v>
      </c>
      <c r="BR59" s="126" t="e">
        <f t="shared" si="21"/>
        <v>#N/A</v>
      </c>
      <c r="BS59" s="126" t="e">
        <f t="shared" si="22"/>
        <v>#N/A</v>
      </c>
      <c r="BT59" s="126" t="e">
        <f t="shared" si="23"/>
        <v>#N/A</v>
      </c>
      <c r="BU59" s="141" t="e">
        <f t="shared" si="24"/>
        <v>#N/A</v>
      </c>
      <c r="BV59" s="141" t="e">
        <f t="shared" si="25"/>
        <v>#N/A</v>
      </c>
      <c r="BW59" s="141"/>
      <c r="BX59" s="141"/>
      <c r="BY59" s="141"/>
    </row>
    <row r="60" spans="1:77" ht="12.75" customHeight="1">
      <c r="A60" s="1">
        <f>IF('СПИСОК КЛАССА'!N60&gt;0,1,0)</f>
        <v>0</v>
      </c>
      <c r="B60" s="236">
        <v>36</v>
      </c>
      <c r="C60" s="59" t="str">
        <f>IF(NOT(ISBLANK('СПИСОК КЛАССА'!C60)),'СПИСОК КЛАССА'!C60,"")</f>
        <v/>
      </c>
      <c r="D60" s="83" t="str">
        <f>IF(NOT(ISBLANK('СПИСОК КЛАССА'!D60)),IF($A60=1,'СПИСОК КЛАССА'!D60, "УЧЕНИК НЕ ВЫПОЛНЯЛ РАБОТУ"),"")</f>
        <v/>
      </c>
      <c r="E60" s="182" t="str">
        <f>IF($C60&lt;&gt;"",'СПИСОК КЛАССА'!N60,"")</f>
        <v/>
      </c>
      <c r="F60" s="135"/>
      <c r="G60" s="135"/>
      <c r="H60" s="135"/>
      <c r="I60" s="135"/>
      <c r="J60" s="135"/>
      <c r="K60" s="135"/>
      <c r="L60" s="135"/>
      <c r="M60" s="135"/>
      <c r="N60" s="135"/>
      <c r="O60" s="135"/>
      <c r="P60" s="135"/>
      <c r="Q60" s="135"/>
      <c r="R60" s="135"/>
      <c r="S60" s="135"/>
      <c r="T60" s="135"/>
      <c r="U60" s="135"/>
      <c r="V60" s="135"/>
      <c r="W60" s="135"/>
      <c r="X60" s="135"/>
      <c r="Y60" s="135"/>
      <c r="Z60" s="135"/>
      <c r="AA60" s="135"/>
      <c r="AB60" s="126"/>
      <c r="AC60" s="126"/>
      <c r="AD60" s="126"/>
      <c r="AE60" s="126"/>
      <c r="AF60" s="126"/>
      <c r="AG60" s="60"/>
      <c r="AH60" s="60"/>
      <c r="AI60" s="60"/>
      <c r="AJ60" s="60"/>
      <c r="AK60" s="60"/>
      <c r="AL60" s="60"/>
      <c r="AM60" s="60"/>
      <c r="AN60" s="60"/>
      <c r="AO60" s="60"/>
      <c r="AP60" s="60"/>
      <c r="AQ60" s="60"/>
      <c r="AR60" s="60"/>
      <c r="AS60" s="60"/>
      <c r="AT60" s="98"/>
      <c r="AU60" s="370" t="str">
        <f t="shared" ca="1" si="7"/>
        <v/>
      </c>
      <c r="AV60" s="261" t="str">
        <f t="shared" si="8"/>
        <v/>
      </c>
      <c r="AW60" s="262" t="str">
        <f t="shared" si="9"/>
        <v/>
      </c>
      <c r="AX60" s="263" t="str">
        <f t="shared" si="10"/>
        <v/>
      </c>
      <c r="AY60" s="262" t="str">
        <f t="shared" si="11"/>
        <v/>
      </c>
      <c r="AZ60" s="263" t="str">
        <f t="shared" si="12"/>
        <v/>
      </c>
      <c r="BA60" s="281" t="str">
        <f t="shared" si="13"/>
        <v/>
      </c>
      <c r="BB60" s="260"/>
      <c r="BC60" s="282"/>
      <c r="BD60" s="282"/>
      <c r="BE60" s="282"/>
      <c r="BF60" s="282"/>
      <c r="BG60" s="282"/>
      <c r="BH60" s="282"/>
      <c r="BI60" s="282"/>
      <c r="BJ60" s="141"/>
      <c r="BK60" s="126" t="e">
        <f t="shared" si="14"/>
        <v>#N/A</v>
      </c>
      <c r="BL60" s="126" t="e">
        <f t="shared" si="15"/>
        <v>#N/A</v>
      </c>
      <c r="BM60" s="126" t="e">
        <f t="shared" si="16"/>
        <v>#N/A</v>
      </c>
      <c r="BN60" s="126" t="e">
        <f t="shared" si="17"/>
        <v>#N/A</v>
      </c>
      <c r="BO60" s="126" t="e">
        <f t="shared" si="18"/>
        <v>#N/A</v>
      </c>
      <c r="BP60" s="126" t="e">
        <f t="shared" si="19"/>
        <v>#N/A</v>
      </c>
      <c r="BQ60" s="126" t="e">
        <f t="shared" si="20"/>
        <v>#N/A</v>
      </c>
      <c r="BR60" s="126" t="e">
        <f t="shared" si="21"/>
        <v>#N/A</v>
      </c>
      <c r="BS60" s="126" t="e">
        <f t="shared" si="22"/>
        <v>#N/A</v>
      </c>
      <c r="BT60" s="126" t="e">
        <f t="shared" si="23"/>
        <v>#N/A</v>
      </c>
      <c r="BU60" s="141" t="e">
        <f t="shared" si="24"/>
        <v>#N/A</v>
      </c>
      <c r="BV60" s="141" t="e">
        <f t="shared" si="25"/>
        <v>#N/A</v>
      </c>
      <c r="BW60" s="141"/>
      <c r="BX60" s="141"/>
      <c r="BY60" s="141"/>
    </row>
    <row r="61" spans="1:77" ht="12.75" customHeight="1">
      <c r="A61" s="1">
        <f>IF('СПИСОК КЛАССА'!N61&gt;0,1,0)</f>
        <v>0</v>
      </c>
      <c r="B61" s="236">
        <v>37</v>
      </c>
      <c r="C61" s="59" t="str">
        <f>IF(NOT(ISBLANK('СПИСОК КЛАССА'!C61)),'СПИСОК КЛАССА'!C61,"")</f>
        <v/>
      </c>
      <c r="D61" s="83" t="str">
        <f>IF(NOT(ISBLANK('СПИСОК КЛАССА'!D61)),IF($A61=1,'СПИСОК КЛАССА'!D61, "УЧЕНИК НЕ ВЫПОЛНЯЛ РАБОТУ"),"")</f>
        <v/>
      </c>
      <c r="E61" s="182" t="str">
        <f>IF($C61&lt;&gt;"",'СПИСОК КЛАССА'!N61,"")</f>
        <v/>
      </c>
      <c r="F61" s="135"/>
      <c r="G61" s="135"/>
      <c r="H61" s="135"/>
      <c r="I61" s="135"/>
      <c r="J61" s="135"/>
      <c r="K61" s="135"/>
      <c r="L61" s="135"/>
      <c r="M61" s="135"/>
      <c r="N61" s="135"/>
      <c r="O61" s="135"/>
      <c r="P61" s="135"/>
      <c r="Q61" s="135"/>
      <c r="R61" s="135"/>
      <c r="S61" s="135"/>
      <c r="T61" s="135"/>
      <c r="U61" s="135"/>
      <c r="V61" s="135"/>
      <c r="W61" s="135"/>
      <c r="X61" s="135"/>
      <c r="Y61" s="135"/>
      <c r="Z61" s="135"/>
      <c r="AA61" s="135"/>
      <c r="AB61" s="126"/>
      <c r="AC61" s="126"/>
      <c r="AD61" s="126"/>
      <c r="AE61" s="126"/>
      <c r="AF61" s="126"/>
      <c r="AG61" s="60"/>
      <c r="AH61" s="60"/>
      <c r="AI61" s="60"/>
      <c r="AJ61" s="60"/>
      <c r="AK61" s="60"/>
      <c r="AL61" s="60"/>
      <c r="AM61" s="60"/>
      <c r="AN61" s="60"/>
      <c r="AO61" s="60"/>
      <c r="AP61" s="60"/>
      <c r="AQ61" s="60"/>
      <c r="AR61" s="60"/>
      <c r="AS61" s="60"/>
      <c r="AT61" s="98"/>
      <c r="AU61" s="370" t="str">
        <f t="shared" ca="1" si="7"/>
        <v/>
      </c>
      <c r="AV61" s="261" t="str">
        <f t="shared" si="8"/>
        <v/>
      </c>
      <c r="AW61" s="262" t="str">
        <f t="shared" si="9"/>
        <v/>
      </c>
      <c r="AX61" s="263" t="str">
        <f t="shared" si="10"/>
        <v/>
      </c>
      <c r="AY61" s="262" t="str">
        <f t="shared" si="11"/>
        <v/>
      </c>
      <c r="AZ61" s="263" t="str">
        <f t="shared" si="12"/>
        <v/>
      </c>
      <c r="BA61" s="281" t="str">
        <f t="shared" si="13"/>
        <v/>
      </c>
      <c r="BB61" s="260"/>
      <c r="BC61" s="282"/>
      <c r="BD61" s="282"/>
      <c r="BE61" s="282"/>
      <c r="BF61" s="282"/>
      <c r="BG61" s="282"/>
      <c r="BH61" s="282"/>
      <c r="BI61" s="282"/>
      <c r="BJ61" s="141"/>
      <c r="BK61" s="126" t="e">
        <f t="shared" si="14"/>
        <v>#N/A</v>
      </c>
      <c r="BL61" s="126" t="e">
        <f t="shared" si="15"/>
        <v>#N/A</v>
      </c>
      <c r="BM61" s="126" t="e">
        <f t="shared" si="16"/>
        <v>#N/A</v>
      </c>
      <c r="BN61" s="126" t="e">
        <f t="shared" si="17"/>
        <v>#N/A</v>
      </c>
      <c r="BO61" s="126" t="e">
        <f t="shared" si="18"/>
        <v>#N/A</v>
      </c>
      <c r="BP61" s="126" t="e">
        <f t="shared" si="19"/>
        <v>#N/A</v>
      </c>
      <c r="BQ61" s="126" t="e">
        <f t="shared" si="20"/>
        <v>#N/A</v>
      </c>
      <c r="BR61" s="126" t="e">
        <f t="shared" si="21"/>
        <v>#N/A</v>
      </c>
      <c r="BS61" s="126" t="e">
        <f t="shared" si="22"/>
        <v>#N/A</v>
      </c>
      <c r="BT61" s="126" t="e">
        <f t="shared" si="23"/>
        <v>#N/A</v>
      </c>
      <c r="BU61" s="141" t="e">
        <f t="shared" si="24"/>
        <v>#N/A</v>
      </c>
      <c r="BV61" s="141" t="e">
        <f t="shared" si="25"/>
        <v>#N/A</v>
      </c>
      <c r="BW61" s="141"/>
      <c r="BX61" s="141"/>
      <c r="BY61" s="141"/>
    </row>
    <row r="62" spans="1:77" ht="12.75" customHeight="1">
      <c r="A62" s="1">
        <f>IF('СПИСОК КЛАССА'!N62&gt;0,1,0)</f>
        <v>0</v>
      </c>
      <c r="B62" s="236">
        <v>38</v>
      </c>
      <c r="C62" s="59" t="str">
        <f>IF(NOT(ISBLANK('СПИСОК КЛАССА'!C62)),'СПИСОК КЛАССА'!C62,"")</f>
        <v/>
      </c>
      <c r="D62" s="83" t="str">
        <f>IF(NOT(ISBLANK('СПИСОК КЛАССА'!D62)),IF($A62=1,'СПИСОК КЛАССА'!D62, "УЧЕНИК НЕ ВЫПОЛНЯЛ РАБОТУ"),"")</f>
        <v/>
      </c>
      <c r="E62" s="182" t="str">
        <f>IF($C62&lt;&gt;"",'СПИСОК КЛАССА'!N62,"")</f>
        <v/>
      </c>
      <c r="F62" s="135"/>
      <c r="G62" s="135"/>
      <c r="H62" s="135"/>
      <c r="I62" s="135"/>
      <c r="J62" s="135"/>
      <c r="K62" s="135"/>
      <c r="L62" s="135"/>
      <c r="M62" s="135"/>
      <c r="N62" s="135"/>
      <c r="O62" s="135"/>
      <c r="P62" s="135"/>
      <c r="Q62" s="135"/>
      <c r="R62" s="135"/>
      <c r="S62" s="135"/>
      <c r="T62" s="135"/>
      <c r="U62" s="135"/>
      <c r="V62" s="135"/>
      <c r="W62" s="135"/>
      <c r="X62" s="135"/>
      <c r="Y62" s="135"/>
      <c r="Z62" s="135"/>
      <c r="AA62" s="135"/>
      <c r="AB62" s="126"/>
      <c r="AC62" s="126"/>
      <c r="AD62" s="126"/>
      <c r="AE62" s="126"/>
      <c r="AF62" s="126"/>
      <c r="AG62" s="60"/>
      <c r="AH62" s="60"/>
      <c r="AI62" s="60"/>
      <c r="AJ62" s="60"/>
      <c r="AK62" s="60"/>
      <c r="AL62" s="60"/>
      <c r="AM62" s="60"/>
      <c r="AN62" s="60"/>
      <c r="AO62" s="60"/>
      <c r="AP62" s="60"/>
      <c r="AQ62" s="60"/>
      <c r="AR62" s="60"/>
      <c r="AS62" s="60"/>
      <c r="AT62" s="98"/>
      <c r="AU62" s="370" t="str">
        <f t="shared" ca="1" si="7"/>
        <v/>
      </c>
      <c r="AV62" s="261" t="str">
        <f t="shared" si="8"/>
        <v/>
      </c>
      <c r="AW62" s="262" t="str">
        <f t="shared" si="9"/>
        <v/>
      </c>
      <c r="AX62" s="263" t="str">
        <f t="shared" si="10"/>
        <v/>
      </c>
      <c r="AY62" s="262" t="str">
        <f t="shared" si="11"/>
        <v/>
      </c>
      <c r="AZ62" s="263" t="str">
        <f t="shared" si="12"/>
        <v/>
      </c>
      <c r="BA62" s="281" t="str">
        <f t="shared" si="13"/>
        <v/>
      </c>
      <c r="BB62" s="260"/>
      <c r="BC62" s="282"/>
      <c r="BD62" s="282"/>
      <c r="BE62" s="282"/>
      <c r="BF62" s="282"/>
      <c r="BG62" s="282"/>
      <c r="BH62" s="282"/>
      <c r="BI62" s="282"/>
      <c r="BJ62" s="141"/>
      <c r="BK62" s="126" t="e">
        <f t="shared" si="14"/>
        <v>#N/A</v>
      </c>
      <c r="BL62" s="126" t="e">
        <f t="shared" si="15"/>
        <v>#N/A</v>
      </c>
      <c r="BM62" s="126" t="e">
        <f t="shared" si="16"/>
        <v>#N/A</v>
      </c>
      <c r="BN62" s="126" t="e">
        <f t="shared" si="17"/>
        <v>#N/A</v>
      </c>
      <c r="BO62" s="126" t="e">
        <f t="shared" si="18"/>
        <v>#N/A</v>
      </c>
      <c r="BP62" s="126" t="e">
        <f t="shared" si="19"/>
        <v>#N/A</v>
      </c>
      <c r="BQ62" s="126" t="e">
        <f t="shared" si="20"/>
        <v>#N/A</v>
      </c>
      <c r="BR62" s="126" t="e">
        <f t="shared" si="21"/>
        <v>#N/A</v>
      </c>
      <c r="BS62" s="126" t="e">
        <f t="shared" si="22"/>
        <v>#N/A</v>
      </c>
      <c r="BT62" s="126" t="e">
        <f t="shared" si="23"/>
        <v>#N/A</v>
      </c>
      <c r="BU62" s="141" t="e">
        <f t="shared" si="24"/>
        <v>#N/A</v>
      </c>
      <c r="BV62" s="141" t="e">
        <f t="shared" si="25"/>
        <v>#N/A</v>
      </c>
      <c r="BW62" s="141"/>
      <c r="BX62" s="141"/>
      <c r="BY62" s="141"/>
    </row>
    <row r="63" spans="1:77" ht="12.75" customHeight="1">
      <c r="A63" s="1">
        <f>IF('СПИСОК КЛАССА'!N63&gt;0,1,0)</f>
        <v>0</v>
      </c>
      <c r="B63" s="236">
        <v>39</v>
      </c>
      <c r="C63" s="59" t="str">
        <f>IF(NOT(ISBLANK('СПИСОК КЛАССА'!C63)),'СПИСОК КЛАССА'!C63,"")</f>
        <v/>
      </c>
      <c r="D63" s="83" t="str">
        <f>IF(NOT(ISBLANK('СПИСОК КЛАССА'!D63)),IF($A63=1,'СПИСОК КЛАССА'!D63, "УЧЕНИК НЕ ВЫПОЛНЯЛ РАБОТУ"),"")</f>
        <v/>
      </c>
      <c r="E63" s="182" t="str">
        <f>IF($C63&lt;&gt;"",'СПИСОК КЛАССА'!N63,"")</f>
        <v/>
      </c>
      <c r="F63" s="135"/>
      <c r="G63" s="135"/>
      <c r="H63" s="135"/>
      <c r="I63" s="135"/>
      <c r="J63" s="135"/>
      <c r="K63" s="135"/>
      <c r="L63" s="135"/>
      <c r="M63" s="135"/>
      <c r="N63" s="135"/>
      <c r="O63" s="135"/>
      <c r="P63" s="135"/>
      <c r="Q63" s="135"/>
      <c r="R63" s="135"/>
      <c r="S63" s="135"/>
      <c r="T63" s="135"/>
      <c r="U63" s="135"/>
      <c r="V63" s="135"/>
      <c r="W63" s="135"/>
      <c r="X63" s="135"/>
      <c r="Y63" s="135"/>
      <c r="Z63" s="135"/>
      <c r="AA63" s="135"/>
      <c r="AB63" s="126"/>
      <c r="AC63" s="126"/>
      <c r="AD63" s="126"/>
      <c r="AE63" s="126"/>
      <c r="AF63" s="126"/>
      <c r="AG63" s="84"/>
      <c r="AH63" s="84"/>
      <c r="AI63" s="84"/>
      <c r="AJ63" s="84"/>
      <c r="AK63" s="84"/>
      <c r="AL63" s="84"/>
      <c r="AM63" s="84"/>
      <c r="AN63" s="84"/>
      <c r="AO63" s="84"/>
      <c r="AP63" s="84"/>
      <c r="AQ63" s="84"/>
      <c r="AR63" s="84"/>
      <c r="AS63" s="84"/>
      <c r="AT63" s="98"/>
      <c r="AU63" s="370" t="str">
        <f t="shared" ca="1" si="7"/>
        <v/>
      </c>
      <c r="AV63" s="261" t="str">
        <f t="shared" si="8"/>
        <v/>
      </c>
      <c r="AW63" s="262" t="str">
        <f t="shared" si="9"/>
        <v/>
      </c>
      <c r="AX63" s="263" t="str">
        <f t="shared" si="10"/>
        <v/>
      </c>
      <c r="AY63" s="262" t="str">
        <f t="shared" si="11"/>
        <v/>
      </c>
      <c r="AZ63" s="263" t="str">
        <f t="shared" si="12"/>
        <v/>
      </c>
      <c r="BA63" s="281" t="str">
        <f t="shared" si="13"/>
        <v/>
      </c>
      <c r="BB63" s="260"/>
      <c r="BC63" s="282"/>
      <c r="BD63" s="282"/>
      <c r="BE63" s="282"/>
      <c r="BF63" s="282"/>
      <c r="BG63" s="282"/>
      <c r="BH63" s="282"/>
      <c r="BI63" s="282"/>
      <c r="BJ63" s="141"/>
      <c r="BK63" s="126" t="e">
        <f t="shared" si="14"/>
        <v>#N/A</v>
      </c>
      <c r="BL63" s="126" t="e">
        <f t="shared" si="15"/>
        <v>#N/A</v>
      </c>
      <c r="BM63" s="126" t="e">
        <f t="shared" si="16"/>
        <v>#N/A</v>
      </c>
      <c r="BN63" s="126" t="e">
        <f t="shared" si="17"/>
        <v>#N/A</v>
      </c>
      <c r="BO63" s="126" t="e">
        <f t="shared" si="18"/>
        <v>#N/A</v>
      </c>
      <c r="BP63" s="126" t="e">
        <f t="shared" si="19"/>
        <v>#N/A</v>
      </c>
      <c r="BQ63" s="126" t="e">
        <f t="shared" si="20"/>
        <v>#N/A</v>
      </c>
      <c r="BR63" s="126" t="e">
        <f t="shared" si="21"/>
        <v>#N/A</v>
      </c>
      <c r="BS63" s="126" t="e">
        <f t="shared" si="22"/>
        <v>#N/A</v>
      </c>
      <c r="BT63" s="126" t="e">
        <f t="shared" si="23"/>
        <v>#N/A</v>
      </c>
      <c r="BU63" s="141" t="e">
        <f t="shared" si="24"/>
        <v>#N/A</v>
      </c>
      <c r="BV63" s="141" t="e">
        <f t="shared" si="25"/>
        <v>#N/A</v>
      </c>
      <c r="BW63" s="141"/>
      <c r="BX63" s="141"/>
      <c r="BY63" s="141"/>
    </row>
    <row r="64" spans="1:77" ht="12.75" customHeight="1" thickBot="1">
      <c r="A64" s="1">
        <f>IF('СПИСОК КЛАССА'!N64&gt;0,1,0)</f>
        <v>0</v>
      </c>
      <c r="B64" s="237">
        <v>40</v>
      </c>
      <c r="C64" s="238" t="str">
        <f>IF(NOT(ISBLANK('СПИСОК КЛАССА'!C64)),'СПИСОК КЛАССА'!C64,"")</f>
        <v/>
      </c>
      <c r="D64" s="239" t="str">
        <f>IF(NOT(ISBLANK('СПИСОК КЛАССА'!D64)),IF($A64=1,'СПИСОК КЛАССА'!D64, "УЧЕНИК НЕ ВЫПОЛНЯЛ РАБОТУ"),"")</f>
        <v/>
      </c>
      <c r="E64" s="182" t="str">
        <f>IF($C64&lt;&gt;"",'СПИСОК КЛАССА'!N64,"")</f>
        <v/>
      </c>
      <c r="F64" s="135"/>
      <c r="G64" s="135"/>
      <c r="H64" s="135"/>
      <c r="I64" s="135"/>
      <c r="J64" s="135"/>
      <c r="K64" s="135"/>
      <c r="L64" s="135"/>
      <c r="M64" s="135"/>
      <c r="N64" s="135"/>
      <c r="O64" s="135"/>
      <c r="P64" s="135"/>
      <c r="Q64" s="135"/>
      <c r="R64" s="135"/>
      <c r="S64" s="135"/>
      <c r="T64" s="135"/>
      <c r="U64" s="135"/>
      <c r="V64" s="135"/>
      <c r="W64" s="135"/>
      <c r="X64" s="229"/>
      <c r="Y64" s="229"/>
      <c r="Z64" s="229"/>
      <c r="AA64" s="229"/>
      <c r="AB64" s="228"/>
      <c r="AC64" s="228"/>
      <c r="AD64" s="228"/>
      <c r="AE64" s="228"/>
      <c r="AF64" s="228"/>
      <c r="AG64" s="85"/>
      <c r="AH64" s="85"/>
      <c r="AI64" s="85"/>
      <c r="AJ64" s="85"/>
      <c r="AK64" s="85"/>
      <c r="AL64" s="85"/>
      <c r="AM64" s="85"/>
      <c r="AN64" s="85"/>
      <c r="AO64" s="85"/>
      <c r="AP64" s="85"/>
      <c r="AQ64" s="85"/>
      <c r="AR64" s="85"/>
      <c r="AS64" s="85"/>
      <c r="AT64" s="99"/>
      <c r="AU64" s="370" t="str">
        <f t="shared" ca="1" si="7"/>
        <v/>
      </c>
      <c r="AV64" s="261" t="str">
        <f t="shared" si="8"/>
        <v/>
      </c>
      <c r="AW64" s="262" t="str">
        <f t="shared" si="9"/>
        <v/>
      </c>
      <c r="AX64" s="263" t="str">
        <f t="shared" si="10"/>
        <v/>
      </c>
      <c r="AY64" s="262" t="str">
        <f t="shared" si="11"/>
        <v/>
      </c>
      <c r="AZ64" s="263" t="str">
        <f t="shared" si="12"/>
        <v/>
      </c>
      <c r="BA64" s="281" t="str">
        <f t="shared" si="13"/>
        <v/>
      </c>
      <c r="BB64" s="260"/>
      <c r="BC64" s="282"/>
      <c r="BD64" s="282"/>
      <c r="BE64" s="282"/>
      <c r="BF64" s="282"/>
      <c r="BG64" s="282"/>
      <c r="BH64" s="282"/>
      <c r="BI64" s="282"/>
      <c r="BJ64" s="141"/>
      <c r="BK64" s="126" t="e">
        <f t="shared" si="14"/>
        <v>#N/A</v>
      </c>
      <c r="BL64" s="126" t="e">
        <f t="shared" si="15"/>
        <v>#N/A</v>
      </c>
      <c r="BM64" s="126" t="e">
        <f t="shared" si="16"/>
        <v>#N/A</v>
      </c>
      <c r="BN64" s="126" t="e">
        <f t="shared" si="17"/>
        <v>#N/A</v>
      </c>
      <c r="BO64" s="126" t="e">
        <f t="shared" si="18"/>
        <v>#N/A</v>
      </c>
      <c r="BP64" s="126" t="e">
        <f t="shared" si="19"/>
        <v>#N/A</v>
      </c>
      <c r="BQ64" s="126" t="e">
        <f t="shared" si="20"/>
        <v>#N/A</v>
      </c>
      <c r="BR64" s="126" t="e">
        <f t="shared" si="21"/>
        <v>#N/A</v>
      </c>
      <c r="BS64" s="126" t="e">
        <f t="shared" si="22"/>
        <v>#N/A</v>
      </c>
      <c r="BT64" s="126" t="e">
        <f t="shared" si="23"/>
        <v>#N/A</v>
      </c>
      <c r="BU64" s="141" t="e">
        <f t="shared" si="24"/>
        <v>#N/A</v>
      </c>
      <c r="BV64" s="141" t="e">
        <f t="shared" si="25"/>
        <v>#N/A</v>
      </c>
      <c r="BW64" s="141"/>
      <c r="BX64" s="141"/>
      <c r="BY64" s="141"/>
    </row>
    <row r="65" spans="1:79">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138"/>
      <c r="BC65" s="187"/>
      <c r="BD65" s="187"/>
      <c r="BE65" s="187"/>
      <c r="BF65" s="188"/>
      <c r="BG65" s="62"/>
      <c r="BH65" s="138"/>
      <c r="BI65" s="138"/>
      <c r="BJ65" s="138"/>
      <c r="BK65" s="138"/>
      <c r="BL65" s="138"/>
      <c r="BM65" s="138"/>
      <c r="BN65" s="138"/>
      <c r="BO65" s="138"/>
      <c r="BP65" s="138"/>
      <c r="BQ65" s="138"/>
      <c r="BR65" s="138"/>
      <c r="BS65" s="138"/>
      <c r="BT65" s="138"/>
      <c r="BU65" s="138"/>
      <c r="BV65" s="138"/>
      <c r="BW65" s="138"/>
      <c r="BX65" s="138"/>
      <c r="BY65" s="138"/>
      <c r="BZ65" s="138"/>
      <c r="CA65" s="138"/>
    </row>
    <row r="66" spans="1:79">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138"/>
      <c r="BC66" s="187"/>
      <c r="BD66" s="187"/>
      <c r="BE66" s="187"/>
      <c r="BF66" s="188"/>
      <c r="BG66" s="62"/>
      <c r="BH66" s="138"/>
      <c r="BI66" s="138"/>
      <c r="BJ66" s="138"/>
      <c r="BK66" s="138"/>
      <c r="BL66" s="138"/>
      <c r="BM66" s="138"/>
      <c r="BN66" s="138"/>
      <c r="BO66" s="138"/>
      <c r="BP66" s="138"/>
      <c r="BQ66" s="138"/>
      <c r="BR66" s="138"/>
      <c r="BS66" s="138"/>
      <c r="BT66" s="138"/>
      <c r="BU66" s="138"/>
      <c r="BV66" s="138"/>
      <c r="BW66" s="138"/>
      <c r="BX66" s="138"/>
      <c r="BY66" s="138"/>
      <c r="BZ66" s="138"/>
      <c r="CA66" s="138"/>
    </row>
    <row r="67" spans="1:79">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138"/>
      <c r="BC67" s="187"/>
      <c r="BD67" s="187"/>
      <c r="BE67" s="187"/>
      <c r="BF67" s="188"/>
      <c r="BG67" s="62"/>
      <c r="BH67" s="138"/>
      <c r="BI67" s="138"/>
      <c r="BJ67" s="138"/>
      <c r="BK67" s="138"/>
      <c r="BL67" s="138"/>
      <c r="BM67" s="138"/>
      <c r="BN67" s="138"/>
      <c r="BO67" s="138"/>
      <c r="BP67" s="138"/>
      <c r="BQ67" s="138"/>
      <c r="BR67" s="138"/>
      <c r="BS67" s="138"/>
      <c r="BT67" s="138"/>
      <c r="BU67" s="138"/>
      <c r="BV67" s="138"/>
      <c r="BW67" s="138"/>
      <c r="BX67" s="138"/>
      <c r="BY67" s="138"/>
      <c r="BZ67" s="138"/>
      <c r="CA67" s="138"/>
    </row>
    <row r="68" spans="1:79">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138"/>
      <c r="BC68" s="187"/>
      <c r="BD68" s="187"/>
      <c r="BE68" s="187"/>
      <c r="BF68" s="188"/>
      <c r="BG68" s="62"/>
      <c r="BH68" s="138"/>
      <c r="BI68" s="138"/>
      <c r="BJ68" s="138"/>
      <c r="BK68" s="138"/>
      <c r="BL68" s="138"/>
      <c r="BM68" s="138"/>
      <c r="BN68" s="138"/>
      <c r="BO68" s="138"/>
      <c r="BP68" s="138"/>
      <c r="BQ68" s="138"/>
      <c r="BR68" s="138"/>
      <c r="BS68" s="138"/>
      <c r="BT68" s="138"/>
      <c r="BU68" s="138"/>
      <c r="BV68" s="138"/>
      <c r="BW68" s="138"/>
      <c r="BX68" s="138"/>
      <c r="BY68" s="138"/>
      <c r="BZ68" s="138"/>
      <c r="CA68" s="138"/>
    </row>
    <row r="69" spans="1:79">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138"/>
      <c r="BC69" s="187"/>
      <c r="BD69" s="187"/>
      <c r="BE69" s="187"/>
      <c r="BF69" s="188"/>
      <c r="BG69" s="62"/>
      <c r="BH69" s="138"/>
      <c r="BI69" s="138"/>
      <c r="BJ69" s="138"/>
      <c r="BK69" s="138"/>
      <c r="BL69" s="138"/>
      <c r="BM69" s="138"/>
      <c r="BN69" s="138"/>
      <c r="BO69" s="138"/>
      <c r="BP69" s="138"/>
      <c r="BQ69" s="138"/>
      <c r="BR69" s="138"/>
      <c r="BS69" s="138"/>
      <c r="BT69" s="138"/>
      <c r="BU69" s="138"/>
      <c r="BV69" s="138"/>
      <c r="BW69" s="138"/>
      <c r="BX69" s="138"/>
      <c r="BY69" s="138"/>
      <c r="BZ69" s="138"/>
      <c r="CA69" s="138"/>
    </row>
    <row r="70" spans="1:79">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138"/>
      <c r="BC70" s="187"/>
      <c r="BD70" s="187"/>
      <c r="BE70" s="187"/>
      <c r="BF70" s="188"/>
      <c r="BG70" s="62"/>
      <c r="BH70" s="138"/>
      <c r="BI70" s="138"/>
      <c r="BJ70" s="138"/>
      <c r="BK70" s="138"/>
      <c r="BL70" s="138"/>
      <c r="BM70" s="138"/>
      <c r="BN70" s="138"/>
      <c r="BO70" s="138"/>
      <c r="BP70" s="138"/>
      <c r="BQ70" s="138"/>
      <c r="BR70" s="138"/>
      <c r="BS70" s="138"/>
      <c r="BT70" s="138"/>
      <c r="BU70" s="138"/>
      <c r="BV70" s="138"/>
      <c r="BW70" s="138"/>
      <c r="BX70" s="138"/>
      <c r="BY70" s="138"/>
      <c r="BZ70" s="138"/>
      <c r="CA70" s="138"/>
    </row>
    <row r="71" spans="1:79">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138"/>
      <c r="BC71" s="187"/>
      <c r="BD71" s="187"/>
      <c r="BE71" s="187"/>
      <c r="BF71" s="188"/>
      <c r="BG71" s="62"/>
      <c r="BH71" s="138"/>
      <c r="BI71" s="138"/>
      <c r="BJ71" s="138"/>
      <c r="BK71" s="138"/>
      <c r="BL71" s="138"/>
      <c r="BM71" s="138"/>
      <c r="BN71" s="138"/>
      <c r="BO71" s="138"/>
      <c r="BP71" s="138"/>
      <c r="BQ71" s="138"/>
      <c r="BR71" s="138"/>
      <c r="BS71" s="138"/>
      <c r="BT71" s="138"/>
      <c r="BU71" s="138"/>
      <c r="BV71" s="138"/>
      <c r="BW71" s="138"/>
      <c r="BX71" s="138"/>
      <c r="BY71" s="138"/>
      <c r="BZ71" s="138"/>
      <c r="CA71" s="138"/>
    </row>
    <row r="72" spans="1:79">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138"/>
      <c r="BC72" s="187"/>
      <c r="BD72" s="187"/>
      <c r="BE72" s="187"/>
      <c r="BF72" s="188"/>
      <c r="BG72" s="62"/>
      <c r="BH72" s="138"/>
      <c r="BI72" s="138"/>
      <c r="BJ72" s="138"/>
      <c r="BK72" s="138"/>
      <c r="BL72" s="138"/>
      <c r="BM72" s="138"/>
      <c r="BN72" s="138"/>
      <c r="BO72" s="138"/>
      <c r="BP72" s="138"/>
      <c r="BQ72" s="138"/>
      <c r="BR72" s="138"/>
      <c r="BS72" s="138"/>
      <c r="BT72" s="138"/>
      <c r="BU72" s="138"/>
      <c r="BV72" s="138"/>
      <c r="BW72" s="138"/>
      <c r="BX72" s="138"/>
      <c r="BY72" s="138"/>
      <c r="BZ72" s="138"/>
      <c r="CA72" s="138"/>
    </row>
    <row r="73" spans="1:79">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138"/>
      <c r="BC73" s="187"/>
      <c r="BD73" s="187"/>
      <c r="BE73" s="187"/>
      <c r="BF73" s="188"/>
      <c r="BG73" s="62"/>
      <c r="BH73" s="138"/>
      <c r="BI73" s="138"/>
      <c r="BJ73" s="138"/>
      <c r="BK73" s="138"/>
      <c r="BL73" s="138"/>
      <c r="BM73" s="138"/>
      <c r="BN73" s="138"/>
      <c r="BO73" s="138"/>
      <c r="BP73" s="138"/>
      <c r="BQ73" s="138"/>
      <c r="BR73" s="138"/>
      <c r="BS73" s="138"/>
      <c r="BT73" s="138"/>
      <c r="BU73" s="138"/>
      <c r="BV73" s="138"/>
      <c r="BW73" s="138"/>
      <c r="BX73" s="138"/>
      <c r="BY73" s="138"/>
      <c r="BZ73" s="138"/>
      <c r="CA73" s="138"/>
    </row>
    <row r="74" spans="1:79">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138"/>
      <c r="BC74" s="187"/>
      <c r="BD74" s="187"/>
      <c r="BE74" s="187"/>
      <c r="BF74" s="188"/>
      <c r="BG74" s="62"/>
      <c r="BH74" s="138"/>
      <c r="BI74" s="138"/>
      <c r="BJ74" s="138"/>
      <c r="BK74" s="138"/>
      <c r="BL74" s="138"/>
      <c r="BM74" s="138"/>
      <c r="BN74" s="138"/>
      <c r="BO74" s="138"/>
      <c r="BP74" s="138"/>
      <c r="BQ74" s="138"/>
      <c r="BR74" s="138"/>
      <c r="BS74" s="138"/>
      <c r="BT74" s="138"/>
      <c r="BU74" s="138"/>
      <c r="BV74" s="138"/>
      <c r="BW74" s="138"/>
      <c r="BX74" s="138"/>
      <c r="BY74" s="138"/>
      <c r="BZ74" s="138"/>
      <c r="CA74" s="138"/>
    </row>
    <row r="75" spans="1:79">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138"/>
      <c r="BC75" s="187"/>
      <c r="BD75" s="187"/>
      <c r="BE75" s="187"/>
      <c r="BF75" s="188"/>
      <c r="BG75" s="62"/>
      <c r="BH75" s="138"/>
      <c r="BI75" s="138"/>
      <c r="BJ75" s="138"/>
      <c r="BK75" s="138"/>
      <c r="BL75" s="138"/>
      <c r="BM75" s="138"/>
      <c r="BN75" s="138"/>
      <c r="BO75" s="138"/>
      <c r="BP75" s="138"/>
      <c r="BQ75" s="138"/>
      <c r="BR75" s="138"/>
      <c r="BS75" s="138"/>
      <c r="BT75" s="138"/>
      <c r="BU75" s="138"/>
      <c r="BV75" s="138"/>
      <c r="BW75" s="138"/>
      <c r="BX75" s="138"/>
      <c r="BY75" s="138"/>
      <c r="BZ75" s="138"/>
      <c r="CA75" s="138"/>
    </row>
    <row r="76" spans="1:79">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138"/>
      <c r="BC76" s="187"/>
      <c r="BD76" s="187"/>
      <c r="BE76" s="187"/>
      <c r="BF76" s="188"/>
      <c r="BG76" s="62"/>
      <c r="BH76" s="138"/>
      <c r="BI76" s="138"/>
      <c r="BJ76" s="138"/>
      <c r="BK76" s="138"/>
      <c r="BL76" s="138"/>
      <c r="BM76" s="138"/>
      <c r="BN76" s="138"/>
      <c r="BO76" s="138"/>
      <c r="BP76" s="138"/>
      <c r="BQ76" s="138"/>
      <c r="BR76" s="138"/>
      <c r="BS76" s="138"/>
      <c r="BT76" s="138"/>
      <c r="BU76" s="138"/>
      <c r="BV76" s="138"/>
      <c r="BW76" s="138"/>
      <c r="BX76" s="138"/>
      <c r="BY76" s="138"/>
      <c r="BZ76" s="138"/>
      <c r="CA76" s="138"/>
    </row>
    <row r="77" spans="1:79">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138"/>
      <c r="BC77" s="187"/>
      <c r="BD77" s="187"/>
      <c r="BE77" s="187"/>
      <c r="BF77" s="188"/>
      <c r="BG77" s="62"/>
      <c r="BH77" s="138"/>
      <c r="BI77" s="138"/>
      <c r="BJ77" s="138"/>
      <c r="BK77" s="138"/>
      <c r="BL77" s="138"/>
      <c r="BM77" s="138"/>
      <c r="BN77" s="138"/>
      <c r="BO77" s="138"/>
      <c r="BP77" s="138"/>
      <c r="BQ77" s="138"/>
      <c r="BR77" s="138"/>
      <c r="BS77" s="138"/>
      <c r="BT77" s="138"/>
      <c r="BU77" s="138"/>
      <c r="BV77" s="138"/>
      <c r="BW77" s="138"/>
      <c r="BX77" s="138"/>
      <c r="BY77" s="138"/>
      <c r="BZ77" s="138"/>
      <c r="CA77" s="138"/>
    </row>
    <row r="78" spans="1:79">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138"/>
      <c r="BC78" s="187"/>
      <c r="BD78" s="187"/>
      <c r="BE78" s="187"/>
      <c r="BF78" s="188"/>
      <c r="BG78" s="62"/>
      <c r="BH78" s="138"/>
      <c r="BI78" s="138"/>
      <c r="BJ78" s="138"/>
      <c r="BK78" s="138"/>
      <c r="BL78" s="138"/>
      <c r="BM78" s="138"/>
      <c r="BN78" s="138"/>
      <c r="BO78" s="138"/>
      <c r="BP78" s="138"/>
      <c r="BQ78" s="138"/>
      <c r="BR78" s="138"/>
      <c r="BS78" s="138"/>
      <c r="BT78" s="138"/>
      <c r="BU78" s="138"/>
      <c r="BV78" s="138"/>
      <c r="BW78" s="138"/>
      <c r="BX78" s="138"/>
      <c r="BY78" s="138"/>
      <c r="BZ78" s="138"/>
      <c r="CA78" s="138"/>
    </row>
    <row r="79" spans="1:79">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138"/>
      <c r="BC79" s="187"/>
      <c r="BD79" s="187"/>
      <c r="BE79" s="187"/>
      <c r="BF79" s="188"/>
      <c r="BG79" s="62"/>
      <c r="BH79" s="138"/>
      <c r="BI79" s="138"/>
      <c r="BJ79" s="138"/>
      <c r="BK79" s="138"/>
      <c r="BL79" s="138"/>
      <c r="BM79" s="138"/>
      <c r="BN79" s="138"/>
      <c r="BO79" s="138"/>
      <c r="BP79" s="138"/>
      <c r="BQ79" s="138"/>
      <c r="BR79" s="138"/>
      <c r="BS79" s="138"/>
      <c r="BT79" s="138"/>
      <c r="BU79" s="138"/>
      <c r="BV79" s="138"/>
      <c r="BW79" s="138"/>
      <c r="BX79" s="138"/>
      <c r="BY79" s="138"/>
      <c r="BZ79" s="138"/>
      <c r="CA79" s="138"/>
    </row>
    <row r="80" spans="1:79">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138"/>
      <c r="BC80" s="187"/>
      <c r="BD80" s="187"/>
      <c r="BE80" s="187"/>
      <c r="BF80" s="188"/>
      <c r="BG80" s="62"/>
      <c r="BH80" s="138"/>
      <c r="BI80" s="138"/>
      <c r="BJ80" s="138"/>
      <c r="BK80" s="138"/>
      <c r="BL80" s="138"/>
      <c r="BM80" s="138"/>
      <c r="BN80" s="138"/>
      <c r="BO80" s="138"/>
      <c r="BP80" s="138"/>
      <c r="BQ80" s="138"/>
      <c r="BR80" s="138"/>
      <c r="BS80" s="138"/>
      <c r="BT80" s="138"/>
      <c r="BU80" s="138"/>
      <c r="BV80" s="138"/>
      <c r="BW80" s="138"/>
      <c r="BX80" s="138"/>
      <c r="BY80" s="138"/>
      <c r="BZ80" s="138"/>
      <c r="CA80" s="138"/>
    </row>
    <row r="81" spans="1:79">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138"/>
      <c r="BC81" s="187"/>
      <c r="BD81" s="187"/>
      <c r="BE81" s="187"/>
      <c r="BF81" s="188"/>
      <c r="BG81" s="62"/>
      <c r="BH81" s="138"/>
      <c r="BI81" s="138"/>
      <c r="BJ81" s="138"/>
      <c r="BK81" s="138"/>
      <c r="BL81" s="138"/>
      <c r="BM81" s="138"/>
      <c r="BN81" s="138"/>
      <c r="BO81" s="138"/>
      <c r="BP81" s="138"/>
      <c r="BQ81" s="138"/>
      <c r="BR81" s="138"/>
      <c r="BS81" s="138"/>
      <c r="BT81" s="138"/>
      <c r="BU81" s="138"/>
      <c r="BV81" s="138"/>
      <c r="BW81" s="138"/>
      <c r="BX81" s="138"/>
      <c r="BY81" s="138"/>
      <c r="BZ81" s="138"/>
      <c r="CA81" s="138"/>
    </row>
    <row r="82" spans="1:79">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138"/>
      <c r="BC82" s="187"/>
      <c r="BD82" s="187"/>
      <c r="BE82" s="187"/>
      <c r="BF82" s="188"/>
      <c r="BG82" s="62"/>
      <c r="BH82" s="138"/>
      <c r="BI82" s="138"/>
      <c r="BJ82" s="138"/>
      <c r="BK82" s="138"/>
      <c r="BL82" s="138"/>
      <c r="BM82" s="138"/>
      <c r="BN82" s="138"/>
      <c r="BO82" s="138"/>
      <c r="BP82" s="138"/>
      <c r="BQ82" s="138"/>
      <c r="BR82" s="138"/>
      <c r="BS82" s="138"/>
      <c r="BT82" s="138"/>
      <c r="BU82" s="138"/>
      <c r="BV82" s="138"/>
      <c r="BW82" s="138"/>
      <c r="BX82" s="138"/>
      <c r="BY82" s="138"/>
      <c r="BZ82" s="138"/>
      <c r="CA82" s="138"/>
    </row>
    <row r="83" spans="1:79">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138"/>
      <c r="BC83" s="187"/>
      <c r="BD83" s="187"/>
      <c r="BE83" s="187"/>
      <c r="BF83" s="188"/>
      <c r="BG83" s="62"/>
      <c r="BH83" s="138"/>
      <c r="BI83" s="138"/>
      <c r="BJ83" s="138"/>
      <c r="BK83" s="138"/>
      <c r="BL83" s="138"/>
      <c r="BM83" s="138"/>
      <c r="BN83" s="138"/>
      <c r="BO83" s="138"/>
      <c r="BP83" s="138"/>
      <c r="BQ83" s="138"/>
      <c r="BR83" s="138"/>
      <c r="BS83" s="138"/>
      <c r="BT83" s="138"/>
      <c r="BU83" s="138"/>
      <c r="BV83" s="138"/>
      <c r="BW83" s="138"/>
      <c r="BX83" s="138"/>
      <c r="BY83" s="138"/>
      <c r="BZ83" s="138"/>
      <c r="CA83" s="138"/>
    </row>
    <row r="84" spans="1:79">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138"/>
      <c r="BC84" s="187"/>
      <c r="BD84" s="187"/>
      <c r="BE84" s="187"/>
      <c r="BF84" s="188"/>
      <c r="BG84" s="62"/>
      <c r="BH84" s="138"/>
      <c r="BI84" s="138"/>
      <c r="BJ84" s="138"/>
      <c r="BK84" s="138"/>
      <c r="BL84" s="138"/>
      <c r="BM84" s="138"/>
      <c r="BN84" s="138"/>
      <c r="BO84" s="138"/>
      <c r="BP84" s="138"/>
      <c r="BQ84" s="138"/>
      <c r="BR84" s="138"/>
      <c r="BS84" s="138"/>
      <c r="BT84" s="138"/>
      <c r="BU84" s="138"/>
      <c r="BV84" s="138"/>
      <c r="BW84" s="138"/>
      <c r="BX84" s="138"/>
      <c r="BY84" s="138"/>
      <c r="BZ84" s="138"/>
      <c r="CA84" s="138"/>
    </row>
    <row r="85" spans="1:79">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138"/>
      <c r="BC85" s="187"/>
      <c r="BD85" s="187"/>
      <c r="BE85" s="187"/>
      <c r="BF85" s="188"/>
      <c r="BG85" s="62"/>
      <c r="BH85" s="138"/>
      <c r="BI85" s="138"/>
      <c r="BJ85" s="138"/>
      <c r="BK85" s="138"/>
      <c r="BL85" s="138"/>
      <c r="BM85" s="138"/>
      <c r="BN85" s="138"/>
      <c r="BO85" s="138"/>
      <c r="BP85" s="138"/>
      <c r="BQ85" s="138"/>
      <c r="BR85" s="138"/>
      <c r="BS85" s="138"/>
      <c r="BT85" s="138"/>
      <c r="BU85" s="138"/>
      <c r="BV85" s="138"/>
      <c r="BW85" s="138"/>
      <c r="BX85" s="138"/>
      <c r="BY85" s="138"/>
      <c r="BZ85" s="138"/>
      <c r="CA85" s="138"/>
    </row>
    <row r="86" spans="1:79">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138"/>
      <c r="BC86" s="187"/>
      <c r="BD86" s="187"/>
      <c r="BE86" s="187"/>
      <c r="BF86" s="188"/>
      <c r="BG86" s="62"/>
      <c r="BH86" s="138"/>
      <c r="BI86" s="138"/>
      <c r="BJ86" s="138"/>
      <c r="BK86" s="138"/>
      <c r="BL86" s="138"/>
      <c r="BM86" s="138"/>
      <c r="BN86" s="138"/>
      <c r="BO86" s="138"/>
      <c r="BP86" s="138"/>
      <c r="BQ86" s="138"/>
      <c r="BR86" s="138"/>
      <c r="BS86" s="138"/>
      <c r="BT86" s="138"/>
      <c r="BU86" s="138"/>
      <c r="BV86" s="138"/>
      <c r="BW86" s="138"/>
      <c r="BX86" s="138"/>
      <c r="BY86" s="138"/>
      <c r="BZ86" s="138"/>
      <c r="CA86" s="138"/>
    </row>
    <row r="87" spans="1:79">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138"/>
      <c r="BC87" s="187"/>
      <c r="BD87" s="187"/>
      <c r="BE87" s="187"/>
      <c r="BF87" s="188"/>
      <c r="BG87" s="62"/>
      <c r="BH87" s="138"/>
      <c r="BI87" s="138"/>
      <c r="BJ87" s="138"/>
      <c r="BK87" s="138"/>
      <c r="BL87" s="138"/>
      <c r="BM87" s="138"/>
      <c r="BN87" s="138"/>
      <c r="BO87" s="138"/>
      <c r="BP87" s="138"/>
      <c r="BQ87" s="138"/>
      <c r="BR87" s="138"/>
      <c r="BS87" s="138"/>
      <c r="BT87" s="138"/>
      <c r="BU87" s="138"/>
      <c r="BV87" s="138"/>
      <c r="BW87" s="138"/>
      <c r="BX87" s="138"/>
      <c r="BY87" s="138"/>
      <c r="BZ87" s="138"/>
      <c r="CA87" s="138"/>
    </row>
    <row r="88" spans="1:79">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138"/>
      <c r="BC88" s="187"/>
      <c r="BD88" s="187"/>
      <c r="BE88" s="187"/>
      <c r="BF88" s="188"/>
      <c r="BG88" s="62"/>
      <c r="BH88" s="138"/>
      <c r="BI88" s="138"/>
      <c r="BJ88" s="138"/>
      <c r="BK88" s="138"/>
      <c r="BL88" s="138"/>
      <c r="BM88" s="138"/>
      <c r="BN88" s="138"/>
      <c r="BO88" s="138"/>
      <c r="BP88" s="138"/>
      <c r="BQ88" s="138"/>
      <c r="BR88" s="138"/>
      <c r="BS88" s="138"/>
      <c r="BT88" s="138"/>
      <c r="BU88" s="138"/>
      <c r="BV88" s="138"/>
      <c r="BW88" s="138"/>
      <c r="BX88" s="138"/>
      <c r="BY88" s="138"/>
      <c r="BZ88" s="138"/>
      <c r="CA88" s="138"/>
    </row>
    <row r="89" spans="1:79">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138"/>
      <c r="BC89" s="187"/>
      <c r="BD89" s="187"/>
      <c r="BE89" s="187"/>
      <c r="BF89" s="188"/>
      <c r="BG89" s="62"/>
      <c r="BH89" s="138"/>
      <c r="BI89" s="138"/>
      <c r="BJ89" s="138"/>
      <c r="BK89" s="138"/>
      <c r="BL89" s="138"/>
      <c r="BM89" s="138"/>
      <c r="BN89" s="138"/>
      <c r="BO89" s="138"/>
      <c r="BP89" s="138"/>
      <c r="BQ89" s="138"/>
      <c r="BR89" s="138"/>
      <c r="BS89" s="138"/>
      <c r="BT89" s="138"/>
      <c r="BU89" s="138"/>
      <c r="BV89" s="138"/>
      <c r="BW89" s="138"/>
      <c r="BX89" s="138"/>
      <c r="BY89" s="138"/>
      <c r="BZ89" s="138"/>
      <c r="CA89" s="138"/>
    </row>
    <row r="90" spans="1:79">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138"/>
      <c r="BC90" s="187"/>
      <c r="BD90" s="187"/>
      <c r="BE90" s="187"/>
      <c r="BF90" s="188"/>
      <c r="BG90" s="62"/>
      <c r="BH90" s="138"/>
      <c r="BI90" s="138"/>
      <c r="BJ90" s="138"/>
      <c r="BK90" s="138"/>
      <c r="BL90" s="138"/>
      <c r="BM90" s="138"/>
      <c r="BN90" s="138"/>
      <c r="BO90" s="138"/>
      <c r="BP90" s="138"/>
      <c r="BQ90" s="138"/>
      <c r="BR90" s="138"/>
      <c r="BS90" s="138"/>
      <c r="BT90" s="138"/>
      <c r="BU90" s="138"/>
      <c r="BV90" s="138"/>
      <c r="BW90" s="138"/>
      <c r="BX90" s="138"/>
      <c r="BY90" s="138"/>
      <c r="BZ90" s="138"/>
      <c r="CA90" s="138"/>
    </row>
    <row r="91" spans="1:79">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138"/>
      <c r="BC91" s="187"/>
      <c r="BD91" s="187"/>
      <c r="BE91" s="187"/>
      <c r="BF91" s="188"/>
      <c r="BG91" s="62"/>
      <c r="BH91" s="138"/>
      <c r="BI91" s="138"/>
      <c r="BJ91" s="138"/>
      <c r="BK91" s="138"/>
      <c r="BL91" s="138"/>
      <c r="BM91" s="138"/>
      <c r="BN91" s="138"/>
      <c r="BO91" s="138"/>
      <c r="BP91" s="138"/>
      <c r="BQ91" s="138"/>
      <c r="BR91" s="138"/>
      <c r="BS91" s="138"/>
      <c r="BT91" s="138"/>
      <c r="BU91" s="138"/>
      <c r="BV91" s="138"/>
      <c r="BW91" s="138"/>
      <c r="BX91" s="138"/>
      <c r="BY91" s="138"/>
      <c r="BZ91" s="138"/>
      <c r="CA91" s="138"/>
    </row>
    <row r="92" spans="1:79">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138"/>
      <c r="BC92" s="187"/>
      <c r="BD92" s="187"/>
      <c r="BE92" s="187"/>
      <c r="BF92" s="188"/>
      <c r="BG92" s="62"/>
      <c r="BH92" s="138"/>
      <c r="BI92" s="138"/>
      <c r="BJ92" s="138"/>
      <c r="BK92" s="138"/>
      <c r="BL92" s="138"/>
      <c r="BM92" s="138"/>
      <c r="BN92" s="138"/>
      <c r="BO92" s="138"/>
      <c r="BP92" s="138"/>
      <c r="BQ92" s="138"/>
      <c r="BR92" s="138"/>
      <c r="BS92" s="138"/>
      <c r="BT92" s="138"/>
      <c r="BU92" s="138"/>
      <c r="BV92" s="138"/>
      <c r="BW92" s="138"/>
      <c r="BX92" s="138"/>
      <c r="BY92" s="138"/>
      <c r="BZ92" s="138"/>
      <c r="CA92" s="138"/>
    </row>
    <row r="93" spans="1:79">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138"/>
      <c r="BC93" s="187"/>
      <c r="BD93" s="187"/>
      <c r="BE93" s="187"/>
      <c r="BF93" s="188"/>
      <c r="BG93" s="62"/>
      <c r="BH93" s="138"/>
      <c r="BI93" s="138"/>
      <c r="BJ93" s="138"/>
      <c r="BK93" s="138"/>
      <c r="BL93" s="138"/>
      <c r="BM93" s="138"/>
      <c r="BN93" s="138"/>
      <c r="BO93" s="138"/>
      <c r="BP93" s="138"/>
      <c r="BQ93" s="138"/>
      <c r="BR93" s="138"/>
      <c r="BS93" s="138"/>
      <c r="BT93" s="138"/>
      <c r="BU93" s="138"/>
      <c r="BV93" s="138"/>
      <c r="BW93" s="138"/>
      <c r="BX93" s="138"/>
      <c r="BY93" s="138"/>
      <c r="BZ93" s="138"/>
      <c r="CA93" s="138"/>
    </row>
    <row r="94" spans="1:79">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138"/>
      <c r="BC94" s="187"/>
      <c r="BD94" s="187"/>
      <c r="BE94" s="187"/>
      <c r="BF94" s="188"/>
      <c r="BG94" s="62"/>
      <c r="BH94" s="138"/>
      <c r="BI94" s="138"/>
      <c r="BJ94" s="138"/>
      <c r="BK94" s="138"/>
      <c r="BL94" s="138"/>
      <c r="BM94" s="138"/>
      <c r="BN94" s="138"/>
      <c r="BO94" s="138"/>
      <c r="BP94" s="138"/>
      <c r="BQ94" s="138"/>
      <c r="BR94" s="138"/>
      <c r="BS94" s="138"/>
      <c r="BT94" s="138"/>
      <c r="BU94" s="138"/>
      <c r="BV94" s="138"/>
      <c r="BW94" s="138"/>
      <c r="BX94" s="138"/>
      <c r="BY94" s="138"/>
      <c r="BZ94" s="138"/>
      <c r="CA94" s="138"/>
    </row>
    <row r="95" spans="1:79">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138"/>
      <c r="BC95" s="187"/>
      <c r="BD95" s="187"/>
      <c r="BE95" s="187"/>
      <c r="BF95" s="188"/>
      <c r="BG95" s="62"/>
      <c r="BH95" s="138"/>
      <c r="BI95" s="138"/>
      <c r="BJ95" s="138"/>
      <c r="BK95" s="138"/>
      <c r="BL95" s="138"/>
      <c r="BM95" s="138"/>
      <c r="BN95" s="138"/>
      <c r="BO95" s="138"/>
      <c r="BP95" s="138"/>
      <c r="BQ95" s="138"/>
      <c r="BR95" s="138"/>
      <c r="BS95" s="138"/>
      <c r="BT95" s="138"/>
      <c r="BU95" s="138"/>
      <c r="BV95" s="138"/>
      <c r="BW95" s="138"/>
      <c r="BX95" s="138"/>
      <c r="BY95" s="138"/>
      <c r="BZ95" s="138"/>
      <c r="CA95" s="138"/>
    </row>
    <row r="96" spans="1:79">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138"/>
      <c r="BC96" s="187"/>
      <c r="BD96" s="187"/>
      <c r="BE96" s="187"/>
      <c r="BF96" s="188"/>
      <c r="BG96" s="62"/>
      <c r="BH96" s="138"/>
      <c r="BI96" s="138"/>
      <c r="BJ96" s="138"/>
      <c r="BK96" s="138"/>
      <c r="BL96" s="138"/>
      <c r="BM96" s="138"/>
      <c r="BN96" s="138"/>
      <c r="BO96" s="138"/>
      <c r="BP96" s="138"/>
      <c r="BQ96" s="138"/>
      <c r="BR96" s="138"/>
      <c r="BS96" s="138"/>
      <c r="BT96" s="138"/>
      <c r="BU96" s="138"/>
      <c r="BV96" s="138"/>
      <c r="BW96" s="138"/>
      <c r="BX96" s="138"/>
      <c r="BY96" s="138"/>
      <c r="BZ96" s="138"/>
      <c r="CA96" s="138"/>
    </row>
    <row r="97" spans="1:79">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138"/>
      <c r="BC97" s="187"/>
      <c r="BD97" s="187"/>
      <c r="BE97" s="187"/>
      <c r="BF97" s="188"/>
      <c r="BG97" s="62"/>
      <c r="BH97" s="138"/>
      <c r="BI97" s="138"/>
      <c r="BJ97" s="138"/>
      <c r="BK97" s="138"/>
      <c r="BL97" s="138"/>
      <c r="BM97" s="138"/>
      <c r="BN97" s="138"/>
      <c r="BO97" s="138"/>
      <c r="BP97" s="138"/>
      <c r="BQ97" s="138"/>
      <c r="BR97" s="138"/>
      <c r="BS97" s="138"/>
      <c r="BT97" s="138"/>
      <c r="BU97" s="138"/>
      <c r="BV97" s="138"/>
      <c r="BW97" s="138"/>
      <c r="BX97" s="138"/>
      <c r="BY97" s="138"/>
      <c r="BZ97" s="138"/>
      <c r="CA97" s="138"/>
    </row>
    <row r="98" spans="1:79">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138"/>
      <c r="BC98" s="187"/>
      <c r="BD98" s="187"/>
      <c r="BE98" s="187"/>
      <c r="BF98" s="188"/>
      <c r="BG98" s="62"/>
      <c r="BH98" s="138"/>
      <c r="BI98" s="138"/>
      <c r="BJ98" s="138"/>
      <c r="BK98" s="138"/>
      <c r="BL98" s="138"/>
      <c r="BM98" s="138"/>
      <c r="BN98" s="138"/>
      <c r="BO98" s="138"/>
      <c r="BP98" s="138"/>
      <c r="BQ98" s="138"/>
      <c r="BR98" s="138"/>
      <c r="BS98" s="138"/>
      <c r="BT98" s="138"/>
      <c r="BU98" s="138"/>
      <c r="BV98" s="138"/>
      <c r="BW98" s="138"/>
      <c r="BX98" s="138"/>
      <c r="BY98" s="138"/>
      <c r="BZ98" s="138"/>
      <c r="CA98" s="138"/>
    </row>
    <row r="99" spans="1:79">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138"/>
      <c r="BC99" s="187"/>
      <c r="BD99" s="187"/>
      <c r="BE99" s="187"/>
      <c r="BF99" s="188"/>
      <c r="BG99" s="62"/>
      <c r="BH99" s="138"/>
      <c r="BI99" s="138"/>
      <c r="BJ99" s="138"/>
      <c r="BK99" s="138"/>
      <c r="BL99" s="138"/>
      <c r="BM99" s="138"/>
      <c r="BN99" s="138"/>
      <c r="BO99" s="138"/>
      <c r="BP99" s="138"/>
      <c r="BQ99" s="138"/>
      <c r="BR99" s="138"/>
      <c r="BS99" s="138"/>
      <c r="BT99" s="138"/>
      <c r="BU99" s="138"/>
      <c r="BV99" s="138"/>
      <c r="BW99" s="138"/>
      <c r="BX99" s="138"/>
      <c r="BY99" s="138"/>
      <c r="BZ99" s="138"/>
      <c r="CA99" s="138"/>
    </row>
    <row r="100" spans="1:79">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138"/>
      <c r="BC100" s="187"/>
      <c r="BD100" s="187"/>
      <c r="BE100" s="187"/>
      <c r="BF100" s="188"/>
      <c r="BG100" s="62"/>
      <c r="BH100" s="138"/>
      <c r="BI100" s="138"/>
      <c r="BJ100" s="138"/>
      <c r="BK100" s="138"/>
      <c r="BL100" s="138"/>
      <c r="BM100" s="138"/>
      <c r="BN100" s="138"/>
      <c r="BO100" s="138"/>
      <c r="BP100" s="138"/>
      <c r="BQ100" s="138"/>
      <c r="BR100" s="138"/>
      <c r="BS100" s="138"/>
      <c r="BT100" s="138"/>
      <c r="BU100" s="138"/>
      <c r="BV100" s="138"/>
      <c r="BW100" s="138"/>
      <c r="BX100" s="138"/>
      <c r="BY100" s="138"/>
      <c r="BZ100" s="138"/>
      <c r="CA100" s="138"/>
    </row>
    <row r="101" spans="1:79">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138"/>
      <c r="BC101" s="187"/>
      <c r="BD101" s="187"/>
      <c r="BE101" s="187"/>
      <c r="BF101" s="188"/>
      <c r="BG101" s="62"/>
      <c r="BH101" s="138"/>
      <c r="BI101" s="138"/>
      <c r="BJ101" s="138"/>
      <c r="BK101" s="138"/>
      <c r="BL101" s="138"/>
      <c r="BM101" s="138"/>
      <c r="BN101" s="138"/>
      <c r="BO101" s="138"/>
      <c r="BP101" s="138"/>
      <c r="BQ101" s="138"/>
      <c r="BR101" s="138"/>
      <c r="BS101" s="138"/>
      <c r="BT101" s="138"/>
      <c r="BU101" s="138"/>
      <c r="BV101" s="138"/>
      <c r="BW101" s="138"/>
      <c r="BX101" s="138"/>
      <c r="BY101" s="138"/>
      <c r="BZ101" s="138"/>
      <c r="CA101" s="138"/>
    </row>
    <row r="102" spans="1:79">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138"/>
      <c r="BC102" s="187"/>
      <c r="BD102" s="187"/>
      <c r="BE102" s="187"/>
      <c r="BF102" s="188"/>
      <c r="BG102" s="62"/>
      <c r="BH102" s="138"/>
      <c r="BI102" s="138"/>
      <c r="BJ102" s="138"/>
      <c r="BK102" s="138"/>
      <c r="BL102" s="138"/>
      <c r="BM102" s="138"/>
      <c r="BN102" s="138"/>
      <c r="BO102" s="138"/>
      <c r="BP102" s="138"/>
      <c r="BQ102" s="138"/>
      <c r="BR102" s="138"/>
      <c r="BS102" s="138"/>
      <c r="BT102" s="138"/>
      <c r="BU102" s="138"/>
      <c r="BV102" s="138"/>
      <c r="BW102" s="138"/>
      <c r="BX102" s="138"/>
      <c r="BY102" s="138"/>
      <c r="BZ102" s="138"/>
      <c r="CA102" s="138"/>
    </row>
    <row r="103" spans="1:79">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138"/>
      <c r="BC103" s="187"/>
      <c r="BD103" s="187"/>
      <c r="BE103" s="187"/>
      <c r="BF103" s="188"/>
      <c r="BG103" s="62"/>
      <c r="BH103" s="138"/>
      <c r="BI103" s="138"/>
      <c r="BJ103" s="138"/>
      <c r="BK103" s="138"/>
      <c r="BL103" s="138"/>
      <c r="BM103" s="138"/>
      <c r="BN103" s="138"/>
      <c r="BO103" s="138"/>
      <c r="BP103" s="138"/>
      <c r="BQ103" s="138"/>
      <c r="BR103" s="138"/>
      <c r="BS103" s="138"/>
      <c r="BT103" s="138"/>
      <c r="BU103" s="138"/>
      <c r="BV103" s="138"/>
      <c r="BW103" s="138"/>
      <c r="BX103" s="138"/>
      <c r="BY103" s="138"/>
      <c r="BZ103" s="138"/>
      <c r="CA103" s="138"/>
    </row>
    <row r="104" spans="1:79">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138"/>
      <c r="BC104" s="187"/>
      <c r="BD104" s="187"/>
      <c r="BE104" s="187"/>
      <c r="BF104" s="188"/>
      <c r="BG104" s="62"/>
      <c r="BH104" s="138"/>
      <c r="BI104" s="138"/>
      <c r="BJ104" s="138"/>
      <c r="BK104" s="138"/>
      <c r="BL104" s="138"/>
      <c r="BM104" s="138"/>
      <c r="BN104" s="138"/>
      <c r="BO104" s="138"/>
      <c r="BP104" s="138"/>
      <c r="BQ104" s="138"/>
      <c r="BR104" s="138"/>
      <c r="BS104" s="138"/>
      <c r="BT104" s="138"/>
      <c r="BU104" s="138"/>
      <c r="BV104" s="138"/>
      <c r="BW104" s="138"/>
      <c r="BX104" s="138"/>
      <c r="BY104" s="138"/>
      <c r="BZ104" s="138"/>
      <c r="CA104" s="138"/>
    </row>
    <row r="105" spans="1:79">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138"/>
      <c r="BC105" s="187"/>
      <c r="BD105" s="187"/>
      <c r="BE105" s="187"/>
      <c r="BF105" s="188"/>
      <c r="BG105" s="62"/>
      <c r="BH105" s="138"/>
      <c r="BI105" s="138"/>
      <c r="BJ105" s="138"/>
      <c r="BK105" s="138"/>
      <c r="BL105" s="138"/>
      <c r="BM105" s="138"/>
      <c r="BN105" s="138"/>
      <c r="BO105" s="138"/>
      <c r="BP105" s="138"/>
      <c r="BQ105" s="138"/>
      <c r="BR105" s="138"/>
      <c r="BS105" s="138"/>
      <c r="BT105" s="138"/>
      <c r="BU105" s="138"/>
      <c r="BV105" s="138"/>
      <c r="BW105" s="138"/>
      <c r="BX105" s="138"/>
      <c r="BY105" s="138"/>
      <c r="BZ105" s="138"/>
      <c r="CA105" s="138"/>
    </row>
    <row r="106" spans="1:79">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138"/>
      <c r="BC106" s="187"/>
      <c r="BD106" s="187"/>
      <c r="BE106" s="187"/>
      <c r="BF106" s="188"/>
      <c r="BG106" s="62"/>
      <c r="BH106" s="138"/>
      <c r="BI106" s="138"/>
      <c r="BJ106" s="138"/>
      <c r="BK106" s="138"/>
      <c r="BL106" s="138"/>
      <c r="BM106" s="138"/>
      <c r="BN106" s="138"/>
      <c r="BO106" s="138"/>
      <c r="BP106" s="138"/>
      <c r="BQ106" s="138"/>
      <c r="BR106" s="138"/>
      <c r="BS106" s="138"/>
      <c r="BT106" s="138"/>
      <c r="BU106" s="138"/>
      <c r="BV106" s="138"/>
      <c r="BW106" s="138"/>
      <c r="BX106" s="138"/>
      <c r="BY106" s="138"/>
      <c r="BZ106" s="138"/>
      <c r="CA106" s="138"/>
    </row>
    <row r="107" spans="1:79">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138"/>
      <c r="BC107" s="187"/>
      <c r="BD107" s="187"/>
      <c r="BE107" s="187"/>
      <c r="BF107" s="188"/>
      <c r="BG107" s="62"/>
      <c r="BH107" s="138"/>
      <c r="BI107" s="138"/>
      <c r="BJ107" s="138"/>
      <c r="BK107" s="138"/>
      <c r="BL107" s="138"/>
      <c r="BM107" s="138"/>
      <c r="BN107" s="138"/>
      <c r="BO107" s="138"/>
      <c r="BP107" s="138"/>
      <c r="BQ107" s="138"/>
      <c r="BR107" s="138"/>
      <c r="BS107" s="138"/>
      <c r="BT107" s="138"/>
      <c r="BU107" s="138"/>
      <c r="BV107" s="138"/>
      <c r="BW107" s="138"/>
      <c r="BX107" s="138"/>
      <c r="BY107" s="138"/>
      <c r="BZ107" s="138"/>
      <c r="CA107" s="138"/>
    </row>
    <row r="108" spans="1:79">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138"/>
      <c r="BC108" s="187"/>
      <c r="BD108" s="187"/>
      <c r="BE108" s="187"/>
      <c r="BF108" s="188"/>
      <c r="BG108" s="62"/>
      <c r="BH108" s="138"/>
      <c r="BI108" s="138"/>
      <c r="BJ108" s="138"/>
      <c r="BK108" s="138"/>
      <c r="BL108" s="138"/>
      <c r="BM108" s="138"/>
      <c r="BN108" s="138"/>
      <c r="BO108" s="138"/>
      <c r="BP108" s="138"/>
      <c r="BQ108" s="138"/>
      <c r="BR108" s="138"/>
      <c r="BS108" s="138"/>
      <c r="BT108" s="138"/>
      <c r="BU108" s="138"/>
      <c r="BV108" s="138"/>
      <c r="BW108" s="138"/>
      <c r="BX108" s="138"/>
      <c r="BY108" s="138"/>
      <c r="BZ108" s="138"/>
      <c r="CA108" s="138"/>
    </row>
    <row r="109" spans="1:79">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138"/>
      <c r="BC109" s="187"/>
      <c r="BD109" s="187"/>
      <c r="BE109" s="187"/>
      <c r="BF109" s="188"/>
      <c r="BG109" s="62"/>
      <c r="BH109" s="138"/>
      <c r="BI109" s="138"/>
      <c r="BJ109" s="138"/>
      <c r="BK109" s="138"/>
      <c r="BL109" s="138"/>
      <c r="BM109" s="138"/>
      <c r="BN109" s="138"/>
      <c r="BO109" s="138"/>
      <c r="BP109" s="138"/>
      <c r="BQ109" s="138"/>
      <c r="BR109" s="138"/>
      <c r="BS109" s="138"/>
      <c r="BT109" s="138"/>
      <c r="BU109" s="138"/>
      <c r="BV109" s="138"/>
      <c r="BW109" s="138"/>
      <c r="BX109" s="138"/>
      <c r="BY109" s="138"/>
      <c r="BZ109" s="138"/>
      <c r="CA109" s="138"/>
    </row>
    <row r="110" spans="1:79">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138"/>
      <c r="BC110" s="187"/>
      <c r="BD110" s="187"/>
      <c r="BE110" s="187"/>
      <c r="BF110" s="188"/>
      <c r="BG110" s="62"/>
      <c r="BH110" s="138"/>
      <c r="BI110" s="138"/>
      <c r="BJ110" s="138"/>
      <c r="BK110" s="138"/>
      <c r="BL110" s="138"/>
      <c r="BM110" s="138"/>
      <c r="BN110" s="138"/>
      <c r="BO110" s="138"/>
      <c r="BP110" s="138"/>
      <c r="BQ110" s="138"/>
      <c r="BR110" s="138"/>
      <c r="BS110" s="138"/>
      <c r="BT110" s="138"/>
      <c r="BU110" s="138"/>
      <c r="BV110" s="138"/>
      <c r="BW110" s="138"/>
      <c r="BX110" s="138"/>
      <c r="BY110" s="138"/>
      <c r="BZ110" s="138"/>
      <c r="CA110" s="138"/>
    </row>
    <row r="111" spans="1:79">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138"/>
      <c r="BC111" s="187"/>
      <c r="BD111" s="187"/>
      <c r="BE111" s="187"/>
      <c r="BF111" s="188"/>
      <c r="BG111" s="62"/>
      <c r="BH111" s="138"/>
      <c r="BI111" s="138"/>
      <c r="BJ111" s="138"/>
      <c r="BK111" s="138"/>
      <c r="BL111" s="138"/>
      <c r="BM111" s="138"/>
      <c r="BN111" s="138"/>
      <c r="BO111" s="138"/>
      <c r="BP111" s="138"/>
      <c r="BQ111" s="138"/>
      <c r="BR111" s="138"/>
      <c r="BS111" s="138"/>
      <c r="BT111" s="138"/>
      <c r="BU111" s="138"/>
      <c r="BV111" s="138"/>
      <c r="BW111" s="138"/>
      <c r="BX111" s="138"/>
      <c r="BY111" s="138"/>
      <c r="BZ111" s="138"/>
      <c r="CA111" s="138"/>
    </row>
    <row r="112" spans="1:79">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138"/>
      <c r="BC112" s="187"/>
      <c r="BD112" s="187"/>
      <c r="BE112" s="187"/>
      <c r="BF112" s="188"/>
      <c r="BG112" s="62"/>
      <c r="BH112" s="138"/>
      <c r="BI112" s="138"/>
      <c r="BJ112" s="138"/>
      <c r="BK112" s="138"/>
      <c r="BL112" s="138"/>
      <c r="BM112" s="138"/>
      <c r="BN112" s="138"/>
      <c r="BO112" s="138"/>
      <c r="BP112" s="138"/>
      <c r="BQ112" s="138"/>
      <c r="BR112" s="138"/>
      <c r="BS112" s="138"/>
      <c r="BT112" s="138"/>
      <c r="BU112" s="138"/>
      <c r="BV112" s="138"/>
      <c r="BW112" s="138"/>
      <c r="BX112" s="138"/>
      <c r="BY112" s="138"/>
      <c r="BZ112" s="138"/>
      <c r="CA112" s="138"/>
    </row>
    <row r="113" spans="1:79">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138"/>
      <c r="BC113" s="187"/>
      <c r="BD113" s="187"/>
      <c r="BE113" s="187"/>
      <c r="BF113" s="188"/>
      <c r="BG113" s="62"/>
      <c r="BH113" s="138"/>
      <c r="BI113" s="138"/>
      <c r="BJ113" s="138"/>
      <c r="BK113" s="138"/>
      <c r="BL113" s="138"/>
      <c r="BM113" s="138"/>
      <c r="BN113" s="138"/>
      <c r="BO113" s="138"/>
      <c r="BP113" s="138"/>
      <c r="BQ113" s="138"/>
      <c r="BR113" s="138"/>
      <c r="BS113" s="138"/>
      <c r="BT113" s="138"/>
      <c r="BU113" s="138"/>
      <c r="BV113" s="138"/>
      <c r="BW113" s="138"/>
      <c r="BX113" s="138"/>
      <c r="BY113" s="138"/>
      <c r="BZ113" s="138"/>
      <c r="CA113" s="138"/>
    </row>
    <row r="114" spans="1:79">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138"/>
      <c r="BC114" s="187"/>
      <c r="BD114" s="187"/>
      <c r="BE114" s="187"/>
      <c r="BF114" s="188"/>
      <c r="BG114" s="62"/>
      <c r="BH114" s="138"/>
      <c r="BI114" s="138"/>
      <c r="BJ114" s="138"/>
      <c r="BK114" s="138"/>
      <c r="BL114" s="138"/>
      <c r="BM114" s="138"/>
      <c r="BN114" s="138"/>
      <c r="BO114" s="138"/>
      <c r="BP114" s="138"/>
      <c r="BQ114" s="138"/>
      <c r="BR114" s="138"/>
      <c r="BS114" s="138"/>
      <c r="BT114" s="138"/>
      <c r="BU114" s="138"/>
      <c r="BV114" s="138"/>
      <c r="BW114" s="138"/>
      <c r="BX114" s="138"/>
      <c r="BY114" s="138"/>
      <c r="BZ114" s="138"/>
      <c r="CA114" s="138"/>
    </row>
    <row r="115" spans="1:79">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138"/>
      <c r="BC115" s="187"/>
      <c r="BD115" s="187"/>
      <c r="BE115" s="187"/>
      <c r="BF115" s="188"/>
      <c r="BG115" s="62"/>
      <c r="BH115" s="138"/>
      <c r="BI115" s="138"/>
      <c r="BJ115" s="138"/>
      <c r="BK115" s="138"/>
      <c r="BL115" s="138"/>
      <c r="BM115" s="138"/>
      <c r="BN115" s="138"/>
      <c r="BO115" s="138"/>
      <c r="BP115" s="138"/>
      <c r="BQ115" s="138"/>
      <c r="BR115" s="138"/>
      <c r="BS115" s="138"/>
      <c r="BT115" s="138"/>
      <c r="BU115" s="138"/>
      <c r="BV115" s="138"/>
      <c r="BW115" s="138"/>
      <c r="BX115" s="138"/>
      <c r="BY115" s="138"/>
      <c r="BZ115" s="138"/>
      <c r="CA115" s="138"/>
    </row>
    <row r="116" spans="1:79">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138"/>
      <c r="BC116" s="187"/>
      <c r="BD116" s="187"/>
      <c r="BE116" s="187"/>
      <c r="BF116" s="188"/>
      <c r="BG116" s="62"/>
      <c r="BH116" s="138"/>
      <c r="BI116" s="138"/>
      <c r="BJ116" s="138"/>
      <c r="BK116" s="138"/>
      <c r="BL116" s="138"/>
      <c r="BM116" s="138"/>
      <c r="BN116" s="138"/>
      <c r="BO116" s="138"/>
      <c r="BP116" s="138"/>
      <c r="BQ116" s="138"/>
      <c r="BR116" s="138"/>
      <c r="BS116" s="138"/>
      <c r="BT116" s="138"/>
      <c r="BU116" s="138"/>
      <c r="BV116" s="138"/>
      <c r="BW116" s="138"/>
      <c r="BX116" s="138"/>
      <c r="BY116" s="138"/>
      <c r="BZ116" s="138"/>
      <c r="CA116" s="138"/>
    </row>
    <row r="117" spans="1:79">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138"/>
      <c r="BC117" s="187"/>
      <c r="BD117" s="187"/>
      <c r="BE117" s="187"/>
      <c r="BF117" s="188"/>
      <c r="BG117" s="62"/>
      <c r="BH117" s="138"/>
      <c r="BI117" s="138"/>
      <c r="BJ117" s="138"/>
      <c r="BK117" s="138"/>
      <c r="BL117" s="138"/>
      <c r="BM117" s="138"/>
      <c r="BN117" s="138"/>
      <c r="BO117" s="138"/>
      <c r="BP117" s="138"/>
      <c r="BQ117" s="138"/>
      <c r="BR117" s="138"/>
      <c r="BS117" s="138"/>
      <c r="BT117" s="138"/>
      <c r="BU117" s="138"/>
      <c r="BV117" s="138"/>
      <c r="BW117" s="138"/>
      <c r="BX117" s="138"/>
      <c r="BY117" s="138"/>
      <c r="BZ117" s="138"/>
      <c r="CA117" s="138"/>
    </row>
    <row r="118" spans="1:79">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138"/>
      <c r="BC118" s="187"/>
      <c r="BD118" s="187"/>
      <c r="BE118" s="187"/>
      <c r="BF118" s="188"/>
      <c r="BG118" s="62"/>
      <c r="BH118" s="138"/>
      <c r="BI118" s="138"/>
      <c r="BJ118" s="138"/>
      <c r="BK118" s="138"/>
      <c r="BL118" s="138"/>
      <c r="BM118" s="138"/>
      <c r="BN118" s="138"/>
      <c r="BO118" s="138"/>
      <c r="BP118" s="138"/>
      <c r="BQ118" s="138"/>
      <c r="BR118" s="138"/>
      <c r="BS118" s="138"/>
      <c r="BT118" s="138"/>
      <c r="BU118" s="138"/>
      <c r="BV118" s="138"/>
      <c r="BW118" s="138"/>
      <c r="BX118" s="138"/>
      <c r="BY118" s="138"/>
      <c r="BZ118" s="138"/>
      <c r="CA118" s="138"/>
    </row>
    <row r="119" spans="1:79">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138"/>
      <c r="BC119" s="187"/>
      <c r="BD119" s="187"/>
      <c r="BE119" s="187"/>
      <c r="BF119" s="188"/>
      <c r="BG119" s="62"/>
      <c r="BH119" s="138"/>
      <c r="BI119" s="138"/>
      <c r="BJ119" s="138"/>
      <c r="BK119" s="138"/>
      <c r="BL119" s="138"/>
      <c r="BM119" s="138"/>
      <c r="BN119" s="138"/>
      <c r="BO119" s="138"/>
      <c r="BP119" s="138"/>
      <c r="BQ119" s="138"/>
      <c r="BR119" s="138"/>
      <c r="BS119" s="138"/>
      <c r="BT119" s="138"/>
      <c r="BU119" s="138"/>
      <c r="BV119" s="138"/>
      <c r="BW119" s="138"/>
      <c r="BX119" s="138"/>
      <c r="BY119" s="138"/>
      <c r="BZ119" s="138"/>
      <c r="CA119" s="138"/>
    </row>
    <row r="120" spans="1:79">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138"/>
      <c r="BC120" s="187"/>
      <c r="BD120" s="187"/>
      <c r="BE120" s="187"/>
      <c r="BF120" s="188"/>
      <c r="BG120" s="62"/>
      <c r="BH120" s="138"/>
      <c r="BI120" s="138"/>
      <c r="BJ120" s="138"/>
      <c r="BK120" s="138"/>
      <c r="BL120" s="138"/>
      <c r="BM120" s="138"/>
      <c r="BN120" s="138"/>
      <c r="BO120" s="138"/>
      <c r="BP120" s="138"/>
      <c r="BQ120" s="138"/>
      <c r="BR120" s="138"/>
      <c r="BS120" s="138"/>
      <c r="BT120" s="138"/>
      <c r="BU120" s="138"/>
      <c r="BV120" s="138"/>
      <c r="BW120" s="138"/>
      <c r="BX120" s="138"/>
      <c r="BY120" s="138"/>
      <c r="BZ120" s="138"/>
      <c r="CA120" s="138"/>
    </row>
    <row r="121" spans="1:79">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138"/>
      <c r="BC121" s="187"/>
      <c r="BD121" s="187"/>
      <c r="BE121" s="187"/>
      <c r="BF121" s="188"/>
      <c r="BG121" s="62"/>
      <c r="BH121" s="138"/>
      <c r="BI121" s="138"/>
      <c r="BJ121" s="138"/>
      <c r="BK121" s="138"/>
      <c r="BL121" s="138"/>
      <c r="BM121" s="138"/>
      <c r="BN121" s="138"/>
      <c r="BO121" s="138"/>
      <c r="BP121" s="138"/>
      <c r="BQ121" s="138"/>
      <c r="BR121" s="138"/>
      <c r="BS121" s="138"/>
      <c r="BT121" s="138"/>
      <c r="BU121" s="138"/>
      <c r="BV121" s="138"/>
      <c r="BW121" s="138"/>
      <c r="BX121" s="138"/>
      <c r="BY121" s="138"/>
      <c r="BZ121" s="138"/>
      <c r="CA121" s="138"/>
    </row>
    <row r="122" spans="1:79">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138"/>
      <c r="BC122" s="187"/>
      <c r="BD122" s="187"/>
      <c r="BE122" s="187"/>
      <c r="BF122" s="188"/>
      <c r="BG122" s="62"/>
      <c r="BH122" s="138"/>
      <c r="BI122" s="138"/>
      <c r="BJ122" s="138"/>
      <c r="BK122" s="138"/>
      <c r="BL122" s="138"/>
      <c r="BM122" s="138"/>
      <c r="BN122" s="138"/>
      <c r="BO122" s="138"/>
      <c r="BP122" s="138"/>
      <c r="BQ122" s="138"/>
      <c r="BR122" s="138"/>
      <c r="BS122" s="138"/>
      <c r="BT122" s="138"/>
      <c r="BU122" s="138"/>
      <c r="BV122" s="138"/>
      <c r="BW122" s="138"/>
      <c r="BX122" s="138"/>
      <c r="BY122" s="138"/>
      <c r="BZ122" s="138"/>
      <c r="CA122" s="138"/>
    </row>
    <row r="123" spans="1:79">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138"/>
      <c r="BC123" s="187"/>
      <c r="BD123" s="187"/>
      <c r="BE123" s="187"/>
      <c r="BF123" s="188"/>
      <c r="BG123" s="62"/>
      <c r="BH123" s="138"/>
      <c r="BI123" s="138"/>
      <c r="BJ123" s="138"/>
      <c r="BK123" s="138"/>
      <c r="BL123" s="138"/>
      <c r="BM123" s="138"/>
      <c r="BN123" s="138"/>
      <c r="BO123" s="138"/>
      <c r="BP123" s="138"/>
      <c r="BQ123" s="138"/>
      <c r="BR123" s="138"/>
      <c r="BS123" s="138"/>
      <c r="BT123" s="138"/>
      <c r="BU123" s="138"/>
      <c r="BV123" s="138"/>
      <c r="BW123" s="138"/>
      <c r="BX123" s="138"/>
      <c r="BY123" s="138"/>
      <c r="BZ123" s="138"/>
      <c r="CA123" s="138"/>
    </row>
    <row r="124" spans="1:79">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138"/>
      <c r="BC124" s="187"/>
      <c r="BD124" s="187"/>
      <c r="BE124" s="187"/>
      <c r="BF124" s="188"/>
      <c r="BG124" s="62"/>
      <c r="BH124" s="138"/>
      <c r="BI124" s="138"/>
      <c r="BJ124" s="138"/>
      <c r="BK124" s="138"/>
      <c r="BL124" s="138"/>
      <c r="BM124" s="138"/>
      <c r="BN124" s="138"/>
      <c r="BO124" s="138"/>
      <c r="BP124" s="138"/>
      <c r="BQ124" s="138"/>
      <c r="BR124" s="138"/>
      <c r="BS124" s="138"/>
      <c r="BT124" s="138"/>
      <c r="BU124" s="138"/>
      <c r="BV124" s="138"/>
      <c r="BW124" s="138"/>
      <c r="BX124" s="138"/>
      <c r="BY124" s="138"/>
      <c r="BZ124" s="138"/>
      <c r="CA124" s="138"/>
    </row>
    <row r="125" spans="1:79">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138"/>
      <c r="BC125" s="187"/>
      <c r="BD125" s="187"/>
      <c r="BE125" s="187"/>
      <c r="BF125" s="188"/>
      <c r="BG125" s="62"/>
      <c r="BH125" s="138"/>
      <c r="BI125" s="138"/>
      <c r="BJ125" s="138"/>
      <c r="BK125" s="138"/>
      <c r="BL125" s="138"/>
      <c r="BM125" s="138"/>
      <c r="BN125" s="138"/>
      <c r="BO125" s="138"/>
      <c r="BP125" s="138"/>
      <c r="BQ125" s="138"/>
      <c r="BR125" s="138"/>
      <c r="BS125" s="138"/>
      <c r="BT125" s="138"/>
      <c r="BU125" s="138"/>
      <c r="BV125" s="138"/>
      <c r="BW125" s="138"/>
      <c r="BX125" s="138"/>
      <c r="BY125" s="138"/>
      <c r="BZ125" s="138"/>
      <c r="CA125" s="138"/>
    </row>
    <row r="126" spans="1:79">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138"/>
      <c r="BC126" s="187"/>
      <c r="BD126" s="187"/>
      <c r="BE126" s="187"/>
      <c r="BF126" s="188"/>
      <c r="BG126" s="62"/>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row>
    <row r="127" spans="1:79">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138"/>
      <c r="BC127" s="187"/>
      <c r="BD127" s="187"/>
      <c r="BE127" s="187"/>
      <c r="BF127" s="188"/>
      <c r="BG127" s="62"/>
      <c r="BH127" s="138"/>
      <c r="BI127" s="138"/>
      <c r="BJ127" s="138"/>
      <c r="BK127" s="138"/>
      <c r="BL127" s="138"/>
      <c r="BM127" s="138"/>
      <c r="BN127" s="138"/>
      <c r="BO127" s="138"/>
      <c r="BP127" s="138"/>
      <c r="BQ127" s="138"/>
      <c r="BR127" s="138"/>
      <c r="BS127" s="138"/>
      <c r="BT127" s="138"/>
      <c r="BU127" s="138"/>
      <c r="BV127" s="138"/>
      <c r="BW127" s="138"/>
      <c r="BX127" s="138"/>
      <c r="BY127" s="138"/>
      <c r="BZ127" s="138"/>
      <c r="CA127" s="138"/>
    </row>
    <row r="128" spans="1:79">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138"/>
      <c r="BC128" s="187"/>
      <c r="BD128" s="187"/>
      <c r="BE128" s="187"/>
      <c r="BF128" s="188"/>
      <c r="BG128" s="62"/>
      <c r="BH128" s="138"/>
      <c r="BI128" s="138"/>
      <c r="BJ128" s="138"/>
      <c r="BK128" s="138"/>
      <c r="BL128" s="138"/>
      <c r="BM128" s="138"/>
      <c r="BN128" s="138"/>
      <c r="BO128" s="138"/>
      <c r="BP128" s="138"/>
      <c r="BQ128" s="138"/>
      <c r="BR128" s="138"/>
      <c r="BS128" s="138"/>
      <c r="BT128" s="138"/>
      <c r="BU128" s="138"/>
      <c r="BV128" s="138"/>
      <c r="BW128" s="138"/>
      <c r="BX128" s="138"/>
      <c r="BY128" s="138"/>
      <c r="BZ128" s="138"/>
      <c r="CA128" s="138"/>
    </row>
    <row r="129" spans="1:79">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138"/>
      <c r="BC129" s="187"/>
      <c r="BD129" s="187"/>
      <c r="BE129" s="187"/>
      <c r="BF129" s="188"/>
      <c r="BG129" s="62"/>
      <c r="BH129" s="138"/>
      <c r="BI129" s="138"/>
      <c r="BJ129" s="138"/>
      <c r="BK129" s="138"/>
      <c r="BL129" s="138"/>
      <c r="BM129" s="138"/>
      <c r="BN129" s="138"/>
      <c r="BO129" s="138"/>
      <c r="BP129" s="138"/>
      <c r="BQ129" s="138"/>
      <c r="BR129" s="138"/>
      <c r="BS129" s="138"/>
      <c r="BT129" s="138"/>
      <c r="BU129" s="138"/>
      <c r="BV129" s="138"/>
      <c r="BW129" s="138"/>
      <c r="BX129" s="138"/>
      <c r="BY129" s="138"/>
      <c r="BZ129" s="138"/>
      <c r="CA129" s="138"/>
    </row>
    <row r="130" spans="1:79">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138"/>
      <c r="BC130" s="187"/>
      <c r="BD130" s="187"/>
      <c r="BE130" s="187"/>
      <c r="BF130" s="188"/>
      <c r="BG130" s="62"/>
      <c r="BH130" s="138"/>
      <c r="BI130" s="138"/>
      <c r="BJ130" s="138"/>
      <c r="BK130" s="138"/>
      <c r="BL130" s="138"/>
      <c r="BM130" s="138"/>
      <c r="BN130" s="138"/>
      <c r="BO130" s="138"/>
      <c r="BP130" s="138"/>
      <c r="BQ130" s="138"/>
      <c r="BR130" s="138"/>
      <c r="BS130" s="138"/>
      <c r="BT130" s="138"/>
      <c r="BU130" s="138"/>
      <c r="BV130" s="138"/>
      <c r="BW130" s="138"/>
      <c r="BX130" s="138"/>
      <c r="BY130" s="138"/>
      <c r="BZ130" s="138"/>
      <c r="CA130" s="138"/>
    </row>
    <row r="131" spans="1:79">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138"/>
      <c r="BC131" s="187"/>
      <c r="BD131" s="187"/>
      <c r="BE131" s="187"/>
      <c r="BF131" s="188"/>
      <c r="BG131" s="62"/>
      <c r="BH131" s="138"/>
      <c r="BI131" s="138"/>
      <c r="BJ131" s="138"/>
      <c r="BK131" s="138"/>
      <c r="BL131" s="138"/>
      <c r="BM131" s="138"/>
      <c r="BN131" s="138"/>
      <c r="BO131" s="138"/>
      <c r="BP131" s="138"/>
      <c r="BQ131" s="138"/>
      <c r="BR131" s="138"/>
      <c r="BS131" s="138"/>
      <c r="BT131" s="138"/>
      <c r="BU131" s="138"/>
      <c r="BV131" s="138"/>
      <c r="BW131" s="138"/>
      <c r="BX131" s="138"/>
      <c r="BY131" s="138"/>
      <c r="BZ131" s="138"/>
      <c r="CA131" s="138"/>
    </row>
    <row r="132" spans="1:79">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138"/>
      <c r="BC132" s="187"/>
      <c r="BD132" s="187"/>
      <c r="BE132" s="187"/>
      <c r="BF132" s="188"/>
      <c r="BG132" s="62"/>
      <c r="BH132" s="138"/>
      <c r="BI132" s="138"/>
      <c r="BJ132" s="138"/>
      <c r="BK132" s="138"/>
      <c r="BL132" s="138"/>
      <c r="BM132" s="138"/>
      <c r="BN132" s="138"/>
      <c r="BO132" s="138"/>
      <c r="BP132" s="138"/>
      <c r="BQ132" s="138"/>
      <c r="BR132" s="138"/>
      <c r="BS132" s="138"/>
      <c r="BT132" s="138"/>
      <c r="BU132" s="138"/>
      <c r="BV132" s="138"/>
      <c r="BW132" s="138"/>
      <c r="BX132" s="138"/>
      <c r="BY132" s="138"/>
      <c r="BZ132" s="138"/>
      <c r="CA132" s="138"/>
    </row>
    <row r="133" spans="1:79">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138"/>
      <c r="BC133" s="187"/>
      <c r="BD133" s="187"/>
      <c r="BE133" s="187"/>
      <c r="BF133" s="188"/>
      <c r="BG133" s="62"/>
      <c r="BH133" s="138"/>
      <c r="BI133" s="138"/>
      <c r="BJ133" s="138"/>
      <c r="BK133" s="138"/>
      <c r="BL133" s="138"/>
      <c r="BM133" s="138"/>
      <c r="BN133" s="138"/>
      <c r="BO133" s="138"/>
      <c r="BP133" s="138"/>
      <c r="BQ133" s="138"/>
      <c r="BR133" s="138"/>
      <c r="BS133" s="138"/>
      <c r="BT133" s="138"/>
      <c r="BU133" s="138"/>
      <c r="BV133" s="138"/>
      <c r="BW133" s="138"/>
      <c r="BX133" s="138"/>
      <c r="BY133" s="138"/>
      <c r="BZ133" s="138"/>
      <c r="CA133" s="138"/>
    </row>
    <row r="134" spans="1:79">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138"/>
      <c r="BC134" s="187"/>
      <c r="BD134" s="187"/>
      <c r="BE134" s="187"/>
      <c r="BF134" s="188"/>
      <c r="BG134" s="62"/>
      <c r="BH134" s="138"/>
      <c r="BI134" s="138"/>
      <c r="BJ134" s="138"/>
      <c r="BK134" s="138"/>
      <c r="BL134" s="138"/>
      <c r="BM134" s="138"/>
      <c r="BN134" s="138"/>
      <c r="BO134" s="138"/>
      <c r="BP134" s="138"/>
      <c r="BQ134" s="138"/>
      <c r="BR134" s="138"/>
      <c r="BS134" s="138"/>
      <c r="BT134" s="138"/>
      <c r="BU134" s="138"/>
      <c r="BV134" s="138"/>
      <c r="BW134" s="138"/>
      <c r="BX134" s="138"/>
      <c r="BY134" s="138"/>
      <c r="BZ134" s="138"/>
      <c r="CA134" s="138"/>
    </row>
    <row r="135" spans="1:79">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138"/>
      <c r="BC135" s="187"/>
      <c r="BD135" s="187"/>
      <c r="BE135" s="187"/>
      <c r="BF135" s="188"/>
      <c r="BG135" s="62"/>
      <c r="BH135" s="138"/>
      <c r="BI135" s="138"/>
      <c r="BJ135" s="138"/>
      <c r="BK135" s="138"/>
      <c r="BL135" s="138"/>
      <c r="BM135" s="138"/>
      <c r="BN135" s="138"/>
      <c r="BO135" s="138"/>
      <c r="BP135" s="138"/>
      <c r="BQ135" s="138"/>
      <c r="BR135" s="138"/>
      <c r="BS135" s="138"/>
      <c r="BT135" s="138"/>
      <c r="BU135" s="138"/>
      <c r="BV135" s="138"/>
      <c r="BW135" s="138"/>
      <c r="BX135" s="138"/>
      <c r="BY135" s="138"/>
      <c r="BZ135" s="138"/>
      <c r="CA135" s="138"/>
    </row>
    <row r="136" spans="1:79">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138"/>
      <c r="BC136" s="187"/>
      <c r="BD136" s="187"/>
      <c r="BE136" s="187"/>
      <c r="BF136" s="188"/>
      <c r="BG136" s="62"/>
      <c r="BH136" s="138"/>
      <c r="BI136" s="138"/>
      <c r="BJ136" s="138"/>
      <c r="BK136" s="138"/>
      <c r="BL136" s="138"/>
      <c r="BM136" s="138"/>
      <c r="BN136" s="138"/>
      <c r="BO136" s="138"/>
      <c r="BP136" s="138"/>
      <c r="BQ136" s="138"/>
      <c r="BR136" s="138"/>
      <c r="BS136" s="138"/>
      <c r="BT136" s="138"/>
      <c r="BU136" s="138"/>
      <c r="BV136" s="138"/>
      <c r="BW136" s="138"/>
      <c r="BX136" s="138"/>
      <c r="BY136" s="138"/>
      <c r="BZ136" s="138"/>
      <c r="CA136" s="138"/>
    </row>
    <row r="137" spans="1:79">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138"/>
      <c r="BC137" s="187"/>
      <c r="BD137" s="187"/>
      <c r="BE137" s="187"/>
      <c r="BF137" s="188"/>
      <c r="BG137" s="62"/>
      <c r="BH137" s="138"/>
      <c r="BI137" s="138"/>
      <c r="BJ137" s="138"/>
      <c r="BK137" s="138"/>
      <c r="BL137" s="138"/>
      <c r="BM137" s="138"/>
      <c r="BN137" s="138"/>
      <c r="BO137" s="138"/>
      <c r="BP137" s="138"/>
      <c r="BQ137" s="138"/>
      <c r="BR137" s="138"/>
      <c r="BS137" s="138"/>
      <c r="BT137" s="138"/>
      <c r="BU137" s="138"/>
      <c r="BV137" s="138"/>
      <c r="BW137" s="138"/>
      <c r="BX137" s="138"/>
      <c r="BY137" s="138"/>
      <c r="BZ137" s="138"/>
      <c r="CA137" s="138"/>
    </row>
    <row r="138" spans="1:79">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138"/>
      <c r="BC138" s="187"/>
      <c r="BD138" s="187"/>
      <c r="BE138" s="187"/>
      <c r="BF138" s="188"/>
      <c r="BG138" s="62"/>
      <c r="BH138" s="138"/>
      <c r="BI138" s="138"/>
      <c r="BJ138" s="138"/>
      <c r="BK138" s="138"/>
      <c r="BL138" s="138"/>
      <c r="BM138" s="138"/>
      <c r="BN138" s="138"/>
      <c r="BO138" s="138"/>
      <c r="BP138" s="138"/>
      <c r="BQ138" s="138"/>
      <c r="BR138" s="138"/>
      <c r="BS138" s="138"/>
      <c r="BT138" s="138"/>
      <c r="BU138" s="138"/>
      <c r="BV138" s="138"/>
      <c r="BW138" s="138"/>
      <c r="BX138" s="138"/>
      <c r="BY138" s="138"/>
      <c r="BZ138" s="138"/>
      <c r="CA138" s="138"/>
    </row>
    <row r="139" spans="1:79">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138"/>
      <c r="BC139" s="187"/>
      <c r="BD139" s="187"/>
      <c r="BE139" s="187"/>
      <c r="BF139" s="188"/>
      <c r="BG139" s="62"/>
      <c r="BH139" s="138"/>
      <c r="BI139" s="138"/>
      <c r="BJ139" s="138"/>
      <c r="BK139" s="138"/>
      <c r="BL139" s="138"/>
      <c r="BM139" s="138"/>
      <c r="BN139" s="138"/>
      <c r="BO139" s="138"/>
      <c r="BP139" s="138"/>
      <c r="BQ139" s="138"/>
      <c r="BR139" s="138"/>
      <c r="BS139" s="138"/>
      <c r="BT139" s="138"/>
      <c r="BU139" s="138"/>
      <c r="BV139" s="138"/>
      <c r="BW139" s="138"/>
      <c r="BX139" s="138"/>
      <c r="BY139" s="138"/>
      <c r="BZ139" s="138"/>
      <c r="CA139" s="138"/>
    </row>
    <row r="140" spans="1:79">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138"/>
      <c r="BC140" s="187"/>
      <c r="BD140" s="187"/>
      <c r="BE140" s="187"/>
      <c r="BF140" s="188"/>
      <c r="BG140" s="62"/>
      <c r="BH140" s="138"/>
      <c r="BI140" s="138"/>
      <c r="BJ140" s="138"/>
      <c r="BK140" s="138"/>
      <c r="BL140" s="138"/>
      <c r="BM140" s="138"/>
      <c r="BN140" s="138"/>
      <c r="BO140" s="138"/>
      <c r="BP140" s="138"/>
      <c r="BQ140" s="138"/>
      <c r="BR140" s="138"/>
      <c r="BS140" s="138"/>
      <c r="BT140" s="138"/>
      <c r="BU140" s="138"/>
      <c r="BV140" s="138"/>
      <c r="BW140" s="138"/>
      <c r="BX140" s="138"/>
      <c r="BY140" s="138"/>
      <c r="BZ140" s="138"/>
      <c r="CA140" s="138"/>
    </row>
    <row r="141" spans="1:79">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138"/>
      <c r="BC141" s="187"/>
      <c r="BD141" s="187"/>
      <c r="BE141" s="187"/>
      <c r="BF141" s="188"/>
      <c r="BG141" s="62"/>
      <c r="BH141" s="138"/>
      <c r="BI141" s="138"/>
      <c r="BJ141" s="138"/>
      <c r="BK141" s="138"/>
      <c r="BL141" s="138"/>
      <c r="BM141" s="138"/>
      <c r="BN141" s="138"/>
      <c r="BO141" s="138"/>
      <c r="BP141" s="138"/>
      <c r="BQ141" s="138"/>
      <c r="BR141" s="138"/>
      <c r="BS141" s="138"/>
      <c r="BT141" s="138"/>
      <c r="BU141" s="138"/>
      <c r="BV141" s="138"/>
      <c r="BW141" s="138"/>
      <c r="BX141" s="138"/>
      <c r="BY141" s="138"/>
      <c r="BZ141" s="138"/>
      <c r="CA141" s="138"/>
    </row>
    <row r="142" spans="1:79">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138"/>
      <c r="BC142" s="187"/>
      <c r="BD142" s="187"/>
      <c r="BE142" s="187"/>
      <c r="BF142" s="188"/>
      <c r="BG142" s="62"/>
      <c r="BH142" s="138"/>
      <c r="BI142" s="138"/>
      <c r="BJ142" s="138"/>
      <c r="BK142" s="138"/>
      <c r="BL142" s="138"/>
      <c r="BM142" s="138"/>
      <c r="BN142" s="138"/>
      <c r="BO142" s="138"/>
      <c r="BP142" s="138"/>
      <c r="BQ142" s="138"/>
      <c r="BR142" s="138"/>
      <c r="BS142" s="138"/>
      <c r="BT142" s="138"/>
      <c r="BU142" s="138"/>
      <c r="BV142" s="138"/>
      <c r="BW142" s="138"/>
      <c r="BX142" s="138"/>
      <c r="BY142" s="138"/>
      <c r="BZ142" s="138"/>
      <c r="CA142" s="138"/>
    </row>
    <row r="143" spans="1:79">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138"/>
      <c r="BC143" s="187"/>
      <c r="BD143" s="187"/>
      <c r="BE143" s="187"/>
      <c r="BF143" s="188"/>
      <c r="BG143" s="62"/>
      <c r="BH143" s="138"/>
      <c r="BI143" s="138"/>
      <c r="BJ143" s="138"/>
      <c r="BK143" s="138"/>
      <c r="BL143" s="138"/>
      <c r="BM143" s="138"/>
      <c r="BN143" s="138"/>
      <c r="BO143" s="138"/>
      <c r="BP143" s="138"/>
      <c r="BQ143" s="138"/>
      <c r="BR143" s="138"/>
      <c r="BS143" s="138"/>
      <c r="BT143" s="138"/>
      <c r="BU143" s="138"/>
      <c r="BV143" s="138"/>
      <c r="BW143" s="138"/>
      <c r="BX143" s="138"/>
      <c r="BY143" s="138"/>
      <c r="BZ143" s="138"/>
      <c r="CA143" s="138"/>
    </row>
    <row r="144" spans="1:79">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138"/>
      <c r="BC144" s="187"/>
      <c r="BD144" s="187"/>
      <c r="BE144" s="187"/>
      <c r="BF144" s="188"/>
      <c r="BG144" s="62"/>
      <c r="BH144" s="138"/>
      <c r="BI144" s="138"/>
      <c r="BJ144" s="138"/>
      <c r="BK144" s="138"/>
      <c r="BL144" s="138"/>
      <c r="BM144" s="138"/>
      <c r="BN144" s="138"/>
      <c r="BO144" s="138"/>
      <c r="BP144" s="138"/>
      <c r="BQ144" s="138"/>
      <c r="BR144" s="138"/>
      <c r="BS144" s="138"/>
      <c r="BT144" s="138"/>
      <c r="BU144" s="138"/>
      <c r="BV144" s="138"/>
      <c r="BW144" s="138"/>
      <c r="BX144" s="138"/>
      <c r="BY144" s="138"/>
      <c r="BZ144" s="138"/>
      <c r="CA144" s="138"/>
    </row>
    <row r="145" spans="1:79">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138"/>
      <c r="BC145" s="187"/>
      <c r="BD145" s="187"/>
      <c r="BE145" s="187"/>
      <c r="BF145" s="188"/>
      <c r="BG145" s="62"/>
      <c r="BH145" s="138"/>
      <c r="BI145" s="138"/>
      <c r="BJ145" s="138"/>
      <c r="BK145" s="138"/>
      <c r="BL145" s="138"/>
      <c r="BM145" s="138"/>
      <c r="BN145" s="138"/>
      <c r="BO145" s="138"/>
      <c r="BP145" s="138"/>
      <c r="BQ145" s="138"/>
      <c r="BR145" s="138"/>
      <c r="BS145" s="138"/>
      <c r="BT145" s="138"/>
      <c r="BU145" s="138"/>
      <c r="BV145" s="138"/>
      <c r="BW145" s="138"/>
      <c r="BX145" s="138"/>
      <c r="BY145" s="138"/>
      <c r="BZ145" s="138"/>
      <c r="CA145" s="138"/>
    </row>
    <row r="146" spans="1:79">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138"/>
      <c r="BC146" s="187"/>
      <c r="BD146" s="187"/>
      <c r="BE146" s="187"/>
      <c r="BF146" s="188"/>
      <c r="BG146" s="62"/>
      <c r="BH146" s="138"/>
      <c r="BI146" s="138"/>
      <c r="BJ146" s="138"/>
      <c r="BK146" s="138"/>
      <c r="BL146" s="138"/>
      <c r="BM146" s="138"/>
      <c r="BN146" s="138"/>
      <c r="BO146" s="138"/>
      <c r="BP146" s="138"/>
      <c r="BQ146" s="138"/>
      <c r="BR146" s="138"/>
      <c r="BS146" s="138"/>
      <c r="BT146" s="138"/>
      <c r="BU146" s="138"/>
      <c r="BV146" s="138"/>
      <c r="BW146" s="138"/>
      <c r="BX146" s="138"/>
      <c r="BY146" s="138"/>
      <c r="BZ146" s="138"/>
      <c r="CA146" s="138"/>
    </row>
    <row r="147" spans="1:79">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138"/>
      <c r="BC147" s="187"/>
      <c r="BD147" s="187"/>
      <c r="BE147" s="187"/>
      <c r="BF147" s="188"/>
      <c r="BG147" s="62"/>
      <c r="BH147" s="138"/>
      <c r="BI147" s="138"/>
      <c r="BJ147" s="138"/>
      <c r="BK147" s="138"/>
      <c r="BL147" s="138"/>
      <c r="BM147" s="138"/>
      <c r="BN147" s="138"/>
      <c r="BO147" s="138"/>
      <c r="BP147" s="138"/>
      <c r="BQ147" s="138"/>
      <c r="BR147" s="138"/>
      <c r="BS147" s="138"/>
      <c r="BT147" s="138"/>
      <c r="BU147" s="138"/>
      <c r="BV147" s="138"/>
      <c r="BW147" s="138"/>
      <c r="BX147" s="138"/>
      <c r="BY147" s="138"/>
      <c r="BZ147" s="138"/>
      <c r="CA147" s="138"/>
    </row>
    <row r="148" spans="1:79">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138"/>
      <c r="BC148" s="187"/>
      <c r="BD148" s="187"/>
      <c r="BE148" s="187"/>
      <c r="BF148" s="188"/>
      <c r="BG148" s="62"/>
      <c r="BH148" s="138"/>
      <c r="BI148" s="138"/>
      <c r="BJ148" s="138"/>
      <c r="BK148" s="138"/>
      <c r="BL148" s="138"/>
      <c r="BM148" s="138"/>
      <c r="BN148" s="138"/>
      <c r="BO148" s="138"/>
      <c r="BP148" s="138"/>
      <c r="BQ148" s="138"/>
      <c r="BR148" s="138"/>
      <c r="BS148" s="138"/>
      <c r="BT148" s="138"/>
      <c r="BU148" s="138"/>
      <c r="BV148" s="138"/>
      <c r="BW148" s="138"/>
      <c r="BX148" s="138"/>
      <c r="BY148" s="138"/>
      <c r="BZ148" s="138"/>
      <c r="CA148" s="138"/>
    </row>
    <row r="149" spans="1:79">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138"/>
      <c r="BC149" s="187"/>
      <c r="BD149" s="187"/>
      <c r="BE149" s="187"/>
      <c r="BF149" s="188"/>
      <c r="BG149" s="62"/>
      <c r="BH149" s="138"/>
      <c r="BI149" s="138"/>
      <c r="BJ149" s="138"/>
      <c r="BK149" s="138"/>
      <c r="BL149" s="138"/>
      <c r="BM149" s="138"/>
      <c r="BN149" s="138"/>
      <c r="BO149" s="138"/>
      <c r="BP149" s="138"/>
      <c r="BQ149" s="138"/>
      <c r="BR149" s="138"/>
      <c r="BS149" s="138"/>
      <c r="BT149" s="138"/>
      <c r="BU149" s="138"/>
      <c r="BV149" s="138"/>
      <c r="BW149" s="138"/>
      <c r="BX149" s="138"/>
      <c r="BY149" s="138"/>
      <c r="BZ149" s="138"/>
      <c r="CA149" s="138"/>
    </row>
    <row r="150" spans="1:79">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138"/>
      <c r="BC150" s="187"/>
      <c r="BD150" s="187"/>
      <c r="BE150" s="187"/>
      <c r="BF150" s="188"/>
      <c r="BG150" s="62"/>
      <c r="BH150" s="138"/>
      <c r="BI150" s="138"/>
      <c r="BJ150" s="138"/>
      <c r="BK150" s="138"/>
      <c r="BL150" s="138"/>
      <c r="BM150" s="138"/>
      <c r="BN150" s="138"/>
      <c r="BO150" s="138"/>
      <c r="BP150" s="138"/>
      <c r="BQ150" s="138"/>
      <c r="BR150" s="138"/>
      <c r="BS150" s="138"/>
      <c r="BT150" s="138"/>
      <c r="BU150" s="138"/>
      <c r="BV150" s="138"/>
      <c r="BW150" s="138"/>
      <c r="BX150" s="138"/>
      <c r="BY150" s="138"/>
      <c r="BZ150" s="138"/>
      <c r="CA150" s="138"/>
    </row>
    <row r="151" spans="1:79">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138"/>
      <c r="BC151" s="187"/>
      <c r="BD151" s="187"/>
      <c r="BE151" s="187"/>
      <c r="BF151" s="188"/>
      <c r="BG151" s="62"/>
      <c r="BH151" s="138"/>
      <c r="BI151" s="138"/>
      <c r="BJ151" s="138"/>
      <c r="BK151" s="138"/>
      <c r="BL151" s="138"/>
      <c r="BM151" s="138"/>
      <c r="BN151" s="138"/>
      <c r="BO151" s="138"/>
      <c r="BP151" s="138"/>
      <c r="BQ151" s="138"/>
      <c r="BR151" s="138"/>
      <c r="BS151" s="138"/>
      <c r="BT151" s="138"/>
      <c r="BU151" s="138"/>
      <c r="BV151" s="138"/>
      <c r="BW151" s="138"/>
      <c r="BX151" s="138"/>
      <c r="BY151" s="138"/>
      <c r="BZ151" s="138"/>
      <c r="CA151" s="138"/>
    </row>
    <row r="152" spans="1:79">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138"/>
      <c r="BC152" s="187"/>
      <c r="BD152" s="187"/>
      <c r="BE152" s="187"/>
      <c r="BF152" s="188"/>
      <c r="BG152" s="62"/>
      <c r="BH152" s="138"/>
      <c r="BI152" s="138"/>
      <c r="BJ152" s="138"/>
      <c r="BK152" s="138"/>
      <c r="BL152" s="138"/>
      <c r="BM152" s="138"/>
      <c r="BN152" s="138"/>
      <c r="BO152" s="138"/>
      <c r="BP152" s="138"/>
      <c r="BQ152" s="138"/>
      <c r="BR152" s="138"/>
      <c r="BS152" s="138"/>
      <c r="BT152" s="138"/>
      <c r="BU152" s="138"/>
      <c r="BV152" s="138"/>
      <c r="BW152" s="138"/>
      <c r="BX152" s="138"/>
      <c r="BY152" s="138"/>
      <c r="BZ152" s="138"/>
      <c r="CA152" s="138"/>
    </row>
    <row r="153" spans="1:79">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138"/>
      <c r="BC153" s="187"/>
      <c r="BD153" s="187"/>
      <c r="BE153" s="187"/>
      <c r="BF153" s="188"/>
      <c r="BG153" s="62"/>
      <c r="BH153" s="138"/>
      <c r="BI153" s="138"/>
      <c r="BJ153" s="138"/>
      <c r="BK153" s="138"/>
      <c r="BL153" s="138"/>
      <c r="BM153" s="138"/>
      <c r="BN153" s="138"/>
      <c r="BO153" s="138"/>
      <c r="BP153" s="138"/>
      <c r="BQ153" s="138"/>
      <c r="BR153" s="138"/>
      <c r="BS153" s="138"/>
      <c r="BT153" s="138"/>
      <c r="BU153" s="138"/>
      <c r="BV153" s="138"/>
      <c r="BW153" s="138"/>
      <c r="BX153" s="138"/>
      <c r="BY153" s="138"/>
      <c r="BZ153" s="138"/>
      <c r="CA153" s="138"/>
    </row>
    <row r="154" spans="1:79">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138"/>
      <c r="BC154" s="187"/>
      <c r="BD154" s="187"/>
      <c r="BE154" s="187"/>
      <c r="BF154" s="188"/>
      <c r="BG154" s="62"/>
      <c r="BH154" s="138"/>
      <c r="BI154" s="138"/>
      <c r="BJ154" s="138"/>
      <c r="BK154" s="138"/>
      <c r="BL154" s="138"/>
      <c r="BM154" s="138"/>
      <c r="BN154" s="138"/>
      <c r="BO154" s="138"/>
      <c r="BP154" s="138"/>
      <c r="BQ154" s="138"/>
      <c r="BR154" s="138"/>
      <c r="BS154" s="138"/>
      <c r="BT154" s="138"/>
      <c r="BU154" s="138"/>
      <c r="BV154" s="138"/>
      <c r="BW154" s="138"/>
      <c r="BX154" s="138"/>
      <c r="BY154" s="138"/>
      <c r="BZ154" s="138"/>
      <c r="CA154" s="138"/>
    </row>
    <row r="155" spans="1:79">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138"/>
      <c r="BC155" s="187"/>
      <c r="BD155" s="187"/>
      <c r="BE155" s="187"/>
      <c r="BF155" s="188"/>
      <c r="BG155" s="62"/>
      <c r="BH155" s="138"/>
      <c r="BI155" s="138"/>
      <c r="BJ155" s="138"/>
      <c r="BK155" s="138"/>
      <c r="BL155" s="138"/>
      <c r="BM155" s="138"/>
      <c r="BN155" s="138"/>
      <c r="BO155" s="138"/>
      <c r="BP155" s="138"/>
      <c r="BQ155" s="138"/>
      <c r="BR155" s="138"/>
      <c r="BS155" s="138"/>
      <c r="BT155" s="138"/>
      <c r="BU155" s="138"/>
      <c r="BV155" s="138"/>
      <c r="BW155" s="138"/>
      <c r="BX155" s="138"/>
      <c r="BY155" s="138"/>
      <c r="BZ155" s="138"/>
      <c r="CA155" s="138"/>
    </row>
    <row r="156" spans="1:79">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138"/>
      <c r="BC156" s="187"/>
      <c r="BD156" s="187"/>
      <c r="BE156" s="187"/>
      <c r="BF156" s="188"/>
      <c r="BG156" s="62"/>
      <c r="BH156" s="138"/>
      <c r="BI156" s="138"/>
      <c r="BJ156" s="138"/>
      <c r="BK156" s="138"/>
      <c r="BL156" s="138"/>
      <c r="BM156" s="138"/>
      <c r="BN156" s="138"/>
      <c r="BO156" s="138"/>
      <c r="BP156" s="138"/>
      <c r="BQ156" s="138"/>
      <c r="BR156" s="138"/>
      <c r="BS156" s="138"/>
      <c r="BT156" s="138"/>
      <c r="BU156" s="138"/>
      <c r="BV156" s="138"/>
      <c r="BW156" s="138"/>
      <c r="BX156" s="138"/>
      <c r="BY156" s="138"/>
      <c r="BZ156" s="138"/>
      <c r="CA156" s="138"/>
    </row>
    <row r="157" spans="1:79">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138"/>
      <c r="BC157" s="187"/>
      <c r="BD157" s="187"/>
      <c r="BE157" s="187"/>
      <c r="BF157" s="188"/>
      <c r="BG157" s="62"/>
      <c r="BH157" s="138"/>
      <c r="BI157" s="138"/>
      <c r="BJ157" s="138"/>
      <c r="BK157" s="138"/>
      <c r="BL157" s="138"/>
      <c r="BM157" s="138"/>
      <c r="BN157" s="138"/>
      <c r="BO157" s="138"/>
      <c r="BP157" s="138"/>
      <c r="BQ157" s="138"/>
      <c r="BR157" s="138"/>
      <c r="BS157" s="138"/>
      <c r="BT157" s="138"/>
      <c r="BU157" s="138"/>
      <c r="BV157" s="138"/>
      <c r="BW157" s="138"/>
      <c r="BX157" s="138"/>
      <c r="BY157" s="138"/>
      <c r="BZ157" s="138"/>
      <c r="CA157" s="138"/>
    </row>
    <row r="158" spans="1:79">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138"/>
      <c r="BC158" s="187"/>
      <c r="BD158" s="187"/>
      <c r="BE158" s="187"/>
      <c r="BF158" s="188"/>
      <c r="BG158" s="62"/>
      <c r="BH158" s="138"/>
      <c r="BI158" s="138"/>
      <c r="BJ158" s="138"/>
      <c r="BK158" s="138"/>
      <c r="BL158" s="138"/>
      <c r="BM158" s="138"/>
      <c r="BN158" s="138"/>
      <c r="BO158" s="138"/>
      <c r="BP158" s="138"/>
      <c r="BQ158" s="138"/>
      <c r="BR158" s="138"/>
      <c r="BS158" s="138"/>
      <c r="BT158" s="138"/>
      <c r="BU158" s="138"/>
      <c r="BV158" s="138"/>
      <c r="BW158" s="138"/>
      <c r="BX158" s="138"/>
      <c r="BY158" s="138"/>
      <c r="BZ158" s="138"/>
      <c r="CA158" s="138"/>
    </row>
    <row r="159" spans="1:79">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138"/>
      <c r="BC159" s="187"/>
      <c r="BD159" s="187"/>
      <c r="BE159" s="187"/>
      <c r="BF159" s="188"/>
      <c r="BG159" s="62"/>
      <c r="BH159" s="138"/>
      <c r="BI159" s="138"/>
      <c r="BJ159" s="138"/>
      <c r="BK159" s="138"/>
      <c r="BL159" s="138"/>
      <c r="BM159" s="138"/>
      <c r="BN159" s="138"/>
      <c r="BO159" s="138"/>
      <c r="BP159" s="138"/>
      <c r="BQ159" s="138"/>
      <c r="BR159" s="138"/>
      <c r="BS159" s="138"/>
      <c r="BT159" s="138"/>
      <c r="BU159" s="138"/>
      <c r="BV159" s="138"/>
      <c r="BW159" s="138"/>
      <c r="BX159" s="138"/>
      <c r="BY159" s="138"/>
      <c r="BZ159" s="138"/>
      <c r="CA159" s="138"/>
    </row>
    <row r="160" spans="1:79">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138"/>
      <c r="BC160" s="187"/>
      <c r="BD160" s="187"/>
      <c r="BE160" s="187"/>
      <c r="BF160" s="188"/>
      <c r="BG160" s="62"/>
      <c r="BH160" s="138"/>
      <c r="BI160" s="138"/>
      <c r="BJ160" s="138"/>
      <c r="BK160" s="138"/>
      <c r="BL160" s="138"/>
      <c r="BM160" s="138"/>
      <c r="BN160" s="138"/>
      <c r="BO160" s="138"/>
      <c r="BP160" s="138"/>
      <c r="BQ160" s="138"/>
      <c r="BR160" s="138"/>
      <c r="BS160" s="138"/>
      <c r="BT160" s="138"/>
      <c r="BU160" s="138"/>
      <c r="BV160" s="138"/>
      <c r="BW160" s="138"/>
      <c r="BX160" s="138"/>
      <c r="BY160" s="138"/>
      <c r="BZ160" s="138"/>
      <c r="CA160" s="138"/>
    </row>
    <row r="161" spans="1:79">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138"/>
      <c r="BC161" s="187"/>
      <c r="BD161" s="187"/>
      <c r="BE161" s="187"/>
      <c r="BF161" s="188"/>
      <c r="BG161" s="62"/>
      <c r="BH161" s="138"/>
      <c r="BI161" s="138"/>
      <c r="BJ161" s="138"/>
      <c r="BK161" s="138"/>
      <c r="BL161" s="138"/>
      <c r="BM161" s="138"/>
      <c r="BN161" s="138"/>
      <c r="BO161" s="138"/>
      <c r="BP161" s="138"/>
      <c r="BQ161" s="138"/>
      <c r="BR161" s="138"/>
      <c r="BS161" s="138"/>
      <c r="BT161" s="138"/>
      <c r="BU161" s="138"/>
      <c r="BV161" s="138"/>
      <c r="BW161" s="138"/>
      <c r="BX161" s="138"/>
      <c r="BY161" s="138"/>
      <c r="BZ161" s="138"/>
      <c r="CA161" s="138"/>
    </row>
    <row r="162" spans="1:79">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138"/>
      <c r="BC162" s="187"/>
      <c r="BD162" s="187"/>
      <c r="BE162" s="187"/>
      <c r="BF162" s="188"/>
      <c r="BG162" s="62"/>
      <c r="BH162" s="138"/>
      <c r="BI162" s="138"/>
      <c r="BJ162" s="138"/>
      <c r="BK162" s="138"/>
      <c r="BL162" s="138"/>
      <c r="BM162" s="138"/>
      <c r="BN162" s="138"/>
      <c r="BO162" s="138"/>
      <c r="BP162" s="138"/>
      <c r="BQ162" s="138"/>
      <c r="BR162" s="138"/>
      <c r="BS162" s="138"/>
      <c r="BT162" s="138"/>
      <c r="BU162" s="138"/>
      <c r="BV162" s="138"/>
      <c r="BW162" s="138"/>
      <c r="BX162" s="138"/>
      <c r="BY162" s="138"/>
      <c r="BZ162" s="138"/>
      <c r="CA162" s="138"/>
    </row>
    <row r="163" spans="1:79">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138"/>
      <c r="BC163" s="187"/>
      <c r="BD163" s="187"/>
      <c r="BE163" s="187"/>
      <c r="BF163" s="188"/>
      <c r="BG163" s="62"/>
      <c r="BH163" s="138"/>
      <c r="BI163" s="138"/>
      <c r="BJ163" s="138"/>
      <c r="BK163" s="138"/>
      <c r="BL163" s="138"/>
      <c r="BM163" s="138"/>
      <c r="BN163" s="138"/>
      <c r="BO163" s="138"/>
      <c r="BP163" s="138"/>
      <c r="BQ163" s="138"/>
      <c r="BR163" s="138"/>
      <c r="BS163" s="138"/>
      <c r="BT163" s="138"/>
      <c r="BU163" s="138"/>
      <c r="BV163" s="138"/>
      <c r="BW163" s="138"/>
      <c r="BX163" s="138"/>
      <c r="BY163" s="138"/>
      <c r="BZ163" s="138"/>
      <c r="CA163" s="138"/>
    </row>
    <row r="164" spans="1:79">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138"/>
      <c r="BC164" s="187"/>
      <c r="BD164" s="187"/>
      <c r="BE164" s="187"/>
      <c r="BF164" s="188"/>
      <c r="BG164" s="62"/>
      <c r="BH164" s="138"/>
      <c r="BI164" s="138"/>
      <c r="BJ164" s="138"/>
      <c r="BK164" s="138"/>
      <c r="BL164" s="138"/>
      <c r="BM164" s="138"/>
      <c r="BN164" s="138"/>
      <c r="BO164" s="138"/>
      <c r="BP164" s="138"/>
      <c r="BQ164" s="138"/>
      <c r="BR164" s="138"/>
      <c r="BS164" s="138"/>
      <c r="BT164" s="138"/>
      <c r="BU164" s="138"/>
      <c r="BV164" s="138"/>
      <c r="BW164" s="138"/>
      <c r="BX164" s="138"/>
      <c r="BY164" s="138"/>
      <c r="BZ164" s="138"/>
      <c r="CA164" s="138"/>
    </row>
    <row r="165" spans="1:79">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138"/>
      <c r="BC165" s="187"/>
      <c r="BD165" s="187"/>
      <c r="BE165" s="187"/>
      <c r="BF165" s="188"/>
      <c r="BG165" s="62"/>
      <c r="BH165" s="138"/>
      <c r="BI165" s="138"/>
      <c r="BJ165" s="138"/>
      <c r="BK165" s="138"/>
      <c r="BL165" s="138"/>
      <c r="BM165" s="138"/>
      <c r="BN165" s="138"/>
      <c r="BO165" s="138"/>
      <c r="BP165" s="138"/>
      <c r="BQ165" s="138"/>
      <c r="BR165" s="138"/>
      <c r="BS165" s="138"/>
      <c r="BT165" s="138"/>
      <c r="BU165" s="138"/>
      <c r="BV165" s="138"/>
      <c r="BW165" s="138"/>
      <c r="BX165" s="138"/>
      <c r="BY165" s="138"/>
      <c r="BZ165" s="138"/>
      <c r="CA165" s="138"/>
    </row>
    <row r="166" spans="1:79">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138"/>
      <c r="BC166" s="187"/>
      <c r="BD166" s="187"/>
      <c r="BE166" s="187"/>
      <c r="BF166" s="188"/>
      <c r="BG166" s="62"/>
      <c r="BH166" s="138"/>
      <c r="BI166" s="138"/>
      <c r="BJ166" s="138"/>
      <c r="BK166" s="138"/>
      <c r="BL166" s="138"/>
      <c r="BM166" s="138"/>
      <c r="BN166" s="138"/>
      <c r="BO166" s="138"/>
      <c r="BP166" s="138"/>
      <c r="BQ166" s="138"/>
      <c r="BR166" s="138"/>
      <c r="BS166" s="138"/>
      <c r="BT166" s="138"/>
      <c r="BU166" s="138"/>
      <c r="BV166" s="138"/>
      <c r="BW166" s="138"/>
      <c r="BX166" s="138"/>
      <c r="BY166" s="138"/>
      <c r="BZ166" s="138"/>
      <c r="CA166" s="138"/>
    </row>
    <row r="167" spans="1:79">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138"/>
      <c r="BC167" s="187"/>
      <c r="BD167" s="187"/>
      <c r="BE167" s="187"/>
      <c r="BF167" s="188"/>
      <c r="BG167" s="62"/>
      <c r="BH167" s="138"/>
      <c r="BI167" s="138"/>
      <c r="BJ167" s="138"/>
      <c r="BK167" s="138"/>
      <c r="BL167" s="138"/>
      <c r="BM167" s="138"/>
      <c r="BN167" s="138"/>
      <c r="BO167" s="138"/>
      <c r="BP167" s="138"/>
      <c r="BQ167" s="138"/>
      <c r="BR167" s="138"/>
      <c r="BS167" s="138"/>
      <c r="BT167" s="138"/>
      <c r="BU167" s="138"/>
      <c r="BV167" s="138"/>
      <c r="BW167" s="138"/>
      <c r="BX167" s="138"/>
      <c r="BY167" s="138"/>
      <c r="BZ167" s="138"/>
      <c r="CA167" s="138"/>
    </row>
  </sheetData>
  <sheetProtection password="C621" sheet="1" objects="1" scenarios="1" selectLockedCells="1"/>
  <protectedRanges>
    <protectedRange sqref="AU6" name="Диапазон1"/>
    <protectedRange sqref="F25:O64" name="Диапазон2"/>
  </protectedRanges>
  <mergeCells count="30">
    <mergeCell ref="BZ27:CA27"/>
    <mergeCell ref="N6:U6"/>
    <mergeCell ref="F9:O9"/>
    <mergeCell ref="F10:M10"/>
    <mergeCell ref="N10:O10"/>
    <mergeCell ref="BK9:BT9"/>
    <mergeCell ref="BK10:BT10"/>
    <mergeCell ref="BY25:CA25"/>
    <mergeCell ref="AV9:AV11"/>
    <mergeCell ref="AW9:AW11"/>
    <mergeCell ref="AX9:AX11"/>
    <mergeCell ref="AY9:AY11"/>
    <mergeCell ref="AZ9:AZ11"/>
    <mergeCell ref="BA9:BA11"/>
    <mergeCell ref="J6:M6"/>
    <mergeCell ref="AV6:AX6"/>
    <mergeCell ref="B9:B11"/>
    <mergeCell ref="C9:C11"/>
    <mergeCell ref="D9:D11"/>
    <mergeCell ref="E9:E11"/>
    <mergeCell ref="AU9:AU11"/>
    <mergeCell ref="AX7:AZ7"/>
    <mergeCell ref="C8:AF8"/>
    <mergeCell ref="AX8:AZ8"/>
    <mergeCell ref="E2:H2"/>
    <mergeCell ref="I2:K2"/>
    <mergeCell ref="M2:O2"/>
    <mergeCell ref="AU2:AV2"/>
    <mergeCell ref="C4:F4"/>
    <mergeCell ref="G4:Y4"/>
  </mergeCells>
  <conditionalFormatting sqref="F25:AT64">
    <cfRule type="expression" dxfId="6" priority="7">
      <formula>AND(OR($C25&lt;&gt;"",$D25&lt;&gt;""),$A25=1,ISBLANK(F25))</formula>
    </cfRule>
  </conditionalFormatting>
  <conditionalFormatting sqref="AU6">
    <cfRule type="cellIs" dxfId="5" priority="6" stopIfTrue="1" operator="equal">
      <formula>"НЕТ"</formula>
    </cfRule>
  </conditionalFormatting>
  <conditionalFormatting sqref="X19:Y20 Z24:AT24 F13:W20 F12:Y12 V25:Y64 F21:Y24 F7:W8 E6:M6 V65:W1048576 F25:U1048576 V6 F1:W1 F3:W5 Q2:W2 F2:K2 AU2:AV2 M2:O2">
    <cfRule type="containsErrors" dxfId="4" priority="5">
      <formula>ISERROR(E1)</formula>
    </cfRule>
  </conditionalFormatting>
  <conditionalFormatting sqref="AV6">
    <cfRule type="expression" dxfId="3" priority="4">
      <formula>"$AV$6=1"</formula>
    </cfRule>
  </conditionalFormatting>
  <conditionalFormatting sqref="BU21:BU24 BK12:BT64">
    <cfRule type="containsErrors" dxfId="2" priority="2">
      <formula>ISERROR(BK12)</formula>
    </cfRule>
  </conditionalFormatting>
  <conditionalFormatting sqref="BK25:BT64">
    <cfRule type="expression" dxfId="1" priority="3">
      <formula>AND(OR($C25&lt;&gt;"",$D25&lt;&gt;""),$A25=1,ISBLANK(BK25))</formula>
    </cfRule>
  </conditionalFormatting>
  <conditionalFormatting sqref="BU20">
    <cfRule type="containsErrors" dxfId="0" priority="1">
      <formula>ISERROR(BU20)</formula>
    </cfRule>
  </conditionalFormatting>
  <dataValidations count="7">
    <dataValidation type="list" allowBlank="1" showDropDown="1" showInputMessage="1" showErrorMessage="1" prompt="Возможные значения: 0, 1._x000a_Если ученик не дал ответ - N." sqref="AC25:AD64 Z25:AA64">
      <formula1>$B$2:$D$2</formula1>
    </dataValidation>
    <dataValidation allowBlank="1" showDropDown="1" showErrorMessage="1" prompt="Возможные значения: 0, 1._x000a_Если ученик не дал ответ - N." sqref="BK25:BT64 P25:Y64"/>
    <dataValidation type="list" operator="equal" allowBlank="1" showInputMessage="1" showErrorMessage="1" prompt="После внесения в таблицу данных для всех учащихся, принимавших участие в тестировании, выберите &quot;Да&quot;" sqref="AU6">
      <formula1>"ДА,НЕТ"</formula1>
    </dataValidation>
    <dataValidation allowBlank="1" showDropDown="1" showInputMessage="1" showErrorMessage="1" sqref="AG25:AT64"/>
    <dataValidation type="list" allowBlank="1" showDropDown="1" showInputMessage="1" showErrorMessage="1" prompt="Возможные значения: 0, 1, 2._x000a_Если ученик не дал ответ - N." sqref="AB25:AB64 AE25:AE64">
      <formula1>#REF!</formula1>
    </dataValidation>
    <dataValidation type="list" allowBlank="1" showDropDown="1" showInputMessage="1" showErrorMessage="1" prompt="Возможные значения: 0, 1._x000a_Если ученик не дал ответ - N." sqref="AF25:AF64">
      <formula1>#REF!</formula1>
    </dataValidation>
    <dataValidation allowBlank="1" showDropDown="1" showInputMessage="1" showErrorMessage="1" prompt="Введите ответ учащегося." sqref="I25:I64"/>
  </dataValidations>
  <pageMargins left="0.17" right="0.19" top="0.50749999999999995" bottom="0.17" header="0.17" footer="0.5"/>
  <pageSetup paperSize="9" scale="90" fitToWidth="0" fitToHeight="0" orientation="landscape" r:id="rId1"/>
  <headerFooter alignWithMargins="0">
    <oddHeader>&amp;CКГБУ "Региональный центр оценки качества образования"</oddHeader>
  </headerFooter>
  <legacyDrawing r:id="rId2"/>
  <extLst xmlns:x14="http://schemas.microsoft.com/office/spreadsheetml/2009/9/main">
    <ext uri="{CCE6A557-97BC-4b89-ADB6-D9C93CAAB3DF}">
      <x14:dataValidations xmlns:xm="http://schemas.microsoft.com/office/excel/2006/main" count="3">
        <x14:dataValidation type="list" allowBlank="1" showDropDown="1" showInputMessage="1" showErrorMessage="1" prompt="Возможные значения: 1, 2, 3, 4._x000a_Если ученик не дал ответ - N.">
          <x14:formula1>
            <xm:f>Рабочий!$B$4:$F$4</xm:f>
          </x14:formula1>
          <xm:sqref>F25:H64 L25:L64</xm:sqref>
        </x14:dataValidation>
        <x14:dataValidation type="list" allowBlank="1" showDropDown="1" showInputMessage="1" showErrorMessage="1" prompt="Возможные значения: 0, 1._x000a_Если ученик не дал ответ - N.">
          <x14:formula1>
            <xm:f>Рабочий!$B$1:$D$1</xm:f>
          </x14:formula1>
          <xm:sqref>K25:K64</xm:sqref>
        </x14:dataValidation>
        <x14:dataValidation type="list" allowBlank="1" showDropDown="1" showInputMessage="1" showErrorMessage="1" prompt="Возможные значения: 0, 1, 2._x000a_Если ученик не дал ответ - N.">
          <x14:formula1>
            <xm:f>Рабочий!$B$2:$E$2</xm:f>
          </x14:formula1>
          <xm:sqref>J25:J64 M25:O64</xm:sqref>
        </x14:dataValidation>
      </x14:dataValidations>
    </ext>
  </extLst>
</worksheet>
</file>

<file path=xl/worksheets/sheet7.xml><?xml version="1.0" encoding="utf-8"?>
<worksheet xmlns="http://schemas.openxmlformats.org/spreadsheetml/2006/main" xmlns:r="http://schemas.openxmlformats.org/officeDocument/2006/relationships">
  <sheetPr codeName="Лист7">
    <tabColor rgb="FF0070C0"/>
  </sheetPr>
  <dimension ref="B1:M20"/>
  <sheetViews>
    <sheetView view="pageLayout" zoomScale="110" zoomScalePageLayoutView="110" workbookViewId="0">
      <selection activeCell="K3" sqref="K3"/>
    </sheetView>
  </sheetViews>
  <sheetFormatPr defaultRowHeight="12.75"/>
  <cols>
    <col min="1" max="1" width="2.85546875" style="108" customWidth="1"/>
    <col min="2" max="2" width="12.42578125" style="108" customWidth="1"/>
    <col min="3" max="12" width="12" style="108" customWidth="1"/>
    <col min="13" max="16384" width="9.140625" style="108"/>
  </cols>
  <sheetData>
    <row r="1" spans="2:13" ht="6.75" customHeight="1"/>
    <row r="2" spans="2:13" ht="36.75" customHeight="1">
      <c r="B2" s="487" t="s">
        <v>157</v>
      </c>
      <c r="C2" s="487"/>
      <c r="D2" s="487"/>
      <c r="E2" s="487"/>
      <c r="F2" s="487"/>
      <c r="G2" s="487"/>
      <c r="H2" s="487"/>
      <c r="I2" s="487"/>
      <c r="J2" s="487"/>
      <c r="K2" s="487"/>
      <c r="L2" s="487"/>
    </row>
    <row r="3" spans="2:13" ht="42.75" customHeight="1">
      <c r="B3" s="109" t="s">
        <v>29</v>
      </c>
      <c r="C3" s="488">
        <f>'СПИСОК КЛАССА'!F1</f>
        <v>3866</v>
      </c>
      <c r="D3" s="489"/>
      <c r="E3" s="489"/>
      <c r="F3" s="489"/>
      <c r="G3" s="489"/>
      <c r="H3" s="490" t="s">
        <v>1</v>
      </c>
      <c r="I3" s="490"/>
      <c r="J3" s="110" t="str">
        <f>'СПИСОК КЛАССА'!H1</f>
        <v>0102</v>
      </c>
      <c r="K3" s="111"/>
      <c r="L3" s="111"/>
    </row>
    <row r="5" spans="2:13" ht="15.75">
      <c r="B5" s="491" t="s">
        <v>35</v>
      </c>
      <c r="C5" s="492" t="s">
        <v>59</v>
      </c>
      <c r="D5" s="492"/>
      <c r="E5" s="492"/>
      <c r="F5" s="492"/>
      <c r="G5" s="492"/>
      <c r="H5" s="492"/>
      <c r="I5" s="492"/>
      <c r="J5" s="492"/>
      <c r="K5" s="492"/>
      <c r="L5" s="492"/>
    </row>
    <row r="6" spans="2:13" ht="63.75" customHeight="1">
      <c r="B6" s="491"/>
      <c r="C6" s="491" t="s">
        <v>152</v>
      </c>
      <c r="D6" s="491"/>
      <c r="E6" s="491" t="s">
        <v>153</v>
      </c>
      <c r="F6" s="491"/>
      <c r="G6" s="491" t="s">
        <v>154</v>
      </c>
      <c r="H6" s="491"/>
      <c r="I6" s="491" t="s">
        <v>155</v>
      </c>
      <c r="J6" s="491"/>
      <c r="K6" s="491" t="s">
        <v>156</v>
      </c>
      <c r="L6" s="491"/>
    </row>
    <row r="7" spans="2:13" ht="15.75">
      <c r="B7" s="491"/>
      <c r="C7" s="115" t="s">
        <v>36</v>
      </c>
      <c r="D7" s="115" t="s">
        <v>37</v>
      </c>
      <c r="E7" s="115" t="s">
        <v>36</v>
      </c>
      <c r="F7" s="115" t="s">
        <v>37</v>
      </c>
      <c r="G7" s="115" t="s">
        <v>36</v>
      </c>
      <c r="H7" s="115" t="s">
        <v>37</v>
      </c>
      <c r="I7" s="115" t="s">
        <v>36</v>
      </c>
      <c r="J7" s="115" t="s">
        <v>37</v>
      </c>
      <c r="K7" s="115" t="s">
        <v>36</v>
      </c>
      <c r="L7" s="115" t="s">
        <v>37</v>
      </c>
    </row>
    <row r="8" spans="2:13" ht="15.75">
      <c r="B8" s="114">
        <f ca="1">МА!$F$6</f>
        <v>30</v>
      </c>
      <c r="C8" s="114">
        <f ca="1">МА!BA24</f>
        <v>0</v>
      </c>
      <c r="D8" s="116">
        <f ca="1">C8/$B$8</f>
        <v>0</v>
      </c>
      <c r="E8" s="114">
        <f ca="1">МА!BA23</f>
        <v>0</v>
      </c>
      <c r="F8" s="116">
        <f ca="1">E8/$B$8</f>
        <v>0</v>
      </c>
      <c r="G8" s="114">
        <f ca="1">МА!BA22</f>
        <v>0</v>
      </c>
      <c r="H8" s="116">
        <f ca="1">G8/$B$8</f>
        <v>0</v>
      </c>
      <c r="I8" s="114">
        <f ca="1">МА!BA21</f>
        <v>11</v>
      </c>
      <c r="J8" s="116">
        <f ca="1">I8/$B$8</f>
        <v>0.36666666666666664</v>
      </c>
      <c r="K8" s="114">
        <f ca="1">МА!BA20</f>
        <v>19</v>
      </c>
      <c r="L8" s="116">
        <f ca="1">K8/$B$8</f>
        <v>0.6333333333333333</v>
      </c>
      <c r="M8" s="206">
        <f ca="1">SUM(D8,F8,H8,J8,L8)</f>
        <v>1</v>
      </c>
    </row>
    <row r="9" spans="2:13" ht="15.75">
      <c r="B9" s="113"/>
      <c r="C9" s="113"/>
      <c r="D9" s="113"/>
      <c r="E9" s="113"/>
      <c r="F9" s="113"/>
      <c r="G9" s="113"/>
      <c r="H9" s="113"/>
      <c r="I9" s="113"/>
      <c r="J9" s="113"/>
      <c r="K9" s="113"/>
      <c r="L9" s="113"/>
    </row>
    <row r="10" spans="2:13" ht="15.75">
      <c r="B10" s="113"/>
      <c r="C10" s="113"/>
      <c r="D10" s="113"/>
      <c r="E10" s="113"/>
      <c r="F10" s="113"/>
      <c r="G10" s="113"/>
      <c r="H10" s="113"/>
      <c r="I10" s="113"/>
      <c r="J10" s="113"/>
      <c r="K10" s="113"/>
      <c r="L10" s="350" t="s">
        <v>38</v>
      </c>
    </row>
    <row r="11" spans="2:13" ht="15.75">
      <c r="B11" s="113"/>
      <c r="C11" s="113"/>
      <c r="D11" s="113"/>
      <c r="E11" s="113"/>
      <c r="F11" s="113"/>
      <c r="G11" s="113"/>
      <c r="H11" s="113"/>
      <c r="I11" s="113"/>
      <c r="J11" s="113"/>
      <c r="K11" s="113"/>
      <c r="L11" s="350" t="s">
        <v>46</v>
      </c>
    </row>
    <row r="12" spans="2:13" ht="15.75">
      <c r="B12" s="113"/>
      <c r="C12" s="113"/>
      <c r="D12" s="113"/>
      <c r="E12" s="113"/>
      <c r="F12" s="113"/>
      <c r="G12" s="113"/>
      <c r="H12" s="113"/>
      <c r="I12" s="113"/>
      <c r="J12" s="113"/>
      <c r="K12" s="113"/>
      <c r="L12" s="350" t="s">
        <v>47</v>
      </c>
    </row>
    <row r="13" spans="2:13" ht="15.75">
      <c r="B13" s="113"/>
      <c r="C13" s="113"/>
      <c r="D13" s="113"/>
      <c r="E13" s="113"/>
      <c r="F13" s="113"/>
      <c r="G13" s="113"/>
      <c r="H13" s="113"/>
      <c r="I13" s="113"/>
      <c r="J13" s="113"/>
      <c r="K13" s="113"/>
      <c r="L13" s="350" t="s">
        <v>48</v>
      </c>
    </row>
    <row r="14" spans="2:13" ht="15.75">
      <c r="B14" s="113"/>
      <c r="C14" s="113"/>
      <c r="D14" s="113"/>
      <c r="E14" s="113"/>
      <c r="F14" s="113"/>
      <c r="G14" s="113"/>
      <c r="H14" s="113"/>
      <c r="I14" s="113"/>
      <c r="J14" s="113"/>
      <c r="K14" s="113"/>
      <c r="L14" s="350" t="s">
        <v>39</v>
      </c>
    </row>
    <row r="15" spans="2:13" ht="15.75">
      <c r="B15" s="113"/>
      <c r="C15" s="113"/>
      <c r="D15" s="113"/>
      <c r="E15" s="113"/>
      <c r="F15" s="113"/>
      <c r="G15" s="113"/>
      <c r="H15" s="113"/>
      <c r="I15" s="113"/>
      <c r="J15" s="113"/>
      <c r="K15" s="113"/>
      <c r="L15" s="113"/>
    </row>
    <row r="16" spans="2:13" ht="15.75">
      <c r="B16" s="113"/>
      <c r="C16" s="113"/>
      <c r="D16" s="113"/>
      <c r="E16" s="113"/>
      <c r="F16" s="113"/>
      <c r="G16" s="113"/>
      <c r="H16" s="113"/>
      <c r="I16" s="113"/>
      <c r="J16" s="113"/>
      <c r="K16" s="113"/>
      <c r="L16" s="113"/>
    </row>
    <row r="17" spans="2:12" ht="15.75">
      <c r="B17" s="113"/>
      <c r="C17" s="113"/>
      <c r="D17" s="113"/>
      <c r="E17" s="113"/>
      <c r="F17" s="113"/>
      <c r="G17" s="113"/>
      <c r="H17" s="113"/>
      <c r="I17" s="113"/>
      <c r="J17" s="113"/>
      <c r="K17" s="113"/>
      <c r="L17" s="113"/>
    </row>
    <row r="18" spans="2:12" ht="15.75">
      <c r="B18" s="113"/>
      <c r="C18" s="113"/>
      <c r="D18" s="113"/>
      <c r="E18" s="113"/>
      <c r="F18" s="113"/>
      <c r="G18" s="113"/>
      <c r="H18" s="113"/>
      <c r="I18" s="113"/>
      <c r="J18" s="113"/>
      <c r="K18" s="113"/>
      <c r="L18" s="113"/>
    </row>
    <row r="19" spans="2:12" ht="15.75">
      <c r="B19" s="113"/>
      <c r="C19" s="113"/>
      <c r="D19" s="113"/>
      <c r="E19" s="113"/>
      <c r="F19" s="113"/>
      <c r="G19" s="113"/>
      <c r="H19" s="113"/>
      <c r="I19" s="113"/>
      <c r="J19" s="113"/>
      <c r="K19" s="113"/>
      <c r="L19" s="113"/>
    </row>
    <row r="20" spans="2:12" ht="15.75">
      <c r="B20" s="113"/>
      <c r="C20" s="113"/>
      <c r="D20" s="113"/>
      <c r="E20" s="113"/>
      <c r="F20" s="113"/>
      <c r="G20" s="113"/>
      <c r="H20" s="113"/>
      <c r="I20" s="113"/>
      <c r="J20" s="113"/>
      <c r="K20" s="113"/>
      <c r="L20" s="113"/>
    </row>
  </sheetData>
  <sheetProtection password="C621" sheet="1" objects="1" scenarios="1" selectLockedCells="1" selectUnlockedCells="1"/>
  <dataConsolidate/>
  <mergeCells count="10">
    <mergeCell ref="B2:L2"/>
    <mergeCell ref="C3:G3"/>
    <mergeCell ref="H3:I3"/>
    <mergeCell ref="B5:B7"/>
    <mergeCell ref="C5:L5"/>
    <mergeCell ref="C6:D6"/>
    <mergeCell ref="E6:F6"/>
    <mergeCell ref="G6:H6"/>
    <mergeCell ref="I6:J6"/>
    <mergeCell ref="K6:L6"/>
  </mergeCells>
  <pageMargins left="0.25" right="0.25" top="0.75" bottom="0.75" header="0.3" footer="0.3"/>
  <pageSetup paperSize="9" fitToHeight="0" orientation="landscape" r:id="rId1"/>
  <headerFooter>
    <oddHeader>&amp;CКГБУ "Региональный центр оценки качества образования"</oddHeader>
  </headerFooter>
  <drawing r:id="rId2"/>
</worksheet>
</file>

<file path=xl/worksheets/sheet8.xml><?xml version="1.0" encoding="utf-8"?>
<worksheet xmlns="http://schemas.openxmlformats.org/spreadsheetml/2006/main" xmlns:r="http://schemas.openxmlformats.org/officeDocument/2006/relationships">
  <sheetPr codeName="Лист5">
    <tabColor rgb="FF0070C0"/>
  </sheetPr>
  <dimension ref="B1:CT20"/>
  <sheetViews>
    <sheetView view="pageLayout" topLeftCell="A49" zoomScale="110" zoomScalePageLayoutView="110" workbookViewId="0">
      <selection activeCell="N12" sqref="N12"/>
    </sheetView>
  </sheetViews>
  <sheetFormatPr defaultRowHeight="12.75"/>
  <cols>
    <col min="1" max="1" width="2.85546875" style="108" customWidth="1"/>
    <col min="2" max="2" width="12.42578125" style="108" customWidth="1"/>
    <col min="3" max="6" width="9.7109375" style="108" customWidth="1"/>
    <col min="7" max="10" width="16.42578125" style="108" customWidth="1"/>
    <col min="11" max="11" width="10.5703125" style="108" customWidth="1"/>
    <col min="12" max="12" width="11" style="108" customWidth="1"/>
    <col min="13" max="13" width="1.42578125" style="252" hidden="1" customWidth="1"/>
    <col min="14" max="14" width="3" style="252" customWidth="1"/>
    <col min="15" max="98" width="9.140625" style="252"/>
    <col min="99" max="16384" width="9.140625" style="108"/>
  </cols>
  <sheetData>
    <row r="1" spans="2:13" ht="4.5" customHeight="1"/>
    <row r="2" spans="2:13" ht="36.75" customHeight="1">
      <c r="B2" s="487" t="s">
        <v>200</v>
      </c>
      <c r="C2" s="487"/>
      <c r="D2" s="487"/>
      <c r="E2" s="487"/>
      <c r="F2" s="487"/>
      <c r="G2" s="487"/>
      <c r="H2" s="487"/>
      <c r="I2" s="487"/>
      <c r="J2" s="487"/>
      <c r="K2" s="487"/>
      <c r="L2" s="487"/>
    </row>
    <row r="3" spans="2:13" ht="42.75" customHeight="1">
      <c r="B3" s="109" t="s">
        <v>29</v>
      </c>
      <c r="C3" s="488">
        <f>'СПИСОК КЛАССА'!F1</f>
        <v>3866</v>
      </c>
      <c r="D3" s="489"/>
      <c r="E3" s="489"/>
      <c r="F3" s="489"/>
      <c r="G3" s="489"/>
      <c r="H3" s="490" t="s">
        <v>1</v>
      </c>
      <c r="I3" s="490"/>
      <c r="J3" s="110" t="str">
        <f>'СПИСОК КЛАССА'!H1</f>
        <v>0102</v>
      </c>
      <c r="K3" s="111"/>
      <c r="L3" s="111"/>
    </row>
    <row r="4" spans="2:13" ht="5.25" customHeight="1"/>
    <row r="5" spans="2:13" ht="15.75">
      <c r="B5" s="491" t="s">
        <v>35</v>
      </c>
      <c r="C5" s="492" t="s">
        <v>59</v>
      </c>
      <c r="D5" s="492"/>
      <c r="E5" s="492"/>
      <c r="F5" s="492"/>
      <c r="G5" s="492"/>
      <c r="H5" s="492"/>
      <c r="I5" s="492"/>
      <c r="J5" s="492"/>
      <c r="K5" s="492"/>
      <c r="L5" s="492"/>
    </row>
    <row r="6" spans="2:13" ht="82.5" customHeight="1">
      <c r="B6" s="491"/>
      <c r="C6" s="491" t="s">
        <v>233</v>
      </c>
      <c r="D6" s="491"/>
      <c r="E6" s="491" t="s">
        <v>201</v>
      </c>
      <c r="F6" s="491"/>
      <c r="G6" s="491" t="s">
        <v>202</v>
      </c>
      <c r="H6" s="491"/>
      <c r="I6" s="491" t="s">
        <v>203</v>
      </c>
      <c r="J6" s="491"/>
      <c r="K6" s="491" t="s">
        <v>204</v>
      </c>
      <c r="L6" s="491"/>
    </row>
    <row r="7" spans="2:13" ht="18.75" customHeight="1">
      <c r="B7" s="491"/>
      <c r="C7" s="115" t="s">
        <v>36</v>
      </c>
      <c r="D7" s="115" t="s">
        <v>37</v>
      </c>
      <c r="E7" s="115" t="s">
        <v>36</v>
      </c>
      <c r="F7" s="115" t="s">
        <v>37</v>
      </c>
      <c r="G7" s="115" t="s">
        <v>36</v>
      </c>
      <c r="H7" s="115" t="s">
        <v>37</v>
      </c>
      <c r="I7" s="115" t="s">
        <v>36</v>
      </c>
      <c r="J7" s="115" t="s">
        <v>37</v>
      </c>
      <c r="K7" s="115" t="s">
        <v>36</v>
      </c>
      <c r="L7" s="115" t="s">
        <v>37</v>
      </c>
    </row>
    <row r="8" spans="2:13" ht="15.75">
      <c r="B8" s="114">
        <f ca="1">РУ!$F$6</f>
        <v>30</v>
      </c>
      <c r="C8" s="114">
        <f ca="1">РУ!BA24</f>
        <v>0</v>
      </c>
      <c r="D8" s="116">
        <f ca="1">C8/$B$8</f>
        <v>0</v>
      </c>
      <c r="E8" s="114">
        <f ca="1">РУ!BA23</f>
        <v>0</v>
      </c>
      <c r="F8" s="116">
        <f ca="1">E8/$B$8</f>
        <v>0</v>
      </c>
      <c r="G8" s="114">
        <f ca="1">РУ!BA22</f>
        <v>4</v>
      </c>
      <c r="H8" s="116">
        <f ca="1">G8/$B$8</f>
        <v>0.13333333333333333</v>
      </c>
      <c r="I8" s="114">
        <f ca="1">РУ!BA21</f>
        <v>7</v>
      </c>
      <c r="J8" s="116">
        <f ca="1">I8/$B$8</f>
        <v>0.23333333333333334</v>
      </c>
      <c r="K8" s="114">
        <f ca="1">РУ!BA20</f>
        <v>19</v>
      </c>
      <c r="L8" s="116">
        <f ca="1">K8/$B$8</f>
        <v>0.6333333333333333</v>
      </c>
    </row>
    <row r="9" spans="2:13" ht="15.75">
      <c r="B9" s="113"/>
      <c r="C9" s="113"/>
      <c r="D9" s="113"/>
      <c r="E9" s="113"/>
      <c r="F9" s="113"/>
      <c r="G9" s="113"/>
      <c r="H9" s="113"/>
      <c r="I9" s="113"/>
      <c r="J9" s="113"/>
      <c r="K9" s="113"/>
      <c r="L9" s="113"/>
    </row>
    <row r="10" spans="2:13" ht="15.75">
      <c r="B10" s="113"/>
      <c r="C10" s="113"/>
      <c r="D10" s="113"/>
      <c r="E10" s="113"/>
      <c r="F10" s="113"/>
      <c r="G10" s="113"/>
      <c r="H10" s="113"/>
      <c r="I10" s="113"/>
      <c r="J10" s="113"/>
      <c r="K10" s="113"/>
      <c r="L10" s="350" t="s">
        <v>38</v>
      </c>
    </row>
    <row r="11" spans="2:13" ht="15.75">
      <c r="B11" s="113"/>
      <c r="C11" s="113"/>
      <c r="D11" s="113"/>
      <c r="E11" s="113"/>
      <c r="F11" s="113"/>
      <c r="G11" s="113"/>
      <c r="H11" s="113"/>
      <c r="I11" s="113"/>
      <c r="J11" s="113"/>
      <c r="K11" s="113"/>
      <c r="L11" s="350" t="s">
        <v>46</v>
      </c>
      <c r="M11" s="372"/>
    </row>
    <row r="12" spans="2:13" ht="15.75">
      <c r="B12" s="113"/>
      <c r="C12" s="113"/>
      <c r="D12" s="113"/>
      <c r="E12" s="113"/>
      <c r="F12" s="113"/>
      <c r="G12" s="113"/>
      <c r="H12" s="113"/>
      <c r="I12" s="113"/>
      <c r="J12" s="113"/>
      <c r="K12" s="113"/>
      <c r="L12" s="350" t="s">
        <v>47</v>
      </c>
    </row>
    <row r="13" spans="2:13" ht="15.75">
      <c r="B13" s="113"/>
      <c r="C13" s="113"/>
      <c r="D13" s="113"/>
      <c r="E13" s="113"/>
      <c r="F13" s="113"/>
      <c r="G13" s="113"/>
      <c r="H13" s="113"/>
      <c r="I13" s="113"/>
      <c r="J13" s="113"/>
      <c r="K13" s="113"/>
      <c r="L13" s="350" t="s">
        <v>48</v>
      </c>
    </row>
    <row r="14" spans="2:13" ht="15.75">
      <c r="B14" s="113"/>
      <c r="C14" s="113"/>
      <c r="D14" s="113"/>
      <c r="E14" s="113"/>
      <c r="F14" s="113"/>
      <c r="G14" s="113"/>
      <c r="H14" s="113"/>
      <c r="I14" s="113"/>
      <c r="J14" s="113"/>
      <c r="K14" s="113"/>
      <c r="L14" s="350" t="s">
        <v>39</v>
      </c>
    </row>
    <row r="15" spans="2:13" ht="15.75">
      <c r="B15" s="113"/>
      <c r="C15" s="113"/>
      <c r="D15" s="113"/>
      <c r="E15" s="113"/>
      <c r="F15" s="113"/>
      <c r="G15" s="113"/>
      <c r="H15" s="113"/>
      <c r="I15" s="113"/>
      <c r="J15" s="113"/>
      <c r="K15" s="113"/>
      <c r="L15" s="113"/>
    </row>
    <row r="16" spans="2:13" ht="15.75">
      <c r="B16" s="113"/>
      <c r="C16" s="113"/>
      <c r="D16" s="113"/>
      <c r="E16" s="113"/>
      <c r="F16" s="113"/>
      <c r="G16" s="113"/>
      <c r="H16" s="113"/>
      <c r="I16" s="113"/>
      <c r="J16" s="113"/>
      <c r="K16" s="113"/>
      <c r="L16" s="113"/>
    </row>
    <row r="17" spans="2:12" ht="15.75">
      <c r="B17" s="113"/>
      <c r="C17" s="113"/>
      <c r="D17" s="113"/>
      <c r="E17" s="113"/>
      <c r="F17" s="113"/>
      <c r="G17" s="113"/>
      <c r="H17" s="113"/>
      <c r="I17" s="113"/>
      <c r="J17" s="113"/>
      <c r="K17" s="113"/>
      <c r="L17" s="113"/>
    </row>
    <row r="18" spans="2:12" ht="15.75">
      <c r="B18" s="113"/>
      <c r="C18" s="113"/>
      <c r="D18" s="113"/>
      <c r="E18" s="113"/>
      <c r="F18" s="113"/>
      <c r="G18" s="113"/>
      <c r="H18" s="113"/>
      <c r="I18" s="113"/>
      <c r="J18" s="113"/>
      <c r="K18" s="113"/>
      <c r="L18" s="113"/>
    </row>
    <row r="19" spans="2:12" ht="15.75">
      <c r="B19" s="113"/>
      <c r="C19" s="113"/>
      <c r="D19" s="113"/>
      <c r="E19" s="113"/>
      <c r="F19" s="113"/>
      <c r="G19" s="113"/>
      <c r="H19" s="113"/>
      <c r="I19" s="113"/>
      <c r="J19" s="113"/>
      <c r="K19" s="113"/>
      <c r="L19" s="113"/>
    </row>
    <row r="20" spans="2:12" ht="15.75">
      <c r="B20" s="113"/>
      <c r="C20" s="113"/>
      <c r="D20" s="113"/>
      <c r="E20" s="113"/>
      <c r="F20" s="113"/>
      <c r="G20" s="113"/>
      <c r="H20" s="113"/>
      <c r="I20" s="113"/>
      <c r="J20" s="113"/>
      <c r="K20" s="113"/>
      <c r="L20" s="113"/>
    </row>
  </sheetData>
  <sheetProtection password="C621" sheet="1" objects="1" scenarios="1" selectLockedCells="1" selectUnlockedCells="1"/>
  <dataConsolidate/>
  <mergeCells count="10">
    <mergeCell ref="B2:L2"/>
    <mergeCell ref="C3:G3"/>
    <mergeCell ref="H3:I3"/>
    <mergeCell ref="B5:B7"/>
    <mergeCell ref="C5:L5"/>
    <mergeCell ref="C6:D6"/>
    <mergeCell ref="E6:F6"/>
    <mergeCell ref="G6:H6"/>
    <mergeCell ref="I6:J6"/>
    <mergeCell ref="K6:L6"/>
  </mergeCells>
  <pageMargins left="0.25" right="0.25" top="0.75" bottom="0.75" header="0.3" footer="0.3"/>
  <pageSetup paperSize="9" fitToHeight="0" orientation="landscape" r:id="rId1"/>
  <headerFooter>
    <oddHeader>&amp;CКГБУ "Региональный центр оценки качества образования"</oddHeader>
  </headerFooter>
  <drawing r:id="rId2"/>
</worksheet>
</file>

<file path=xl/worksheets/sheet9.xml><?xml version="1.0" encoding="utf-8"?>
<worksheet xmlns="http://schemas.openxmlformats.org/spreadsheetml/2006/main" xmlns:r="http://schemas.openxmlformats.org/officeDocument/2006/relationships">
  <sheetPr>
    <tabColor rgb="FF0070C0"/>
  </sheetPr>
  <dimension ref="B1:CT20"/>
  <sheetViews>
    <sheetView view="pageLayout" topLeftCell="A22" zoomScale="110" zoomScalePageLayoutView="110" workbookViewId="0">
      <selection activeCell="L8" sqref="L8"/>
    </sheetView>
  </sheetViews>
  <sheetFormatPr defaultRowHeight="12.75"/>
  <cols>
    <col min="1" max="1" width="2.85546875" style="108" customWidth="1"/>
    <col min="2" max="2" width="12.42578125" style="108" customWidth="1"/>
    <col min="3" max="6" width="9.7109375" style="108" customWidth="1"/>
    <col min="7" max="10" width="16.42578125" style="108" customWidth="1"/>
    <col min="11" max="12" width="12" style="108" customWidth="1"/>
    <col min="13" max="98" width="9.140625" style="252"/>
    <col min="99" max="16384" width="9.140625" style="108"/>
  </cols>
  <sheetData>
    <row r="1" spans="2:12" ht="4.5" customHeight="1"/>
    <row r="2" spans="2:12" ht="36.75" customHeight="1">
      <c r="B2" s="487" t="s">
        <v>231</v>
      </c>
      <c r="C2" s="487"/>
      <c r="D2" s="487"/>
      <c r="E2" s="487"/>
      <c r="F2" s="487"/>
      <c r="G2" s="487"/>
      <c r="H2" s="487"/>
      <c r="I2" s="487"/>
      <c r="J2" s="487"/>
      <c r="K2" s="487"/>
      <c r="L2" s="487"/>
    </row>
    <row r="3" spans="2:12" ht="42.75" customHeight="1">
      <c r="B3" s="109" t="s">
        <v>29</v>
      </c>
      <c r="C3" s="488">
        <f>'СПИСОК КЛАССА'!F1</f>
        <v>3866</v>
      </c>
      <c r="D3" s="489"/>
      <c r="E3" s="489"/>
      <c r="F3" s="489"/>
      <c r="G3" s="489"/>
      <c r="H3" s="490" t="s">
        <v>1</v>
      </c>
      <c r="I3" s="490"/>
      <c r="J3" s="110" t="str">
        <f>'СПИСОК КЛАССА'!H1</f>
        <v>0102</v>
      </c>
      <c r="K3" s="111"/>
      <c r="L3" s="111"/>
    </row>
    <row r="4" spans="2:12" ht="5.25" customHeight="1"/>
    <row r="5" spans="2:12" ht="15.75">
      <c r="B5" s="491" t="s">
        <v>35</v>
      </c>
      <c r="C5" s="492" t="s">
        <v>59</v>
      </c>
      <c r="D5" s="492"/>
      <c r="E5" s="492"/>
      <c r="F5" s="492"/>
      <c r="G5" s="492"/>
      <c r="H5" s="492"/>
      <c r="I5" s="492"/>
      <c r="J5" s="492"/>
      <c r="K5" s="492"/>
      <c r="L5" s="492"/>
    </row>
    <row r="6" spans="2:12" ht="82.5" customHeight="1">
      <c r="B6" s="491"/>
      <c r="C6" s="491" t="s">
        <v>232</v>
      </c>
      <c r="D6" s="491"/>
      <c r="E6" s="491" t="s">
        <v>234</v>
      </c>
      <c r="F6" s="491"/>
      <c r="G6" s="491" t="s">
        <v>235</v>
      </c>
      <c r="H6" s="491"/>
      <c r="I6" s="491" t="s">
        <v>236</v>
      </c>
      <c r="J6" s="491"/>
      <c r="K6" s="491" t="s">
        <v>237</v>
      </c>
      <c r="L6" s="491"/>
    </row>
    <row r="7" spans="2:12" ht="18.75" customHeight="1">
      <c r="B7" s="491"/>
      <c r="C7" s="115" t="s">
        <v>36</v>
      </c>
      <c r="D7" s="115" t="s">
        <v>37</v>
      </c>
      <c r="E7" s="115" t="s">
        <v>36</v>
      </c>
      <c r="F7" s="115" t="s">
        <v>37</v>
      </c>
      <c r="G7" s="115" t="s">
        <v>36</v>
      </c>
      <c r="H7" s="115" t="s">
        <v>37</v>
      </c>
      <c r="I7" s="115" t="s">
        <v>36</v>
      </c>
      <c r="J7" s="115" t="s">
        <v>37</v>
      </c>
      <c r="K7" s="115" t="s">
        <v>36</v>
      </c>
      <c r="L7" s="115" t="s">
        <v>37</v>
      </c>
    </row>
    <row r="8" spans="2:12" ht="15.75">
      <c r="B8" s="114">
        <f ca="1">ЧТ!E6</f>
        <v>30</v>
      </c>
      <c r="C8" s="114">
        <f ca="1">ЧТ!BA24</f>
        <v>0</v>
      </c>
      <c r="D8" s="116">
        <f ca="1">C8/$B$8</f>
        <v>0</v>
      </c>
      <c r="E8" s="114">
        <f ca="1">ЧТ!BA23</f>
        <v>0</v>
      </c>
      <c r="F8" s="116">
        <f ca="1">E8/$B$8</f>
        <v>0</v>
      </c>
      <c r="G8" s="114">
        <f ca="1">ЧТ!BA22</f>
        <v>2</v>
      </c>
      <c r="H8" s="116">
        <f ca="1">G8/$B$8</f>
        <v>6.6666666666666666E-2</v>
      </c>
      <c r="I8" s="114">
        <f ca="1">ЧТ!BA21</f>
        <v>12</v>
      </c>
      <c r="J8" s="116">
        <f ca="1">I8/$B$8</f>
        <v>0.4</v>
      </c>
      <c r="K8" s="114">
        <f ca="1">ЧТ!BA20</f>
        <v>16</v>
      </c>
      <c r="L8" s="116">
        <f ca="1">K8/$B$8</f>
        <v>0.53333333333333333</v>
      </c>
    </row>
    <row r="9" spans="2:12" ht="15.75">
      <c r="B9" s="113"/>
      <c r="C9" s="113"/>
      <c r="D9" s="113"/>
      <c r="E9" s="113"/>
      <c r="F9" s="113"/>
      <c r="G9" s="113"/>
      <c r="H9" s="113"/>
      <c r="I9" s="113"/>
      <c r="J9" s="113"/>
      <c r="K9" s="113"/>
      <c r="L9" s="113"/>
    </row>
    <row r="10" spans="2:12" ht="15.75">
      <c r="B10" s="113"/>
      <c r="C10" s="113"/>
      <c r="D10" s="113"/>
      <c r="E10" s="113"/>
      <c r="F10" s="113"/>
      <c r="G10" s="113"/>
      <c r="H10" s="113"/>
      <c r="I10" s="113"/>
      <c r="J10" s="113"/>
      <c r="K10" s="113"/>
      <c r="L10" s="351" t="s">
        <v>38</v>
      </c>
    </row>
    <row r="11" spans="2:12" ht="15.75">
      <c r="B11" s="113"/>
      <c r="C11" s="113"/>
      <c r="D11" s="113"/>
      <c r="E11" s="113"/>
      <c r="F11" s="113"/>
      <c r="G11" s="113"/>
      <c r="H11" s="113"/>
      <c r="I11" s="113"/>
      <c r="J11" s="113"/>
      <c r="K11" s="113"/>
      <c r="L11" s="351" t="s">
        <v>46</v>
      </c>
    </row>
    <row r="12" spans="2:12" ht="15.75">
      <c r="B12" s="113"/>
      <c r="C12" s="113"/>
      <c r="D12" s="113"/>
      <c r="E12" s="113"/>
      <c r="F12" s="113"/>
      <c r="G12" s="113"/>
      <c r="H12" s="113"/>
      <c r="I12" s="113"/>
      <c r="J12" s="113"/>
      <c r="K12" s="113"/>
      <c r="L12" s="351" t="s">
        <v>47</v>
      </c>
    </row>
    <row r="13" spans="2:12" ht="15.75">
      <c r="B13" s="113"/>
      <c r="C13" s="113"/>
      <c r="D13" s="113"/>
      <c r="E13" s="113"/>
      <c r="F13" s="113"/>
      <c r="G13" s="113"/>
      <c r="H13" s="113"/>
      <c r="I13" s="113"/>
      <c r="J13" s="113"/>
      <c r="K13" s="113"/>
      <c r="L13" s="351" t="s">
        <v>48</v>
      </c>
    </row>
    <row r="14" spans="2:12" ht="15.75">
      <c r="B14" s="113"/>
      <c r="C14" s="113"/>
      <c r="D14" s="113"/>
      <c r="E14" s="113"/>
      <c r="F14" s="113"/>
      <c r="G14" s="113"/>
      <c r="H14" s="113"/>
      <c r="I14" s="113"/>
      <c r="J14" s="113"/>
      <c r="K14" s="113"/>
      <c r="L14" s="351" t="s">
        <v>39</v>
      </c>
    </row>
    <row r="15" spans="2:12" ht="15.75">
      <c r="B15" s="113"/>
      <c r="C15" s="113"/>
      <c r="D15" s="113"/>
      <c r="E15" s="113"/>
      <c r="F15" s="113"/>
      <c r="G15" s="113"/>
      <c r="H15" s="113"/>
      <c r="I15" s="113"/>
      <c r="J15" s="113"/>
      <c r="K15" s="113"/>
    </row>
    <row r="16" spans="2:12" ht="15.75">
      <c r="B16" s="113"/>
      <c r="C16" s="113"/>
      <c r="D16" s="113"/>
      <c r="E16" s="113"/>
      <c r="F16" s="113"/>
      <c r="G16" s="113"/>
      <c r="H16" s="113"/>
      <c r="I16" s="113"/>
      <c r="J16" s="113"/>
      <c r="K16" s="113"/>
    </row>
    <row r="17" spans="2:12" ht="15.75">
      <c r="B17" s="113"/>
      <c r="C17" s="113"/>
      <c r="D17" s="113"/>
      <c r="E17" s="113"/>
      <c r="F17" s="113"/>
      <c r="G17" s="113"/>
      <c r="H17" s="113"/>
      <c r="I17" s="113"/>
      <c r="J17" s="113"/>
      <c r="K17" s="113"/>
      <c r="L17" s="113"/>
    </row>
    <row r="18" spans="2:12" ht="15.75">
      <c r="B18" s="113"/>
      <c r="C18" s="113"/>
      <c r="D18" s="113"/>
      <c r="E18" s="113"/>
      <c r="F18" s="113"/>
      <c r="G18" s="113"/>
      <c r="H18" s="113"/>
      <c r="I18" s="113"/>
      <c r="J18" s="113"/>
      <c r="K18" s="113"/>
      <c r="L18" s="113"/>
    </row>
    <row r="19" spans="2:12" ht="15.75">
      <c r="B19" s="113"/>
      <c r="C19" s="113"/>
      <c r="D19" s="113"/>
      <c r="E19" s="113"/>
      <c r="F19" s="113"/>
      <c r="G19" s="113"/>
      <c r="H19" s="113"/>
      <c r="I19" s="113"/>
      <c r="J19" s="113"/>
      <c r="K19" s="113"/>
      <c r="L19" s="113"/>
    </row>
    <row r="20" spans="2:12" ht="15.75">
      <c r="B20" s="113"/>
      <c r="C20" s="113"/>
      <c r="D20" s="113"/>
      <c r="E20" s="113"/>
      <c r="F20" s="113"/>
      <c r="G20" s="113"/>
      <c r="H20" s="113"/>
      <c r="I20" s="113"/>
      <c r="J20" s="113"/>
      <c r="K20" s="113"/>
      <c r="L20" s="113"/>
    </row>
  </sheetData>
  <sheetProtection password="C621" sheet="1" objects="1" scenarios="1" selectLockedCells="1" selectUnlockedCells="1"/>
  <dataConsolidate/>
  <mergeCells count="10">
    <mergeCell ref="B2:L2"/>
    <mergeCell ref="C3:G3"/>
    <mergeCell ref="H3:I3"/>
    <mergeCell ref="B5:B7"/>
    <mergeCell ref="C5:L5"/>
    <mergeCell ref="C6:D6"/>
    <mergeCell ref="E6:F6"/>
    <mergeCell ref="G6:H6"/>
    <mergeCell ref="I6:J6"/>
    <mergeCell ref="K6:L6"/>
  </mergeCells>
  <pageMargins left="0.25" right="0.25" top="0.75" bottom="0.75" header="0.3" footer="0.3"/>
  <pageSetup paperSize="9" fitToHeight="0" orientation="landscape" r:id="rId1"/>
  <headerFooter>
    <oddHeader>&amp;CКГБУ "Региональный центр оценки качества образования"</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16</vt:i4>
      </vt:variant>
    </vt:vector>
  </HeadingPairs>
  <TitlesOfParts>
    <vt:vector size="16" baseType="lpstr">
      <vt:lpstr>СПИСОК КЛАССА</vt:lpstr>
      <vt:lpstr>АНКЕТА УЧИТЕЛЯ</vt:lpstr>
      <vt:lpstr>Для анкеты</vt:lpstr>
      <vt:lpstr>МА</vt:lpstr>
      <vt:lpstr>РУ</vt:lpstr>
      <vt:lpstr>ЧТ</vt:lpstr>
      <vt:lpstr>Результаты_МА</vt:lpstr>
      <vt:lpstr>Результаты_РУ</vt:lpstr>
      <vt:lpstr>Результаты_ЧТ</vt:lpstr>
      <vt:lpstr>План</vt:lpstr>
      <vt:lpstr>Анализ_содержание</vt:lpstr>
      <vt:lpstr>Диаграмма_сравнение</vt:lpstr>
      <vt:lpstr>Рабочий</vt: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Анастасия Мендель</dc:creator>
  <cp:lastModifiedBy>zauch_junior</cp:lastModifiedBy>
  <cp:lastPrinted>2015-01-22T07:03:04Z</cp:lastPrinted>
  <dcterms:created xsi:type="dcterms:W3CDTF">2014-04-01T23:00:43Z</dcterms:created>
  <dcterms:modified xsi:type="dcterms:W3CDTF">2015-12-17T03:34:04Z</dcterms:modified>
</cp:coreProperties>
</file>