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ЭтаКнига" defaultThemeVersion="124226"/>
  <bookViews>
    <workbookView xWindow="480" yWindow="765" windowWidth="19440" windowHeight="9315" tabRatio="822"/>
  </bookViews>
  <sheets>
    <sheet name="СПИСОК КЛАССА" sheetId="1" r:id="rId1"/>
    <sheet name="АНКЕТА УЧИТЕЛЯ" sheetId="15" r:id="rId2"/>
    <sheet name="Для анкеты" sheetId="20" state="hidden" r:id="rId3"/>
    <sheet name="МА" sheetId="3" r:id="rId4"/>
    <sheet name="РУ" sheetId="16" r:id="rId5"/>
    <sheet name="ЧТ" sheetId="18" r:id="rId6"/>
    <sheet name="Результаты_МА" sheetId="7" r:id="rId7"/>
    <sheet name="Результаты_РУ" sheetId="17" r:id="rId8"/>
    <sheet name="Результаты_ЧТ" sheetId="19" r:id="rId9"/>
    <sheet name="План" sheetId="5" r:id="rId10"/>
    <sheet name="Анализ_содержание" sheetId="9" r:id="rId11"/>
    <sheet name="Диаграмма_сравнение" sheetId="13" state="hidden" r:id="rId12"/>
    <sheet name="Рабочий" sheetId="21" state="hidden" r:id="rId13"/>
  </sheets>
  <definedNames>
    <definedName name="Z_BFE542F4_8A0C_4C42_A5CA_C7B0ACF2717E_.wvu.Cols" localSheetId="3" hidden="1">МА!$A:$B,МА!$E:$E</definedName>
    <definedName name="Z_BFE542F4_8A0C_4C42_A5CA_C7B0ACF2717E_.wvu.Cols" localSheetId="4" hidden="1">РУ!$A:$B,РУ!$E:$E</definedName>
    <definedName name="Z_BFE542F4_8A0C_4C42_A5CA_C7B0ACF2717E_.wvu.Cols" localSheetId="0" hidden="1">'СПИСОК КЛАССА'!#REF!,'СПИСОК КЛАССА'!$P:$P</definedName>
    <definedName name="Z_BFE542F4_8A0C_4C42_A5CA_C7B0ACF2717E_.wvu.Cols" localSheetId="5" hidden="1">ЧТ!$A:$B,ЧТ!$E:$E</definedName>
    <definedName name="Z_BFE542F4_8A0C_4C42_A5CA_C7B0ACF2717E_.wvu.Rows" localSheetId="1" hidden="1">'АНКЕТА УЧИТЕЛЯ'!$77:$90</definedName>
    <definedName name="Z_BFE542F4_8A0C_4C42_A5CA_C7B0ACF2717E_.wvu.Rows" localSheetId="3" hidden="1">МА!$21:$24</definedName>
    <definedName name="Z_BFE542F4_8A0C_4C42_A5CA_C7B0ACF2717E_.wvu.Rows" localSheetId="4" hidden="1">РУ!$21:$24</definedName>
    <definedName name="Z_BFE542F4_8A0C_4C42_A5CA_C7B0ACF2717E_.wvu.Rows" localSheetId="0" hidden="1">'СПИСОК КЛАССА'!$5:$5</definedName>
    <definedName name="Z_BFE542F4_8A0C_4C42_A5CA_C7B0ACF2717E_.wvu.Rows" localSheetId="5" hidden="1">ЧТ!$21:$24</definedName>
    <definedName name="бу_доп_ма">OFFSET(Диаграмма_сравнение!$C$3:$C$3,1,0,Диаграмма_сравнение!$A$1,1)</definedName>
    <definedName name="бу_доп_ру">OFFSET(Диаграмма_сравнение!$K$3:$K$3,1,0,Диаграмма_сравнение!$A$1,1)</definedName>
    <definedName name="бу_доп_чт">OFFSET(Диаграмма_сравнение!$R$3:$R$3,1,0,Диаграмма_сравнение!$A$1,1)</definedName>
    <definedName name="бу_ма">OFFSET(Диаграмма_сравнение!$B$3:$B$3,1,0,Диаграмма_сравнение!$A$1,1)</definedName>
    <definedName name="бу_ру">OFFSET(Диаграмма_сравнение!$J$3:$J$3,1,0,Диаграмма_сравнение!$A$1,1)</definedName>
    <definedName name="бу_чт">OFFSET(Диаграмма_сравнение!$Q$3:$Q$3,1,0,Диаграмма_сравнение!$A$1,1)</definedName>
    <definedName name="номер">OFFSET(Диаграмма_сравнение!$A$3:$A$3,1,0,Диаграмма_сравнение!$A$1,1)</definedName>
    <definedName name="процент">OFFSET(Диаграмма_сравнение!$C$3:$C$3,1,0,Диаграмма_сравнение!$A$1,1)</definedName>
    <definedName name="пу_доп_ма">OFFSET(Диаграмма_сравнение!$E$3:$E$3,1,0,Диаграмма_сравнение!$A$1,1)</definedName>
    <definedName name="пу_доп_ру">OFFSET(Диаграмма_сравнение!$M$3:$M$3,1,0,Диаграмма_сравнение!$A$1,1)</definedName>
    <definedName name="пу_доп_чт">OFFSET(Диаграмма_сравнение!$T$3:$T$3,1,0,Диаграмма_сравнение!$A$1,1)</definedName>
    <definedName name="пу_ма">OFFSET(Диаграмма_сравнение!$D$3:$D$3,1,0,Диаграмма_сравнение!$A$1,1)</definedName>
    <definedName name="пу_ру">OFFSET(Диаграмма_сравнение!$L$3:$L$3,1,0,Диаграмма_сравнение!$A$1,1)</definedName>
    <definedName name="пу_чт">OFFSET(Диаграмма_сравнение!$S$3:$S$3,1,0,Диаграмма_сравнение!$A$1,1)</definedName>
    <definedName name="середина">OFFSET(Диаграмма_сравнение!$F$3:$F$3,1,0,Диаграмма_сравнение!$A$1,1)</definedName>
    <definedName name="среднее_ма">OFFSET(Диаграмма_сравнение!$H$3:$H$3,1,0,Диаграмма_сравнение!$A$1,1)</definedName>
    <definedName name="среднее_ру">OFFSET(Диаграмма_сравнение!$O$3:$O$3,1,0,Диаграмма_сравнение!$A$1,1)</definedName>
    <definedName name="среднее_чт">OFFSET(Диаграмма_сравнение!$V$3:$V$3,1,0,Диаграмма_сравнение!$A$1,1)</definedName>
    <definedName name="усп_ма">OFFSET(Диаграмма_сравнение!$G$3,1,0,Диаграмма_сравнение!$A$1,1)</definedName>
    <definedName name="усп_ру">OFFSET(Диаграмма_сравнение!$N$3:$N$3,1,0,Диаграмма_сравнение!$A$1,1)</definedName>
    <definedName name="усп_чт">OFFSET(Диаграмма_сравнение!$U$3:$U$3,1,0,Диаграмма_сравнение!$A$1,1)</definedName>
    <definedName name="Ученик_ма">OFFSET(Диаграмма_сравнение!$A$3:$A$3,1,0,Диаграмма_сравнение!$A$1,1)</definedName>
    <definedName name="Ученик_ру">OFFSET(Диаграмма_сравнение!$I$3:$I$3,1,0,Диаграмма_сравнение!$A$1,1)</definedName>
    <definedName name="Ученик_чт">OFFSET(Диаграмма_сравнение!$P$3:$P$3,1,0,Диаграмма_сравнение!$A$1,1)</definedName>
  </definedNames>
  <calcPr calcId="125725"/>
</workbook>
</file>

<file path=xl/calcChain.xml><?xml version="1.0" encoding="utf-8"?>
<calcChain xmlns="http://schemas.openxmlformats.org/spreadsheetml/2006/main">
  <c r="AZ6" i="3"/>
  <c r="T25" i="1" l="1"/>
  <c r="J3" i="19" l="1"/>
  <c r="C3"/>
  <c r="A26" i="18"/>
  <c r="A27"/>
  <c r="A28"/>
  <c r="A29"/>
  <c r="A30"/>
  <c r="A31"/>
  <c r="A32"/>
  <c r="A33"/>
  <c r="A34"/>
  <c r="A35"/>
  <c r="A36"/>
  <c r="A37"/>
  <c r="A38"/>
  <c r="A39"/>
  <c r="A40"/>
  <c r="A41"/>
  <c r="A42"/>
  <c r="A43"/>
  <c r="A44"/>
  <c r="A45"/>
  <c r="A46"/>
  <c r="A47"/>
  <c r="A48"/>
  <c r="A49"/>
  <c r="A50"/>
  <c r="A51"/>
  <c r="A52"/>
  <c r="A53"/>
  <c r="A54"/>
  <c r="A55"/>
  <c r="A56"/>
  <c r="A57"/>
  <c r="A58"/>
  <c r="A59"/>
  <c r="A60"/>
  <c r="A61"/>
  <c r="A62"/>
  <c r="A63"/>
  <c r="A64"/>
  <c r="A25"/>
  <c r="D64" l="1"/>
  <c r="C64"/>
  <c r="D63"/>
  <c r="C63"/>
  <c r="D62"/>
  <c r="C62"/>
  <c r="D61"/>
  <c r="C61"/>
  <c r="D60"/>
  <c r="C60"/>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D35"/>
  <c r="C35"/>
  <c r="D34"/>
  <c r="C34"/>
  <c r="D33"/>
  <c r="C33"/>
  <c r="D32"/>
  <c r="C32"/>
  <c r="D31"/>
  <c r="C31"/>
  <c r="D30"/>
  <c r="C30"/>
  <c r="D29"/>
  <c r="C29"/>
  <c r="C28"/>
  <c r="D28"/>
  <c r="C27"/>
  <c r="D27"/>
  <c r="C26"/>
  <c r="D26"/>
  <c r="C25"/>
  <c r="D25"/>
  <c r="AZ6"/>
  <c r="G4"/>
  <c r="AU2"/>
  <c r="I2"/>
  <c r="AZ36" l="1"/>
  <c r="AZ55"/>
  <c r="S34" i="13" s="1"/>
  <c r="T34" s="1"/>
  <c r="AV55" i="18"/>
  <c r="U34" i="13" s="1"/>
  <c r="AX55" i="18"/>
  <c r="BA55"/>
  <c r="AU55"/>
  <c r="AW55"/>
  <c r="AY55"/>
  <c r="E55"/>
  <c r="AZ56"/>
  <c r="S35" i="13" s="1"/>
  <c r="T35" s="1"/>
  <c r="AV56" i="18"/>
  <c r="U35" i="13" s="1"/>
  <c r="AX56" i="18"/>
  <c r="BA56"/>
  <c r="E56"/>
  <c r="AU56"/>
  <c r="AW56"/>
  <c r="AY56"/>
  <c r="AZ57"/>
  <c r="S36" i="13" s="1"/>
  <c r="T36" s="1"/>
  <c r="AV57" i="18"/>
  <c r="U36" i="13" s="1"/>
  <c r="AX57" i="18"/>
  <c r="BA57"/>
  <c r="AU57"/>
  <c r="AW57"/>
  <c r="AY57"/>
  <c r="E57"/>
  <c r="AZ58"/>
  <c r="S37" i="13" s="1"/>
  <c r="T37" s="1"/>
  <c r="AV58" i="18"/>
  <c r="AX58"/>
  <c r="BA58"/>
  <c r="E58"/>
  <c r="AU58"/>
  <c r="AW58"/>
  <c r="AY58"/>
  <c r="AZ59"/>
  <c r="S38" i="13" s="1"/>
  <c r="T38" s="1"/>
  <c r="AV59" i="18"/>
  <c r="U38" i="13" s="1"/>
  <c r="AX59" i="18"/>
  <c r="BA59"/>
  <c r="AU59"/>
  <c r="AW59"/>
  <c r="AY59"/>
  <c r="E59"/>
  <c r="AZ60"/>
  <c r="S39" i="13" s="1"/>
  <c r="T39" s="1"/>
  <c r="AV60" i="18"/>
  <c r="U39" i="13" s="1"/>
  <c r="AX60" i="18"/>
  <c r="BA60"/>
  <c r="E60"/>
  <c r="AU60"/>
  <c r="AW60"/>
  <c r="AY60"/>
  <c r="AZ61"/>
  <c r="S40" i="13" s="1"/>
  <c r="T40" s="1"/>
  <c r="AV61" i="18"/>
  <c r="AX61"/>
  <c r="BA61"/>
  <c r="AU61"/>
  <c r="AW61"/>
  <c r="AY61"/>
  <c r="E61"/>
  <c r="AZ62"/>
  <c r="S41" i="13" s="1"/>
  <c r="T41" s="1"/>
  <c r="AV62" i="18"/>
  <c r="U41" i="13" s="1"/>
  <c r="AX62" i="18"/>
  <c r="BA62"/>
  <c r="E62"/>
  <c r="AU62"/>
  <c r="AW62"/>
  <c r="AY62"/>
  <c r="AZ63"/>
  <c r="S42" i="13" s="1"/>
  <c r="T42" s="1"/>
  <c r="AV63" i="18"/>
  <c r="U42" i="13" s="1"/>
  <c r="AX63" i="18"/>
  <c r="BA63"/>
  <c r="AU63"/>
  <c r="AW63"/>
  <c r="AY63"/>
  <c r="E63"/>
  <c r="AZ64"/>
  <c r="S43" i="13" s="1"/>
  <c r="T43" s="1"/>
  <c r="AV64" i="18"/>
  <c r="AX64"/>
  <c r="BA64"/>
  <c r="E64"/>
  <c r="AU64"/>
  <c r="AW64"/>
  <c r="AY64"/>
  <c r="E30"/>
  <c r="BK30" s="1"/>
  <c r="E54"/>
  <c r="E53"/>
  <c r="E52"/>
  <c r="E51"/>
  <c r="E50"/>
  <c r="E49"/>
  <c r="E48"/>
  <c r="E47"/>
  <c r="E46"/>
  <c r="E45"/>
  <c r="E44"/>
  <c r="E43"/>
  <c r="E42"/>
  <c r="E41"/>
  <c r="E40"/>
  <c r="E39"/>
  <c r="E38"/>
  <c r="E37"/>
  <c r="E36"/>
  <c r="E35"/>
  <c r="E34"/>
  <c r="E33"/>
  <c r="E32"/>
  <c r="E31"/>
  <c r="P5" i="13"/>
  <c r="P4"/>
  <c r="E25" i="18"/>
  <c r="BO25" s="1"/>
  <c r="E26"/>
  <c r="E28"/>
  <c r="E29"/>
  <c r="E27"/>
  <c r="P7" i="13"/>
  <c r="P42"/>
  <c r="P40"/>
  <c r="P38"/>
  <c r="P36"/>
  <c r="P34"/>
  <c r="P32"/>
  <c r="P30"/>
  <c r="P28"/>
  <c r="P26"/>
  <c r="P24"/>
  <c r="P22"/>
  <c r="P20"/>
  <c r="P18"/>
  <c r="P16"/>
  <c r="P14"/>
  <c r="P12"/>
  <c r="P10"/>
  <c r="P8"/>
  <c r="Q35"/>
  <c r="R35" s="1"/>
  <c r="Q37"/>
  <c r="R37" s="1"/>
  <c r="Q39"/>
  <c r="R39" s="1"/>
  <c r="Q41"/>
  <c r="R41" s="1"/>
  <c r="Q43"/>
  <c r="R43" s="1"/>
  <c r="P9"/>
  <c r="P13"/>
  <c r="P15"/>
  <c r="P19"/>
  <c r="P23"/>
  <c r="P25"/>
  <c r="P27"/>
  <c r="P29"/>
  <c r="P31"/>
  <c r="P33"/>
  <c r="P35"/>
  <c r="P37"/>
  <c r="P39"/>
  <c r="P41"/>
  <c r="P43"/>
  <c r="P11"/>
  <c r="P17"/>
  <c r="P21"/>
  <c r="A23" i="18"/>
  <c r="P6" i="13"/>
  <c r="Q34"/>
  <c r="R34" s="1"/>
  <c r="Q36"/>
  <c r="R36" s="1"/>
  <c r="Q38"/>
  <c r="R38" s="1"/>
  <c r="Q40"/>
  <c r="R40" s="1"/>
  <c r="Q42"/>
  <c r="R42" s="1"/>
  <c r="U40"/>
  <c r="U43"/>
  <c r="U37"/>
  <c r="BR30" i="18" l="1"/>
  <c r="BV30" s="1"/>
  <c r="BP30"/>
  <c r="BM30"/>
  <c r="BS30"/>
  <c r="BN64"/>
  <c r="BO64"/>
  <c r="BU64" s="1"/>
  <c r="BL64"/>
  <c r="BP64"/>
  <c r="BR64"/>
  <c r="BV64" s="1"/>
  <c r="BT64"/>
  <c r="BK64"/>
  <c r="BM64"/>
  <c r="BQ64"/>
  <c r="BS64"/>
  <c r="BN62"/>
  <c r="BO62"/>
  <c r="BU62" s="1"/>
  <c r="BL62"/>
  <c r="BP62"/>
  <c r="BR62"/>
  <c r="BV62" s="1"/>
  <c r="BT62"/>
  <c r="BK62"/>
  <c r="BM62"/>
  <c r="BQ62"/>
  <c r="BS62"/>
  <c r="BN60"/>
  <c r="BO60"/>
  <c r="BU60" s="1"/>
  <c r="BL60"/>
  <c r="BP60"/>
  <c r="BR60"/>
  <c r="BV60" s="1"/>
  <c r="BT60"/>
  <c r="BK60"/>
  <c r="BM60"/>
  <c r="BQ60"/>
  <c r="BS60"/>
  <c r="BN58"/>
  <c r="BO58"/>
  <c r="BU58" s="1"/>
  <c r="BL58"/>
  <c r="BP58"/>
  <c r="BR58"/>
  <c r="BV58" s="1"/>
  <c r="BT58"/>
  <c r="BK58"/>
  <c r="BM58"/>
  <c r="BQ58"/>
  <c r="BS58"/>
  <c r="BN56"/>
  <c r="BO56"/>
  <c r="BU56" s="1"/>
  <c r="BL56"/>
  <c r="BP56"/>
  <c r="BR56"/>
  <c r="BV56" s="1"/>
  <c r="BT56"/>
  <c r="BK56"/>
  <c r="BM56"/>
  <c r="BQ56"/>
  <c r="BS56"/>
  <c r="BN63"/>
  <c r="BO63"/>
  <c r="BU63" s="1"/>
  <c r="BL63"/>
  <c r="BP63"/>
  <c r="BR63"/>
  <c r="BV63" s="1"/>
  <c r="BT63"/>
  <c r="BK63"/>
  <c r="BM63"/>
  <c r="BQ63"/>
  <c r="BS63"/>
  <c r="BN61"/>
  <c r="BO61"/>
  <c r="BU61" s="1"/>
  <c r="BL61"/>
  <c r="BP61"/>
  <c r="BR61"/>
  <c r="BV61" s="1"/>
  <c r="BT61"/>
  <c r="BK61"/>
  <c r="BM61"/>
  <c r="BQ61"/>
  <c r="BS61"/>
  <c r="BN59"/>
  <c r="BO59"/>
  <c r="BU59" s="1"/>
  <c r="BL59"/>
  <c r="BP59"/>
  <c r="BR59"/>
  <c r="BV59" s="1"/>
  <c r="BT59"/>
  <c r="BK59"/>
  <c r="BM59"/>
  <c r="BQ59"/>
  <c r="BS59"/>
  <c r="BN57"/>
  <c r="BO57"/>
  <c r="BU57" s="1"/>
  <c r="BL57"/>
  <c r="BP57"/>
  <c r="BR57"/>
  <c r="BV57" s="1"/>
  <c r="BT57"/>
  <c r="BK57"/>
  <c r="BM57"/>
  <c r="BQ57"/>
  <c r="BS57"/>
  <c r="BN55"/>
  <c r="BO55"/>
  <c r="BU55" s="1"/>
  <c r="BL55"/>
  <c r="BP55"/>
  <c r="BR55"/>
  <c r="BV55" s="1"/>
  <c r="BT55"/>
  <c r="BK55"/>
  <c r="BM55"/>
  <c r="BQ55"/>
  <c r="BS55"/>
  <c r="BQ30"/>
  <c r="BT30"/>
  <c r="BL30"/>
  <c r="AW30" s="1"/>
  <c r="AX30" s="1"/>
  <c r="Q9" i="13" s="1"/>
  <c r="R9" s="1"/>
  <c r="BO54" i="18"/>
  <c r="BU54" s="1"/>
  <c r="BN54"/>
  <c r="BL54"/>
  <c r="BP54"/>
  <c r="BR54"/>
  <c r="BV54" s="1"/>
  <c r="BT54"/>
  <c r="BK54"/>
  <c r="BM54"/>
  <c r="BQ54"/>
  <c r="BS54"/>
  <c r="AY54" s="1"/>
  <c r="AZ54" s="1"/>
  <c r="S33" i="13" s="1"/>
  <c r="T33" s="1"/>
  <c r="BN53" i="18"/>
  <c r="BO53"/>
  <c r="BU53" s="1"/>
  <c r="BK53"/>
  <c r="BM53"/>
  <c r="BQ53"/>
  <c r="BS53"/>
  <c r="BL53"/>
  <c r="BP53"/>
  <c r="BR53"/>
  <c r="BV53" s="1"/>
  <c r="BT53"/>
  <c r="BO52"/>
  <c r="BU52" s="1"/>
  <c r="BN52"/>
  <c r="BL52"/>
  <c r="BP52"/>
  <c r="BR52"/>
  <c r="BV52" s="1"/>
  <c r="BT52"/>
  <c r="BK52"/>
  <c r="BM52"/>
  <c r="BQ52"/>
  <c r="BS52"/>
  <c r="AY52" s="1"/>
  <c r="AZ52" s="1"/>
  <c r="S31" i="13" s="1"/>
  <c r="T31" s="1"/>
  <c r="BN51" i="18"/>
  <c r="BO51"/>
  <c r="BU51" s="1"/>
  <c r="BL51"/>
  <c r="BP51"/>
  <c r="BR51"/>
  <c r="BT51"/>
  <c r="BK51"/>
  <c r="BM51"/>
  <c r="BQ51"/>
  <c r="BS51"/>
  <c r="AY51" s="1"/>
  <c r="AZ51" s="1"/>
  <c r="S30" i="13" s="1"/>
  <c r="T30" s="1"/>
  <c r="BO50" i="18"/>
  <c r="BU50" s="1"/>
  <c r="BN50"/>
  <c r="BL50"/>
  <c r="BP50"/>
  <c r="BR50"/>
  <c r="BV50" s="1"/>
  <c r="BT50"/>
  <c r="BK50"/>
  <c r="BM50"/>
  <c r="BQ50"/>
  <c r="BS50"/>
  <c r="AY50" s="1"/>
  <c r="AZ50" s="1"/>
  <c r="S29" i="13" s="1"/>
  <c r="T29" s="1"/>
  <c r="BO49" i="18"/>
  <c r="BN49"/>
  <c r="BL49"/>
  <c r="BP49"/>
  <c r="BR49"/>
  <c r="BT49"/>
  <c r="BK49"/>
  <c r="BM49"/>
  <c r="BQ49"/>
  <c r="BS49"/>
  <c r="AY49" s="1"/>
  <c r="AZ49" s="1"/>
  <c r="S28" i="13" s="1"/>
  <c r="T28" s="1"/>
  <c r="BN48" i="18"/>
  <c r="BO48"/>
  <c r="BL48"/>
  <c r="BP48"/>
  <c r="BR48"/>
  <c r="BV48" s="1"/>
  <c r="BT48"/>
  <c r="BK48"/>
  <c r="BM48"/>
  <c r="BQ48"/>
  <c r="BS48"/>
  <c r="AY48" s="1"/>
  <c r="AZ48" s="1"/>
  <c r="S27" i="13" s="1"/>
  <c r="T27" s="1"/>
  <c r="BN47" i="18"/>
  <c r="BO47"/>
  <c r="BL47"/>
  <c r="BP47"/>
  <c r="BR47"/>
  <c r="BT47"/>
  <c r="BK47"/>
  <c r="BM47"/>
  <c r="BQ47"/>
  <c r="BS47"/>
  <c r="AY47" s="1"/>
  <c r="AZ47" s="1"/>
  <c r="S26" i="13" s="1"/>
  <c r="T26" s="1"/>
  <c r="BO46" i="18"/>
  <c r="BU46" s="1"/>
  <c r="BN46"/>
  <c r="BL46"/>
  <c r="BP46"/>
  <c r="BR46"/>
  <c r="BV46" s="1"/>
  <c r="BT46"/>
  <c r="BK46"/>
  <c r="BM46"/>
  <c r="BQ46"/>
  <c r="BS46"/>
  <c r="AY46" s="1"/>
  <c r="AZ46" s="1"/>
  <c r="S25" i="13" s="1"/>
  <c r="T25" s="1"/>
  <c r="BN45" i="18"/>
  <c r="BO45"/>
  <c r="BU45" s="1"/>
  <c r="BN31"/>
  <c r="BO31"/>
  <c r="BN35"/>
  <c r="BO35"/>
  <c r="BN39"/>
  <c r="BO39"/>
  <c r="BU39" s="1"/>
  <c r="BN43"/>
  <c r="BO43"/>
  <c r="BU43" s="1"/>
  <c r="BN30"/>
  <c r="BO30"/>
  <c r="BU30" s="1"/>
  <c r="BN27"/>
  <c r="BO27"/>
  <c r="BN32"/>
  <c r="BO32"/>
  <c r="BN36"/>
  <c r="BO36"/>
  <c r="BU36" s="1"/>
  <c r="BN40"/>
  <c r="BO40"/>
  <c r="BU40" s="1"/>
  <c r="BN44"/>
  <c r="BO44"/>
  <c r="BU44" s="1"/>
  <c r="BN33"/>
  <c r="BO33"/>
  <c r="BU33" s="1"/>
  <c r="BN37"/>
  <c r="BO37"/>
  <c r="BU37" s="1"/>
  <c r="BN41"/>
  <c r="BO41"/>
  <c r="BN29"/>
  <c r="BO29"/>
  <c r="BU29" s="1"/>
  <c r="BN28"/>
  <c r="BO28"/>
  <c r="BU28" s="1"/>
  <c r="BN26"/>
  <c r="BO26"/>
  <c r="BU26" s="1"/>
  <c r="BN34"/>
  <c r="BO34"/>
  <c r="BN38"/>
  <c r="BO38"/>
  <c r="BU38" s="1"/>
  <c r="BN42"/>
  <c r="BO42"/>
  <c r="BU42" s="1"/>
  <c r="BM27"/>
  <c r="BQ27"/>
  <c r="BR27"/>
  <c r="BV27" s="1"/>
  <c r="BK27"/>
  <c r="BS27"/>
  <c r="BL27"/>
  <c r="BP27"/>
  <c r="BT27"/>
  <c r="BM29"/>
  <c r="BQ29"/>
  <c r="BR29"/>
  <c r="BV29" s="1"/>
  <c r="BK29"/>
  <c r="BS29"/>
  <c r="BT29"/>
  <c r="BL29"/>
  <c r="BP29"/>
  <c r="BM39"/>
  <c r="BQ39"/>
  <c r="BR39"/>
  <c r="BV39" s="1"/>
  <c r="BK39"/>
  <c r="BS39"/>
  <c r="BP39"/>
  <c r="BT39"/>
  <c r="BL39"/>
  <c r="BK28"/>
  <c r="BS28"/>
  <c r="BL28"/>
  <c r="BP28"/>
  <c r="BT28"/>
  <c r="BM28"/>
  <c r="BQ28"/>
  <c r="BR28"/>
  <c r="BV28" s="1"/>
  <c r="BK26"/>
  <c r="BS26"/>
  <c r="AY26" s="1"/>
  <c r="AZ26" s="1"/>
  <c r="S5" i="13" s="1"/>
  <c r="T5" s="1"/>
  <c r="BL26" i="18"/>
  <c r="BP26"/>
  <c r="BT26"/>
  <c r="BM26"/>
  <c r="BQ26"/>
  <c r="BR26"/>
  <c r="BV26" s="1"/>
  <c r="BM35"/>
  <c r="BQ35"/>
  <c r="BR35"/>
  <c r="BV35" s="1"/>
  <c r="BK35"/>
  <c r="BS35"/>
  <c r="BL35"/>
  <c r="BP35"/>
  <c r="BT35"/>
  <c r="BK40"/>
  <c r="BS40"/>
  <c r="BL40"/>
  <c r="BP40"/>
  <c r="BT40"/>
  <c r="BM40"/>
  <c r="BQ40"/>
  <c r="BR40"/>
  <c r="BV40" s="1"/>
  <c r="BM45"/>
  <c r="BQ45"/>
  <c r="BR45"/>
  <c r="BV45" s="1"/>
  <c r="BK45"/>
  <c r="BS45"/>
  <c r="BT45"/>
  <c r="BL45"/>
  <c r="BP45"/>
  <c r="BK34"/>
  <c r="BU34"/>
  <c r="BS34"/>
  <c r="BL34"/>
  <c r="BP34"/>
  <c r="BT34"/>
  <c r="BM34"/>
  <c r="BQ34"/>
  <c r="BR34"/>
  <c r="BV34" s="1"/>
  <c r="BM37"/>
  <c r="BQ37"/>
  <c r="BR37"/>
  <c r="BV37" s="1"/>
  <c r="BK37"/>
  <c r="BS37"/>
  <c r="BT37"/>
  <c r="BL37"/>
  <c r="BP37"/>
  <c r="BK44"/>
  <c r="BS44"/>
  <c r="BL44"/>
  <c r="BP44"/>
  <c r="BT44"/>
  <c r="BM44"/>
  <c r="BQ44"/>
  <c r="BR44"/>
  <c r="BM31"/>
  <c r="BQ31"/>
  <c r="BR31"/>
  <c r="BV31" s="1"/>
  <c r="BK31"/>
  <c r="BS31"/>
  <c r="BP31"/>
  <c r="BT31"/>
  <c r="BL31"/>
  <c r="BK36"/>
  <c r="BS36"/>
  <c r="BL36"/>
  <c r="BP36"/>
  <c r="BT36"/>
  <c r="BM36"/>
  <c r="BQ36"/>
  <c r="BR36"/>
  <c r="BV36" s="1"/>
  <c r="BM41"/>
  <c r="BQ41"/>
  <c r="BR41"/>
  <c r="BV41" s="1"/>
  <c r="BK41"/>
  <c r="BS41"/>
  <c r="BL41"/>
  <c r="BP41"/>
  <c r="BT41"/>
  <c r="BK42"/>
  <c r="BS42"/>
  <c r="AY42" s="1"/>
  <c r="BL42"/>
  <c r="BP42"/>
  <c r="BT42"/>
  <c r="BM42"/>
  <c r="BQ42"/>
  <c r="BR42"/>
  <c r="BV42" s="1"/>
  <c r="BN25"/>
  <c r="BS25"/>
  <c r="BU25"/>
  <c r="BT25"/>
  <c r="BQ25"/>
  <c r="BP25"/>
  <c r="BL25"/>
  <c r="BR25"/>
  <c r="BV25" s="1"/>
  <c r="BK25"/>
  <c r="BM25"/>
  <c r="BK32"/>
  <c r="BU32"/>
  <c r="BS32"/>
  <c r="BL32"/>
  <c r="BP32"/>
  <c r="BT32"/>
  <c r="BM32"/>
  <c r="BQ32"/>
  <c r="BR32"/>
  <c r="BV32" s="1"/>
  <c r="BM33"/>
  <c r="BQ33"/>
  <c r="BR33"/>
  <c r="BV33" s="1"/>
  <c r="BK33"/>
  <c r="BS33"/>
  <c r="AY33" s="1"/>
  <c r="BL33"/>
  <c r="BP33"/>
  <c r="BT33"/>
  <c r="BK38"/>
  <c r="BS38"/>
  <c r="BL38"/>
  <c r="BP38"/>
  <c r="BT38"/>
  <c r="BM38"/>
  <c r="BQ38"/>
  <c r="BR38"/>
  <c r="BV38" s="1"/>
  <c r="BM43"/>
  <c r="BQ43"/>
  <c r="BR43"/>
  <c r="BK43"/>
  <c r="BS43"/>
  <c r="BL43"/>
  <c r="BP43"/>
  <c r="BT43"/>
  <c r="AY30"/>
  <c r="AU30"/>
  <c r="AV30" s="1"/>
  <c r="U9" i="13" s="1"/>
  <c r="BV51" i="18"/>
  <c r="BV49"/>
  <c r="BU49"/>
  <c r="BU48"/>
  <c r="BV47"/>
  <c r="BU47"/>
  <c r="BV44"/>
  <c r="BV43"/>
  <c r="BU41"/>
  <c r="AY40"/>
  <c r="AY39"/>
  <c r="BU35"/>
  <c r="BU31"/>
  <c r="BU27"/>
  <c r="D22"/>
  <c r="A24"/>
  <c r="E6" s="1"/>
  <c r="D23"/>
  <c r="J3" i="17"/>
  <c r="C3"/>
  <c r="AW26" i="18" l="1"/>
  <c r="AU26"/>
  <c r="AV26" s="1"/>
  <c r="U5" i="13" s="1"/>
  <c r="AW46" i="18"/>
  <c r="AU46"/>
  <c r="AV46" s="1"/>
  <c r="U25" i="13" s="1"/>
  <c r="AU47" i="18"/>
  <c r="AV47" s="1"/>
  <c r="U26" i="13" s="1"/>
  <c r="AW47" i="18"/>
  <c r="AU48"/>
  <c r="AV48" s="1"/>
  <c r="U27" i="13" s="1"/>
  <c r="AW48" i="18"/>
  <c r="AU49"/>
  <c r="AV49" s="1"/>
  <c r="U28" i="13" s="1"/>
  <c r="AW49" i="18"/>
  <c r="AU50"/>
  <c r="AV50" s="1"/>
  <c r="U29" i="13" s="1"/>
  <c r="AW50" i="18"/>
  <c r="AU51"/>
  <c r="AV51" s="1"/>
  <c r="U30" i="13" s="1"/>
  <c r="AW51" i="18"/>
  <c r="AU52"/>
  <c r="AV52" s="1"/>
  <c r="U31" i="13" s="1"/>
  <c r="AW52" i="18"/>
  <c r="AW53"/>
  <c r="AU53"/>
  <c r="AV53" s="1"/>
  <c r="U32" i="13" s="1"/>
  <c r="AW54" i="18"/>
  <c r="AU54"/>
  <c r="AV54" s="1"/>
  <c r="U33" i="13" s="1"/>
  <c r="AY53" i="18"/>
  <c r="AZ53" s="1"/>
  <c r="S32" i="13" s="1"/>
  <c r="T32" s="1"/>
  <c r="AZ40" i="18"/>
  <c r="S19" i="13" s="1"/>
  <c r="T19" s="1"/>
  <c r="AZ30" i="18"/>
  <c r="S9" i="13" s="1"/>
  <c r="T9" s="1"/>
  <c r="AZ33" i="18"/>
  <c r="S12" i="13" s="1"/>
  <c r="T12" s="1"/>
  <c r="AZ42" i="18"/>
  <c r="S21" i="13" s="1"/>
  <c r="T21" s="1"/>
  <c r="AW42" i="18"/>
  <c r="AU42"/>
  <c r="AV42" s="1"/>
  <c r="U21" i="13" s="1"/>
  <c r="AZ39" i="18"/>
  <c r="S18" i="13" s="1"/>
  <c r="T18" s="1"/>
  <c r="AY37" i="18"/>
  <c r="AW37"/>
  <c r="AU37"/>
  <c r="AV37" s="1"/>
  <c r="U16" i="13" s="1"/>
  <c r="AY32" i="18"/>
  <c r="AU32"/>
  <c r="AV32" s="1"/>
  <c r="U11" i="13" s="1"/>
  <c r="AW32" i="18"/>
  <c r="AY29"/>
  <c r="AU29"/>
  <c r="AV29" s="1"/>
  <c r="U8" i="13" s="1"/>
  <c r="AW29" i="18"/>
  <c r="AY35"/>
  <c r="AY44"/>
  <c r="AY31"/>
  <c r="AY28"/>
  <c r="AY27"/>
  <c r="AY36"/>
  <c r="S15" i="13" s="1"/>
  <c r="T15" s="1"/>
  <c r="AU25" i="18"/>
  <c r="AV25" s="1"/>
  <c r="U4" i="13" s="1"/>
  <c r="AW25" i="18"/>
  <c r="AY25"/>
  <c r="AZ25" s="1"/>
  <c r="S4" i="13" s="1"/>
  <c r="T4" s="1"/>
  <c r="AY45" i="18"/>
  <c r="AU45"/>
  <c r="AV45" s="1"/>
  <c r="U24" i="13" s="1"/>
  <c r="AW45" i="18"/>
  <c r="AU44"/>
  <c r="AV44" s="1"/>
  <c r="U23" i="13" s="1"/>
  <c r="AW44" i="18"/>
  <c r="AY43"/>
  <c r="AU43"/>
  <c r="AV43" s="1"/>
  <c r="U22" i="13" s="1"/>
  <c r="AW43" i="18"/>
  <c r="AY41"/>
  <c r="AW41"/>
  <c r="AU41"/>
  <c r="AV41" s="1"/>
  <c r="U20" i="13" s="1"/>
  <c r="AW40" i="18"/>
  <c r="AU40"/>
  <c r="AV40" s="1"/>
  <c r="U19" i="13" s="1"/>
  <c r="AU39" i="18"/>
  <c r="AV39" s="1"/>
  <c r="U18" i="13" s="1"/>
  <c r="AW39" i="18"/>
  <c r="AY38"/>
  <c r="AW38"/>
  <c r="AU38"/>
  <c r="AV38" s="1"/>
  <c r="U17" i="13" s="1"/>
  <c r="AW36" i="18"/>
  <c r="AU36"/>
  <c r="AV36" s="1"/>
  <c r="U15" i="13" s="1"/>
  <c r="AY34" i="18"/>
  <c r="AW35"/>
  <c r="AU35"/>
  <c r="AV35" s="1"/>
  <c r="U14" i="13" s="1"/>
  <c r="AW34" i="18"/>
  <c r="AU34"/>
  <c r="AV34" s="1"/>
  <c r="U13" i="13" s="1"/>
  <c r="AW33" i="18"/>
  <c r="AU33"/>
  <c r="AV33" s="1"/>
  <c r="U12" i="13" s="1"/>
  <c r="AU31" i="18"/>
  <c r="AV31" s="1"/>
  <c r="U10" i="13" s="1"/>
  <c r="AW31" i="18"/>
  <c r="BA30"/>
  <c r="AU28"/>
  <c r="AV28" s="1"/>
  <c r="U7" i="13" s="1"/>
  <c r="AW28" i="18"/>
  <c r="AW27"/>
  <c r="AU27"/>
  <c r="BT24"/>
  <c r="N76" i="5" s="1"/>
  <c r="O76" s="1"/>
  <c r="BM23" i="18"/>
  <c r="L66" i="5" s="1"/>
  <c r="M66" s="1"/>
  <c r="BL22" i="18"/>
  <c r="J65" i="5" s="1"/>
  <c r="K65" s="1"/>
  <c r="BL23" i="18"/>
  <c r="L65" i="5" s="1"/>
  <c r="M65" s="1"/>
  <c r="BP24" i="18"/>
  <c r="N70" i="5" s="1"/>
  <c r="O70" s="1"/>
  <c r="BT23" i="18"/>
  <c r="L76" i="5" s="1"/>
  <c r="M76" s="1"/>
  <c r="BR23" i="18"/>
  <c r="L72" i="5" s="1"/>
  <c r="M72" s="1"/>
  <c r="BL24" i="18"/>
  <c r="N65" i="5" s="1"/>
  <c r="O65" s="1"/>
  <c r="BM24" i="18"/>
  <c r="N66" i="5" s="1"/>
  <c r="O66" s="1"/>
  <c r="BO21" i="18"/>
  <c r="J68" i="5" s="1"/>
  <c r="K68" s="1"/>
  <c r="BO23" i="18"/>
  <c r="L68" i="5" s="1"/>
  <c r="M68" s="1"/>
  <c r="BN23" i="18"/>
  <c r="L67" i="5" s="1"/>
  <c r="M67" s="1"/>
  <c r="BR21" i="18"/>
  <c r="F72" i="9" s="1"/>
  <c r="G72" s="1"/>
  <c r="BR22" i="18"/>
  <c r="J73" i="5" s="1"/>
  <c r="K73" s="1"/>
  <c r="BQ23" i="18"/>
  <c r="J70" i="9" s="1"/>
  <c r="K70" s="1"/>
  <c r="BT21" i="18"/>
  <c r="J76" i="5" s="1"/>
  <c r="K76" s="1"/>
  <c r="BT22" i="18"/>
  <c r="J77" i="5" s="1"/>
  <c r="K77" s="1"/>
  <c r="BO22" i="18"/>
  <c r="J69" i="5" s="1"/>
  <c r="K69" s="1"/>
  <c r="BO24" i="18"/>
  <c r="N68" i="5" s="1"/>
  <c r="O68" s="1"/>
  <c r="BQ24" i="18"/>
  <c r="L70" i="9" s="1"/>
  <c r="M70" s="1"/>
  <c r="BP22" i="18"/>
  <c r="J70" i="5" s="1"/>
  <c r="K70" s="1"/>
  <c r="BK23" i="18"/>
  <c r="L64" i="5" s="1"/>
  <c r="M64" s="1"/>
  <c r="BR24" i="18"/>
  <c r="N72" i="5" s="1"/>
  <c r="O72" s="1"/>
  <c r="BK22" i="18"/>
  <c r="J64" i="5" s="1"/>
  <c r="K64" s="1"/>
  <c r="BN24" i="18"/>
  <c r="N67" i="5" s="1"/>
  <c r="O67" s="1"/>
  <c r="BN22" i="18"/>
  <c r="J67" i="5" s="1"/>
  <c r="K67" s="1"/>
  <c r="BP23" i="18"/>
  <c r="L70" i="5" s="1"/>
  <c r="M70" s="1"/>
  <c r="BK24" i="18"/>
  <c r="N64" i="5" s="1"/>
  <c r="O64" s="1"/>
  <c r="BM22" i="18"/>
  <c r="J66" i="5" s="1"/>
  <c r="K66" s="1"/>
  <c r="BS24" i="18"/>
  <c r="N74" i="5" s="1"/>
  <c r="O74" s="1"/>
  <c r="BS21" i="18"/>
  <c r="J74" i="5" s="1"/>
  <c r="K74" s="1"/>
  <c r="BS22" i="18"/>
  <c r="J75" i="5" s="1"/>
  <c r="K75" s="1"/>
  <c r="BQ22" i="18"/>
  <c r="F70" i="9" s="1"/>
  <c r="G70" s="1"/>
  <c r="BS23" i="18"/>
  <c r="T70" i="9" s="1"/>
  <c r="U70" s="1"/>
  <c r="B8" i="19"/>
  <c r="C1" i="9"/>
  <c r="C2" i="5"/>
  <c r="C3" i="7"/>
  <c r="A26" i="16"/>
  <c r="A27"/>
  <c r="A28"/>
  <c r="A29"/>
  <c r="A30"/>
  <c r="A31"/>
  <c r="A32"/>
  <c r="A33"/>
  <c r="A34"/>
  <c r="A35"/>
  <c r="A36"/>
  <c r="A37"/>
  <c r="A38"/>
  <c r="A39"/>
  <c r="A40"/>
  <c r="A41"/>
  <c r="A42"/>
  <c r="A43"/>
  <c r="A44"/>
  <c r="A45"/>
  <c r="A46"/>
  <c r="A47"/>
  <c r="A48"/>
  <c r="A49"/>
  <c r="A50"/>
  <c r="A51"/>
  <c r="A52"/>
  <c r="A53"/>
  <c r="A54"/>
  <c r="A55"/>
  <c r="A56"/>
  <c r="A57"/>
  <c r="A58"/>
  <c r="A59"/>
  <c r="A60"/>
  <c r="A61"/>
  <c r="A62"/>
  <c r="A63"/>
  <c r="A64"/>
  <c r="A25"/>
  <c r="AX54" i="18" l="1"/>
  <c r="Q33" i="13" s="1"/>
  <c r="R33" s="1"/>
  <c r="BA54" i="18"/>
  <c r="AX53"/>
  <c r="Q32" i="13" s="1"/>
  <c r="R32" s="1"/>
  <c r="BA53" i="18"/>
  <c r="AX46"/>
  <c r="Q25" i="13" s="1"/>
  <c r="R25" s="1"/>
  <c r="BA46" i="18"/>
  <c r="AX26"/>
  <c r="Q5" i="13" s="1"/>
  <c r="R5" s="1"/>
  <c r="BA26" i="18"/>
  <c r="BA52"/>
  <c r="AX52"/>
  <c r="Q31" i="13" s="1"/>
  <c r="R31" s="1"/>
  <c r="BA51" i="18"/>
  <c r="AX51"/>
  <c r="Q30" i="13" s="1"/>
  <c r="R30" s="1"/>
  <c r="BA50" i="18"/>
  <c r="AX50"/>
  <c r="Q29" i="13" s="1"/>
  <c r="R29" s="1"/>
  <c r="BA49" i="18"/>
  <c r="AX49"/>
  <c r="Q28" i="13" s="1"/>
  <c r="R28" s="1"/>
  <c r="AX48" i="18"/>
  <c r="Q27" i="13" s="1"/>
  <c r="R27" s="1"/>
  <c r="BA48" i="18"/>
  <c r="AX47"/>
  <c r="Q26" i="13" s="1"/>
  <c r="R26" s="1"/>
  <c r="BA47" i="18"/>
  <c r="AZ35"/>
  <c r="S14" i="13" s="1"/>
  <c r="T14" s="1"/>
  <c r="AZ28" i="18"/>
  <c r="S7" i="13" s="1"/>
  <c r="T7" s="1"/>
  <c r="AZ37" i="18"/>
  <c r="S16" i="13" s="1"/>
  <c r="T16" s="1"/>
  <c r="AZ31" i="18"/>
  <c r="S10" i="13" s="1"/>
  <c r="T10" s="1"/>
  <c r="AZ32" i="18"/>
  <c r="S11" i="13" s="1"/>
  <c r="T11" s="1"/>
  <c r="AZ38" i="18"/>
  <c r="S17" i="13" s="1"/>
  <c r="T17" s="1"/>
  <c r="AZ27" i="18"/>
  <c r="S6" i="13" s="1"/>
  <c r="T6" s="1"/>
  <c r="AZ34" i="18"/>
  <c r="S13" i="13" s="1"/>
  <c r="T13" s="1"/>
  <c r="AZ41" i="18"/>
  <c r="S20" i="13" s="1"/>
  <c r="T20" s="1"/>
  <c r="AZ45" i="18"/>
  <c r="S24" i="13" s="1"/>
  <c r="T24" s="1"/>
  <c r="AZ29" i="18"/>
  <c r="S8" i="13" s="1"/>
  <c r="T8" s="1"/>
  <c r="AZ44" i="18"/>
  <c r="S23" i="13" s="1"/>
  <c r="T23" s="1"/>
  <c r="AZ43" i="18"/>
  <c r="S22" i="13" s="1"/>
  <c r="T22" s="1"/>
  <c r="BA42" i="18"/>
  <c r="AX42"/>
  <c r="Q21" i="13" s="1"/>
  <c r="R21" s="1"/>
  <c r="AX37" i="18"/>
  <c r="Q16" i="13" s="1"/>
  <c r="R16" s="1"/>
  <c r="BA37" i="18"/>
  <c r="BA32"/>
  <c r="AX32"/>
  <c r="Q11" i="13" s="1"/>
  <c r="R11" s="1"/>
  <c r="AX29" i="18"/>
  <c r="Q8" i="13" s="1"/>
  <c r="R8" s="1"/>
  <c r="BA29" i="18"/>
  <c r="AY24"/>
  <c r="AY23" s="1"/>
  <c r="AY20" s="1"/>
  <c r="AX25"/>
  <c r="Q4" i="13" s="1"/>
  <c r="R4" s="1"/>
  <c r="BA25" i="18"/>
  <c r="AX45"/>
  <c r="Q24" i="13" s="1"/>
  <c r="R24" s="1"/>
  <c r="BA45" i="18"/>
  <c r="AX44"/>
  <c r="Q23" i="13" s="1"/>
  <c r="R23" s="1"/>
  <c r="BA44" i="18"/>
  <c r="BA43"/>
  <c r="AX43"/>
  <c r="Q22" i="13" s="1"/>
  <c r="R22" s="1"/>
  <c r="AY22" i="18"/>
  <c r="AX41"/>
  <c r="Q20" i="13" s="1"/>
  <c r="R20" s="1"/>
  <c r="BA41" i="18"/>
  <c r="BA40"/>
  <c r="AX40"/>
  <c r="Q19" i="13" s="1"/>
  <c r="R19" s="1"/>
  <c r="BA39" i="18"/>
  <c r="AX39"/>
  <c r="Q18" i="13" s="1"/>
  <c r="R18" s="1"/>
  <c r="BA38" i="18"/>
  <c r="AX38"/>
  <c r="Q17" i="13" s="1"/>
  <c r="R17" s="1"/>
  <c r="BA36" i="18"/>
  <c r="AX36"/>
  <c r="Q15" i="13" s="1"/>
  <c r="R15" s="1"/>
  <c r="AY21" i="18"/>
  <c r="BA35"/>
  <c r="AX35"/>
  <c r="Q14" i="13" s="1"/>
  <c r="R14" s="1"/>
  <c r="BA34" i="18"/>
  <c r="AX34"/>
  <c r="Q13" i="13" s="1"/>
  <c r="R13" s="1"/>
  <c r="AX33" i="18"/>
  <c r="Q12" i="13" s="1"/>
  <c r="R12" s="1"/>
  <c r="BA33" i="18"/>
  <c r="BA31"/>
  <c r="AX31"/>
  <c r="Q10" i="13" s="1"/>
  <c r="R10" s="1"/>
  <c r="AX28" i="18"/>
  <c r="Q7" i="13" s="1"/>
  <c r="R7" s="1"/>
  <c r="BA28" i="18"/>
  <c r="AV27"/>
  <c r="AU24"/>
  <c r="AU23" s="1"/>
  <c r="AU20" s="1"/>
  <c r="AU21"/>
  <c r="AU22"/>
  <c r="AX27"/>
  <c r="BA27"/>
  <c r="AW24"/>
  <c r="AW23" s="1"/>
  <c r="AW20" s="1"/>
  <c r="AW21"/>
  <c r="AW22"/>
  <c r="L71" i="5"/>
  <c r="M71" s="1"/>
  <c r="H71" i="9"/>
  <c r="I71" s="1"/>
  <c r="F71"/>
  <c r="G71" s="1"/>
  <c r="L74" i="5"/>
  <c r="M74" s="1"/>
  <c r="P75" s="1"/>
  <c r="H72" i="9"/>
  <c r="I72" s="1"/>
  <c r="J72" i="5"/>
  <c r="K72" s="1"/>
  <c r="P73" s="1"/>
  <c r="J72" i="9"/>
  <c r="K72" s="1"/>
  <c r="J71"/>
  <c r="K71" s="1"/>
  <c r="V70"/>
  <c r="W70" s="1"/>
  <c r="BL12" i="18"/>
  <c r="BN12"/>
  <c r="BM12"/>
  <c r="J71" i="5"/>
  <c r="K71" s="1"/>
  <c r="L69" i="9"/>
  <c r="M69" s="1"/>
  <c r="BT12" i="18"/>
  <c r="F69" i="9"/>
  <c r="G69" s="1"/>
  <c r="BO12" i="18"/>
  <c r="L71" i="9"/>
  <c r="M71" s="1"/>
  <c r="BQ12" i="18"/>
  <c r="BR12"/>
  <c r="BP12"/>
  <c r="L72" i="9"/>
  <c r="M72" s="1"/>
  <c r="N71" i="5"/>
  <c r="O71" s="1"/>
  <c r="BK12" i="18"/>
  <c r="J69" i="9"/>
  <c r="K69" s="1"/>
  <c r="P70"/>
  <c r="Q70" s="1"/>
  <c r="BS12" i="18"/>
  <c r="R70" i="9"/>
  <c r="S70" s="1"/>
  <c r="P69" i="5"/>
  <c r="P67"/>
  <c r="P70"/>
  <c r="P64"/>
  <c r="P77"/>
  <c r="X70" i="9"/>
  <c r="P65" i="5"/>
  <c r="P66"/>
  <c r="D64" i="16"/>
  <c r="C64"/>
  <c r="D63"/>
  <c r="C63"/>
  <c r="D62"/>
  <c r="C62"/>
  <c r="D61"/>
  <c r="C61"/>
  <c r="D60"/>
  <c r="C60"/>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E36" s="1"/>
  <c r="D35"/>
  <c r="C35"/>
  <c r="D34"/>
  <c r="C34"/>
  <c r="D33"/>
  <c r="C33"/>
  <c r="D32"/>
  <c r="C32"/>
  <c r="D31"/>
  <c r="C31"/>
  <c r="D30"/>
  <c r="C30"/>
  <c r="D29"/>
  <c r="C29"/>
  <c r="D28"/>
  <c r="C28"/>
  <c r="D27"/>
  <c r="C27"/>
  <c r="D26"/>
  <c r="C26"/>
  <c r="D25"/>
  <c r="C25"/>
  <c r="AZ6"/>
  <c r="G4"/>
  <c r="O2"/>
  <c r="I2"/>
  <c r="I34" i="13" l="1"/>
  <c r="I36"/>
  <c r="I40"/>
  <c r="I42"/>
  <c r="I37"/>
  <c r="AW55" i="16"/>
  <c r="AU55"/>
  <c r="AV55"/>
  <c r="N34" i="13" s="1"/>
  <c r="E55" i="16"/>
  <c r="AW56"/>
  <c r="AU56"/>
  <c r="AV56"/>
  <c r="N35" i="13" s="1"/>
  <c r="E56" i="16"/>
  <c r="AW57"/>
  <c r="AU57"/>
  <c r="AV57"/>
  <c r="N36" i="13" s="1"/>
  <c r="E57" i="16"/>
  <c r="AW58"/>
  <c r="AU58"/>
  <c r="AV58"/>
  <c r="N37" i="13" s="1"/>
  <c r="E58" i="16"/>
  <c r="AW59"/>
  <c r="AU59"/>
  <c r="AV59"/>
  <c r="N38" i="13" s="1"/>
  <c r="E59" i="16"/>
  <c r="AW60"/>
  <c r="AU60"/>
  <c r="AV60"/>
  <c r="N39" i="13" s="1"/>
  <c r="E60" i="16"/>
  <c r="AW61"/>
  <c r="AU61"/>
  <c r="AV61"/>
  <c r="N40" i="13" s="1"/>
  <c r="E61" i="16"/>
  <c r="AW62"/>
  <c r="AU62"/>
  <c r="AV62"/>
  <c r="N41" i="13" s="1"/>
  <c r="E62" i="16"/>
  <c r="AW63"/>
  <c r="AU63"/>
  <c r="AV63"/>
  <c r="N42" i="13" s="1"/>
  <c r="E63" i="16"/>
  <c r="AW64"/>
  <c r="AU64"/>
  <c r="AV64"/>
  <c r="N43" i="13" s="1"/>
  <c r="E64" i="16"/>
  <c r="E54"/>
  <c r="E53"/>
  <c r="E52"/>
  <c r="AW52"/>
  <c r="AU52"/>
  <c r="AV52"/>
  <c r="N31" i="13" s="1"/>
  <c r="E51" i="16"/>
  <c r="E50"/>
  <c r="E49"/>
  <c r="E48"/>
  <c r="E47"/>
  <c r="E46"/>
  <c r="AZ21" i="18"/>
  <c r="AZ22"/>
  <c r="AZ24"/>
  <c r="AZ23"/>
  <c r="I15" i="13"/>
  <c r="I5"/>
  <c r="E27" i="16"/>
  <c r="E33"/>
  <c r="E39"/>
  <c r="E45"/>
  <c r="I10" i="13"/>
  <c r="I18"/>
  <c r="E29" i="16"/>
  <c r="E35"/>
  <c r="E41"/>
  <c r="E26"/>
  <c r="E28"/>
  <c r="E30"/>
  <c r="E32"/>
  <c r="E34"/>
  <c r="BM36"/>
  <c r="CB36" s="1"/>
  <c r="BQ36"/>
  <c r="CF36" s="1"/>
  <c r="BU36"/>
  <c r="CI36" s="1"/>
  <c r="BN36"/>
  <c r="CC36" s="1"/>
  <c r="BR36"/>
  <c r="CG36" s="1"/>
  <c r="BV36"/>
  <c r="BK36"/>
  <c r="BZ36" s="1"/>
  <c r="BO36"/>
  <c r="CD36" s="1"/>
  <c r="BS36"/>
  <c r="BW36"/>
  <c r="BX36"/>
  <c r="BT36"/>
  <c r="BL36"/>
  <c r="CA36" s="1"/>
  <c r="BP36"/>
  <c r="CE36" s="1"/>
  <c r="E38"/>
  <c r="E40"/>
  <c r="E42"/>
  <c r="E44"/>
  <c r="E25"/>
  <c r="BN25" s="1"/>
  <c r="CC25" s="1"/>
  <c r="E31"/>
  <c r="E37"/>
  <c r="E43"/>
  <c r="BA23" i="18"/>
  <c r="E8" i="19" s="1"/>
  <c r="BA21" i="18"/>
  <c r="I8" i="19" s="1"/>
  <c r="BA24" i="18"/>
  <c r="C8" i="19" s="1"/>
  <c r="BA20" i="18"/>
  <c r="K8" i="19" s="1"/>
  <c r="BA22" i="18"/>
  <c r="G8" i="19" s="1"/>
  <c r="Q6" i="13"/>
  <c r="R6" s="1"/>
  <c r="AX23" i="18"/>
  <c r="AX21"/>
  <c r="AX22"/>
  <c r="AX24"/>
  <c r="U6" i="13"/>
  <c r="AV24" i="18"/>
  <c r="AV22"/>
  <c r="AV21"/>
  <c r="AV23"/>
  <c r="Y70" i="9"/>
  <c r="X72"/>
  <c r="X71"/>
  <c r="X69"/>
  <c r="P71" i="5"/>
  <c r="I33" i="13"/>
  <c r="I32"/>
  <c r="I31"/>
  <c r="I30"/>
  <c r="I28"/>
  <c r="I26"/>
  <c r="I25"/>
  <c r="I24"/>
  <c r="I23"/>
  <c r="I22"/>
  <c r="I21"/>
  <c r="I20"/>
  <c r="I19"/>
  <c r="I16"/>
  <c r="I13"/>
  <c r="BJ12" i="18"/>
  <c r="I4" i="13"/>
  <c r="BW25" i="16"/>
  <c r="I8" i="13"/>
  <c r="I6"/>
  <c r="AX55" i="16"/>
  <c r="J34" i="13" s="1"/>
  <c r="K34" s="1"/>
  <c r="AZ55" i="16"/>
  <c r="L34" i="13" s="1"/>
  <c r="M34" s="1"/>
  <c r="AY55" i="16"/>
  <c r="BA55"/>
  <c r="AZ57"/>
  <c r="L36" i="13" s="1"/>
  <c r="M36" s="1"/>
  <c r="AX57" i="16"/>
  <c r="J36" i="13" s="1"/>
  <c r="K36" s="1"/>
  <c r="BA57" i="16"/>
  <c r="AY57"/>
  <c r="AX59"/>
  <c r="J38" i="13" s="1"/>
  <c r="K38" s="1"/>
  <c r="AZ59" i="16"/>
  <c r="L38" i="13" s="1"/>
  <c r="M38" s="1"/>
  <c r="AY59" i="16"/>
  <c r="BA59"/>
  <c r="AZ61"/>
  <c r="L40" i="13" s="1"/>
  <c r="M40" s="1"/>
  <c r="AX61" i="16"/>
  <c r="J40" i="13" s="1"/>
  <c r="K40" s="1"/>
  <c r="BA61" i="16"/>
  <c r="AY61"/>
  <c r="AX63"/>
  <c r="J42" i="13" s="1"/>
  <c r="K42" s="1"/>
  <c r="AZ63" i="16"/>
  <c r="L42" i="13" s="1"/>
  <c r="M42" s="1"/>
  <c r="AY63" i="16"/>
  <c r="BA63"/>
  <c r="AY52"/>
  <c r="BA52"/>
  <c r="AZ52"/>
  <c r="L31" i="13" s="1"/>
  <c r="M31" s="1"/>
  <c r="AX52" i="16"/>
  <c r="J31" i="13" s="1"/>
  <c r="K31" s="1"/>
  <c r="AY56" i="16"/>
  <c r="BA56"/>
  <c r="AZ56"/>
  <c r="L35" i="13" s="1"/>
  <c r="M35" s="1"/>
  <c r="AX56" i="16"/>
  <c r="J35" i="13" s="1"/>
  <c r="K35" s="1"/>
  <c r="BA58" i="16"/>
  <c r="AY58"/>
  <c r="AX58"/>
  <c r="J37" i="13" s="1"/>
  <c r="K37" s="1"/>
  <c r="AZ58" i="16"/>
  <c r="L37" i="13" s="1"/>
  <c r="M37" s="1"/>
  <c r="AY60" i="16"/>
  <c r="BA60"/>
  <c r="AZ60"/>
  <c r="L39" i="13" s="1"/>
  <c r="M39" s="1"/>
  <c r="AX60" i="16"/>
  <c r="J39" i="13" s="1"/>
  <c r="K39" s="1"/>
  <c r="BA62" i="16"/>
  <c r="AY62"/>
  <c r="AX62"/>
  <c r="J41" i="13" s="1"/>
  <c r="K41" s="1"/>
  <c r="AZ62" i="16"/>
  <c r="L41" i="13" s="1"/>
  <c r="M41" s="1"/>
  <c r="AY64" i="16"/>
  <c r="BA64"/>
  <c r="AZ64"/>
  <c r="L43" i="13" s="1"/>
  <c r="M43" s="1"/>
  <c r="AX64" i="16"/>
  <c r="J43" i="13" s="1"/>
  <c r="K43" s="1"/>
  <c r="I43"/>
  <c r="I41"/>
  <c r="I39"/>
  <c r="I38"/>
  <c r="I35"/>
  <c r="I29"/>
  <c r="I27"/>
  <c r="I17"/>
  <c r="I14"/>
  <c r="I12"/>
  <c r="I11"/>
  <c r="I9"/>
  <c r="I7"/>
  <c r="A23" i="16"/>
  <c r="BL64" l="1"/>
  <c r="CA64" s="1"/>
  <c r="BN64"/>
  <c r="CC64" s="1"/>
  <c r="BP64"/>
  <c r="CE64" s="1"/>
  <c r="BR64"/>
  <c r="CG64" s="1"/>
  <c r="BT64"/>
  <c r="BV64"/>
  <c r="BX64"/>
  <c r="BK64"/>
  <c r="BZ64" s="1"/>
  <c r="BM64"/>
  <c r="CB64" s="1"/>
  <c r="BO64"/>
  <c r="CD64" s="1"/>
  <c r="BQ64"/>
  <c r="CF64" s="1"/>
  <c r="BS64"/>
  <c r="CJ64" s="1"/>
  <c r="CH64" s="1"/>
  <c r="BU64"/>
  <c r="CI64" s="1"/>
  <c r="BW64"/>
  <c r="BL63"/>
  <c r="CA63" s="1"/>
  <c r="BN63"/>
  <c r="CC63" s="1"/>
  <c r="BP63"/>
  <c r="CE63" s="1"/>
  <c r="BR63"/>
  <c r="CG63" s="1"/>
  <c r="BT63"/>
  <c r="BV63"/>
  <c r="BX63"/>
  <c r="BK63"/>
  <c r="BZ63" s="1"/>
  <c r="BM63"/>
  <c r="CB63" s="1"/>
  <c r="BO63"/>
  <c r="CD63" s="1"/>
  <c r="BQ63"/>
  <c r="CF63" s="1"/>
  <c r="BS63"/>
  <c r="CJ63" s="1"/>
  <c r="CH63" s="1"/>
  <c r="BU63"/>
  <c r="CI63" s="1"/>
  <c r="BW63"/>
  <c r="BL62"/>
  <c r="CA62" s="1"/>
  <c r="BN62"/>
  <c r="CC62" s="1"/>
  <c r="BP62"/>
  <c r="CE62" s="1"/>
  <c r="BR62"/>
  <c r="CG62" s="1"/>
  <c r="BT62"/>
  <c r="BV62"/>
  <c r="BX62"/>
  <c r="BK62"/>
  <c r="BZ62" s="1"/>
  <c r="BM62"/>
  <c r="CB62" s="1"/>
  <c r="BO62"/>
  <c r="CD62" s="1"/>
  <c r="BQ62"/>
  <c r="CF62" s="1"/>
  <c r="BS62"/>
  <c r="CJ62" s="1"/>
  <c r="CH62" s="1"/>
  <c r="BU62"/>
  <c r="CI62" s="1"/>
  <c r="BW62"/>
  <c r="BL61"/>
  <c r="CA61" s="1"/>
  <c r="BN61"/>
  <c r="CC61" s="1"/>
  <c r="BP61"/>
  <c r="CE61" s="1"/>
  <c r="BR61"/>
  <c r="CG61" s="1"/>
  <c r="BT61"/>
  <c r="BV61"/>
  <c r="BX61"/>
  <c r="BK61"/>
  <c r="BZ61" s="1"/>
  <c r="BM61"/>
  <c r="CB61" s="1"/>
  <c r="BO61"/>
  <c r="CD61" s="1"/>
  <c r="BQ61"/>
  <c r="CF61" s="1"/>
  <c r="BS61"/>
  <c r="CJ61" s="1"/>
  <c r="CH61" s="1"/>
  <c r="BU61"/>
  <c r="CI61" s="1"/>
  <c r="BW61"/>
  <c r="BL60"/>
  <c r="CA60" s="1"/>
  <c r="BN60"/>
  <c r="CC60" s="1"/>
  <c r="BP60"/>
  <c r="CE60" s="1"/>
  <c r="BR60"/>
  <c r="CG60" s="1"/>
  <c r="BT60"/>
  <c r="BV60"/>
  <c r="BX60"/>
  <c r="BK60"/>
  <c r="BZ60" s="1"/>
  <c r="BM60"/>
  <c r="CB60" s="1"/>
  <c r="BO60"/>
  <c r="CD60" s="1"/>
  <c r="BQ60"/>
  <c r="CF60" s="1"/>
  <c r="BS60"/>
  <c r="CJ60" s="1"/>
  <c r="CH60" s="1"/>
  <c r="BU60"/>
  <c r="CI60" s="1"/>
  <c r="BW60"/>
  <c r="BL59"/>
  <c r="CA59" s="1"/>
  <c r="BN59"/>
  <c r="CC59" s="1"/>
  <c r="BP59"/>
  <c r="CE59" s="1"/>
  <c r="BR59"/>
  <c r="CG59" s="1"/>
  <c r="BT59"/>
  <c r="BV59"/>
  <c r="BX59"/>
  <c r="BK59"/>
  <c r="BZ59" s="1"/>
  <c r="BM59"/>
  <c r="CB59" s="1"/>
  <c r="BO59"/>
  <c r="CD59" s="1"/>
  <c r="BQ59"/>
  <c r="CF59" s="1"/>
  <c r="BS59"/>
  <c r="CJ59" s="1"/>
  <c r="CH59" s="1"/>
  <c r="BU59"/>
  <c r="CI59" s="1"/>
  <c r="BW59"/>
  <c r="BL58"/>
  <c r="CA58" s="1"/>
  <c r="BN58"/>
  <c r="CC58" s="1"/>
  <c r="BP58"/>
  <c r="CE58" s="1"/>
  <c r="BR58"/>
  <c r="CG58" s="1"/>
  <c r="BT58"/>
  <c r="BV58"/>
  <c r="BX58"/>
  <c r="BK58"/>
  <c r="BZ58" s="1"/>
  <c r="BM58"/>
  <c r="CB58" s="1"/>
  <c r="BO58"/>
  <c r="CD58" s="1"/>
  <c r="BQ58"/>
  <c r="CF58" s="1"/>
  <c r="BS58"/>
  <c r="CJ58" s="1"/>
  <c r="CH58" s="1"/>
  <c r="BU58"/>
  <c r="CI58" s="1"/>
  <c r="BW58"/>
  <c r="BL57"/>
  <c r="CA57" s="1"/>
  <c r="BN57"/>
  <c r="CC57" s="1"/>
  <c r="BP57"/>
  <c r="CE57" s="1"/>
  <c r="BR57"/>
  <c r="CG57" s="1"/>
  <c r="BT57"/>
  <c r="BV57"/>
  <c r="BX57"/>
  <c r="BK57"/>
  <c r="BZ57" s="1"/>
  <c r="BM57"/>
  <c r="CB57" s="1"/>
  <c r="BO57"/>
  <c r="CD57" s="1"/>
  <c r="BQ57"/>
  <c r="CF57" s="1"/>
  <c r="BS57"/>
  <c r="CJ57" s="1"/>
  <c r="CH57" s="1"/>
  <c r="BU57"/>
  <c r="CI57" s="1"/>
  <c r="BW57"/>
  <c r="BL56"/>
  <c r="CA56" s="1"/>
  <c r="BN56"/>
  <c r="CC56" s="1"/>
  <c r="BP56"/>
  <c r="CE56" s="1"/>
  <c r="BR56"/>
  <c r="CG56" s="1"/>
  <c r="BT56"/>
  <c r="BV56"/>
  <c r="BX56"/>
  <c r="BK56"/>
  <c r="BZ56" s="1"/>
  <c r="BM56"/>
  <c r="CB56" s="1"/>
  <c r="BO56"/>
  <c r="CD56" s="1"/>
  <c r="BQ56"/>
  <c r="CF56" s="1"/>
  <c r="BS56"/>
  <c r="CJ56" s="1"/>
  <c r="CH56" s="1"/>
  <c r="BU56"/>
  <c r="CI56" s="1"/>
  <c r="BW56"/>
  <c r="BL55"/>
  <c r="CA55" s="1"/>
  <c r="BN55"/>
  <c r="CC55" s="1"/>
  <c r="BP55"/>
  <c r="CE55" s="1"/>
  <c r="BR55"/>
  <c r="CG55" s="1"/>
  <c r="BT55"/>
  <c r="BV55"/>
  <c r="BX55"/>
  <c r="BK55"/>
  <c r="BZ55" s="1"/>
  <c r="BM55"/>
  <c r="CB55" s="1"/>
  <c r="BO55"/>
  <c r="CD55" s="1"/>
  <c r="BQ55"/>
  <c r="CF55" s="1"/>
  <c r="BS55"/>
  <c r="CJ55" s="1"/>
  <c r="CH55" s="1"/>
  <c r="BU55"/>
  <c r="CI55" s="1"/>
  <c r="BW55"/>
  <c r="BK54"/>
  <c r="BM54"/>
  <c r="CB54" s="1"/>
  <c r="BO54"/>
  <c r="CD54" s="1"/>
  <c r="BQ54"/>
  <c r="CF54" s="1"/>
  <c r="BS54"/>
  <c r="BU54"/>
  <c r="CI54" s="1"/>
  <c r="BW54"/>
  <c r="BL54"/>
  <c r="CA54" s="1"/>
  <c r="BN54"/>
  <c r="CC54" s="1"/>
  <c r="BP54"/>
  <c r="CE54" s="1"/>
  <c r="BR54"/>
  <c r="CG54" s="1"/>
  <c r="BT54"/>
  <c r="BV54"/>
  <c r="BX54"/>
  <c r="BK53"/>
  <c r="BM53"/>
  <c r="CB53" s="1"/>
  <c r="BO53"/>
  <c r="CD53" s="1"/>
  <c r="BQ53"/>
  <c r="CF53" s="1"/>
  <c r="BS53"/>
  <c r="BU53"/>
  <c r="CI53" s="1"/>
  <c r="BW53"/>
  <c r="BL53"/>
  <c r="CA53" s="1"/>
  <c r="BN53"/>
  <c r="CC53" s="1"/>
  <c r="BP53"/>
  <c r="CE53" s="1"/>
  <c r="BR53"/>
  <c r="CG53" s="1"/>
  <c r="BT53"/>
  <c r="BV53"/>
  <c r="BX53"/>
  <c r="BK52"/>
  <c r="BZ52" s="1"/>
  <c r="BM52"/>
  <c r="CB52" s="1"/>
  <c r="BO52"/>
  <c r="CD52" s="1"/>
  <c r="BQ52"/>
  <c r="CF52" s="1"/>
  <c r="BS52"/>
  <c r="CJ52" s="1"/>
  <c r="CH52" s="1"/>
  <c r="BU52"/>
  <c r="CI52" s="1"/>
  <c r="BW52"/>
  <c r="BL52"/>
  <c r="CA52" s="1"/>
  <c r="BN52"/>
  <c r="CC52" s="1"/>
  <c r="BP52"/>
  <c r="CE52" s="1"/>
  <c r="BR52"/>
  <c r="CG52" s="1"/>
  <c r="BT52"/>
  <c r="BV52"/>
  <c r="BX52"/>
  <c r="BL51"/>
  <c r="CA51" s="1"/>
  <c r="BN51"/>
  <c r="CC51" s="1"/>
  <c r="BP51"/>
  <c r="CE51" s="1"/>
  <c r="BR51"/>
  <c r="CG51" s="1"/>
  <c r="BT51"/>
  <c r="BV51"/>
  <c r="BX51"/>
  <c r="BK51"/>
  <c r="BM51"/>
  <c r="CB51" s="1"/>
  <c r="BO51"/>
  <c r="CD51" s="1"/>
  <c r="BQ51"/>
  <c r="CF51" s="1"/>
  <c r="BS51"/>
  <c r="CJ51" s="1"/>
  <c r="CH51" s="1"/>
  <c r="BU51"/>
  <c r="CI51" s="1"/>
  <c r="BW51"/>
  <c r="BK50"/>
  <c r="BM50"/>
  <c r="CB50" s="1"/>
  <c r="BO50"/>
  <c r="CD50" s="1"/>
  <c r="BQ50"/>
  <c r="CF50" s="1"/>
  <c r="BS50"/>
  <c r="BU50"/>
  <c r="CI50" s="1"/>
  <c r="BW50"/>
  <c r="BL50"/>
  <c r="CA50" s="1"/>
  <c r="BN50"/>
  <c r="CC50" s="1"/>
  <c r="BP50"/>
  <c r="CE50" s="1"/>
  <c r="BR50"/>
  <c r="CG50" s="1"/>
  <c r="BT50"/>
  <c r="BV50"/>
  <c r="BX50"/>
  <c r="BL49"/>
  <c r="CA49" s="1"/>
  <c r="BN49"/>
  <c r="CC49" s="1"/>
  <c r="BP49"/>
  <c r="CE49" s="1"/>
  <c r="BR49"/>
  <c r="CG49" s="1"/>
  <c r="BT49"/>
  <c r="BV49"/>
  <c r="BX49"/>
  <c r="BK49"/>
  <c r="BM49"/>
  <c r="CB49" s="1"/>
  <c r="BO49"/>
  <c r="CD49" s="1"/>
  <c r="BQ49"/>
  <c r="CF49" s="1"/>
  <c r="BS49"/>
  <c r="CJ49" s="1"/>
  <c r="CH49" s="1"/>
  <c r="BU49"/>
  <c r="CI49" s="1"/>
  <c r="BW49"/>
  <c r="BK48"/>
  <c r="BM48"/>
  <c r="CB48" s="1"/>
  <c r="BO48"/>
  <c r="CD48" s="1"/>
  <c r="BQ48"/>
  <c r="CF48" s="1"/>
  <c r="BS48"/>
  <c r="BU48"/>
  <c r="CI48" s="1"/>
  <c r="BW48"/>
  <c r="BL48"/>
  <c r="CA48" s="1"/>
  <c r="BN48"/>
  <c r="CC48" s="1"/>
  <c r="BP48"/>
  <c r="CE48" s="1"/>
  <c r="BR48"/>
  <c r="CG48" s="1"/>
  <c r="BT48"/>
  <c r="BV48"/>
  <c r="BX48"/>
  <c r="BL47"/>
  <c r="CA47" s="1"/>
  <c r="BN47"/>
  <c r="CC47" s="1"/>
  <c r="BP47"/>
  <c r="CE47" s="1"/>
  <c r="BR47"/>
  <c r="CG47" s="1"/>
  <c r="BT47"/>
  <c r="BV47"/>
  <c r="BX47"/>
  <c r="BK47"/>
  <c r="BM47"/>
  <c r="CB47" s="1"/>
  <c r="BO47"/>
  <c r="CD47" s="1"/>
  <c r="BQ47"/>
  <c r="CF47" s="1"/>
  <c r="BS47"/>
  <c r="CJ47" s="1"/>
  <c r="CH47" s="1"/>
  <c r="BU47"/>
  <c r="CI47" s="1"/>
  <c r="BW47"/>
  <c r="BK46"/>
  <c r="BM46"/>
  <c r="CB46" s="1"/>
  <c r="BO46"/>
  <c r="CD46" s="1"/>
  <c r="BQ46"/>
  <c r="CF46" s="1"/>
  <c r="BS46"/>
  <c r="BU46"/>
  <c r="CI46" s="1"/>
  <c r="BW46"/>
  <c r="BL46"/>
  <c r="CA46" s="1"/>
  <c r="BN46"/>
  <c r="CC46" s="1"/>
  <c r="BP46"/>
  <c r="CE46" s="1"/>
  <c r="BR46"/>
  <c r="CG46" s="1"/>
  <c r="BT46"/>
  <c r="BV46"/>
  <c r="BX46"/>
  <c r="BR25"/>
  <c r="CG25" s="1"/>
  <c r="BP25"/>
  <c r="CE25" s="1"/>
  <c r="CJ36"/>
  <c r="CH36" s="1"/>
  <c r="AW36" s="1"/>
  <c r="BL25"/>
  <c r="CA25" s="1"/>
  <c r="BX25"/>
  <c r="BS25"/>
  <c r="BK25"/>
  <c r="BZ25" s="1"/>
  <c r="BV25"/>
  <c r="BT25"/>
  <c r="CJ25" s="1"/>
  <c r="CH25" s="1"/>
  <c r="BM25"/>
  <c r="CB25" s="1"/>
  <c r="BU25"/>
  <c r="CI25" s="1"/>
  <c r="BQ25"/>
  <c r="CF25" s="1"/>
  <c r="BO25"/>
  <c r="CD25" s="1"/>
  <c r="BK43"/>
  <c r="BO43"/>
  <c r="CD43" s="1"/>
  <c r="BS43"/>
  <c r="BW43"/>
  <c r="BL43"/>
  <c r="CA43" s="1"/>
  <c r="BP43"/>
  <c r="CE43" s="1"/>
  <c r="BT43"/>
  <c r="BX43"/>
  <c r="BM43"/>
  <c r="CB43" s="1"/>
  <c r="BQ43"/>
  <c r="CF43" s="1"/>
  <c r="BU43"/>
  <c r="CI43" s="1"/>
  <c r="BV43"/>
  <c r="AY43" s="1"/>
  <c r="AZ43" s="1"/>
  <c r="L22" i="13" s="1"/>
  <c r="M22" s="1"/>
  <c r="BN43" i="16"/>
  <c r="CC43" s="1"/>
  <c r="BR43"/>
  <c r="CG43" s="1"/>
  <c r="BK37"/>
  <c r="BZ37" s="1"/>
  <c r="BO37"/>
  <c r="CD37" s="1"/>
  <c r="BS37"/>
  <c r="BW37"/>
  <c r="BL37"/>
  <c r="BP37"/>
  <c r="CE37" s="1"/>
  <c r="BT37"/>
  <c r="BX37"/>
  <c r="BM37"/>
  <c r="CB37" s="1"/>
  <c r="BQ37"/>
  <c r="CF37" s="1"/>
  <c r="BU37"/>
  <c r="CI37" s="1"/>
  <c r="BN37"/>
  <c r="CC37" s="1"/>
  <c r="BV37"/>
  <c r="BR37"/>
  <c r="CG37" s="1"/>
  <c r="BM40"/>
  <c r="CB40" s="1"/>
  <c r="BQ40"/>
  <c r="CF40" s="1"/>
  <c r="BU40"/>
  <c r="CI40" s="1"/>
  <c r="BN40"/>
  <c r="CC40" s="1"/>
  <c r="BR40"/>
  <c r="CG40" s="1"/>
  <c r="BV40"/>
  <c r="BK40"/>
  <c r="BO40"/>
  <c r="CD40" s="1"/>
  <c r="BS40"/>
  <c r="BW40"/>
  <c r="BP40"/>
  <c r="CE40" s="1"/>
  <c r="BL40"/>
  <c r="CA40" s="1"/>
  <c r="BT40"/>
  <c r="BX40"/>
  <c r="BM34"/>
  <c r="CB34" s="1"/>
  <c r="BQ34"/>
  <c r="CF34" s="1"/>
  <c r="BU34"/>
  <c r="CI34" s="1"/>
  <c r="BN34"/>
  <c r="CC34" s="1"/>
  <c r="BR34"/>
  <c r="CG34" s="1"/>
  <c r="BV34"/>
  <c r="BK34"/>
  <c r="BO34"/>
  <c r="CD34" s="1"/>
  <c r="BS34"/>
  <c r="BW34"/>
  <c r="BT34"/>
  <c r="BP34"/>
  <c r="CE34" s="1"/>
  <c r="BX34"/>
  <c r="BL34"/>
  <c r="CA34" s="1"/>
  <c r="BK32"/>
  <c r="BO32"/>
  <c r="CD32" s="1"/>
  <c r="BS32"/>
  <c r="BW32"/>
  <c r="BL32"/>
  <c r="CA32" s="1"/>
  <c r="BP32"/>
  <c r="CE32" s="1"/>
  <c r="BT32"/>
  <c r="BX32"/>
  <c r="BM32"/>
  <c r="CB32" s="1"/>
  <c r="BQ32"/>
  <c r="CF32" s="1"/>
  <c r="BU32"/>
  <c r="CI32" s="1"/>
  <c r="BN32"/>
  <c r="CC32" s="1"/>
  <c r="BR32"/>
  <c r="CG32" s="1"/>
  <c r="BV32"/>
  <c r="AY32" s="1"/>
  <c r="AZ32" s="1"/>
  <c r="L11" i="13" s="1"/>
  <c r="M11" s="1"/>
  <c r="BK28" i="16"/>
  <c r="BZ28" s="1"/>
  <c r="BO28"/>
  <c r="CD28" s="1"/>
  <c r="BS28"/>
  <c r="BW28"/>
  <c r="BL28"/>
  <c r="CA28" s="1"/>
  <c r="BP28"/>
  <c r="CE28" s="1"/>
  <c r="BT28"/>
  <c r="BX28"/>
  <c r="BM28"/>
  <c r="CB28" s="1"/>
  <c r="BQ28"/>
  <c r="BU28"/>
  <c r="CI28" s="1"/>
  <c r="BV28"/>
  <c r="AY28" s="1"/>
  <c r="AZ28" s="1"/>
  <c r="L7" i="13" s="1"/>
  <c r="M7" s="1"/>
  <c r="BN28" i="16"/>
  <c r="CC28" s="1"/>
  <c r="BR28"/>
  <c r="CG28" s="1"/>
  <c r="BK26"/>
  <c r="BO26"/>
  <c r="CD26" s="1"/>
  <c r="BS26"/>
  <c r="BW26"/>
  <c r="BL26"/>
  <c r="CA26" s="1"/>
  <c r="BP26"/>
  <c r="CE26" s="1"/>
  <c r="BT26"/>
  <c r="BX26"/>
  <c r="BM26"/>
  <c r="CB26" s="1"/>
  <c r="BQ26"/>
  <c r="CF26" s="1"/>
  <c r="BU26"/>
  <c r="CI26" s="1"/>
  <c r="BR26"/>
  <c r="CG26" s="1"/>
  <c r="BV26"/>
  <c r="BN26"/>
  <c r="CC26" s="1"/>
  <c r="BK35"/>
  <c r="BO35"/>
  <c r="CD35" s="1"/>
  <c r="BS35"/>
  <c r="BW35"/>
  <c r="BL35"/>
  <c r="CA35" s="1"/>
  <c r="BP35"/>
  <c r="CE35" s="1"/>
  <c r="BT35"/>
  <c r="BX35"/>
  <c r="BM35"/>
  <c r="CB35" s="1"/>
  <c r="BQ35"/>
  <c r="CF35" s="1"/>
  <c r="BU35"/>
  <c r="CI35" s="1"/>
  <c r="BV35"/>
  <c r="AY35" s="1"/>
  <c r="AZ35" s="1"/>
  <c r="L14" i="13" s="1"/>
  <c r="M14" s="1"/>
  <c r="BN35" i="16"/>
  <c r="CC35" s="1"/>
  <c r="BR35"/>
  <c r="CG35" s="1"/>
  <c r="BM29"/>
  <c r="CB29" s="1"/>
  <c r="BQ29"/>
  <c r="CF29" s="1"/>
  <c r="BU29"/>
  <c r="CI29" s="1"/>
  <c r="BN29"/>
  <c r="CC29" s="1"/>
  <c r="BR29"/>
  <c r="CG29" s="1"/>
  <c r="BV29"/>
  <c r="BK29"/>
  <c r="BO29"/>
  <c r="CD29" s="1"/>
  <c r="BS29"/>
  <c r="BW29"/>
  <c r="BX29"/>
  <c r="BL29"/>
  <c r="CA29" s="1"/>
  <c r="BP29"/>
  <c r="CE29" s="1"/>
  <c r="BT29"/>
  <c r="BK45"/>
  <c r="BO45"/>
  <c r="CD45" s="1"/>
  <c r="BS45"/>
  <c r="BW45"/>
  <c r="BL45"/>
  <c r="CA45" s="1"/>
  <c r="BP45"/>
  <c r="CE45" s="1"/>
  <c r="BT45"/>
  <c r="BX45"/>
  <c r="BM45"/>
  <c r="CB45" s="1"/>
  <c r="BQ45"/>
  <c r="CF45" s="1"/>
  <c r="BU45"/>
  <c r="CI45" s="1"/>
  <c r="BV45"/>
  <c r="BN45"/>
  <c r="CC45" s="1"/>
  <c r="BR45"/>
  <c r="CG45" s="1"/>
  <c r="BM33"/>
  <c r="CB33" s="1"/>
  <c r="BQ33"/>
  <c r="CF33" s="1"/>
  <c r="BU33"/>
  <c r="CI33" s="1"/>
  <c r="BN33"/>
  <c r="CC33" s="1"/>
  <c r="BK33"/>
  <c r="BO33"/>
  <c r="CD33" s="1"/>
  <c r="BS33"/>
  <c r="BP33"/>
  <c r="CE33" s="1"/>
  <c r="BW33"/>
  <c r="BR33"/>
  <c r="CG33" s="1"/>
  <c r="BX33"/>
  <c r="BT33"/>
  <c r="BL33"/>
  <c r="CA33" s="1"/>
  <c r="BV33"/>
  <c r="AY33" s="1"/>
  <c r="AZ33" s="1"/>
  <c r="L12" i="13" s="1"/>
  <c r="M12" s="1"/>
  <c r="BM31" i="16"/>
  <c r="CB31" s="1"/>
  <c r="BQ31"/>
  <c r="CF31" s="1"/>
  <c r="BU31"/>
  <c r="CI31" s="1"/>
  <c r="BN31"/>
  <c r="CC31" s="1"/>
  <c r="BR31"/>
  <c r="CG31" s="1"/>
  <c r="BV31"/>
  <c r="BK31"/>
  <c r="BO31"/>
  <c r="CD31" s="1"/>
  <c r="BS31"/>
  <c r="BW31"/>
  <c r="BL31"/>
  <c r="CA31" s="1"/>
  <c r="BP31"/>
  <c r="CE31" s="1"/>
  <c r="BT31"/>
  <c r="BX31"/>
  <c r="BM44"/>
  <c r="CB44" s="1"/>
  <c r="BQ44"/>
  <c r="CF44" s="1"/>
  <c r="BU44"/>
  <c r="CI44" s="1"/>
  <c r="BN44"/>
  <c r="CC44" s="1"/>
  <c r="BR44"/>
  <c r="CG44" s="1"/>
  <c r="BV44"/>
  <c r="BK44"/>
  <c r="BO44"/>
  <c r="CD44" s="1"/>
  <c r="BS44"/>
  <c r="BW44"/>
  <c r="AY44" s="1"/>
  <c r="AZ44" s="1"/>
  <c r="L23" i="13" s="1"/>
  <c r="M23" s="1"/>
  <c r="BX44" i="16"/>
  <c r="BL44"/>
  <c r="CA44" s="1"/>
  <c r="BT44"/>
  <c r="BP44"/>
  <c r="CE44" s="1"/>
  <c r="BM42"/>
  <c r="CB42" s="1"/>
  <c r="BQ42"/>
  <c r="CF42" s="1"/>
  <c r="BU42"/>
  <c r="CI42" s="1"/>
  <c r="BN42"/>
  <c r="CC42" s="1"/>
  <c r="BR42"/>
  <c r="CG42" s="1"/>
  <c r="BV42"/>
  <c r="BK42"/>
  <c r="BO42"/>
  <c r="CD42" s="1"/>
  <c r="BS42"/>
  <c r="BW42"/>
  <c r="BT42"/>
  <c r="BP42"/>
  <c r="CE42" s="1"/>
  <c r="BX42"/>
  <c r="BL42"/>
  <c r="CA42" s="1"/>
  <c r="BM38"/>
  <c r="CB38" s="1"/>
  <c r="BQ38"/>
  <c r="CF38" s="1"/>
  <c r="BU38"/>
  <c r="CI38" s="1"/>
  <c r="BN38"/>
  <c r="CC38" s="1"/>
  <c r="BR38"/>
  <c r="CG38" s="1"/>
  <c r="BV38"/>
  <c r="BK38"/>
  <c r="BO38"/>
  <c r="CD38" s="1"/>
  <c r="BS38"/>
  <c r="BW38"/>
  <c r="BL38"/>
  <c r="CA38" s="1"/>
  <c r="BP38"/>
  <c r="CE38" s="1"/>
  <c r="BT38"/>
  <c r="BX38"/>
  <c r="BK30"/>
  <c r="BO30"/>
  <c r="CD30" s="1"/>
  <c r="BS30"/>
  <c r="BW30"/>
  <c r="BL30"/>
  <c r="CA30" s="1"/>
  <c r="BP30"/>
  <c r="CE30" s="1"/>
  <c r="BT30"/>
  <c r="BX30"/>
  <c r="BM30"/>
  <c r="CB30" s="1"/>
  <c r="BQ30"/>
  <c r="CF30" s="1"/>
  <c r="BU30"/>
  <c r="CI30" s="1"/>
  <c r="BN30"/>
  <c r="CC30" s="1"/>
  <c r="BR30"/>
  <c r="CG30" s="1"/>
  <c r="BV30"/>
  <c r="BK41"/>
  <c r="BO41"/>
  <c r="CD41" s="1"/>
  <c r="BS41"/>
  <c r="BW41"/>
  <c r="AY41" s="1"/>
  <c r="AZ41" s="1"/>
  <c r="L20" i="13" s="1"/>
  <c r="M20" s="1"/>
  <c r="BL41" i="16"/>
  <c r="CA41" s="1"/>
  <c r="BP41"/>
  <c r="CE41" s="1"/>
  <c r="BT41"/>
  <c r="BX41"/>
  <c r="BM41"/>
  <c r="CB41" s="1"/>
  <c r="BQ41"/>
  <c r="CF41" s="1"/>
  <c r="BU41"/>
  <c r="CI41" s="1"/>
  <c r="BR41"/>
  <c r="CG41" s="1"/>
  <c r="BV41"/>
  <c r="BN41"/>
  <c r="CC41" s="1"/>
  <c r="BK39"/>
  <c r="BO39"/>
  <c r="CD39" s="1"/>
  <c r="BS39"/>
  <c r="BW39"/>
  <c r="BL39"/>
  <c r="CA39" s="1"/>
  <c r="BP39"/>
  <c r="CE39" s="1"/>
  <c r="BT39"/>
  <c r="BX39"/>
  <c r="BM39"/>
  <c r="CB39" s="1"/>
  <c r="BQ39"/>
  <c r="CF39" s="1"/>
  <c r="BU39"/>
  <c r="CI39" s="1"/>
  <c r="BN39"/>
  <c r="CC39" s="1"/>
  <c r="BR39"/>
  <c r="CG39" s="1"/>
  <c r="BV39"/>
  <c r="BM27"/>
  <c r="CB27" s="1"/>
  <c r="BQ27"/>
  <c r="CF27" s="1"/>
  <c r="BU27"/>
  <c r="CI27" s="1"/>
  <c r="BN27"/>
  <c r="CC27" s="1"/>
  <c r="BR27"/>
  <c r="CG27" s="1"/>
  <c r="BV27"/>
  <c r="BK27"/>
  <c r="BO27"/>
  <c r="CD27" s="1"/>
  <c r="BS27"/>
  <c r="BW27"/>
  <c r="BT27"/>
  <c r="BX27"/>
  <c r="AY27" s="1"/>
  <c r="AZ27" s="1"/>
  <c r="L6" i="13" s="1"/>
  <c r="M6" s="1"/>
  <c r="BL27" i="16"/>
  <c r="CA27" s="1"/>
  <c r="BP27"/>
  <c r="CE27" s="1"/>
  <c r="AU36"/>
  <c r="AV36" s="1"/>
  <c r="AY39"/>
  <c r="AZ39" s="1"/>
  <c r="L18" i="13" s="1"/>
  <c r="M18" s="1"/>
  <c r="AY40" i="16"/>
  <c r="AZ40" s="1"/>
  <c r="L19" i="13" s="1"/>
  <c r="M19" s="1"/>
  <c r="AY36" i="16"/>
  <c r="AZ36" s="1"/>
  <c r="L15" i="13" s="1"/>
  <c r="M15" s="1"/>
  <c r="AY34" i="16"/>
  <c r="AZ34" s="1"/>
  <c r="L13" i="13" s="1"/>
  <c r="M13" s="1"/>
  <c r="AY25" i="16"/>
  <c r="AZ25" s="1"/>
  <c r="V11" i="13"/>
  <c r="V27"/>
  <c r="V43"/>
  <c r="V18"/>
  <c r="V34"/>
  <c r="V9"/>
  <c r="V25"/>
  <c r="V41"/>
  <c r="V28"/>
  <c r="V20"/>
  <c r="V4"/>
  <c r="V19"/>
  <c r="V10"/>
  <c r="V26"/>
  <c r="V33"/>
  <c r="V16"/>
  <c r="V15"/>
  <c r="V31"/>
  <c r="V6"/>
  <c r="V22"/>
  <c r="V38"/>
  <c r="V13"/>
  <c r="V29"/>
  <c r="V12"/>
  <c r="V32"/>
  <c r="V40"/>
  <c r="V35"/>
  <c r="V17"/>
  <c r="V36"/>
  <c r="V7"/>
  <c r="V23"/>
  <c r="V39"/>
  <c r="V14"/>
  <c r="V30"/>
  <c r="V5"/>
  <c r="V21"/>
  <c r="V37"/>
  <c r="V24"/>
  <c r="V8"/>
  <c r="V42"/>
  <c r="AY45" i="16"/>
  <c r="AZ45" s="1"/>
  <c r="L24" i="13" s="1"/>
  <c r="M24" s="1"/>
  <c r="AY31" i="16"/>
  <c r="AZ31" s="1"/>
  <c r="L10" i="13" s="1"/>
  <c r="M10" s="1"/>
  <c r="AU25" i="16"/>
  <c r="AV25" s="1"/>
  <c r="N4" i="13" s="1"/>
  <c r="D23" i="16"/>
  <c r="A24"/>
  <c r="F6" s="1"/>
  <c r="D22"/>
  <c r="A25" i="3"/>
  <c r="BZ41" i="16" l="1"/>
  <c r="AU41"/>
  <c r="AV41" s="1"/>
  <c r="BZ33"/>
  <c r="AW33" s="1"/>
  <c r="AU33"/>
  <c r="AV33" s="1"/>
  <c r="BZ45"/>
  <c r="AW45" s="1"/>
  <c r="AU45"/>
  <c r="AV45" s="1"/>
  <c r="BZ26"/>
  <c r="AW26" s="1"/>
  <c r="AX26" s="1"/>
  <c r="J5" i="13" s="1"/>
  <c r="K5" s="1"/>
  <c r="AU26" i="16"/>
  <c r="AV26" s="1"/>
  <c r="N5" i="13" s="1"/>
  <c r="BZ32" i="16"/>
  <c r="AU32"/>
  <c r="AV32" s="1"/>
  <c r="N11" i="13" s="1"/>
  <c r="BZ34" i="16"/>
  <c r="AW34" s="1"/>
  <c r="AX34" s="1"/>
  <c r="J13" i="13" s="1"/>
  <c r="K13" s="1"/>
  <c r="AU34" i="16"/>
  <c r="AV34" s="1"/>
  <c r="BZ40"/>
  <c r="AU40"/>
  <c r="AV40" s="1"/>
  <c r="BZ46"/>
  <c r="AU46"/>
  <c r="AV46" s="1"/>
  <c r="N25" i="13" s="1"/>
  <c r="BZ48" i="16"/>
  <c r="AU48"/>
  <c r="AV48" s="1"/>
  <c r="N27" i="13" s="1"/>
  <c r="BZ50" i="16"/>
  <c r="AW50" s="1"/>
  <c r="AU50"/>
  <c r="AV50" s="1"/>
  <c r="N29" i="13" s="1"/>
  <c r="BZ53" i="16"/>
  <c r="AU53"/>
  <c r="AV53" s="1"/>
  <c r="N32" i="13" s="1"/>
  <c r="BZ54" i="16"/>
  <c r="AW54" s="1"/>
  <c r="AX54" s="1"/>
  <c r="J33" i="13" s="1"/>
  <c r="K33" s="1"/>
  <c r="AU54" i="16"/>
  <c r="AV54" s="1"/>
  <c r="N33" i="13" s="1"/>
  <c r="CJ42" i="16"/>
  <c r="CH42" s="1"/>
  <c r="AY26"/>
  <c r="CJ34"/>
  <c r="CH34" s="1"/>
  <c r="AY46"/>
  <c r="AZ46" s="1"/>
  <c r="L25" i="13" s="1"/>
  <c r="M25" s="1"/>
  <c r="AY48" i="16"/>
  <c r="AZ48" s="1"/>
  <c r="L27" i="13" s="1"/>
  <c r="M27" s="1"/>
  <c r="CJ48" i="16"/>
  <c r="CH48" s="1"/>
  <c r="AY50"/>
  <c r="AZ50" s="1"/>
  <c r="L29" i="13" s="1"/>
  <c r="M29" s="1"/>
  <c r="AY53" i="16"/>
  <c r="AY54"/>
  <c r="BZ47"/>
  <c r="AW47" s="1"/>
  <c r="AU47"/>
  <c r="AV47" s="1"/>
  <c r="N26" i="13" s="1"/>
  <c r="BZ49" i="16"/>
  <c r="AW49" s="1"/>
  <c r="AU49"/>
  <c r="AV49" s="1"/>
  <c r="N28" i="13" s="1"/>
  <c r="BZ51" i="16"/>
  <c r="AW51" s="1"/>
  <c r="AX51" s="1"/>
  <c r="J30" i="13" s="1"/>
  <c r="K30" s="1"/>
  <c r="AU51" i="16"/>
  <c r="AV51" s="1"/>
  <c r="N30" i="13" s="1"/>
  <c r="AW41" i="16"/>
  <c r="BA41" s="1"/>
  <c r="AW40"/>
  <c r="AX40" s="1"/>
  <c r="J19" i="13" s="1"/>
  <c r="K19" s="1"/>
  <c r="AW25" i="16"/>
  <c r="AY47"/>
  <c r="AZ47" s="1"/>
  <c r="L26" i="13" s="1"/>
  <c r="M26" s="1"/>
  <c r="AY49" i="16"/>
  <c r="AZ49" s="1"/>
  <c r="L28" i="13" s="1"/>
  <c r="M28" s="1"/>
  <c r="AY51" i="16"/>
  <c r="CJ54"/>
  <c r="CH54" s="1"/>
  <c r="CJ53"/>
  <c r="CH53" s="1"/>
  <c r="CJ50"/>
  <c r="CH50" s="1"/>
  <c r="CJ45"/>
  <c r="CH45" s="1"/>
  <c r="CJ41"/>
  <c r="CH41" s="1"/>
  <c r="CJ33"/>
  <c r="CH33" s="1"/>
  <c r="CJ26"/>
  <c r="CH26" s="1"/>
  <c r="CJ46"/>
  <c r="CH46" s="1"/>
  <c r="CJ44"/>
  <c r="CH44" s="1"/>
  <c r="AW44"/>
  <c r="AX44" s="1"/>
  <c r="J23" i="13" s="1"/>
  <c r="K23" s="1"/>
  <c r="BZ44" i="16"/>
  <c r="AU44"/>
  <c r="AV44" s="1"/>
  <c r="N23" i="13" s="1"/>
  <c r="BZ43" i="16"/>
  <c r="AU43"/>
  <c r="AV43" s="1"/>
  <c r="N22" i="13" s="1"/>
  <c r="AY42" i="16"/>
  <c r="AZ42" s="1"/>
  <c r="L21" i="13" s="1"/>
  <c r="M21" s="1"/>
  <c r="BZ42" i="16"/>
  <c r="AW42" s="1"/>
  <c r="AU42"/>
  <c r="AV42" s="1"/>
  <c r="N21" i="13" s="1"/>
  <c r="BZ39" i="16"/>
  <c r="AU39"/>
  <c r="AV39" s="1"/>
  <c r="N18" i="13" s="1"/>
  <c r="AY38" i="16"/>
  <c r="AZ38" s="1"/>
  <c r="L17" i="13" s="1"/>
  <c r="M17" s="1"/>
  <c r="BZ38" i="16"/>
  <c r="AU38"/>
  <c r="AV38" s="1"/>
  <c r="N17" i="13" s="1"/>
  <c r="AY37" i="16"/>
  <c r="AZ37" s="1"/>
  <c r="L16" i="13" s="1"/>
  <c r="M16" s="1"/>
  <c r="CA37" i="16"/>
  <c r="AU37"/>
  <c r="AV37" s="1"/>
  <c r="N16" i="13" s="1"/>
  <c r="BZ35" i="16"/>
  <c r="AU35"/>
  <c r="AV35" s="1"/>
  <c r="N14" i="13" s="1"/>
  <c r="BZ31" i="16"/>
  <c r="AU31"/>
  <c r="AV31" s="1"/>
  <c r="N10" i="13" s="1"/>
  <c r="AY30" i="16"/>
  <c r="AZ30" s="1"/>
  <c r="L9" i="13" s="1"/>
  <c r="M9" s="1"/>
  <c r="BZ30" i="16"/>
  <c r="AU30"/>
  <c r="AV30" s="1"/>
  <c r="N9" i="13" s="1"/>
  <c r="CJ27" i="16"/>
  <c r="CH27" s="1"/>
  <c r="CF28"/>
  <c r="AU28"/>
  <c r="AV28" s="1"/>
  <c r="N7" i="13" s="1"/>
  <c r="BZ27" i="16"/>
  <c r="AU27"/>
  <c r="AV27" s="1"/>
  <c r="N6" i="13" s="1"/>
  <c r="AY29" i="16"/>
  <c r="AZ29" s="1"/>
  <c r="L8" i="13" s="1"/>
  <c r="M8" s="1"/>
  <c r="CJ29" i="16"/>
  <c r="CH29" s="1"/>
  <c r="BZ29"/>
  <c r="AW29" s="1"/>
  <c r="AU29"/>
  <c r="AV29" s="1"/>
  <c r="N8" i="13" s="1"/>
  <c r="CJ43" i="16"/>
  <c r="CH43" s="1"/>
  <c r="AW43" s="1"/>
  <c r="CJ40"/>
  <c r="CH40" s="1"/>
  <c r="CJ39"/>
  <c r="CH39" s="1"/>
  <c r="CJ38"/>
  <c r="CH38" s="1"/>
  <c r="BM21"/>
  <c r="J38" i="5" s="1"/>
  <c r="K38" s="1"/>
  <c r="BL22" i="16"/>
  <c r="J37" i="5" s="1"/>
  <c r="K37" s="1"/>
  <c r="CJ37" i="16"/>
  <c r="CH37" s="1"/>
  <c r="BL24"/>
  <c r="N36" i="5" s="1"/>
  <c r="O36" s="1"/>
  <c r="BL21" i="16"/>
  <c r="J36" i="5" s="1"/>
  <c r="BM23" i="16"/>
  <c r="L38" i="5" s="1"/>
  <c r="M38" s="1"/>
  <c r="BL23" i="16"/>
  <c r="L36" i="5" s="1"/>
  <c r="M36" s="1"/>
  <c r="CJ35" i="16"/>
  <c r="CH35" s="1"/>
  <c r="CJ32"/>
  <c r="CH32" s="1"/>
  <c r="CJ31"/>
  <c r="CH31" s="1"/>
  <c r="CJ30"/>
  <c r="CH30" s="1"/>
  <c r="BR22"/>
  <c r="J45" i="5" s="1"/>
  <c r="K45" s="1"/>
  <c r="BT23" i="16"/>
  <c r="BO22"/>
  <c r="J41" i="5" s="1"/>
  <c r="K41" s="1"/>
  <c r="BP22" i="16"/>
  <c r="J42" i="5" s="1"/>
  <c r="K42" s="1"/>
  <c r="BT21" i="16"/>
  <c r="BS24"/>
  <c r="BS23"/>
  <c r="BK23"/>
  <c r="L34" i="5" s="1"/>
  <c r="M34" s="1"/>
  <c r="BK22" i="16"/>
  <c r="J35" i="5" s="1"/>
  <c r="K35" s="1"/>
  <c r="BK21" i="16"/>
  <c r="J34" i="5" s="1"/>
  <c r="K34" s="1"/>
  <c r="BK24" i="16"/>
  <c r="N34" i="5" s="1"/>
  <c r="O34" s="1"/>
  <c r="BU21" i="16"/>
  <c r="J50" i="5" s="1"/>
  <c r="K50" s="1"/>
  <c r="BV23" i="16"/>
  <c r="T40" i="9" s="1"/>
  <c r="U40" s="1"/>
  <c r="BV24" i="16"/>
  <c r="V40" i="9" s="1"/>
  <c r="W40" s="1"/>
  <c r="BX22" i="16"/>
  <c r="J57" i="5" s="1"/>
  <c r="K57" s="1"/>
  <c r="BW21" i="16"/>
  <c r="J54" i="5" s="1"/>
  <c r="K54" s="1"/>
  <c r="BX21" i="16"/>
  <c r="J56" i="5" s="1"/>
  <c r="K56" s="1"/>
  <c r="BN24" i="16"/>
  <c r="BN22"/>
  <c r="J40" i="5" s="1"/>
  <c r="K40" s="1"/>
  <c r="BN23" i="16"/>
  <c r="L40" i="5" s="1"/>
  <c r="M40" s="1"/>
  <c r="BT22" i="16"/>
  <c r="BT24"/>
  <c r="BS22"/>
  <c r="BU24"/>
  <c r="N50" i="5" s="1"/>
  <c r="O50" s="1"/>
  <c r="BM22" i="16"/>
  <c r="J39" i="5" s="1"/>
  <c r="K39" s="1"/>
  <c r="BR23" i="16"/>
  <c r="L45" i="5" s="1"/>
  <c r="M45" s="1"/>
  <c r="BU22" i="16"/>
  <c r="J51" i="5" s="1"/>
  <c r="K51" s="1"/>
  <c r="BS21" i="16"/>
  <c r="BM24"/>
  <c r="N38" i="5" s="1"/>
  <c r="O38" s="1"/>
  <c r="BU23" i="16"/>
  <c r="L50" i="5" s="1"/>
  <c r="M50" s="1"/>
  <c r="BV22" i="16"/>
  <c r="R40" i="9" s="1"/>
  <c r="S40" s="1"/>
  <c r="BX24" i="16"/>
  <c r="N56" i="5" s="1"/>
  <c r="O56" s="1"/>
  <c r="BW22" i="16"/>
  <c r="J55" i="5" s="1"/>
  <c r="K55" s="1"/>
  <c r="K36"/>
  <c r="BP23" i="16"/>
  <c r="L42" i="5" s="1"/>
  <c r="M42" s="1"/>
  <c r="BP24" i="16"/>
  <c r="N42" i="5" s="1"/>
  <c r="O42" s="1"/>
  <c r="BQ24" i="16"/>
  <c r="N43" i="5" s="1"/>
  <c r="O43" s="1"/>
  <c r="BO23" i="16"/>
  <c r="L41" i="5" s="1"/>
  <c r="M41" s="1"/>
  <c r="BQ21" i="16"/>
  <c r="J43" i="5" s="1"/>
  <c r="K43" s="1"/>
  <c r="BQ22" i="16"/>
  <c r="H40" i="9" s="1"/>
  <c r="I40" s="1"/>
  <c r="BO24" i="16"/>
  <c r="N41" i="5" s="1"/>
  <c r="O41" s="1"/>
  <c r="CJ28" i="16"/>
  <c r="CH28" s="1"/>
  <c r="AW28" s="1"/>
  <c r="BQ23"/>
  <c r="L43" i="5" s="1"/>
  <c r="M43" s="1"/>
  <c r="BR24" i="16"/>
  <c r="N45" i="5" s="1"/>
  <c r="O45" s="1"/>
  <c r="BV21" i="16"/>
  <c r="P40" i="9" s="1"/>
  <c r="Q40" s="1"/>
  <c r="BX23" i="16"/>
  <c r="L56" i="5" s="1"/>
  <c r="M56" s="1"/>
  <c r="BW23" i="16"/>
  <c r="BW24"/>
  <c r="BA34"/>
  <c r="AX36"/>
  <c r="J15" i="13" s="1"/>
  <c r="K15" s="1"/>
  <c r="N19"/>
  <c r="N15"/>
  <c r="N12"/>
  <c r="N20"/>
  <c r="N24"/>
  <c r="N13"/>
  <c r="AX41" i="16"/>
  <c r="J20" i="13" s="1"/>
  <c r="K20" s="1"/>
  <c r="BA36" i="16"/>
  <c r="AX25"/>
  <c r="BA25"/>
  <c r="L4" i="13"/>
  <c r="M4" s="1"/>
  <c r="O44" i="5"/>
  <c r="O48"/>
  <c r="O35"/>
  <c r="O37"/>
  <c r="O39"/>
  <c r="O47"/>
  <c r="O49"/>
  <c r="O51"/>
  <c r="O53"/>
  <c r="O55"/>
  <c r="O57"/>
  <c r="B8" i="17"/>
  <c r="AX45" i="16" l="1"/>
  <c r="J24" i="13" s="1"/>
  <c r="K24" s="1"/>
  <c r="BA45" i="16"/>
  <c r="BA33"/>
  <c r="AX33"/>
  <c r="J12" i="13" s="1"/>
  <c r="K12" s="1"/>
  <c r="BA51" i="16"/>
  <c r="AZ51"/>
  <c r="L30" i="13" s="1"/>
  <c r="M30" s="1"/>
  <c r="AX49" i="16"/>
  <c r="J28" i="13" s="1"/>
  <c r="K28" s="1"/>
  <c r="BA49" i="16"/>
  <c r="AX47"/>
  <c r="J26" i="13" s="1"/>
  <c r="K26" s="1"/>
  <c r="BA47" i="16"/>
  <c r="AZ53"/>
  <c r="L32" i="13" s="1"/>
  <c r="M32" s="1"/>
  <c r="BA26" i="16"/>
  <c r="AZ26"/>
  <c r="L5" i="13" s="1"/>
  <c r="M5" s="1"/>
  <c r="AX50" i="16"/>
  <c r="J29" i="13" s="1"/>
  <c r="K29" s="1"/>
  <c r="BA50" i="16"/>
  <c r="BA54"/>
  <c r="AZ54"/>
  <c r="L33" i="13" s="1"/>
  <c r="M33" s="1"/>
  <c r="AW53" i="16"/>
  <c r="AX53" s="1"/>
  <c r="J32" i="13" s="1"/>
  <c r="K32" s="1"/>
  <c r="AW48" i="16"/>
  <c r="AW46"/>
  <c r="AW32"/>
  <c r="BA40"/>
  <c r="AW27"/>
  <c r="AY21"/>
  <c r="AZ24"/>
  <c r="AZ23"/>
  <c r="AZ21"/>
  <c r="AY24"/>
  <c r="AY23" s="1"/>
  <c r="AY20" s="1"/>
  <c r="AZ22"/>
  <c r="AY22"/>
  <c r="V39" i="9"/>
  <c r="W39" s="1"/>
  <c r="BA44" i="16"/>
  <c r="BA43"/>
  <c r="AX43"/>
  <c r="J22" i="13" s="1"/>
  <c r="K22" s="1"/>
  <c r="AX42" i="16"/>
  <c r="J21" i="13" s="1"/>
  <c r="K21" s="1"/>
  <c r="BA42" i="16"/>
  <c r="AW39"/>
  <c r="AX39" s="1"/>
  <c r="J18" i="13" s="1"/>
  <c r="K18" s="1"/>
  <c r="AW38" i="16"/>
  <c r="AW37"/>
  <c r="AX37" s="1"/>
  <c r="J16" i="13" s="1"/>
  <c r="K16" s="1"/>
  <c r="AW35" i="16"/>
  <c r="AX35" s="1"/>
  <c r="J14" i="13" s="1"/>
  <c r="K14" s="1"/>
  <c r="CJ20" i="16"/>
  <c r="J47" i="5" s="1"/>
  <c r="K47" s="1"/>
  <c r="CJ24" i="16"/>
  <c r="N46" i="5" s="1"/>
  <c r="O46" s="1"/>
  <c r="AW31" i="16"/>
  <c r="AW30"/>
  <c r="AX27"/>
  <c r="J6" i="13" s="1"/>
  <c r="K6" s="1"/>
  <c r="BA27" i="16"/>
  <c r="CJ19"/>
  <c r="J46" i="5" s="1"/>
  <c r="K46" s="1"/>
  <c r="AX28" i="16"/>
  <c r="J7" i="13" s="1"/>
  <c r="K7" s="1"/>
  <c r="BA28" i="16"/>
  <c r="AU21"/>
  <c r="AU24"/>
  <c r="AU23" s="1"/>
  <c r="AU20" s="1"/>
  <c r="AU22"/>
  <c r="AV24"/>
  <c r="O8" i="13" s="1"/>
  <c r="AX29" i="16"/>
  <c r="J8" i="13" s="1"/>
  <c r="K8" s="1"/>
  <c r="BA29" i="16"/>
  <c r="BL12"/>
  <c r="BN12"/>
  <c r="J53" i="5"/>
  <c r="K53" s="1"/>
  <c r="BS12" i="16"/>
  <c r="R39" i="9"/>
  <c r="S39" s="1"/>
  <c r="BK12" i="16"/>
  <c r="N40" i="5"/>
  <c r="O40" s="1"/>
  <c r="P39" i="9"/>
  <c r="Q39" s="1"/>
  <c r="BM12" i="16"/>
  <c r="L52" i="5"/>
  <c r="M52" s="1"/>
  <c r="CJ23" i="16"/>
  <c r="L46" i="5" s="1"/>
  <c r="M46" s="1"/>
  <c r="CJ22" i="16"/>
  <c r="J49" i="5" s="1"/>
  <c r="K49" s="1"/>
  <c r="BV12" i="16"/>
  <c r="N52" i="5"/>
  <c r="O52" s="1"/>
  <c r="CJ21" i="16"/>
  <c r="J48" i="5" s="1"/>
  <c r="K48" s="1"/>
  <c r="BT12" i="16"/>
  <c r="BU12"/>
  <c r="BO12"/>
  <c r="J40" i="9"/>
  <c r="K40" s="1"/>
  <c r="F40"/>
  <c r="G40" s="1"/>
  <c r="BP12" i="16"/>
  <c r="J44" i="5"/>
  <c r="K44" s="1"/>
  <c r="P44" s="1"/>
  <c r="BQ12" i="16"/>
  <c r="BR12"/>
  <c r="L40" i="9"/>
  <c r="M40" s="1"/>
  <c r="T39"/>
  <c r="U39" s="1"/>
  <c r="J52" i="5"/>
  <c r="K52" s="1"/>
  <c r="N54"/>
  <c r="O54" s="1"/>
  <c r="BW12" i="16"/>
  <c r="BX12"/>
  <c r="L54" i="5"/>
  <c r="M54" s="1"/>
  <c r="AV23" i="16"/>
  <c r="AV22"/>
  <c r="AV21"/>
  <c r="J4" i="13"/>
  <c r="K4" s="1"/>
  <c r="F8" i="19"/>
  <c r="L8"/>
  <c r="J8"/>
  <c r="H8"/>
  <c r="D8"/>
  <c r="Y40" i="9"/>
  <c r="P57" i="5"/>
  <c r="P51"/>
  <c r="P39"/>
  <c r="P34"/>
  <c r="P37"/>
  <c r="AX46" i="16" l="1"/>
  <c r="J25" i="13" s="1"/>
  <c r="K25" s="1"/>
  <c r="BA46" i="16"/>
  <c r="AX32"/>
  <c r="J11" i="13" s="1"/>
  <c r="K11" s="1"/>
  <c r="BA32" i="16"/>
  <c r="AX48"/>
  <c r="J27" i="13" s="1"/>
  <c r="K27" s="1"/>
  <c r="BA48" i="16"/>
  <c r="BA53"/>
  <c r="BA39"/>
  <c r="BA38"/>
  <c r="AX38"/>
  <c r="J17" i="13" s="1"/>
  <c r="K17" s="1"/>
  <c r="AW22" i="16"/>
  <c r="BA37"/>
  <c r="BA35"/>
  <c r="AW21"/>
  <c r="AX31"/>
  <c r="J10" i="13" s="1"/>
  <c r="K10" s="1"/>
  <c r="L39" i="9"/>
  <c r="M39" s="1"/>
  <c r="BA31" i="16"/>
  <c r="AW24"/>
  <c r="AW23" s="1"/>
  <c r="AW20" s="1"/>
  <c r="BA30"/>
  <c r="AX30"/>
  <c r="J9" i="13" s="1"/>
  <c r="K9" s="1"/>
  <c r="O4"/>
  <c r="F39" i="9"/>
  <c r="G39" s="1"/>
  <c r="O16" i="13"/>
  <c r="O22"/>
  <c r="O41"/>
  <c r="O7"/>
  <c r="O15"/>
  <c r="O21"/>
  <c r="O9"/>
  <c r="O27"/>
  <c r="O14"/>
  <c r="O36"/>
  <c r="O39"/>
  <c r="O34"/>
  <c r="O29"/>
  <c r="O28"/>
  <c r="O23"/>
  <c r="O38"/>
  <c r="O18"/>
  <c r="O37"/>
  <c r="O13"/>
  <c r="O32"/>
  <c r="O12"/>
  <c r="O31"/>
  <c r="O11"/>
  <c r="O30"/>
  <c r="O6"/>
  <c r="O25"/>
  <c r="O5"/>
  <c r="O20"/>
  <c r="O43"/>
  <c r="O35"/>
  <c r="O19"/>
  <c r="O42"/>
  <c r="O26"/>
  <c r="O10"/>
  <c r="O33"/>
  <c r="O17"/>
  <c r="O40"/>
  <c r="O24"/>
  <c r="J39" i="9"/>
  <c r="K39" s="1"/>
  <c r="P49" i="5"/>
  <c r="Y39" i="9"/>
  <c r="P53" i="5"/>
  <c r="H39" i="9"/>
  <c r="I39" s="1"/>
  <c r="X40"/>
  <c r="P55" i="5"/>
  <c r="BJ12" i="16"/>
  <c r="I2" i="3"/>
  <c r="AX21" i="16" l="1"/>
  <c r="AX22"/>
  <c r="AX24"/>
  <c r="BA24"/>
  <c r="C8" i="17" s="1"/>
  <c r="BA22" i="16"/>
  <c r="G8" i="17" s="1"/>
  <c r="BA21" i="16"/>
  <c r="I8" i="17" s="1"/>
  <c r="BA20" i="16"/>
  <c r="K8" i="17" s="1"/>
  <c r="BA23" i="16"/>
  <c r="E8" i="17" s="1"/>
  <c r="AX23" i="16"/>
  <c r="X39" i="9"/>
  <c r="C25" i="3"/>
  <c r="E25" s="1"/>
  <c r="C26"/>
  <c r="E26" s="1"/>
  <c r="BQ25" l="1"/>
  <c r="BZ25"/>
  <c r="BQ26"/>
  <c r="BZ26"/>
  <c r="BY26"/>
  <c r="BW26"/>
  <c r="BX26"/>
  <c r="BX25"/>
  <c r="BY25"/>
  <c r="BU26"/>
  <c r="BT26"/>
  <c r="BO26"/>
  <c r="BV26"/>
  <c r="BL26"/>
  <c r="BS26"/>
  <c r="BN26"/>
  <c r="BR26"/>
  <c r="BM26"/>
  <c r="BS25"/>
  <c r="BN25"/>
  <c r="BW25"/>
  <c r="BL25"/>
  <c r="BV25"/>
  <c r="BT25"/>
  <c r="BO25"/>
  <c r="BR25"/>
  <c r="BM25"/>
  <c r="BK25"/>
  <c r="BP25"/>
  <c r="BU25"/>
  <c r="BK26"/>
  <c r="BP26"/>
  <c r="E31" i="1"/>
  <c r="E43"/>
  <c r="E42"/>
  <c r="E41"/>
  <c r="E40"/>
  <c r="E39"/>
  <c r="E38"/>
  <c r="E37"/>
  <c r="E36"/>
  <c r="E35"/>
  <c r="E34"/>
  <c r="E33"/>
  <c r="E32"/>
  <c r="E30"/>
  <c r="E29"/>
  <c r="E28"/>
  <c r="E27"/>
  <c r="E26"/>
  <c r="E25"/>
  <c r="CA26" i="3" l="1"/>
  <c r="CA25"/>
  <c r="A23" i="1"/>
  <c r="E44"/>
  <c r="A24" l="1"/>
  <c r="A22" s="1"/>
  <c r="H2" i="15" l="1"/>
  <c r="E2"/>
  <c r="M1" i="9" l="1"/>
  <c r="J3" i="7"/>
  <c r="L2" i="5" l="1"/>
  <c r="C27" i="3" l="1"/>
  <c r="E27" s="1"/>
  <c r="C28"/>
  <c r="E28" s="1"/>
  <c r="C29"/>
  <c r="E29" s="1"/>
  <c r="C30"/>
  <c r="E30" s="1"/>
  <c r="C31"/>
  <c r="E31" s="1"/>
  <c r="C32"/>
  <c r="E32" s="1"/>
  <c r="C33"/>
  <c r="E33" s="1"/>
  <c r="C34"/>
  <c r="E34" s="1"/>
  <c r="C35"/>
  <c r="E35" s="1"/>
  <c r="C36"/>
  <c r="E36" s="1"/>
  <c r="C37"/>
  <c r="E37" s="1"/>
  <c r="C38"/>
  <c r="E38" s="1"/>
  <c r="C39"/>
  <c r="E39" s="1"/>
  <c r="C40"/>
  <c r="E40" s="1"/>
  <c r="C41"/>
  <c r="E41" s="1"/>
  <c r="C42"/>
  <c r="E42" s="1"/>
  <c r="C43"/>
  <c r="E43" s="1"/>
  <c r="C44"/>
  <c r="E44" s="1"/>
  <c r="C45"/>
  <c r="E45" s="1"/>
  <c r="C46"/>
  <c r="E46" s="1"/>
  <c r="C47"/>
  <c r="E47" s="1"/>
  <c r="C48"/>
  <c r="E48" s="1"/>
  <c r="C49"/>
  <c r="E49" s="1"/>
  <c r="C50"/>
  <c r="E50" s="1"/>
  <c r="C51"/>
  <c r="E51" s="1"/>
  <c r="C52"/>
  <c r="E52" s="1"/>
  <c r="C53"/>
  <c r="E53" s="1"/>
  <c r="C54"/>
  <c r="E54" s="1"/>
  <c r="C55"/>
  <c r="E55" s="1"/>
  <c r="C56"/>
  <c r="E56" s="1"/>
  <c r="C57"/>
  <c r="E57" s="1"/>
  <c r="C58"/>
  <c r="E58" s="1"/>
  <c r="C59"/>
  <c r="E59" s="1"/>
  <c r="C60"/>
  <c r="E60" s="1"/>
  <c r="C61"/>
  <c r="E61" s="1"/>
  <c r="C62"/>
  <c r="E62" s="1"/>
  <c r="C63"/>
  <c r="E63" s="1"/>
  <c r="C64"/>
  <c r="E64" s="1"/>
  <c r="D63"/>
  <c r="D64"/>
  <c r="A26"/>
  <c r="A27"/>
  <c r="A28"/>
  <c r="A29"/>
  <c r="A30"/>
  <c r="A31"/>
  <c r="A32"/>
  <c r="A33"/>
  <c r="A34"/>
  <c r="A35"/>
  <c r="A36"/>
  <c r="A37"/>
  <c r="A38"/>
  <c r="A39"/>
  <c r="A40"/>
  <c r="A41"/>
  <c r="A42"/>
  <c r="A43"/>
  <c r="A44"/>
  <c r="A45"/>
  <c r="A46"/>
  <c r="A47"/>
  <c r="A48"/>
  <c r="A49"/>
  <c r="A50"/>
  <c r="A51"/>
  <c r="A52"/>
  <c r="A53"/>
  <c r="A54"/>
  <c r="A55"/>
  <c r="A56"/>
  <c r="A57"/>
  <c r="A58"/>
  <c r="A59"/>
  <c r="A60"/>
  <c r="A61"/>
  <c r="A62"/>
  <c r="A63"/>
  <c r="A64"/>
  <c r="D25"/>
  <c r="G4"/>
  <c r="O2"/>
  <c r="BQ64" l="1"/>
  <c r="BZ64"/>
  <c r="BW64"/>
  <c r="CA64" s="1"/>
  <c r="BY64"/>
  <c r="BX64"/>
  <c r="BV64"/>
  <c r="BR64"/>
  <c r="BT64"/>
  <c r="BM64"/>
  <c r="BO64"/>
  <c r="BN64"/>
  <c r="BU64"/>
  <c r="BS64"/>
  <c r="BL64"/>
  <c r="BP64"/>
  <c r="BK64"/>
  <c r="BQ62"/>
  <c r="BZ62"/>
  <c r="BW62"/>
  <c r="CA62" s="1"/>
  <c r="BY62"/>
  <c r="BX62"/>
  <c r="BV62"/>
  <c r="BR62"/>
  <c r="BT62"/>
  <c r="BM62"/>
  <c r="BO62"/>
  <c r="BU62"/>
  <c r="BS62"/>
  <c r="BL62"/>
  <c r="BN62"/>
  <c r="BK62"/>
  <c r="BP62"/>
  <c r="BQ60"/>
  <c r="BZ60"/>
  <c r="BW60"/>
  <c r="CA60" s="1"/>
  <c r="BY60"/>
  <c r="BX60"/>
  <c r="BV60"/>
  <c r="BR60"/>
  <c r="BT60"/>
  <c r="BM60"/>
  <c r="BO60"/>
  <c r="BU60"/>
  <c r="BS60"/>
  <c r="BL60"/>
  <c r="BN60"/>
  <c r="BK60"/>
  <c r="BP60"/>
  <c r="BQ58"/>
  <c r="BZ58"/>
  <c r="BW58"/>
  <c r="CA58" s="1"/>
  <c r="BY58"/>
  <c r="BX58"/>
  <c r="BV58"/>
  <c r="BR58"/>
  <c r="BT58"/>
  <c r="BM58"/>
  <c r="BO58"/>
  <c r="BU58"/>
  <c r="BS58"/>
  <c r="BL58"/>
  <c r="BN58"/>
  <c r="BP58"/>
  <c r="BK58"/>
  <c r="BQ56"/>
  <c r="BZ56"/>
  <c r="BW56"/>
  <c r="CA56" s="1"/>
  <c r="BY56"/>
  <c r="BX56"/>
  <c r="BV56"/>
  <c r="BR56"/>
  <c r="BT56"/>
  <c r="BM56"/>
  <c r="BO56"/>
  <c r="BU56"/>
  <c r="BS56"/>
  <c r="BL56"/>
  <c r="BN56"/>
  <c r="BK56"/>
  <c r="BP56"/>
  <c r="BQ63"/>
  <c r="BZ63"/>
  <c r="BX63"/>
  <c r="BW63"/>
  <c r="CA63" s="1"/>
  <c r="BY63"/>
  <c r="BV63"/>
  <c r="BS63"/>
  <c r="BM63"/>
  <c r="BO63"/>
  <c r="BN63"/>
  <c r="BU63"/>
  <c r="BR63"/>
  <c r="BT63"/>
  <c r="BL63"/>
  <c r="BK63"/>
  <c r="BP63"/>
  <c r="BQ61"/>
  <c r="BZ61"/>
  <c r="BX61"/>
  <c r="BW61"/>
  <c r="CA61" s="1"/>
  <c r="BY61"/>
  <c r="BV61"/>
  <c r="BS61"/>
  <c r="BM61"/>
  <c r="BO61"/>
  <c r="BU61"/>
  <c r="BR61"/>
  <c r="BT61"/>
  <c r="BL61"/>
  <c r="BN61"/>
  <c r="BK61"/>
  <c r="BP61"/>
  <c r="BQ59"/>
  <c r="BZ59"/>
  <c r="BX59"/>
  <c r="BW59"/>
  <c r="CA59" s="1"/>
  <c r="BY59"/>
  <c r="BV59"/>
  <c r="BS59"/>
  <c r="BM59"/>
  <c r="BO59"/>
  <c r="BU59"/>
  <c r="BR59"/>
  <c r="BT59"/>
  <c r="BL59"/>
  <c r="BN59"/>
  <c r="BP59"/>
  <c r="BK59"/>
  <c r="BQ57"/>
  <c r="BZ57"/>
  <c r="BX57"/>
  <c r="BW57"/>
  <c r="CA57" s="1"/>
  <c r="BY57"/>
  <c r="BV57"/>
  <c r="BS57"/>
  <c r="BM57"/>
  <c r="BO57"/>
  <c r="BU57"/>
  <c r="BR57"/>
  <c r="BT57"/>
  <c r="BL57"/>
  <c r="BN57"/>
  <c r="BP57"/>
  <c r="BK57"/>
  <c r="BQ55"/>
  <c r="BZ55"/>
  <c r="BX55"/>
  <c r="BW55"/>
  <c r="CA55" s="1"/>
  <c r="BY55"/>
  <c r="BV55"/>
  <c r="BS55"/>
  <c r="BM55"/>
  <c r="BO55"/>
  <c r="BU55"/>
  <c r="BR55"/>
  <c r="BT55"/>
  <c r="BL55"/>
  <c r="BN55"/>
  <c r="BP55"/>
  <c r="BK55"/>
  <c r="BQ54"/>
  <c r="BZ54"/>
  <c r="BY54"/>
  <c r="BX54"/>
  <c r="BW54"/>
  <c r="BQ53"/>
  <c r="BZ53"/>
  <c r="BW53"/>
  <c r="BY53"/>
  <c r="BX53"/>
  <c r="BQ52"/>
  <c r="BZ52"/>
  <c r="BW52"/>
  <c r="CA52" s="1"/>
  <c r="BX52"/>
  <c r="BY52"/>
  <c r="BQ51"/>
  <c r="BZ51"/>
  <c r="BW51"/>
  <c r="BY51"/>
  <c r="CA51" s="1"/>
  <c r="BX51"/>
  <c r="BQ50"/>
  <c r="BZ50"/>
  <c r="BW50"/>
  <c r="BY50"/>
  <c r="BX50"/>
  <c r="BQ49"/>
  <c r="BZ49"/>
  <c r="BW49"/>
  <c r="BY49"/>
  <c r="BX49"/>
  <c r="BQ48"/>
  <c r="BZ48"/>
  <c r="BW48"/>
  <c r="CA48" s="1"/>
  <c r="BX48"/>
  <c r="BY48"/>
  <c r="BQ47"/>
  <c r="BZ47"/>
  <c r="BW47"/>
  <c r="BY47"/>
  <c r="BX47"/>
  <c r="BQ46"/>
  <c r="BZ46"/>
  <c r="BX46"/>
  <c r="BW46"/>
  <c r="BY46"/>
  <c r="BQ45"/>
  <c r="BZ45"/>
  <c r="BQ43"/>
  <c r="BZ43"/>
  <c r="BQ42"/>
  <c r="BZ42"/>
  <c r="BQ38"/>
  <c r="BZ38"/>
  <c r="BQ34"/>
  <c r="BZ34"/>
  <c r="BQ30"/>
  <c r="BZ30"/>
  <c r="BQ41"/>
  <c r="BZ41"/>
  <c r="BQ37"/>
  <c r="BZ37"/>
  <c r="BQ33"/>
  <c r="BZ33"/>
  <c r="BQ29"/>
  <c r="BZ29"/>
  <c r="BQ44"/>
  <c r="BZ44"/>
  <c r="BQ40"/>
  <c r="BZ40"/>
  <c r="BQ36"/>
  <c r="BZ36"/>
  <c r="BQ32"/>
  <c r="BZ32"/>
  <c r="BQ28"/>
  <c r="BZ28"/>
  <c r="BQ39"/>
  <c r="BZ39"/>
  <c r="BQ35"/>
  <c r="BZ35"/>
  <c r="BQ31"/>
  <c r="BZ31"/>
  <c r="BQ27"/>
  <c r="BZ27"/>
  <c r="BY43"/>
  <c r="BW43"/>
  <c r="BX43"/>
  <c r="BW31"/>
  <c r="BX31"/>
  <c r="BY31"/>
  <c r="BX38"/>
  <c r="BW38"/>
  <c r="BY38"/>
  <c r="BY30"/>
  <c r="BW30"/>
  <c r="BX30"/>
  <c r="BW41"/>
  <c r="BX41"/>
  <c r="BY41"/>
  <c r="BX37"/>
  <c r="BW37"/>
  <c r="BY37"/>
  <c r="BX33"/>
  <c r="BY33"/>
  <c r="BW33"/>
  <c r="BX29"/>
  <c r="BY29"/>
  <c r="BW29"/>
  <c r="BY39"/>
  <c r="BW39"/>
  <c r="BX39"/>
  <c r="BW35"/>
  <c r="BX35"/>
  <c r="BY35"/>
  <c r="BW27"/>
  <c r="BX27"/>
  <c r="BY27"/>
  <c r="BX42"/>
  <c r="BY42"/>
  <c r="BW42"/>
  <c r="BY34"/>
  <c r="BW34"/>
  <c r="BX34"/>
  <c r="BW45"/>
  <c r="BX45"/>
  <c r="BY45"/>
  <c r="BY44"/>
  <c r="BW44"/>
  <c r="BX44"/>
  <c r="BY40"/>
  <c r="BW40"/>
  <c r="BX40"/>
  <c r="BW36"/>
  <c r="BX36"/>
  <c r="BY36"/>
  <c r="BW32"/>
  <c r="BX32"/>
  <c r="BY32"/>
  <c r="BW28"/>
  <c r="BX28"/>
  <c r="BY28"/>
  <c r="BU54"/>
  <c r="BT54"/>
  <c r="BO54"/>
  <c r="BM54"/>
  <c r="BV54"/>
  <c r="BL54"/>
  <c r="CA54"/>
  <c r="BR54"/>
  <c r="BS54"/>
  <c r="BN54"/>
  <c r="BK54"/>
  <c r="BP54"/>
  <c r="BU53"/>
  <c r="BV53"/>
  <c r="BR53"/>
  <c r="BM53"/>
  <c r="BT53"/>
  <c r="BL53"/>
  <c r="BS53"/>
  <c r="BN53"/>
  <c r="BO53"/>
  <c r="BK53"/>
  <c r="BP53"/>
  <c r="BU52"/>
  <c r="BR52"/>
  <c r="BM52"/>
  <c r="BN52"/>
  <c r="BT52"/>
  <c r="BO52"/>
  <c r="BL52"/>
  <c r="BV52"/>
  <c r="BS52"/>
  <c r="BK52"/>
  <c r="BP52"/>
  <c r="BU51"/>
  <c r="BS51"/>
  <c r="BN51"/>
  <c r="BO51"/>
  <c r="BR51"/>
  <c r="BM51"/>
  <c r="BV51"/>
  <c r="BT51"/>
  <c r="BL51"/>
  <c r="BK51"/>
  <c r="BP51"/>
  <c r="BU50"/>
  <c r="BT50"/>
  <c r="BO50"/>
  <c r="BV50"/>
  <c r="BL50"/>
  <c r="CA50"/>
  <c r="BR50"/>
  <c r="BM50"/>
  <c r="BS50"/>
  <c r="BN50"/>
  <c r="BK50"/>
  <c r="BP50"/>
  <c r="BU49"/>
  <c r="BL49"/>
  <c r="BV49"/>
  <c r="BR49"/>
  <c r="BM49"/>
  <c r="BS49"/>
  <c r="BN49"/>
  <c r="BT49"/>
  <c r="BO49"/>
  <c r="BP49"/>
  <c r="BK49"/>
  <c r="BU48"/>
  <c r="BR48"/>
  <c r="BM48"/>
  <c r="BV48"/>
  <c r="BS48"/>
  <c r="BN48"/>
  <c r="BL48"/>
  <c r="BT48"/>
  <c r="BO48"/>
  <c r="BK48"/>
  <c r="BP48"/>
  <c r="BU47"/>
  <c r="BS47"/>
  <c r="BN47"/>
  <c r="BV47"/>
  <c r="CA47"/>
  <c r="BL47"/>
  <c r="BT47"/>
  <c r="BO47"/>
  <c r="BR47"/>
  <c r="BM47"/>
  <c r="BK47"/>
  <c r="BP47"/>
  <c r="BV46"/>
  <c r="BL46"/>
  <c r="BU46"/>
  <c r="BR46"/>
  <c r="BM46"/>
  <c r="BO46"/>
  <c r="BS46"/>
  <c r="BN46"/>
  <c r="BT46"/>
  <c r="BK46"/>
  <c r="BP46"/>
  <c r="BU45"/>
  <c r="BL45"/>
  <c r="BV45"/>
  <c r="BR45"/>
  <c r="BM45"/>
  <c r="BS45"/>
  <c r="BN45"/>
  <c r="BT45"/>
  <c r="BO45"/>
  <c r="BP45"/>
  <c r="BK45"/>
  <c r="BU44"/>
  <c r="BV44"/>
  <c r="BS44"/>
  <c r="BN44"/>
  <c r="BT44"/>
  <c r="BO44"/>
  <c r="BL44"/>
  <c r="BR44"/>
  <c r="BM44"/>
  <c r="BK44"/>
  <c r="BP44"/>
  <c r="BU43"/>
  <c r="BS43"/>
  <c r="BN43"/>
  <c r="BV43"/>
  <c r="BO43"/>
  <c r="BL43"/>
  <c r="BT43"/>
  <c r="BR43"/>
  <c r="BM43"/>
  <c r="BK43"/>
  <c r="BP43"/>
  <c r="BU42"/>
  <c r="BT42"/>
  <c r="BO42"/>
  <c r="BV42"/>
  <c r="BL42"/>
  <c r="BR42"/>
  <c r="BM42"/>
  <c r="BS42"/>
  <c r="BN42"/>
  <c r="BK42"/>
  <c r="BP42"/>
  <c r="BU41"/>
  <c r="BL41"/>
  <c r="BV41"/>
  <c r="BR41"/>
  <c r="BM41"/>
  <c r="BS41"/>
  <c r="BN41"/>
  <c r="BT41"/>
  <c r="BO41"/>
  <c r="BK41"/>
  <c r="BP41"/>
  <c r="BU40"/>
  <c r="BR40"/>
  <c r="BM40"/>
  <c r="BV40"/>
  <c r="BS40"/>
  <c r="BN40"/>
  <c r="BT40"/>
  <c r="BO40"/>
  <c r="BL40"/>
  <c r="BK40"/>
  <c r="BP40"/>
  <c r="BU39"/>
  <c r="BS39"/>
  <c r="BN39"/>
  <c r="BV39"/>
  <c r="BL39"/>
  <c r="BO39"/>
  <c r="BR39"/>
  <c r="BM39"/>
  <c r="BT39"/>
  <c r="BP39"/>
  <c r="BK39"/>
  <c r="BU38"/>
  <c r="BT38"/>
  <c r="BO38"/>
  <c r="BV38"/>
  <c r="BL38"/>
  <c r="BR38"/>
  <c r="BM38"/>
  <c r="BS38"/>
  <c r="BN38"/>
  <c r="BK38"/>
  <c r="BP38"/>
  <c r="BU37"/>
  <c r="BL37"/>
  <c r="BV37"/>
  <c r="BM37"/>
  <c r="BS37"/>
  <c r="BN37"/>
  <c r="BR37"/>
  <c r="BT37"/>
  <c r="BO37"/>
  <c r="BP37"/>
  <c r="BK37"/>
  <c r="BU36"/>
  <c r="BR36"/>
  <c r="BM36"/>
  <c r="BV36"/>
  <c r="BN36"/>
  <c r="BT36"/>
  <c r="BO36"/>
  <c r="BL36"/>
  <c r="BS36"/>
  <c r="BK36"/>
  <c r="BP36"/>
  <c r="BU35"/>
  <c r="BS35"/>
  <c r="BN35"/>
  <c r="BV35"/>
  <c r="BT35"/>
  <c r="BO35"/>
  <c r="BL35"/>
  <c r="BR35"/>
  <c r="BM35"/>
  <c r="BP35"/>
  <c r="BK35"/>
  <c r="BU34"/>
  <c r="BT34"/>
  <c r="BO34"/>
  <c r="BL34"/>
  <c r="BR34"/>
  <c r="BM34"/>
  <c r="BS34"/>
  <c r="BN34"/>
  <c r="BV34"/>
  <c r="BK34"/>
  <c r="BP34"/>
  <c r="BU33"/>
  <c r="BL33"/>
  <c r="BV33"/>
  <c r="BR33"/>
  <c r="BM33"/>
  <c r="BS33"/>
  <c r="BN33"/>
  <c r="BT33"/>
  <c r="BO33"/>
  <c r="BP33"/>
  <c r="BK33"/>
  <c r="BU32"/>
  <c r="BR32"/>
  <c r="BM32"/>
  <c r="BV32"/>
  <c r="BS32"/>
  <c r="BN32"/>
  <c r="BT32"/>
  <c r="BL32"/>
  <c r="BO32"/>
  <c r="BP32"/>
  <c r="BK32"/>
  <c r="BU31"/>
  <c r="BS31"/>
  <c r="BN31"/>
  <c r="BL31"/>
  <c r="BV31"/>
  <c r="BT31"/>
  <c r="BO31"/>
  <c r="BR31"/>
  <c r="BM31"/>
  <c r="BP31"/>
  <c r="BK31"/>
  <c r="BU30"/>
  <c r="BT30"/>
  <c r="BO30"/>
  <c r="BV30"/>
  <c r="BL30"/>
  <c r="BR30"/>
  <c r="BM30"/>
  <c r="BS30"/>
  <c r="BN30"/>
  <c r="BU29"/>
  <c r="BL29"/>
  <c r="BV29"/>
  <c r="BR29"/>
  <c r="BS29"/>
  <c r="BN29"/>
  <c r="BT29"/>
  <c r="BO29"/>
  <c r="BM29"/>
  <c r="BU28"/>
  <c r="BR28"/>
  <c r="BM28"/>
  <c r="BV28"/>
  <c r="BS28"/>
  <c r="BN28"/>
  <c r="BT28"/>
  <c r="BO28"/>
  <c r="BL28"/>
  <c r="BU27"/>
  <c r="BS27"/>
  <c r="BN27"/>
  <c r="BV27"/>
  <c r="BT27"/>
  <c r="BO27"/>
  <c r="BL27"/>
  <c r="BR27"/>
  <c r="BM27"/>
  <c r="BK27"/>
  <c r="BP27"/>
  <c r="BK30"/>
  <c r="BP30"/>
  <c r="BK29"/>
  <c r="BP29"/>
  <c r="BK28"/>
  <c r="BP28"/>
  <c r="AW25"/>
  <c r="AX25" s="1"/>
  <c r="AY25"/>
  <c r="AZ25" s="1"/>
  <c r="AU25"/>
  <c r="AV25" s="1"/>
  <c r="G4" i="13" s="1"/>
  <c r="AZ64" i="3"/>
  <c r="AW64"/>
  <c r="BA64"/>
  <c r="AX64"/>
  <c r="AU64"/>
  <c r="AY64"/>
  <c r="AV64"/>
  <c r="G43" i="13" s="1"/>
  <c r="AV63" i="3"/>
  <c r="G42" i="13" s="1"/>
  <c r="AZ63" i="3"/>
  <c r="AW63"/>
  <c r="BA63"/>
  <c r="AX63"/>
  <c r="AU63"/>
  <c r="AY63"/>
  <c r="A4" i="13"/>
  <c r="D26" i="3"/>
  <c r="A23"/>
  <c r="D60"/>
  <c r="BA60" s="1"/>
  <c r="D56"/>
  <c r="AU56" s="1"/>
  <c r="D52"/>
  <c r="AY52" s="1"/>
  <c r="D48"/>
  <c r="A27" i="13" s="1"/>
  <c r="D59" i="3"/>
  <c r="A38" i="13" s="1"/>
  <c r="D55" i="3"/>
  <c r="A34" i="13" s="1"/>
  <c r="D51" i="3"/>
  <c r="D47"/>
  <c r="D62"/>
  <c r="AY62" s="1"/>
  <c r="D58"/>
  <c r="A37" i="13" s="1"/>
  <c r="D54" i="3"/>
  <c r="AU54" s="1"/>
  <c r="D50"/>
  <c r="A29" i="13" s="1"/>
  <c r="D46" i="3"/>
  <c r="AW46" s="1"/>
  <c r="D61"/>
  <c r="A40" i="13" s="1"/>
  <c r="D57" i="3"/>
  <c r="A36" i="13" s="1"/>
  <c r="D53" i="3"/>
  <c r="D49"/>
  <c r="AY49" s="1"/>
  <c r="D45"/>
  <c r="A24" i="13" s="1"/>
  <c r="D44" i="3"/>
  <c r="A23" i="13" s="1"/>
  <c r="D43" i="3"/>
  <c r="D39"/>
  <c r="A18" i="13" s="1"/>
  <c r="D42" i="3"/>
  <c r="D41"/>
  <c r="D40"/>
  <c r="A19" i="13" s="1"/>
  <c r="D38" i="3"/>
  <c r="A17" i="13" s="1"/>
  <c r="D37" i="3"/>
  <c r="A16" i="13" s="1"/>
  <c r="D36" i="3"/>
  <c r="D34"/>
  <c r="D35"/>
  <c r="D33"/>
  <c r="D32"/>
  <c r="A11" i="13" s="1"/>
  <c r="D27" i="3"/>
  <c r="D28"/>
  <c r="D31"/>
  <c r="D30"/>
  <c r="D29"/>
  <c r="A8" i="13" s="1"/>
  <c r="A43"/>
  <c r="A42"/>
  <c r="A41"/>
  <c r="A28" l="1"/>
  <c r="CA46" i="3"/>
  <c r="A25" i="13"/>
  <c r="CA42" i="3"/>
  <c r="CA43"/>
  <c r="CA53"/>
  <c r="CA49"/>
  <c r="A32" i="13"/>
  <c r="A26"/>
  <c r="CA37" i="3"/>
  <c r="CA29"/>
  <c r="CA32"/>
  <c r="AY30"/>
  <c r="AZ30" s="1"/>
  <c r="CA36"/>
  <c r="CA45"/>
  <c r="CA40"/>
  <c r="AU40"/>
  <c r="AV40" s="1"/>
  <c r="G19" i="13" s="1"/>
  <c r="CA38" i="3"/>
  <c r="CA35"/>
  <c r="CA34"/>
  <c r="AY34"/>
  <c r="AZ34" s="1"/>
  <c r="CA33"/>
  <c r="CA31"/>
  <c r="CA30"/>
  <c r="CA28"/>
  <c r="AU28"/>
  <c r="AV28" s="1"/>
  <c r="G7" i="13" s="1"/>
  <c r="CA44" i="3"/>
  <c r="A22" i="13"/>
  <c r="CA41" i="3"/>
  <c r="CA39"/>
  <c r="CA27"/>
  <c r="BA25"/>
  <c r="AW31"/>
  <c r="AX31" s="1"/>
  <c r="AY35"/>
  <c r="AZ35" s="1"/>
  <c r="AU43"/>
  <c r="AV43" s="1"/>
  <c r="G22" i="13" s="1"/>
  <c r="AW47" i="3"/>
  <c r="AY51"/>
  <c r="AZ51" s="1"/>
  <c r="BA55"/>
  <c r="AZ55"/>
  <c r="AU59"/>
  <c r="AV59"/>
  <c r="G38" i="13" s="1"/>
  <c r="AY28" i="3"/>
  <c r="AZ28" s="1"/>
  <c r="AY32"/>
  <c r="AZ32" s="1"/>
  <c r="AY36"/>
  <c r="AZ36" s="1"/>
  <c r="AW44"/>
  <c r="AX44" s="1"/>
  <c r="AY48"/>
  <c r="AZ52"/>
  <c r="AU52"/>
  <c r="AZ56"/>
  <c r="BA56"/>
  <c r="AV60"/>
  <c r="G39" i="13" s="1"/>
  <c r="AW60" i="3"/>
  <c r="AW33"/>
  <c r="AX33" s="1"/>
  <c r="AW37"/>
  <c r="AX37" s="1"/>
  <c r="AY41"/>
  <c r="AZ41" s="1"/>
  <c r="AU49"/>
  <c r="AV49" s="1"/>
  <c r="G28" i="13" s="1"/>
  <c r="AW53" i="3"/>
  <c r="AX53" s="1"/>
  <c r="AW57"/>
  <c r="AZ61"/>
  <c r="AU61"/>
  <c r="AU34"/>
  <c r="AV34" s="1"/>
  <c r="G13" i="13" s="1"/>
  <c r="AW42" i="3"/>
  <c r="AX46"/>
  <c r="AY46"/>
  <c r="AU50"/>
  <c r="AV50" s="1"/>
  <c r="G29" i="13" s="1"/>
  <c r="AX58" i="3"/>
  <c r="AW58"/>
  <c r="AW62"/>
  <c r="AX62"/>
  <c r="AU26"/>
  <c r="AV26" s="1"/>
  <c r="G5" i="13" s="1"/>
  <c r="AY26" i="3"/>
  <c r="AZ26" s="1"/>
  <c r="AW26"/>
  <c r="AX26" s="1"/>
  <c r="AW27"/>
  <c r="AX27" s="1"/>
  <c r="AY31"/>
  <c r="AZ31" s="1"/>
  <c r="AU35"/>
  <c r="AV35" s="1"/>
  <c r="G14" i="13" s="1"/>
  <c r="AY39" i="3"/>
  <c r="AZ39" s="1"/>
  <c r="AU47"/>
  <c r="AV47" s="1"/>
  <c r="G26" i="13" s="1"/>
  <c r="AX47" i="3"/>
  <c r="AW51"/>
  <c r="AX51" s="1"/>
  <c r="AY55"/>
  <c r="AV55"/>
  <c r="G34" i="13" s="1"/>
  <c r="BA59" i="3"/>
  <c r="AU32"/>
  <c r="AV32" s="1"/>
  <c r="G11" i="13" s="1"/>
  <c r="AU36" i="3"/>
  <c r="AV36" s="1"/>
  <c r="G15" i="13" s="1"/>
  <c r="AW40" i="3"/>
  <c r="AX40" s="1"/>
  <c r="AY44"/>
  <c r="AZ44" s="1"/>
  <c r="AU48"/>
  <c r="AV48" s="1"/>
  <c r="G27" i="13" s="1"/>
  <c r="AX56" i="3"/>
  <c r="AW56"/>
  <c r="AY60"/>
  <c r="AW29"/>
  <c r="AX29" s="1"/>
  <c r="AU33"/>
  <c r="AV33" s="1"/>
  <c r="G12" i="13" s="1"/>
  <c r="AU37" i="3"/>
  <c r="AV37" s="1"/>
  <c r="G16" i="13" s="1"/>
  <c r="AW41" i="3"/>
  <c r="AX41" s="1"/>
  <c r="AY45"/>
  <c r="AZ45" s="1"/>
  <c r="AU53"/>
  <c r="AV53" s="1"/>
  <c r="G32" i="13" s="1"/>
  <c r="AU57" i="3"/>
  <c r="AZ57"/>
  <c r="AY61"/>
  <c r="AV61"/>
  <c r="G40" i="13" s="1"/>
  <c r="AU30" i="3"/>
  <c r="AV30" s="1"/>
  <c r="G9" i="13" s="1"/>
  <c r="AW38" i="3"/>
  <c r="AX38" s="1"/>
  <c r="AY42"/>
  <c r="AU46"/>
  <c r="AV46" s="1"/>
  <c r="G25" i="13" s="1"/>
  <c r="AW54" i="3"/>
  <c r="AV58"/>
  <c r="G37" i="13" s="1"/>
  <c r="AY58" i="3"/>
  <c r="AZ62"/>
  <c r="AU62"/>
  <c r="AU27"/>
  <c r="AV27" s="1"/>
  <c r="G6" i="13" s="1"/>
  <c r="AU31" i="3"/>
  <c r="AV31" s="1"/>
  <c r="G10" i="13" s="1"/>
  <c r="AW35" i="3"/>
  <c r="AX35" s="1"/>
  <c r="AW39"/>
  <c r="AY43"/>
  <c r="AZ43" s="1"/>
  <c r="AU51"/>
  <c r="AV51" s="1"/>
  <c r="G30" i="13" s="1"/>
  <c r="AW55" i="3"/>
  <c r="AY59"/>
  <c r="AX59"/>
  <c r="AW28"/>
  <c r="AX28" s="1"/>
  <c r="AW36"/>
  <c r="AY40"/>
  <c r="AZ40" s="1"/>
  <c r="AU44"/>
  <c r="AV44" s="1"/>
  <c r="G23" i="13" s="1"/>
  <c r="AZ48" i="3"/>
  <c r="AV52"/>
  <c r="G31" i="13" s="1"/>
  <c r="AW52" i="3"/>
  <c r="AX52" s="1"/>
  <c r="AY56"/>
  <c r="AZ60"/>
  <c r="AU60"/>
  <c r="AY29"/>
  <c r="AZ29" s="1"/>
  <c r="AY33"/>
  <c r="AZ33" s="1"/>
  <c r="AU41"/>
  <c r="AV41" s="1"/>
  <c r="G20" i="13" s="1"/>
  <c r="AW45" i="3"/>
  <c r="BA57"/>
  <c r="AV57"/>
  <c r="G36" i="13" s="1"/>
  <c r="AW61" i="3"/>
  <c r="AX61"/>
  <c r="AW34"/>
  <c r="AY38"/>
  <c r="AZ38" s="1"/>
  <c r="AZ42"/>
  <c r="AU42"/>
  <c r="AV42" s="1"/>
  <c r="G21" i="13" s="1"/>
  <c r="BA46" i="3"/>
  <c r="AW50"/>
  <c r="AY54"/>
  <c r="AZ54" s="1"/>
  <c r="AZ58"/>
  <c r="AU58"/>
  <c r="AV62"/>
  <c r="G41" i="13" s="1"/>
  <c r="AY27" i="3"/>
  <c r="AZ27" s="1"/>
  <c r="AU39"/>
  <c r="AV39" s="1"/>
  <c r="G18" i="13" s="1"/>
  <c r="AW43" i="3"/>
  <c r="AX43" s="1"/>
  <c r="AY47"/>
  <c r="BA47" s="1"/>
  <c r="AU55"/>
  <c r="AX55"/>
  <c r="AW59"/>
  <c r="AZ59"/>
  <c r="AW32"/>
  <c r="AW48"/>
  <c r="BA48" s="1"/>
  <c r="AV56"/>
  <c r="G35" i="13" s="1"/>
  <c r="AX60" i="3"/>
  <c r="AU29"/>
  <c r="AV29" s="1"/>
  <c r="G8" i="13" s="1"/>
  <c r="AY37" i="3"/>
  <c r="AZ37" s="1"/>
  <c r="AU45"/>
  <c r="AV45" s="1"/>
  <c r="G24" i="13" s="1"/>
  <c r="AW49" i="3"/>
  <c r="BA49" s="1"/>
  <c r="AZ49"/>
  <c r="AY53"/>
  <c r="AZ53" s="1"/>
  <c r="AY57"/>
  <c r="AX57"/>
  <c r="BA61"/>
  <c r="AW30"/>
  <c r="AU38"/>
  <c r="AV38" s="1"/>
  <c r="G17" i="13" s="1"/>
  <c r="AZ46" i="3"/>
  <c r="AY50"/>
  <c r="AZ50" s="1"/>
  <c r="AV54"/>
  <c r="G33" i="13" s="1"/>
  <c r="BA58" i="3"/>
  <c r="BA62"/>
  <c r="A39" i="13"/>
  <c r="A14"/>
  <c r="BY22" i="3"/>
  <c r="J25" i="5" s="1"/>
  <c r="BZ22" i="3"/>
  <c r="BX22"/>
  <c r="J24" i="5" s="1"/>
  <c r="A20" i="13"/>
  <c r="A30"/>
  <c r="A31"/>
  <c r="A33"/>
  <c r="BY24" i="3"/>
  <c r="N25" i="5" s="1"/>
  <c r="BU24" i="3"/>
  <c r="BQ24"/>
  <c r="N15" i="5" s="1"/>
  <c r="BM24" i="3"/>
  <c r="N11" i="5" s="1"/>
  <c r="BY23" i="3"/>
  <c r="L25" i="5" s="1"/>
  <c r="BU23" i="3"/>
  <c r="BQ23"/>
  <c r="L15" i="5" s="1"/>
  <c r="BM23" i="3"/>
  <c r="L11" i="5" s="1"/>
  <c r="BV22" i="3"/>
  <c r="J22" i="5" s="1"/>
  <c r="BR22" i="3"/>
  <c r="J16" i="5" s="1"/>
  <c r="BN22" i="3"/>
  <c r="J12" i="5" s="1"/>
  <c r="BZ21" i="3"/>
  <c r="BU21"/>
  <c r="BX24"/>
  <c r="N24" i="5" s="1"/>
  <c r="BT24" i="3"/>
  <c r="N18" i="5" s="1"/>
  <c r="BP24" i="3"/>
  <c r="BL24"/>
  <c r="BX23"/>
  <c r="L24" i="5" s="1"/>
  <c r="BT23" i="3"/>
  <c r="L18" i="5" s="1"/>
  <c r="BP23" i="3"/>
  <c r="BL23"/>
  <c r="BU22"/>
  <c r="BQ22"/>
  <c r="J15" i="5" s="1"/>
  <c r="BM22" i="3"/>
  <c r="J11" i="5" s="1"/>
  <c r="BV21" i="3"/>
  <c r="J21" i="5" s="1"/>
  <c r="BW24" i="3"/>
  <c r="BS24"/>
  <c r="BO24"/>
  <c r="BK24"/>
  <c r="BW23"/>
  <c r="BS23"/>
  <c r="L17" i="5" s="1"/>
  <c r="BO23" i="3"/>
  <c r="BK23"/>
  <c r="BT22"/>
  <c r="J18" i="5" s="1"/>
  <c r="BP22" i="3"/>
  <c r="BL22"/>
  <c r="BZ24"/>
  <c r="BV24"/>
  <c r="N21" i="5" s="1"/>
  <c r="BR24" i="3"/>
  <c r="BN24"/>
  <c r="N12" i="5" s="1"/>
  <c r="BZ23" i="3"/>
  <c r="BV23"/>
  <c r="L21" i="5" s="1"/>
  <c r="BR23" i="3"/>
  <c r="L16" i="5" s="1"/>
  <c r="BN23" i="3"/>
  <c r="L12" i="5" s="1"/>
  <c r="BW22" i="3"/>
  <c r="BS22"/>
  <c r="J17" i="5" s="1"/>
  <c r="BO22" i="3"/>
  <c r="BK22"/>
  <c r="A35" i="13"/>
  <c r="A13"/>
  <c r="A15"/>
  <c r="A24" i="3"/>
  <c r="F6" s="1"/>
  <c r="A21" i="13"/>
  <c r="A12"/>
  <c r="A10"/>
  <c r="A9"/>
  <c r="A6"/>
  <c r="A7"/>
  <c r="A5"/>
  <c r="BA51" i="3" l="1"/>
  <c r="BA50"/>
  <c r="BA42"/>
  <c r="BA54"/>
  <c r="AX48"/>
  <c r="AX50"/>
  <c r="AZ47"/>
  <c r="BA52"/>
  <c r="AX42"/>
  <c r="AX49"/>
  <c r="BA53"/>
  <c r="AX54"/>
  <c r="BA32"/>
  <c r="BA37"/>
  <c r="BA29"/>
  <c r="AX32"/>
  <c r="BA30"/>
  <c r="BA33"/>
  <c r="BA45"/>
  <c r="AX45"/>
  <c r="BA41"/>
  <c r="BA39"/>
  <c r="BA44"/>
  <c r="BA38"/>
  <c r="BA27"/>
  <c r="BA36"/>
  <c r="AX36"/>
  <c r="CA21"/>
  <c r="CA24"/>
  <c r="V10" i="9" s="1"/>
  <c r="W10" s="1"/>
  <c r="BA35" i="3"/>
  <c r="BA34"/>
  <c r="BA31"/>
  <c r="CA23"/>
  <c r="T10" i="9" s="1"/>
  <c r="U10" s="1"/>
  <c r="CA20" i="3"/>
  <c r="P10" i="9" s="1"/>
  <c r="Q10" s="1"/>
  <c r="AX34" i="3"/>
  <c r="AX39"/>
  <c r="BA40"/>
  <c r="BA43"/>
  <c r="AX30"/>
  <c r="CA22"/>
  <c r="BA26"/>
  <c r="BA28"/>
  <c r="P45" i="5"/>
  <c r="P40"/>
  <c r="P42"/>
  <c r="P41"/>
  <c r="J27"/>
  <c r="K27" s="1"/>
  <c r="R8" i="9"/>
  <c r="S8" s="1"/>
  <c r="N23" i="5"/>
  <c r="L23"/>
  <c r="J23"/>
  <c r="K23" s="1"/>
  <c r="N26"/>
  <c r="V8" i="9"/>
  <c r="W8" s="1"/>
  <c r="L26" i="5"/>
  <c r="T8" i="9"/>
  <c r="U8" s="1"/>
  <c r="J26" i="5"/>
  <c r="K26" s="1"/>
  <c r="P8" i="9"/>
  <c r="Q8" s="1"/>
  <c r="N19" i="5"/>
  <c r="V6" i="9"/>
  <c r="L19" i="5"/>
  <c r="M19" s="1"/>
  <c r="T6" i="9"/>
  <c r="J20" i="5"/>
  <c r="K20" s="1"/>
  <c r="R6" i="9"/>
  <c r="S6" s="1"/>
  <c r="J19" i="5"/>
  <c r="K19" s="1"/>
  <c r="P6" i="9"/>
  <c r="Q6" s="1"/>
  <c r="N14" i="5"/>
  <c r="O14" s="1"/>
  <c r="L9" i="9"/>
  <c r="L14" i="5"/>
  <c r="M14" s="1"/>
  <c r="J9" i="9"/>
  <c r="J14" i="5"/>
  <c r="K14" s="1"/>
  <c r="F9" i="9"/>
  <c r="N13" i="5"/>
  <c r="O13" s="1"/>
  <c r="L8" i="9"/>
  <c r="L13" i="5"/>
  <c r="M13" s="1"/>
  <c r="J8" i="9"/>
  <c r="J13" i="5"/>
  <c r="K13" s="1"/>
  <c r="F8" i="9"/>
  <c r="N10" i="5"/>
  <c r="O10" s="1"/>
  <c r="L7" i="9"/>
  <c r="L10" i="5"/>
  <c r="M10" s="1"/>
  <c r="J7" i="9"/>
  <c r="J10" i="5"/>
  <c r="K10" s="1"/>
  <c r="F7" i="9"/>
  <c r="N9" i="5"/>
  <c r="L6" i="9"/>
  <c r="L9" i="5"/>
  <c r="J6" i="9"/>
  <c r="J9" i="5"/>
  <c r="F6" i="9"/>
  <c r="O12" i="5"/>
  <c r="O11"/>
  <c r="O18"/>
  <c r="O15"/>
  <c r="N16"/>
  <c r="O16" s="1"/>
  <c r="N17"/>
  <c r="O17" s="1"/>
  <c r="M21"/>
  <c r="M11"/>
  <c r="M17"/>
  <c r="M18"/>
  <c r="M15"/>
  <c r="M16"/>
  <c r="M12"/>
  <c r="K11"/>
  <c r="K24"/>
  <c r="K25"/>
  <c r="K15"/>
  <c r="K12"/>
  <c r="K17"/>
  <c r="K18"/>
  <c r="K16"/>
  <c r="K21"/>
  <c r="K22"/>
  <c r="O27"/>
  <c r="M27"/>
  <c r="BZ12" i="3"/>
  <c r="BV12"/>
  <c r="BR12"/>
  <c r="BN12"/>
  <c r="BY12"/>
  <c r="BU12"/>
  <c r="BQ12"/>
  <c r="BT12"/>
  <c r="BL12"/>
  <c r="BO12"/>
  <c r="BM12"/>
  <c r="BX12"/>
  <c r="BP12"/>
  <c r="BS12"/>
  <c r="BK12"/>
  <c r="BW12"/>
  <c r="B8" i="7"/>
  <c r="R10" i="9" l="1"/>
  <c r="S10" s="1"/>
  <c r="Y10" s="1"/>
  <c r="Y8"/>
  <c r="BJ12" i="3"/>
  <c r="T64" i="1" l="1"/>
  <c r="E64"/>
  <c r="T63"/>
  <c r="E63"/>
  <c r="T62"/>
  <c r="E62"/>
  <c r="T61"/>
  <c r="E61"/>
  <c r="T60"/>
  <c r="E60"/>
  <c r="T59"/>
  <c r="E59"/>
  <c r="T58"/>
  <c r="E58"/>
  <c r="T57"/>
  <c r="E57"/>
  <c r="T56"/>
  <c r="E56"/>
  <c r="T55"/>
  <c r="E55"/>
  <c r="T54"/>
  <c r="E54"/>
  <c r="T53"/>
  <c r="E53"/>
  <c r="T52"/>
  <c r="E52"/>
  <c r="T51"/>
  <c r="E51"/>
  <c r="T50"/>
  <c r="E50"/>
  <c r="T49"/>
  <c r="E49"/>
  <c r="T48"/>
  <c r="E48"/>
  <c r="T47"/>
  <c r="E47"/>
  <c r="T46"/>
  <c r="E46"/>
  <c r="T45"/>
  <c r="E45"/>
  <c r="T44"/>
  <c r="T43"/>
  <c r="T42"/>
  <c r="T41"/>
  <c r="T40"/>
  <c r="T39"/>
  <c r="T38"/>
  <c r="T37"/>
  <c r="T36"/>
  <c r="T35"/>
  <c r="T34"/>
  <c r="T33"/>
  <c r="T32"/>
  <c r="T31"/>
  <c r="T30"/>
  <c r="T29"/>
  <c r="T28"/>
  <c r="T27"/>
  <c r="T26"/>
  <c r="T24" l="1"/>
  <c r="D22" i="3" l="1"/>
  <c r="D23"/>
  <c r="A1" i="13"/>
  <c r="W6" i="9" l="1"/>
  <c r="U6"/>
  <c r="M9"/>
  <c r="K9"/>
  <c r="O23" i="5"/>
  <c r="M23"/>
  <c r="O19"/>
  <c r="M26"/>
  <c r="O26"/>
  <c r="Y6" i="9" l="1"/>
  <c r="P23" i="5"/>
  <c r="P19"/>
  <c r="P17"/>
  <c r="P18"/>
  <c r="P26"/>
  <c r="K7" i="9" l="1"/>
  <c r="M8"/>
  <c r="K8"/>
  <c r="G8"/>
  <c r="X8" l="1"/>
  <c r="G6"/>
  <c r="G9"/>
  <c r="K6"/>
  <c r="M6"/>
  <c r="M7"/>
  <c r="G7"/>
  <c r="O21" i="5"/>
  <c r="O9"/>
  <c r="O24"/>
  <c r="O25"/>
  <c r="K9"/>
  <c r="M9"/>
  <c r="M24"/>
  <c r="M25"/>
  <c r="X7" i="9" l="1"/>
  <c r="X9"/>
  <c r="X6"/>
  <c r="P10" i="5"/>
  <c r="P25"/>
  <c r="P24"/>
  <c r="P15"/>
  <c r="P11"/>
  <c r="P21"/>
  <c r="P12"/>
  <c r="P16"/>
  <c r="P13"/>
  <c r="P14"/>
  <c r="P9"/>
  <c r="B21" i="13" l="1"/>
  <c r="C21" s="1"/>
  <c r="D33"/>
  <c r="E33" s="1"/>
  <c r="D18"/>
  <c r="E18" s="1"/>
  <c r="D34"/>
  <c r="E34" s="1"/>
  <c r="B15" l="1"/>
  <c r="C15" s="1"/>
  <c r="B11"/>
  <c r="C11" s="1"/>
  <c r="B9"/>
  <c r="C9" s="1"/>
  <c r="D4"/>
  <c r="E4" s="1"/>
  <c r="AU21" i="3"/>
  <c r="AU24"/>
  <c r="AU23" s="1"/>
  <c r="AU20" s="1"/>
  <c r="AU22"/>
  <c r="AW24"/>
  <c r="AW23" s="1"/>
  <c r="AW20" s="1"/>
  <c r="AW21"/>
  <c r="AY21"/>
  <c r="AY24"/>
  <c r="AY23" s="1"/>
  <c r="AY20" s="1"/>
  <c r="B36" i="13"/>
  <c r="C36" s="1"/>
  <c r="D17"/>
  <c r="E17" s="1"/>
  <c r="D31"/>
  <c r="E31" s="1"/>
  <c r="D36"/>
  <c r="E36" s="1"/>
  <c r="B19"/>
  <c r="C19" s="1"/>
  <c r="D26"/>
  <c r="E26" s="1"/>
  <c r="D24"/>
  <c r="E24" s="1"/>
  <c r="D20"/>
  <c r="E20" s="1"/>
  <c r="D40"/>
  <c r="E40" s="1"/>
  <c r="D41"/>
  <c r="E41" s="1"/>
  <c r="B25"/>
  <c r="C25" s="1"/>
  <c r="D15"/>
  <c r="E15" s="1"/>
  <c r="D29"/>
  <c r="E29" s="1"/>
  <c r="B17"/>
  <c r="C17" s="1"/>
  <c r="B18"/>
  <c r="C18" s="1"/>
  <c r="B31"/>
  <c r="C31" s="1"/>
  <c r="D30"/>
  <c r="E30" s="1"/>
  <c r="B43"/>
  <c r="C43" s="1"/>
  <c r="B26"/>
  <c r="C26" s="1"/>
  <c r="B12"/>
  <c r="C12" s="1"/>
  <c r="B24"/>
  <c r="C24" s="1"/>
  <c r="B23"/>
  <c r="C23" s="1"/>
  <c r="B40"/>
  <c r="C40" s="1"/>
  <c r="D35"/>
  <c r="E35" s="1"/>
  <c r="D12"/>
  <c r="E12" s="1"/>
  <c r="B22"/>
  <c r="C22" s="1"/>
  <c r="D21"/>
  <c r="E21" s="1"/>
  <c r="B13"/>
  <c r="C13" s="1"/>
  <c r="D42"/>
  <c r="E42" s="1"/>
  <c r="AY22" i="3"/>
  <c r="AW22"/>
  <c r="D13" i="13"/>
  <c r="E13" s="1"/>
  <c r="B6"/>
  <c r="C6" s="1"/>
  <c r="D11"/>
  <c r="E11" s="1"/>
  <c r="D25"/>
  <c r="E25" s="1"/>
  <c r="B35"/>
  <c r="C35" s="1"/>
  <c r="B37"/>
  <c r="C37" s="1"/>
  <c r="D9"/>
  <c r="E9" s="1"/>
  <c r="D10"/>
  <c r="E10" s="1"/>
  <c r="D28"/>
  <c r="E28" s="1"/>
  <c r="B42"/>
  <c r="C42" s="1"/>
  <c r="B32"/>
  <c r="C32" s="1"/>
  <c r="D22"/>
  <c r="E22" s="1"/>
  <c r="B30"/>
  <c r="C30" s="1"/>
  <c r="D38"/>
  <c r="E38" s="1"/>
  <c r="D39"/>
  <c r="E39" s="1"/>
  <c r="D19"/>
  <c r="E19" s="1"/>
  <c r="B34"/>
  <c r="C34" s="1"/>
  <c r="B8"/>
  <c r="C8" s="1"/>
  <c r="B27"/>
  <c r="C27" s="1"/>
  <c r="D32"/>
  <c r="E32" s="1"/>
  <c r="D7"/>
  <c r="E7" s="1"/>
  <c r="D27"/>
  <c r="E27" s="1"/>
  <c r="B28"/>
  <c r="C28" s="1"/>
  <c r="D6"/>
  <c r="E6" s="1"/>
  <c r="D37"/>
  <c r="E37" s="1"/>
  <c r="B14"/>
  <c r="C14" s="1"/>
  <c r="B7"/>
  <c r="C7" s="1"/>
  <c r="D14"/>
  <c r="E14" s="1"/>
  <c r="B38"/>
  <c r="C38" s="1"/>
  <c r="D23"/>
  <c r="E23" s="1"/>
  <c r="B5"/>
  <c r="C5" s="1"/>
  <c r="B20"/>
  <c r="C20" s="1"/>
  <c r="D8"/>
  <c r="E8" s="1"/>
  <c r="D43"/>
  <c r="E43" s="1"/>
  <c r="B33"/>
  <c r="C33" s="1"/>
  <c r="B41"/>
  <c r="C41" s="1"/>
  <c r="B39"/>
  <c r="C39" s="1"/>
  <c r="B29"/>
  <c r="C29" s="1"/>
  <c r="D16"/>
  <c r="E16" s="1"/>
  <c r="B16"/>
  <c r="C16" s="1"/>
  <c r="B10" l="1"/>
  <c r="C10" s="1"/>
  <c r="AX22" i="3"/>
  <c r="AV22"/>
  <c r="AV21"/>
  <c r="AV24"/>
  <c r="AV23"/>
  <c r="B4" i="13"/>
  <c r="C4" s="1"/>
  <c r="AX21" i="3"/>
  <c r="BA24"/>
  <c r="D8" i="17" s="1"/>
  <c r="AX24" i="3"/>
  <c r="BA20"/>
  <c r="L8" i="17" s="1"/>
  <c r="AX23" i="3"/>
  <c r="BA22"/>
  <c r="H8" i="17" s="1"/>
  <c r="BA21" i="3"/>
  <c r="J8" i="17" s="1"/>
  <c r="BA23" i="3"/>
  <c r="F8" i="17" s="1"/>
  <c r="AZ22" i="3"/>
  <c r="AZ24"/>
  <c r="AZ21"/>
  <c r="AZ23"/>
  <c r="D5" i="13"/>
  <c r="E5" s="1"/>
  <c r="H4" l="1"/>
  <c r="H5"/>
  <c r="H9"/>
  <c r="H13"/>
  <c r="H17"/>
  <c r="H21"/>
  <c r="H25"/>
  <c r="H29"/>
  <c r="H33"/>
  <c r="H37"/>
  <c r="H41"/>
  <c r="H6"/>
  <c r="H10"/>
  <c r="H14"/>
  <c r="H18"/>
  <c r="H22"/>
  <c r="H26"/>
  <c r="H30"/>
  <c r="H34"/>
  <c r="H38"/>
  <c r="H42"/>
  <c r="H7"/>
  <c r="H11"/>
  <c r="H15"/>
  <c r="H19"/>
  <c r="H23"/>
  <c r="H27"/>
  <c r="H31"/>
  <c r="H35"/>
  <c r="H39"/>
  <c r="H43"/>
  <c r="H8"/>
  <c r="H12"/>
  <c r="H16"/>
  <c r="H20"/>
  <c r="H24"/>
  <c r="H28"/>
  <c r="H32"/>
  <c r="H36"/>
  <c r="H40"/>
  <c r="C8" i="7"/>
  <c r="D8" s="1"/>
  <c r="E8"/>
  <c r="F8" s="1"/>
  <c r="K8"/>
  <c r="L8" s="1"/>
  <c r="I8"/>
  <c r="J8" s="1"/>
  <c r="G8"/>
  <c r="H8" s="1"/>
  <c r="M8" l="1"/>
</calcChain>
</file>

<file path=xl/sharedStrings.xml><?xml version="1.0" encoding="utf-8"?>
<sst xmlns="http://schemas.openxmlformats.org/spreadsheetml/2006/main" count="850" uniqueCount="367">
  <si>
    <t>Код школы:</t>
  </si>
  <si>
    <t>Код класса:</t>
  </si>
  <si>
    <r>
      <t>Название образовательного учреждения:</t>
    </r>
    <r>
      <rPr>
        <sz val="10"/>
        <rFont val="Cambria"/>
        <family val="1"/>
        <charset val="204"/>
      </rPr>
      <t xml:space="preserve"> </t>
    </r>
  </si>
  <si>
    <t>(1)</t>
  </si>
  <si>
    <t>(2)</t>
  </si>
  <si>
    <t>(3)</t>
  </si>
  <si>
    <t>(4)</t>
  </si>
  <si>
    <t>(5а)</t>
  </si>
  <si>
    <t>(5б)</t>
  </si>
  <si>
    <t>(6)</t>
  </si>
  <si>
    <t>№ п/п</t>
  </si>
  <si>
    <t>Фамилия, Имя учащегося</t>
  </si>
  <si>
    <t>Пол (ж-1; м-2)</t>
  </si>
  <si>
    <t>Дата рождения (мес/год)</t>
  </si>
  <si>
    <t>Код школы</t>
  </si>
  <si>
    <t>Код класса</t>
  </si>
  <si>
    <t>Дата проведения:</t>
  </si>
  <si>
    <t>Данные для всех учащихся внесены</t>
  </si>
  <si>
    <t>№ учащегося</t>
  </si>
  <si>
    <t>Процент от максимального балла за всю работу</t>
  </si>
  <si>
    <t>Nуч</t>
  </si>
  <si>
    <t>ФИО</t>
  </si>
  <si>
    <t>Название образовательной организации:</t>
  </si>
  <si>
    <t>Выполняло работу:</t>
  </si>
  <si>
    <t>ВАРИАНТ</t>
  </si>
  <si>
    <t>НОМЕР ЗАДАНИЯ</t>
  </si>
  <si>
    <t>Уровень достижений</t>
  </si>
  <si>
    <t>N</t>
  </si>
  <si>
    <t>проверка</t>
  </si>
  <si>
    <t>ОУ:</t>
  </si>
  <si>
    <t>Выполнили верно</t>
  </si>
  <si>
    <t>Выполнили неверно</t>
  </si>
  <si>
    <t>Не приступили к выполнению</t>
  </si>
  <si>
    <t>чел.</t>
  </si>
  <si>
    <t>%</t>
  </si>
  <si>
    <t>Кол-во участников</t>
  </si>
  <si>
    <t>кол-во</t>
  </si>
  <si>
    <t>доля</t>
  </si>
  <si>
    <t>Низкий</t>
  </si>
  <si>
    <t>Высокий</t>
  </si>
  <si>
    <t>Задания выполнены полностью</t>
  </si>
  <si>
    <t>Задания выполнены частично</t>
  </si>
  <si>
    <t>Задания выполнены неверно</t>
  </si>
  <si>
    <t>Не приступали к выполнению</t>
  </si>
  <si>
    <r>
      <t xml:space="preserve">Процент от </t>
    </r>
    <r>
      <rPr>
        <b/>
        <u/>
        <sz val="10"/>
        <rFont val="Cambria"/>
        <family val="1"/>
        <charset val="204"/>
        <scheme val="major"/>
      </rPr>
      <t>максимального кол-ва заданий</t>
    </r>
  </si>
  <si>
    <r>
      <t xml:space="preserve">Процент от </t>
    </r>
    <r>
      <rPr>
        <b/>
        <u/>
        <sz val="10"/>
        <rFont val="Cambria"/>
        <family val="1"/>
        <charset val="204"/>
      </rPr>
      <t>максимального балла</t>
    </r>
    <r>
      <rPr>
        <b/>
        <sz val="10"/>
        <rFont val="Cambria"/>
        <family val="1"/>
        <charset val="204"/>
      </rPr>
      <t xml:space="preserve"> за задания повышенного уровня</t>
    </r>
  </si>
  <si>
    <t>Пониженный</t>
  </si>
  <si>
    <t>Базовый</t>
  </si>
  <si>
    <t>Повышенный</t>
  </si>
  <si>
    <t>Вариант 1, 2</t>
  </si>
  <si>
    <t>№ задания</t>
  </si>
  <si>
    <t>Уровень сложности</t>
  </si>
  <si>
    <t>Тип задания</t>
  </si>
  <si>
    <t>Б</t>
  </si>
  <si>
    <t>КО</t>
  </si>
  <si>
    <t>РО</t>
  </si>
  <si>
    <t>П</t>
  </si>
  <si>
    <t>Балл</t>
  </si>
  <si>
    <t>№ ученика</t>
  </si>
  <si>
    <t>Уровни освоения учебного материала</t>
  </si>
  <si>
    <t>кол-во заданий</t>
  </si>
  <si>
    <t>АНКЕТА ДЛЯ УЧИТЕЛЯ</t>
  </si>
  <si>
    <t>1. Тип школы</t>
  </si>
  <si>
    <t>2. Вид школы</t>
  </si>
  <si>
    <t>3. Продолжительность урока</t>
  </si>
  <si>
    <t>минут</t>
  </si>
  <si>
    <t>4. Число учащихся в классе</t>
  </si>
  <si>
    <t>лет</t>
  </si>
  <si>
    <t>СПАСИБО ЗА ОТВЕТЫ!</t>
  </si>
  <si>
    <t>общеобразовательная</t>
  </si>
  <si>
    <t>лицей</t>
  </si>
  <si>
    <t>интернат</t>
  </si>
  <si>
    <t>гимназия</t>
  </si>
  <si>
    <t>с углубленным изучением отдельных предметов</t>
  </si>
  <si>
    <t>учебно-воспитательный комплекс</t>
  </si>
  <si>
    <t>Другой</t>
  </si>
  <si>
    <t>начальная школа - детский сад</t>
  </si>
  <si>
    <t>Вопрос 8</t>
  </si>
  <si>
    <t>Высшая</t>
  </si>
  <si>
    <t>Первая</t>
  </si>
  <si>
    <t>Вторая</t>
  </si>
  <si>
    <t>Соответствие занимаемой должности</t>
  </si>
  <si>
    <t>Молодой специалист</t>
  </si>
  <si>
    <t>Не имею</t>
  </si>
  <si>
    <t xml:space="preserve"> </t>
  </si>
  <si>
    <t>кол-во учеников в классе</t>
  </si>
  <si>
    <t>% за базовый уровень</t>
  </si>
  <si>
    <t>% за повышенный уровень</t>
  </si>
  <si>
    <t>СПИСОК КЛАССА</t>
  </si>
  <si>
    <t>КЛЮЧИ</t>
  </si>
  <si>
    <t>Проверяемые умения</t>
  </si>
  <si>
    <t>Коды проверяемых умений</t>
  </si>
  <si>
    <t>ФИО учителя</t>
  </si>
  <si>
    <t>Название</t>
  </si>
  <si>
    <t>(7)</t>
  </si>
  <si>
    <t>ВО</t>
  </si>
  <si>
    <t>№ учащегося (ОКТЯБРЬ 2014 г.)</t>
  </si>
  <si>
    <t>Код учащегося (ОКТЯБРЬ 2014 г.)</t>
  </si>
  <si>
    <r>
      <rPr>
        <b/>
        <sz val="10"/>
        <rFont val="Cambria"/>
        <family val="1"/>
        <charset val="204"/>
        <scheme val="major"/>
      </rPr>
      <t xml:space="preserve">Сведения о перемещении учащихся </t>
    </r>
    <r>
      <rPr>
        <sz val="10"/>
        <rFont val="Cambria"/>
        <family val="1"/>
        <charset val="204"/>
        <scheme val="major"/>
      </rPr>
      <t>(заполняется для выбывших и вновь прибывших учащихся)</t>
    </r>
  </si>
  <si>
    <t>Информация</t>
  </si>
  <si>
    <t>Код параллельного класса</t>
  </si>
  <si>
    <t>Номер учащего в параллельном классе</t>
  </si>
  <si>
    <t>Выполнение работы по математике</t>
  </si>
  <si>
    <t>Выполнение работы по русскому языку</t>
  </si>
  <si>
    <t>Выполнение работы по чтению</t>
  </si>
  <si>
    <t>(8)</t>
  </si>
  <si>
    <t>(9)</t>
  </si>
  <si>
    <t>(10)</t>
  </si>
  <si>
    <t>Выполнение методики "Настроение"</t>
  </si>
  <si>
    <t>Выполнение методики измерения самооценки</t>
  </si>
  <si>
    <t>Столбец</t>
  </si>
  <si>
    <t>Значения</t>
  </si>
  <si>
    <t>F</t>
  </si>
  <si>
    <t>Перешел в параллельный класс</t>
  </si>
  <si>
    <t>Выбыл из ОО</t>
  </si>
  <si>
    <t>Поступил из параллельного класса</t>
  </si>
  <si>
    <t>Поступил из другой ОО</t>
  </si>
  <si>
    <t>I</t>
  </si>
  <si>
    <t>Пол</t>
  </si>
  <si>
    <t>J</t>
  </si>
  <si>
    <t>Дата рождения</t>
  </si>
  <si>
    <t>06</t>
  </si>
  <si>
    <t>01</t>
  </si>
  <si>
    <t>02</t>
  </si>
  <si>
    <t>03</t>
  </si>
  <si>
    <t>04</t>
  </si>
  <si>
    <t>05</t>
  </si>
  <si>
    <t>07</t>
  </si>
  <si>
    <t>08</t>
  </si>
  <si>
    <t>09</t>
  </si>
  <si>
    <t>10</t>
  </si>
  <si>
    <t>11</t>
  </si>
  <si>
    <t>12</t>
  </si>
  <si>
    <t>K</t>
  </si>
  <si>
    <t>00</t>
  </si>
  <si>
    <t>1 - Ж, 2 - М</t>
  </si>
  <si>
    <t>Подсказка</t>
  </si>
  <si>
    <t>L</t>
  </si>
  <si>
    <t>M</t>
  </si>
  <si>
    <t>O</t>
  </si>
  <si>
    <t>P</t>
  </si>
  <si>
    <t>1 - учащийся выполнял методику, 0 - не выполнял</t>
  </si>
  <si>
    <t>ОБЯЗАТЕЛЬНАЯ ЧАСТЬ</t>
  </si>
  <si>
    <t>13.а</t>
  </si>
  <si>
    <t>13.б</t>
  </si>
  <si>
    <t>13.в</t>
  </si>
  <si>
    <t>ДОПОЛНИТЕЛЬНАЯ ЧАСТЬ</t>
  </si>
  <si>
    <t>РЕЗУЛЬТАТЫ ВЫПОЛНЕНИЯ ИТОГОВОЙ КОНТРОЛЬНОЙ РАБОТЫ ПО МАТЕМАТИКЕ</t>
  </si>
  <si>
    <t>ИТОГОВЫЙ БАЛЛ (максимальное кол-во баллов 19)</t>
  </si>
  <si>
    <r>
      <t xml:space="preserve">Кол-во </t>
    </r>
    <r>
      <rPr>
        <b/>
        <u/>
        <sz val="10"/>
        <rFont val="Cambria"/>
        <family val="1"/>
        <charset val="204"/>
        <scheme val="major"/>
      </rPr>
      <t xml:space="preserve">заданий </t>
    </r>
    <r>
      <rPr>
        <b/>
        <sz val="10"/>
        <rFont val="Cambria"/>
        <family val="1"/>
        <charset val="204"/>
        <scheme val="major"/>
      </rPr>
      <t>базового уровня (максимальное кол-во - 10)</t>
    </r>
  </si>
  <si>
    <r>
      <t xml:space="preserve">Кол-во </t>
    </r>
    <r>
      <rPr>
        <b/>
        <u/>
        <sz val="10"/>
        <rFont val="Cambria"/>
        <family val="1"/>
        <charset val="204"/>
      </rPr>
      <t xml:space="preserve">баллов </t>
    </r>
    <r>
      <rPr>
        <b/>
        <sz val="10"/>
        <rFont val="Cambria"/>
        <family val="1"/>
        <charset val="204"/>
      </rPr>
      <t>за задания повышенного уровня (максимальное кол-во баллов 9)</t>
    </r>
  </si>
  <si>
    <t>0101</t>
  </si>
  <si>
    <r>
      <rPr>
        <b/>
        <sz val="12"/>
        <rFont val="Times New Roman"/>
        <family val="1"/>
        <charset val="204"/>
      </rPr>
      <t xml:space="preserve">Низкий </t>
    </r>
    <r>
      <rPr>
        <sz val="10"/>
        <rFont val="Times New Roman"/>
        <family val="1"/>
        <charset val="204"/>
      </rPr>
      <t>(0-6 базовых заданий и 0-3 балла за задания повышенного уровня)</t>
    </r>
  </si>
  <si>
    <r>
      <rPr>
        <b/>
        <sz val="12"/>
        <rFont val="Times New Roman"/>
        <family val="1"/>
        <charset val="204"/>
      </rPr>
      <t>Пониженный</t>
    </r>
    <r>
      <rPr>
        <sz val="12"/>
        <rFont val="Times New Roman"/>
        <family val="1"/>
        <charset val="204"/>
      </rPr>
      <t xml:space="preserve"> </t>
    </r>
    <r>
      <rPr>
        <sz val="10"/>
        <rFont val="Times New Roman"/>
        <family val="1"/>
        <charset val="204"/>
      </rPr>
      <t>(0-6 базовых заданий и 4-9 баллов за задания повышенного уровня)</t>
    </r>
  </si>
  <si>
    <r>
      <rPr>
        <b/>
        <sz val="12"/>
        <rFont val="Times New Roman"/>
        <family val="1"/>
        <charset val="204"/>
      </rPr>
      <t>Базовый</t>
    </r>
    <r>
      <rPr>
        <sz val="12"/>
        <rFont val="Times New Roman"/>
        <family val="1"/>
        <charset val="204"/>
      </rPr>
      <t xml:space="preserve"> </t>
    </r>
    <r>
      <rPr>
        <sz val="10"/>
        <rFont val="Times New Roman"/>
        <family val="1"/>
        <charset val="204"/>
      </rPr>
      <t>(7-10 базовых заданий и 0-3 балла за задания повышенного уровня)</t>
    </r>
  </si>
  <si>
    <r>
      <rPr>
        <b/>
        <sz val="12"/>
        <rFont val="Times New Roman"/>
        <family val="1"/>
        <charset val="204"/>
      </rPr>
      <t>Повышенный</t>
    </r>
    <r>
      <rPr>
        <sz val="12"/>
        <rFont val="Times New Roman"/>
        <family val="1"/>
        <charset val="204"/>
      </rPr>
      <t xml:space="preserve"> </t>
    </r>
    <r>
      <rPr>
        <sz val="10"/>
        <rFont val="Times New Roman"/>
        <family val="1"/>
        <charset val="204"/>
      </rPr>
      <t>(7-10 базовых заданий и 4-9 баллов за задания повышенного уровня)</t>
    </r>
  </si>
  <si>
    <r>
      <rPr>
        <b/>
        <sz val="12"/>
        <rFont val="Times New Roman"/>
        <family val="1"/>
        <charset val="204"/>
      </rPr>
      <t>Высокий</t>
    </r>
    <r>
      <rPr>
        <sz val="12"/>
        <rFont val="Times New Roman"/>
        <family val="1"/>
        <charset val="204"/>
      </rPr>
      <t xml:space="preserve"> </t>
    </r>
    <r>
      <rPr>
        <sz val="10"/>
        <rFont val="Times New Roman"/>
        <family val="1"/>
        <charset val="204"/>
      </rPr>
      <t>(8-10 базовых заданий и 7-9 баллов за задания повышенного уровня)</t>
    </r>
  </si>
  <si>
    <t>Распределение участников по уровням освоения учебного материала по математике (1 класс, конец 2014/2015 учебного года)</t>
  </si>
  <si>
    <t>общий %</t>
  </si>
  <si>
    <t>Числа и величины</t>
  </si>
  <si>
    <t>Упорядочивать числа в пределах 20 по возрастанию (в соответствии с условием задания), записывать их.</t>
  </si>
  <si>
    <t>Блок содержания</t>
  </si>
  <si>
    <t>Контролируемое предметное знание/умение</t>
  </si>
  <si>
    <t>Арифметические действия</t>
  </si>
  <si>
    <t>Складывать и вычитать в пределах 20 с переходом через десяток.</t>
  </si>
  <si>
    <t>Складывать и вычитать в пределах 20 (без перехода через десяток).</t>
  </si>
  <si>
    <t>Устанавливать взаимно однозначное соответствие между двумя группами предметов (когда число предметов в группе меньше 20).</t>
  </si>
  <si>
    <t>Работа с текстовыми задачами</t>
  </si>
  <si>
    <t>Понимать отношение «дороже-дешевле», решать устно задачу на уменьшение на несколько единиц.</t>
  </si>
  <si>
    <t>Пространствен-ные отношения. Геометрические фигуры</t>
  </si>
  <si>
    <t>Распознавать и отмечать все детали объекта, имеющие заданную геометрическую форму (треугольник).</t>
  </si>
  <si>
    <t>Решать задачу на разностное сравнение с опорой на предметную модель, записывать решение и ответ.</t>
  </si>
  <si>
    <t>Распознавать заданную геометрическую фигуру (четырехугольник) среди других геометрических фигур.</t>
  </si>
  <si>
    <t>Ориентироваться в пространстве. Находить объект по описанию его положения.</t>
  </si>
  <si>
    <t>Находить число, соответствующее заданному условию.</t>
  </si>
  <si>
    <t>Находить два числа, обладающих заданными свойствами (на основе сравнения чисел).</t>
  </si>
  <si>
    <t>Знать состав чисел в пределах 10 (число 8). Находить три разных решения задачи.</t>
  </si>
  <si>
    <t>Работа с информацией</t>
  </si>
  <si>
    <t>13а</t>
  </si>
  <si>
    <t>13б</t>
  </si>
  <si>
    <t>13в</t>
  </si>
  <si>
    <t>Выбирать данные таблицы в соответствии с условием задания.</t>
  </si>
  <si>
    <t>Выбирать данные таблицы в соответствии с условием задания и сравнивать их.</t>
  </si>
  <si>
    <t>Выбирать данные таблицы в соответствии с условием задания и находить их сумму.</t>
  </si>
  <si>
    <t>Анализировать текст задачи, выбирать данные, необходимые для решения. Записывать решение задачи.</t>
  </si>
  <si>
    <t>Результаты выполнения контрольной работы по математике по отдельным заданиям (1 класс, конец 2014/2015 учебного года)</t>
  </si>
  <si>
    <t>Анализ выполнения контрольной работы по математике по элементам содержания (1 класс, конец 2014-2015 учебного года)</t>
  </si>
  <si>
    <t>1, 4, 10</t>
  </si>
  <si>
    <t>11, 12</t>
  </si>
  <si>
    <t>2, 3</t>
  </si>
  <si>
    <t>5, 7</t>
  </si>
  <si>
    <t>Пространственные отношения. Геометрические фигуры</t>
  </si>
  <si>
    <t>6, 8, 9</t>
  </si>
  <si>
    <t>РЕЗУЛЬТАТЫ ВЫПОЛНЕНИЯ ИТОГОВОЙ КОНТРОЛЬНОЙ РАБОТЫ ПО РУССКОМУ ЯЗЫКУ</t>
  </si>
  <si>
    <t>9.1</t>
  </si>
  <si>
    <t>9.2</t>
  </si>
  <si>
    <t>Дополнительная часть</t>
  </si>
  <si>
    <t>ИТОГОВЫЙ БАЛЛ (максимальное кол-во баллов 24)</t>
  </si>
  <si>
    <r>
      <t xml:space="preserve">Кол-во </t>
    </r>
    <r>
      <rPr>
        <b/>
        <u/>
        <sz val="10"/>
        <rFont val="Cambria"/>
        <family val="1"/>
        <charset val="204"/>
      </rPr>
      <t xml:space="preserve">баллов </t>
    </r>
    <r>
      <rPr>
        <b/>
        <sz val="10"/>
        <rFont val="Cambria"/>
        <family val="1"/>
        <charset val="204"/>
      </rPr>
      <t>за задания повышенного уровня (максимальное кол-во баллов 6)</t>
    </r>
  </si>
  <si>
    <t>Кол-во заданий</t>
  </si>
  <si>
    <t>Распределение участников по уровням освоения учебного материала по русскому языку (1 класс, конец 2014/2015 учебного года)</t>
  </si>
  <si>
    <r>
      <rPr>
        <b/>
        <sz val="12"/>
        <rFont val="Times New Roman"/>
        <family val="1"/>
        <charset val="204"/>
      </rPr>
      <t>Пониженный</t>
    </r>
    <r>
      <rPr>
        <sz val="12"/>
        <rFont val="Times New Roman"/>
        <family val="1"/>
        <charset val="204"/>
      </rPr>
      <t xml:space="preserve"> </t>
    </r>
    <r>
      <rPr>
        <sz val="10"/>
        <rFont val="Times New Roman"/>
        <family val="1"/>
        <charset val="204"/>
      </rPr>
      <t>(4-5 базовых заданий и любое количество баллов за задания повышенного уровня)</t>
    </r>
  </si>
  <si>
    <r>
      <rPr>
        <b/>
        <sz val="12"/>
        <rFont val="Times New Roman"/>
        <family val="1"/>
        <charset val="204"/>
      </rPr>
      <t>Базовый</t>
    </r>
    <r>
      <rPr>
        <sz val="12"/>
        <rFont val="Times New Roman"/>
        <family val="1"/>
        <charset val="204"/>
      </rPr>
      <t xml:space="preserve"> </t>
    </r>
    <r>
      <rPr>
        <sz val="10"/>
        <rFont val="Times New Roman"/>
        <family val="1"/>
        <charset val="204"/>
      </rPr>
      <t xml:space="preserve">(6 базовых заданий и 0-6 баллов за задания повышенного уровня </t>
    </r>
    <r>
      <rPr>
        <i/>
        <sz val="10"/>
        <rFont val="Times New Roman"/>
        <family val="1"/>
        <charset val="204"/>
      </rPr>
      <t>или</t>
    </r>
    <r>
      <rPr>
        <sz val="10"/>
        <rFont val="Times New Roman"/>
        <family val="1"/>
        <charset val="204"/>
      </rPr>
      <t xml:space="preserve"> 7 базовыз заданий и 0-4 балла за задания повышенного уровня</t>
    </r>
    <r>
      <rPr>
        <i/>
        <sz val="10"/>
        <rFont val="Times New Roman"/>
        <family val="1"/>
        <charset val="204"/>
      </rPr>
      <t xml:space="preserve"> или </t>
    </r>
    <r>
      <rPr>
        <sz val="10"/>
        <rFont val="Times New Roman"/>
        <family val="1"/>
        <charset val="204"/>
      </rPr>
      <t>8-10 базовых заданий и 0-2 балла за задания повышенного уровня)</t>
    </r>
  </si>
  <si>
    <r>
      <rPr>
        <b/>
        <sz val="12"/>
        <rFont val="Times New Roman"/>
        <family val="1"/>
        <charset val="204"/>
      </rPr>
      <t>Повышенный</t>
    </r>
    <r>
      <rPr>
        <sz val="12"/>
        <rFont val="Times New Roman"/>
        <family val="1"/>
        <charset val="204"/>
      </rPr>
      <t xml:space="preserve"> </t>
    </r>
    <r>
      <rPr>
        <sz val="10"/>
        <rFont val="Times New Roman"/>
        <family val="1"/>
        <charset val="204"/>
      </rPr>
      <t xml:space="preserve">(7 базовых заданий и 5-6 баллов за задания повышенного уровня </t>
    </r>
    <r>
      <rPr>
        <i/>
        <sz val="10"/>
        <rFont val="Times New Roman"/>
        <family val="1"/>
        <charset val="204"/>
      </rPr>
      <t>или</t>
    </r>
    <r>
      <rPr>
        <sz val="10"/>
        <rFont val="Times New Roman"/>
        <family val="1"/>
        <charset val="204"/>
      </rPr>
      <t xml:space="preserve"> 8 базовых заданий и 3-6 баллов за задания повышенного уровня </t>
    </r>
    <r>
      <rPr>
        <i/>
        <sz val="10"/>
        <rFont val="Times New Roman"/>
        <family val="1"/>
        <charset val="204"/>
      </rPr>
      <t xml:space="preserve">или </t>
    </r>
    <r>
      <rPr>
        <sz val="10"/>
        <rFont val="Times New Roman"/>
        <family val="1"/>
        <charset val="204"/>
      </rPr>
      <t>9-10 базовых заданий и 3-4 балла за задания повышенного уровня)</t>
    </r>
  </si>
  <si>
    <r>
      <rPr>
        <b/>
        <sz val="12"/>
        <rFont val="Times New Roman"/>
        <family val="1"/>
        <charset val="204"/>
      </rPr>
      <t>Высокий</t>
    </r>
    <r>
      <rPr>
        <sz val="12"/>
        <rFont val="Times New Roman"/>
        <family val="1"/>
        <charset val="204"/>
      </rPr>
      <t xml:space="preserve"> </t>
    </r>
    <r>
      <rPr>
        <sz val="10"/>
        <rFont val="Times New Roman"/>
        <family val="1"/>
        <charset val="204"/>
      </rPr>
      <t>(9-10 базовых заданий и 5-6 баллов за задания повышенного уровня)</t>
    </r>
  </si>
  <si>
    <t>Математика</t>
  </si>
  <si>
    <t>Русский язык</t>
  </si>
  <si>
    <t>Среднее</t>
  </si>
  <si>
    <t>Результаты выполнения контрольной работы по русскому языку по отдельным заданиям (1 класс, конец 2014/2015 учебного года)</t>
  </si>
  <si>
    <t>Анализ выполнения контрольной работы по русскому языку по элементам содержания (1 класс, конец 2014-2015 учебного года)</t>
  </si>
  <si>
    <t>Различение звуков и букв, осознание звукового состава слов</t>
  </si>
  <si>
    <t>Характеристика парных и непарных по твёрдости-мягкости согласных звуков Сопоставление звуковой и графической формы слова</t>
  </si>
  <si>
    <t>Определение количества слогов в слове и места ударения</t>
  </si>
  <si>
    <t>Нахождение слов, правильно разделенных для переноса</t>
  </si>
  <si>
    <t>Правописание гласных после шипящих</t>
  </si>
  <si>
    <t>Правописание заглавной буквы в начале предложения и в именах собственных</t>
  </si>
  <si>
    <t>Определение границ предложений. Правильное оформление предложений на письме. Овладение алгоритмом безошибочного списывания</t>
  </si>
  <si>
    <t>Нахождение слов, которые нельзя переносить</t>
  </si>
  <si>
    <t>Сопоставление описания звукового состава слова и графической формы слова</t>
  </si>
  <si>
    <t>Составление предложений с заданными словами</t>
  </si>
  <si>
    <t>Фонетика и графика</t>
  </si>
  <si>
    <t>Орфография</t>
  </si>
  <si>
    <t>1-3, 9, 10</t>
  </si>
  <si>
    <t>4-8</t>
  </si>
  <si>
    <t>Орфография. Пунктуация</t>
  </si>
  <si>
    <t>Определение места ударения в слове. (Определение алфавитного порядка слов.)</t>
  </si>
  <si>
    <t>12, 13</t>
  </si>
  <si>
    <t>РЕЗУЛЬТАТЫ ВЫПОЛНЕНИЯ ИТОГОВОЙ КОНТРОЛЬНОЙ РАБОТЫ ПО ЧТЕНИЮ</t>
  </si>
  <si>
    <t>ИТОГОВЫЙ БАЛЛ (максимальное кол-во баллов 14)</t>
  </si>
  <si>
    <r>
      <t xml:space="preserve">Кол-во </t>
    </r>
    <r>
      <rPr>
        <b/>
        <u/>
        <sz val="10"/>
        <rFont val="Cambria"/>
        <family val="1"/>
        <charset val="204"/>
        <scheme val="major"/>
      </rPr>
      <t xml:space="preserve">заданий </t>
    </r>
    <r>
      <rPr>
        <b/>
        <sz val="10"/>
        <rFont val="Cambria"/>
        <family val="1"/>
        <charset val="204"/>
        <scheme val="major"/>
      </rPr>
      <t>базового уровня (максимальное кол-во - 8)</t>
    </r>
  </si>
  <si>
    <r>
      <t xml:space="preserve">Кол-во </t>
    </r>
    <r>
      <rPr>
        <b/>
        <u/>
        <sz val="10"/>
        <rFont val="Cambria"/>
        <family val="1"/>
        <charset val="204"/>
      </rPr>
      <t xml:space="preserve">баллов </t>
    </r>
    <r>
      <rPr>
        <b/>
        <sz val="10"/>
        <rFont val="Cambria"/>
        <family val="1"/>
        <charset val="204"/>
      </rPr>
      <t>за задания повышенного уровня (максимальное кол-во баллов 4)</t>
    </r>
  </si>
  <si>
    <t>Распределение участников по уровням освоения учебного материала по чтению (1 класс, конец 2014/2015 учебного года)</t>
  </si>
  <si>
    <r>
      <rPr>
        <b/>
        <sz val="12"/>
        <rFont val="Times New Roman"/>
        <family val="1"/>
        <charset val="204"/>
      </rPr>
      <t xml:space="preserve">Низкий </t>
    </r>
    <r>
      <rPr>
        <sz val="10"/>
        <rFont val="Times New Roman"/>
        <family val="1"/>
        <charset val="204"/>
      </rPr>
      <t>(0-2 базовых задания и любое количество баллов за задания повышенного уровня)</t>
    </r>
  </si>
  <si>
    <r>
      <rPr>
        <b/>
        <sz val="12"/>
        <rFont val="Times New Roman"/>
        <family val="1"/>
        <charset val="204"/>
      </rPr>
      <t xml:space="preserve">Низкий </t>
    </r>
    <r>
      <rPr>
        <sz val="10"/>
        <rFont val="Times New Roman"/>
        <family val="1"/>
        <charset val="204"/>
      </rPr>
      <t>(0-3 базовых заданий и любое количество баллов за задания повышенного уровня)</t>
    </r>
  </si>
  <si>
    <r>
      <rPr>
        <b/>
        <sz val="12"/>
        <rFont val="Times New Roman"/>
        <family val="1"/>
        <charset val="204"/>
      </rPr>
      <t>Пониженный</t>
    </r>
    <r>
      <rPr>
        <sz val="12"/>
        <rFont val="Times New Roman"/>
        <family val="1"/>
        <charset val="204"/>
      </rPr>
      <t xml:space="preserve"> </t>
    </r>
    <r>
      <rPr>
        <sz val="10"/>
        <rFont val="Times New Roman"/>
        <family val="1"/>
        <charset val="204"/>
      </rPr>
      <t>(3-4 базовых задания и любое количество баллов за задания повышенного уровня)</t>
    </r>
  </si>
  <si>
    <r>
      <rPr>
        <b/>
        <sz val="12"/>
        <rFont val="Times New Roman"/>
        <family val="1"/>
        <charset val="204"/>
      </rPr>
      <t>Базовый</t>
    </r>
    <r>
      <rPr>
        <sz val="12"/>
        <rFont val="Times New Roman"/>
        <family val="1"/>
        <charset val="204"/>
      </rPr>
      <t xml:space="preserve"> </t>
    </r>
    <r>
      <rPr>
        <sz val="10"/>
        <rFont val="Times New Roman"/>
        <family val="1"/>
        <charset val="204"/>
      </rPr>
      <t xml:space="preserve">(5 базовых заданий и 0-4 балла за задания повышенного уровня </t>
    </r>
    <r>
      <rPr>
        <i/>
        <sz val="10"/>
        <rFont val="Times New Roman"/>
        <family val="1"/>
        <charset val="204"/>
      </rPr>
      <t>или</t>
    </r>
    <r>
      <rPr>
        <sz val="10"/>
        <rFont val="Times New Roman"/>
        <family val="1"/>
        <charset val="204"/>
      </rPr>
      <t xml:space="preserve"> 6 базовыз заданий и 0-2 балла за задания повышенного уровня</t>
    </r>
    <r>
      <rPr>
        <i/>
        <sz val="10"/>
        <rFont val="Times New Roman"/>
        <family val="1"/>
        <charset val="204"/>
      </rPr>
      <t xml:space="preserve"> или </t>
    </r>
    <r>
      <rPr>
        <sz val="10"/>
        <rFont val="Times New Roman"/>
        <family val="1"/>
        <charset val="204"/>
      </rPr>
      <t>7-8 базовых заданий и 0-1 балл за задания повышенного уровня)</t>
    </r>
  </si>
  <si>
    <r>
      <rPr>
        <b/>
        <sz val="12"/>
        <rFont val="Times New Roman"/>
        <family val="1"/>
        <charset val="204"/>
      </rPr>
      <t>Повышенный</t>
    </r>
    <r>
      <rPr>
        <sz val="12"/>
        <rFont val="Times New Roman"/>
        <family val="1"/>
        <charset val="204"/>
      </rPr>
      <t xml:space="preserve"> </t>
    </r>
    <r>
      <rPr>
        <sz val="10"/>
        <rFont val="Times New Roman"/>
        <family val="1"/>
        <charset val="204"/>
      </rPr>
      <t xml:space="preserve">(6 базовых заданий и 3-4 балла за задания повышенного уровня </t>
    </r>
    <r>
      <rPr>
        <i/>
        <sz val="10"/>
        <rFont val="Times New Roman"/>
        <family val="1"/>
        <charset val="204"/>
      </rPr>
      <t>или</t>
    </r>
    <r>
      <rPr>
        <sz val="10"/>
        <rFont val="Times New Roman"/>
        <family val="1"/>
        <charset val="204"/>
      </rPr>
      <t xml:space="preserve"> 7 базовых заданий и 2-4 балла за задания повышенного уровня </t>
    </r>
    <r>
      <rPr>
        <i/>
        <sz val="10"/>
        <rFont val="Times New Roman"/>
        <family val="1"/>
        <charset val="204"/>
      </rPr>
      <t xml:space="preserve">или </t>
    </r>
    <r>
      <rPr>
        <sz val="10"/>
        <rFont val="Times New Roman"/>
        <family val="1"/>
        <charset val="204"/>
      </rPr>
      <t>8 базовых заданий и 2 балла за задания повышенного уровня)</t>
    </r>
  </si>
  <si>
    <r>
      <rPr>
        <b/>
        <sz val="12"/>
        <rFont val="Times New Roman"/>
        <family val="1"/>
        <charset val="204"/>
      </rPr>
      <t>Высокий</t>
    </r>
    <r>
      <rPr>
        <sz val="12"/>
        <rFont val="Times New Roman"/>
        <family val="1"/>
        <charset val="204"/>
      </rPr>
      <t xml:space="preserve"> </t>
    </r>
    <r>
      <rPr>
        <sz val="10"/>
        <rFont val="Times New Roman"/>
        <family val="1"/>
        <charset val="204"/>
      </rPr>
      <t>(8 базовых заданий и 3-4 балла за задания повышенного уровня)</t>
    </r>
  </si>
  <si>
    <t>Чтение</t>
  </si>
  <si>
    <t>Результаты выполнения контрольной работы по чтению по отдельным заданиям (1 класс, конец 2014/2015 учебного года)</t>
  </si>
  <si>
    <t>Группа заданий</t>
  </si>
  <si>
    <t>Контролируемое умение</t>
  </si>
  <si>
    <t>1 группа</t>
  </si>
  <si>
    <t>Общее понимание содержания текста</t>
  </si>
  <si>
    <t>Умение находить информацию, заданную в явном виде</t>
  </si>
  <si>
    <t>3 группа</t>
  </si>
  <si>
    <t>Умение выделить последовательность событий, описанных в сказке</t>
  </si>
  <si>
    <t>Поледовательность</t>
  </si>
  <si>
    <t>2 группа</t>
  </si>
  <si>
    <t>Умение сформулировать на основе прочитанного несложный вывод</t>
  </si>
  <si>
    <t>4 группа</t>
  </si>
  <si>
    <t>Умение интерпритировать содержание прочитанного</t>
  </si>
  <si>
    <t>Умение находить информацию, заданную в явном и неявном виде, сделать на основе прочитанного несложный вывод</t>
  </si>
  <si>
    <t>Анализ выполнения контрольной работы по чтению по группам заданий (1 класс, конец 2014-2015 учебного года)</t>
  </si>
  <si>
    <t>Назначение группы заданий</t>
  </si>
  <si>
    <t>Проверка общего понимания содержания текста, проверка умения находить информацию заданную в явном виде</t>
  </si>
  <si>
    <t>1-4, 6</t>
  </si>
  <si>
    <t>Проверка умения извлечь из текста информацию, данную в неявном виде, сформулировать на основе прочитанного несложные выводы</t>
  </si>
  <si>
    <t>7</t>
  </si>
  <si>
    <t>9, 10</t>
  </si>
  <si>
    <t>Проверка понимания последовательности смысловых частей текста</t>
  </si>
  <si>
    <t>Проверка умения понять общий смысл текста, приблизиться к пониманию авторского замысла, определить на основе проведенного смыслового анализа чувства героев</t>
  </si>
  <si>
    <t>5</t>
  </si>
  <si>
    <t>8</t>
  </si>
  <si>
    <t>5. Количество уроков математики в неделю</t>
  </si>
  <si>
    <t>6. Укажите автора учебника "Математика", по которому Вы работаете в этом учебном году</t>
  </si>
  <si>
    <t>Вопрос 6</t>
  </si>
  <si>
    <t>Александрова Э.И. (Система Д.Б. Эльконина - В.В. Давыдова)</t>
  </si>
  <si>
    <t>Александрова Э.И. (УМК "Классическая начальная школа")</t>
  </si>
  <si>
    <t>Аргинская И.И. и др.</t>
  </si>
  <si>
    <t>Башмаков М.И. и др.</t>
  </si>
  <si>
    <t>Гейдман Б.П. и др.</t>
  </si>
  <si>
    <t>Давыдов В.В. и др.</t>
  </si>
  <si>
    <t>Демидова Т.Е. и др</t>
  </si>
  <si>
    <t xml:space="preserve">Истомина Н.Б. </t>
  </si>
  <si>
    <t>Моро М.И. и др.</t>
  </si>
  <si>
    <t>Петерсон Л.Г.</t>
  </si>
  <si>
    <t>Рудницкая В.Н. и др.</t>
  </si>
  <si>
    <t>Чекин А.Л.</t>
  </si>
  <si>
    <t xml:space="preserve">Минаева С.С., Рослова Л.О., Рыдзе О.А. (ВЕНТАНА-ГРАФ) </t>
  </si>
  <si>
    <t>Другой учебник</t>
  </si>
  <si>
    <t>7. Количество уроков русского языка в неделю</t>
  </si>
  <si>
    <t>8. Укажите автора учебника "Русский язык", по которому Вы работаете в этом учебном году</t>
  </si>
  <si>
    <t>Андрианова Т.М. и др.</t>
  </si>
  <si>
    <t>Бунеев Р.Н. и др.</t>
  </si>
  <si>
    <t>Граник Г.Г. и др.</t>
  </si>
  <si>
    <t>Зеленина Л.М. и др.</t>
  </si>
  <si>
    <t>Иванов С.В. и др.</t>
  </si>
  <si>
    <t>Канапина В.П. и др.</t>
  </si>
  <si>
    <t>Ломакович С.В. и др.</t>
  </si>
  <si>
    <t>Полякова А.В.</t>
  </si>
  <si>
    <t>Рамзаева Т.Г.</t>
  </si>
  <si>
    <t>Репкин В.В. и др.</t>
  </si>
  <si>
    <t>Соловейчик М.С. и др.</t>
  </si>
  <si>
    <t>Чуракова Н.А.</t>
  </si>
  <si>
    <t>9. Количество уроков литературного чтения в неделю</t>
  </si>
  <si>
    <t>10. Укажите автора учебника "Литературное чтение", по которому Вы работаете в этом учебном году</t>
  </si>
  <si>
    <t>Вопрос 10</t>
  </si>
  <si>
    <t>Грехнева Г.М. и др.</t>
  </si>
  <si>
    <t>Джежелей О.В.</t>
  </si>
  <si>
    <t>Ефросинина Л.А.</t>
  </si>
  <si>
    <t>Кац Э.Э.</t>
  </si>
  <si>
    <t>Климанова Л.Ф. и др.</t>
  </si>
  <si>
    <t>Кубасов О.В. (УМК "Гармония")</t>
  </si>
  <si>
    <t>Кубасов О.В. (серия "Для сердца и ума")</t>
  </si>
  <si>
    <t>Кудина Г.Н. и др.</t>
  </si>
  <si>
    <t>Лазарев В.И.</t>
  </si>
  <si>
    <t>Матвеева Е.И.</t>
  </si>
  <si>
    <t>Романовская З.И.</t>
  </si>
  <si>
    <t>Свиридова В.Ю.</t>
  </si>
  <si>
    <t>Вопрос 2</t>
  </si>
  <si>
    <r>
      <t xml:space="preserve">11. Каковы, на Ваш взгляд, основные причины возникающие у детей 1-го класса трудностей в школе </t>
    </r>
    <r>
      <rPr>
        <b/>
        <i/>
        <sz val="10"/>
        <rFont val="Arial Cyr"/>
        <charset val="204"/>
      </rPr>
      <t>(не более 2-х ответов)</t>
    </r>
  </si>
  <si>
    <t>1 вариант ответа</t>
  </si>
  <si>
    <t>Вопрос 11</t>
  </si>
  <si>
    <t>Усложненные программы обучения</t>
  </si>
  <si>
    <t>Недостаточный уровнень готовности детей к школе</t>
  </si>
  <si>
    <t>Перегрузка учащихся учебными предметами</t>
  </si>
  <si>
    <t>Перегрузка учащихся дополнительным образованием (спорт, музыка и др.)</t>
  </si>
  <si>
    <t>Ухудшение здоровья детей</t>
  </si>
  <si>
    <t>Недостаточная поддержка семьёй ребенка в процессе обучения в школе</t>
  </si>
  <si>
    <t>Трудности в отношениях детей с учителями</t>
  </si>
  <si>
    <t>Трудности в отношениях детей со сверстниками</t>
  </si>
  <si>
    <t>Перегрузка детей домашней работой</t>
  </si>
  <si>
    <t>Другое</t>
  </si>
  <si>
    <t>2 вариант ответа</t>
  </si>
  <si>
    <t>12. Ваш возраст</t>
  </si>
  <si>
    <t>13. Ваша категория</t>
  </si>
  <si>
    <t>14. Ваш стаж (число полных лет)</t>
  </si>
  <si>
    <t>Вопрос 13</t>
  </si>
  <si>
    <t>Номер задания БУ</t>
  </si>
  <si>
    <t>Номер задания ПУ</t>
  </si>
  <si>
    <t>код класса</t>
  </si>
  <si>
    <t>0100</t>
  </si>
  <si>
    <t>0102</t>
  </si>
  <si>
    <t>0103</t>
  </si>
  <si>
    <t>0104</t>
  </si>
  <si>
    <t>0105</t>
  </si>
  <si>
    <t>0106</t>
  </si>
  <si>
    <t>0107</t>
  </si>
  <si>
    <t>0108</t>
  </si>
  <si>
    <t>0109</t>
  </si>
  <si>
    <t>0110</t>
  </si>
  <si>
    <t>0111</t>
  </si>
  <si>
    <t>0112</t>
  </si>
  <si>
    <t>0113</t>
  </si>
  <si>
    <t>0114</t>
  </si>
  <si>
    <t>0115</t>
  </si>
  <si>
    <t>0116</t>
  </si>
  <si>
    <t>0117</t>
  </si>
  <si>
    <t>0118</t>
  </si>
  <si>
    <t>0119</t>
  </si>
  <si>
    <t>0120</t>
  </si>
  <si>
    <t>1, 2 - учащийся выполнял работу, 0 - не выполнял работу</t>
  </si>
  <si>
    <t>прерывистый</t>
  </si>
  <si>
    <t>хвост</t>
  </si>
  <si>
    <r>
      <rPr>
        <b/>
        <sz val="10"/>
        <rFont val="Arial Cyr"/>
        <charset val="204"/>
      </rPr>
      <t>Допустимые</t>
    </r>
    <r>
      <rPr>
        <sz val="10"/>
        <rFont val="Arial Cyr"/>
        <charset val="204"/>
      </rPr>
      <t xml:space="preserve"> баллы за задания</t>
    </r>
  </si>
  <si>
    <t>муниципальное общеобразовательное учреждение средняя общеобразовательная школа с углубленным изучением отдельных предметов № 80</t>
  </si>
  <si>
    <t>2007</t>
  </si>
  <si>
    <t>2006</t>
  </si>
  <si>
    <t>ДА</t>
  </si>
  <si>
    <t>прерыв</t>
  </si>
  <si>
    <t>кот</t>
  </si>
  <si>
    <t>Балханова Оксана Анатольевна</t>
  </si>
  <si>
    <t>начальная</t>
  </si>
  <si>
    <t>06 мая 2015 года</t>
  </si>
  <si>
    <t>07 мая 2015 года</t>
  </si>
  <si>
    <t>13 мая 2015 года</t>
  </si>
</sst>
</file>

<file path=xl/styles.xml><?xml version="1.0" encoding="utf-8"?>
<styleSheet xmlns="http://schemas.openxmlformats.org/spreadsheetml/2006/main">
  <numFmts count="4">
    <numFmt numFmtId="164" formatCode="[$-FC19]dd\ mmmm\ yyyy\ \г\.;@"/>
    <numFmt numFmtId="165" formatCode="0.0%"/>
    <numFmt numFmtId="166" formatCode="0.0"/>
    <numFmt numFmtId="167" formatCode="0;[Red]0"/>
  </numFmts>
  <fonts count="53">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Cambria"/>
      <family val="1"/>
      <charset val="204"/>
      <scheme val="major"/>
    </font>
    <font>
      <b/>
      <sz val="11"/>
      <name val="Cambria"/>
      <family val="1"/>
      <charset val="204"/>
      <scheme val="major"/>
    </font>
    <font>
      <sz val="2"/>
      <name val="Cambria"/>
      <family val="1"/>
      <charset val="204"/>
      <scheme val="major"/>
    </font>
    <font>
      <b/>
      <sz val="10"/>
      <name val="Cambria"/>
      <family val="1"/>
      <charset val="204"/>
      <scheme val="major"/>
    </font>
    <font>
      <sz val="10"/>
      <name val="Cambria"/>
      <family val="1"/>
      <charset val="204"/>
    </font>
    <font>
      <b/>
      <sz val="14"/>
      <name val="Cambria"/>
      <family val="1"/>
      <charset val="204"/>
      <scheme val="major"/>
    </font>
    <font>
      <b/>
      <sz val="12"/>
      <name val="Cambria"/>
      <family val="1"/>
      <charset val="204"/>
      <scheme val="major"/>
    </font>
    <font>
      <b/>
      <sz val="8"/>
      <name val="Cambria"/>
      <family val="1"/>
      <charset val="204"/>
      <scheme val="major"/>
    </font>
    <font>
      <sz val="8"/>
      <name val="Cambria"/>
      <family val="1"/>
      <charset val="204"/>
      <scheme val="major"/>
    </font>
    <font>
      <b/>
      <sz val="10"/>
      <name val="Arial Cyr"/>
      <charset val="204"/>
    </font>
    <font>
      <sz val="10"/>
      <name val="Arial Cyr"/>
      <family val="2"/>
      <charset val="204"/>
    </font>
    <font>
      <sz val="14"/>
      <name val="Cambria"/>
      <family val="1"/>
      <charset val="204"/>
      <scheme val="major"/>
    </font>
    <font>
      <b/>
      <u/>
      <sz val="10"/>
      <name val="Cambria"/>
      <family val="1"/>
      <charset val="204"/>
    </font>
    <font>
      <b/>
      <sz val="10"/>
      <name val="Cambria"/>
      <family val="1"/>
      <charset val="204"/>
    </font>
    <font>
      <b/>
      <sz val="10"/>
      <color rgb="FFFF0000"/>
      <name val="Cambria"/>
      <family val="1"/>
      <charset val="204"/>
      <scheme val="major"/>
    </font>
    <font>
      <sz val="10"/>
      <color rgb="FFFF0000"/>
      <name val="Cambria"/>
      <family val="1"/>
      <charset val="204"/>
      <scheme val="major"/>
    </font>
    <font>
      <sz val="10"/>
      <color rgb="FFFF0000"/>
      <name val="Arial Cyr"/>
      <charset val="204"/>
    </font>
    <font>
      <b/>
      <sz val="10"/>
      <color rgb="FFFF0000"/>
      <name val="Arial Cyr"/>
      <charset val="204"/>
    </font>
    <font>
      <b/>
      <u/>
      <sz val="10"/>
      <name val="Cambria"/>
      <family val="1"/>
      <charset val="204"/>
      <scheme val="major"/>
    </font>
    <font>
      <b/>
      <sz val="12"/>
      <name val="Times New Roman"/>
      <family val="1"/>
      <charset val="204"/>
    </font>
    <font>
      <sz val="12"/>
      <name val="Times New Roman"/>
      <family val="1"/>
      <charset val="204"/>
    </font>
    <font>
      <b/>
      <sz val="12"/>
      <color theme="1"/>
      <name val="Times New Roman"/>
      <family val="1"/>
      <charset val="204"/>
    </font>
    <font>
      <b/>
      <i/>
      <sz val="14"/>
      <color theme="1"/>
      <name val="Times New Roman"/>
      <family val="1"/>
      <charset val="204"/>
    </font>
    <font>
      <sz val="10"/>
      <name val="Times New Roman"/>
      <family val="1"/>
      <charset val="204"/>
    </font>
    <font>
      <b/>
      <i/>
      <sz val="12"/>
      <color theme="1"/>
      <name val="Times New Roman"/>
      <family val="1"/>
      <charset val="204"/>
    </font>
    <font>
      <b/>
      <i/>
      <sz val="11"/>
      <color theme="1"/>
      <name val="Times New Roman"/>
      <family val="1"/>
      <charset val="204"/>
    </font>
    <font>
      <b/>
      <sz val="10"/>
      <name val="Arial Cyr"/>
      <family val="2"/>
      <charset val="204"/>
    </font>
    <font>
      <b/>
      <sz val="11"/>
      <name val="Arial Cyr"/>
      <family val="2"/>
      <charset val="204"/>
    </font>
    <font>
      <b/>
      <sz val="12"/>
      <name val="Times New Roman"/>
      <family val="1"/>
    </font>
    <font>
      <sz val="11"/>
      <name val="Arial Cyr"/>
      <family val="2"/>
      <charset val="204"/>
    </font>
    <font>
      <b/>
      <sz val="12"/>
      <name val="Arial Cyr"/>
      <family val="2"/>
      <charset val="204"/>
    </font>
    <font>
      <sz val="12"/>
      <name val="Arial Cyr"/>
      <family val="2"/>
      <charset val="204"/>
    </font>
    <font>
      <b/>
      <sz val="16"/>
      <name val="Arial Cyr"/>
      <family val="2"/>
      <charset val="204"/>
    </font>
    <font>
      <sz val="16"/>
      <name val="Arial Cyr"/>
      <family val="2"/>
      <charset val="204"/>
    </font>
    <font>
      <sz val="11"/>
      <color rgb="FF9C0006"/>
      <name val="Calibri"/>
      <family val="2"/>
      <charset val="204"/>
      <scheme val="minor"/>
    </font>
    <font>
      <sz val="10"/>
      <color theme="0"/>
      <name val="Arial Cyr"/>
      <charset val="204"/>
    </font>
    <font>
      <sz val="11"/>
      <color theme="1"/>
      <name val="Cambria"/>
      <family val="1"/>
      <charset val="204"/>
      <scheme val="major"/>
    </font>
    <font>
      <sz val="10"/>
      <color theme="0"/>
      <name val="Times New Roman"/>
      <family val="1"/>
      <charset val="204"/>
    </font>
    <font>
      <sz val="10"/>
      <color rgb="FFC00000"/>
      <name val="Cambria"/>
      <family val="1"/>
      <charset val="204"/>
      <scheme val="major"/>
    </font>
    <font>
      <sz val="10"/>
      <color rgb="FFC00000"/>
      <name val="Arial Cyr"/>
      <charset val="204"/>
    </font>
    <font>
      <b/>
      <sz val="10"/>
      <color rgb="FFC00000"/>
      <name val="Cambria"/>
      <family val="1"/>
      <charset val="204"/>
      <scheme val="major"/>
    </font>
    <font>
      <sz val="10"/>
      <color rgb="FFFF0000"/>
      <name val="Times New Roman"/>
      <family val="1"/>
      <charset val="204"/>
    </font>
    <font>
      <i/>
      <sz val="10"/>
      <name val="Times New Roman"/>
      <family val="1"/>
      <charset val="204"/>
    </font>
    <font>
      <b/>
      <i/>
      <sz val="10"/>
      <name val="Arial Cyr"/>
      <charset val="204"/>
    </font>
    <font>
      <sz val="12"/>
      <color theme="0"/>
      <name val="Times New Roman"/>
      <family val="1"/>
      <charset val="204"/>
    </font>
    <font>
      <sz val="10"/>
      <name val="Times New Roman"/>
      <family val="1"/>
    </font>
  </fonts>
  <fills count="17">
    <fill>
      <patternFill patternType="none"/>
    </fill>
    <fill>
      <patternFill patternType="gray125"/>
    </fill>
    <fill>
      <patternFill patternType="solid">
        <fgColor theme="5" tint="0.7999816888943144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indexed="22"/>
        <bgColor indexed="64"/>
      </patternFill>
    </fill>
    <fill>
      <patternFill patternType="solid">
        <fgColor rgb="FFFFC7CE"/>
      </patternFill>
    </fill>
    <fill>
      <patternFill patternType="solid">
        <fgColor rgb="FFFFFF0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FFC000"/>
        <bgColor indexed="64"/>
      </patternFill>
    </fill>
    <fill>
      <patternFill patternType="solid">
        <fgColor theme="4" tint="0.79998168889431442"/>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s>
  <cellStyleXfs count="9">
    <xf numFmtId="0" fontId="0" fillId="0" borderId="0"/>
    <xf numFmtId="9" fontId="5" fillId="0" borderId="0" applyFont="0" applyFill="0" applyBorder="0" applyAlignment="0" applyProtection="0"/>
    <xf numFmtId="0" fontId="17" fillId="0" borderId="0"/>
    <xf numFmtId="9" fontId="6" fillId="0" borderId="0" applyFont="0" applyFill="0" applyBorder="0" applyAlignment="0" applyProtection="0"/>
    <xf numFmtId="9" fontId="4" fillId="0" borderId="0" applyFont="0" applyFill="0" applyBorder="0" applyAlignment="0" applyProtection="0"/>
    <xf numFmtId="0" fontId="41" fillId="9" borderId="0" applyNumberFormat="0" applyBorder="0" applyAlignment="0" applyProtection="0"/>
    <xf numFmtId="9" fontId="3" fillId="0" borderId="0" applyFont="0" applyFill="0" applyBorder="0" applyAlignment="0" applyProtection="0"/>
    <xf numFmtId="0" fontId="2" fillId="0" borderId="0"/>
    <xf numFmtId="9" fontId="1" fillId="0" borderId="0" applyFont="0" applyFill="0" applyBorder="0" applyAlignment="0" applyProtection="0"/>
  </cellStyleXfs>
  <cellXfs count="530">
    <xf numFmtId="0" fontId="0" fillId="0" borderId="0" xfId="0"/>
    <xf numFmtId="0" fontId="0" fillId="0" borderId="0" xfId="0" applyBorder="1" applyProtection="1">
      <protection hidden="1"/>
    </xf>
    <xf numFmtId="0" fontId="7" fillId="0" borderId="0" xfId="0" applyFont="1" applyBorder="1" applyProtection="1">
      <protection hidden="1"/>
    </xf>
    <xf numFmtId="0" fontId="7" fillId="0" borderId="0" xfId="0" applyFont="1" applyBorder="1" applyAlignment="1" applyProtection="1">
      <alignment horizontal="center" vertical="center"/>
      <protection hidden="1"/>
    </xf>
    <xf numFmtId="0" fontId="8" fillId="0" borderId="0"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center" vertical="center" wrapText="1"/>
      <protection locked="0"/>
    </xf>
    <xf numFmtId="0" fontId="0" fillId="0" borderId="0" xfId="0" applyProtection="1">
      <protection hidden="1"/>
    </xf>
    <xf numFmtId="0" fontId="7" fillId="0" borderId="0" xfId="0" applyFont="1" applyProtection="1">
      <protection hidden="1"/>
    </xf>
    <xf numFmtId="0" fontId="9" fillId="0" borderId="0" xfId="0" applyFont="1" applyFill="1" applyBorder="1" applyAlignment="1" applyProtection="1">
      <alignment horizontal="center" vertical="center"/>
      <protection hidden="1"/>
    </xf>
    <xf numFmtId="0" fontId="7" fillId="0" borderId="0" xfId="0" applyFont="1" applyFill="1" applyBorder="1" applyAlignment="1" applyProtection="1">
      <protection hidden="1"/>
    </xf>
    <xf numFmtId="0" fontId="0" fillId="0" borderId="0" xfId="0" applyAlignment="1" applyProtection="1">
      <alignment wrapText="1"/>
      <protection hidden="1"/>
    </xf>
    <xf numFmtId="0" fontId="10"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wrapText="1"/>
      <protection hidden="1"/>
    </xf>
    <xf numFmtId="0" fontId="12" fillId="0" borderId="0" xfId="0" applyFont="1" applyBorder="1" applyProtection="1">
      <protection hidden="1"/>
    </xf>
    <xf numFmtId="0" fontId="12" fillId="0" borderId="0" xfId="0" applyFont="1" applyBorder="1" applyAlignment="1" applyProtection="1">
      <alignment horizontal="center" vertical="center"/>
      <protection hidden="1"/>
    </xf>
    <xf numFmtId="49" fontId="0" fillId="0" borderId="0" xfId="0" applyNumberFormat="1" applyProtection="1">
      <protection hidden="1"/>
    </xf>
    <xf numFmtId="49" fontId="13" fillId="0" borderId="6" xfId="0" applyNumberFormat="1" applyFont="1" applyFill="1" applyBorder="1" applyAlignment="1" applyProtection="1">
      <alignment horizontal="center"/>
      <protection hidden="1"/>
    </xf>
    <xf numFmtId="49" fontId="13" fillId="0" borderId="0" xfId="0" applyNumberFormat="1" applyFont="1" applyFill="1" applyBorder="1" applyAlignment="1" applyProtection="1">
      <alignment horizontal="center" vertical="center"/>
      <protection hidden="1"/>
    </xf>
    <xf numFmtId="49" fontId="13" fillId="0" borderId="7" xfId="0" applyNumberFormat="1" applyFont="1" applyFill="1" applyBorder="1" applyAlignment="1" applyProtection="1">
      <alignment horizontal="center"/>
      <protection hidden="1"/>
    </xf>
    <xf numFmtId="49" fontId="13" fillId="0" borderId="8" xfId="0" applyNumberFormat="1" applyFont="1" applyFill="1" applyBorder="1" applyAlignment="1" applyProtection="1">
      <alignment horizontal="center"/>
      <protection hidden="1"/>
    </xf>
    <xf numFmtId="49" fontId="13" fillId="0" borderId="9" xfId="0" applyNumberFormat="1" applyFont="1" applyFill="1" applyBorder="1" applyAlignment="1" applyProtection="1">
      <alignment horizontal="center"/>
      <protection locked="0" hidden="1"/>
    </xf>
    <xf numFmtId="0" fontId="7" fillId="0" borderId="14" xfId="0" applyFont="1" applyBorder="1" applyAlignment="1" applyProtection="1">
      <alignment horizontal="center"/>
      <protection hidden="1"/>
    </xf>
    <xf numFmtId="0" fontId="7" fillId="0" borderId="0" xfId="0" applyFont="1" applyBorder="1" applyAlignment="1" applyProtection="1">
      <alignment horizontal="center" vertical="center"/>
      <protection locked="0" hidden="1"/>
    </xf>
    <xf numFmtId="0" fontId="7" fillId="0" borderId="0" xfId="0" applyNumberFormat="1" applyFont="1" applyBorder="1" applyProtection="1">
      <protection locked="0"/>
    </xf>
    <xf numFmtId="0" fontId="7" fillId="0" borderId="0" xfId="0" applyNumberFormat="1" applyFont="1" applyBorder="1" applyAlignment="1" applyProtection="1">
      <alignment horizontal="center"/>
      <protection hidden="1"/>
    </xf>
    <xf numFmtId="0" fontId="7" fillId="0" borderId="0" xfId="0" applyNumberFormat="1" applyFont="1" applyBorder="1" applyAlignment="1" applyProtection="1">
      <alignment horizontal="center"/>
      <protection locked="0"/>
    </xf>
    <xf numFmtId="49" fontId="7" fillId="0" borderId="0" xfId="0" applyNumberFormat="1" applyFont="1" applyBorder="1" applyAlignment="1" applyProtection="1">
      <alignment horizontal="center"/>
      <protection locked="0"/>
    </xf>
    <xf numFmtId="49" fontId="7" fillId="0" borderId="0" xfId="0" applyNumberFormat="1" applyFont="1" applyFill="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16" xfId="0" applyFont="1" applyBorder="1" applyAlignment="1" applyProtection="1">
      <alignment horizontal="center"/>
      <protection hidden="1"/>
    </xf>
    <xf numFmtId="0" fontId="7" fillId="0" borderId="6" xfId="0" applyFont="1" applyBorder="1" applyAlignment="1" applyProtection="1">
      <alignment horizontal="center" vertical="center"/>
      <protection locked="0" hidden="1"/>
    </xf>
    <xf numFmtId="0" fontId="7" fillId="0" borderId="6" xfId="0" applyNumberFormat="1" applyFont="1" applyBorder="1" applyProtection="1">
      <protection locked="0"/>
    </xf>
    <xf numFmtId="0" fontId="7" fillId="0" borderId="6" xfId="0" applyNumberFormat="1" applyFont="1" applyBorder="1" applyAlignment="1" applyProtection="1">
      <alignment horizontal="center"/>
      <protection hidden="1"/>
    </xf>
    <xf numFmtId="0" fontId="7" fillId="0" borderId="6" xfId="0" applyNumberFormat="1" applyFont="1" applyBorder="1" applyAlignment="1" applyProtection="1">
      <alignment horizontal="center"/>
      <protection locked="0"/>
    </xf>
    <xf numFmtId="49" fontId="7" fillId="0" borderId="6" xfId="0" applyNumberFormat="1" applyFont="1" applyBorder="1" applyAlignment="1" applyProtection="1">
      <alignment horizontal="center"/>
      <protection locked="0"/>
    </xf>
    <xf numFmtId="49" fontId="7" fillId="0" borderId="6" xfId="0" applyNumberFormat="1" applyFont="1" applyFill="1" applyBorder="1" applyAlignment="1" applyProtection="1">
      <alignment horizontal="center"/>
      <protection locked="0"/>
    </xf>
    <xf numFmtId="0" fontId="7" fillId="0" borderId="17" xfId="0" applyFont="1" applyBorder="1" applyAlignment="1" applyProtection="1">
      <alignment horizontal="center"/>
      <protection locked="0"/>
    </xf>
    <xf numFmtId="0" fontId="7" fillId="0" borderId="12" xfId="0" applyFont="1" applyBorder="1" applyAlignment="1" applyProtection="1">
      <alignment horizontal="center" vertical="center"/>
      <protection locked="0" hidden="1"/>
    </xf>
    <xf numFmtId="0" fontId="7" fillId="0" borderId="9" xfId="0" applyFont="1" applyBorder="1" applyAlignment="1" applyProtection="1">
      <alignment horizontal="center" vertical="center"/>
      <protection locked="0" hidden="1"/>
    </xf>
    <xf numFmtId="0" fontId="7" fillId="0" borderId="0" xfId="0" applyFont="1"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7" fillId="3" borderId="0" xfId="0" applyFont="1" applyFill="1" applyProtection="1">
      <protection hidden="1"/>
    </xf>
    <xf numFmtId="0" fontId="0" fillId="3" borderId="0" xfId="0" applyFill="1" applyProtection="1">
      <protection hidden="1"/>
    </xf>
    <xf numFmtId="0" fontId="7" fillId="3" borderId="0" xfId="0" applyFont="1" applyFill="1" applyAlignment="1" applyProtection="1">
      <protection hidden="1"/>
    </xf>
    <xf numFmtId="0" fontId="14" fillId="3" borderId="0" xfId="0" applyFont="1" applyFill="1" applyBorder="1" applyAlignment="1" applyProtection="1">
      <alignment horizontal="center" vertical="center" wrapText="1"/>
      <protection hidden="1"/>
    </xf>
    <xf numFmtId="0" fontId="9" fillId="3" borderId="0" xfId="0" applyFont="1" applyFill="1" applyBorder="1" applyAlignment="1" applyProtection="1">
      <protection hidden="1"/>
    </xf>
    <xf numFmtId="0" fontId="7" fillId="3" borderId="0" xfId="0" applyFont="1" applyFill="1" applyBorder="1" applyAlignment="1" applyProtection="1">
      <protection hidden="1"/>
    </xf>
    <xf numFmtId="0" fontId="7" fillId="3" borderId="0" xfId="0" applyFont="1" applyFill="1" applyAlignment="1" applyProtection="1">
      <alignment wrapText="1"/>
      <protection hidden="1"/>
    </xf>
    <xf numFmtId="0" fontId="7" fillId="0" borderId="0" xfId="0" applyFont="1" applyFill="1" applyBorder="1" applyAlignment="1">
      <alignment wrapText="1"/>
    </xf>
    <xf numFmtId="0" fontId="7" fillId="3" borderId="0" xfId="0" applyFont="1" applyFill="1" applyBorder="1" applyAlignment="1" applyProtection="1">
      <alignment wrapText="1"/>
      <protection hidden="1"/>
    </xf>
    <xf numFmtId="0" fontId="10" fillId="3" borderId="0" xfId="0" applyFont="1" applyFill="1" applyBorder="1" applyAlignment="1" applyProtection="1">
      <alignment horizontal="left" wrapText="1"/>
      <protection hidden="1"/>
    </xf>
    <xf numFmtId="0" fontId="10" fillId="3" borderId="0" xfId="0" applyFont="1" applyFill="1" applyBorder="1" applyAlignment="1" applyProtection="1">
      <alignment horizontal="right"/>
      <protection hidden="1"/>
    </xf>
    <xf numFmtId="0" fontId="13" fillId="3" borderId="19" xfId="0" applyFont="1" applyFill="1" applyBorder="1" applyAlignment="1" applyProtection="1">
      <alignment horizontal="center"/>
      <protection hidden="1"/>
    </xf>
    <xf numFmtId="0" fontId="10" fillId="3" borderId="1" xfId="0" applyFont="1" applyFill="1" applyBorder="1" applyAlignment="1" applyProtection="1">
      <alignment horizontal="center" vertical="center"/>
      <protection locked="0" hidden="1"/>
    </xf>
    <xf numFmtId="0" fontId="15" fillId="3" borderId="0" xfId="0" applyFont="1" applyFill="1" applyBorder="1" applyAlignment="1" applyProtection="1">
      <protection hidden="1"/>
    </xf>
    <xf numFmtId="0" fontId="16" fillId="0" borderId="20" xfId="0" applyFont="1" applyBorder="1" applyProtection="1">
      <protection hidden="1"/>
    </xf>
    <xf numFmtId="0" fontId="16" fillId="0" borderId="21" xfId="0" applyFont="1" applyBorder="1" applyProtection="1">
      <protection hidden="1"/>
    </xf>
    <xf numFmtId="0" fontId="10" fillId="0" borderId="9" xfId="0" applyFont="1" applyFill="1" applyBorder="1" applyAlignment="1" applyProtection="1">
      <alignment horizontal="center" vertical="center" textRotation="90" wrapText="1"/>
      <protection hidden="1"/>
    </xf>
    <xf numFmtId="0" fontId="10" fillId="0" borderId="9" xfId="0" applyFont="1" applyFill="1" applyBorder="1" applyAlignment="1" applyProtection="1">
      <alignment horizontal="center" vertical="center" wrapText="1"/>
      <protection hidden="1"/>
    </xf>
    <xf numFmtId="0" fontId="7" fillId="3" borderId="9" xfId="0" applyFont="1" applyFill="1" applyBorder="1" applyAlignment="1" applyProtection="1">
      <alignment vertical="center" wrapText="1"/>
      <protection hidden="1"/>
    </xf>
    <xf numFmtId="0" fontId="7" fillId="3" borderId="9" xfId="0" applyNumberFormat="1" applyFont="1" applyFill="1" applyBorder="1" applyAlignment="1" applyProtection="1">
      <alignment horizontal="center" vertical="center" wrapText="1"/>
      <protection locked="0" hidden="1"/>
    </xf>
    <xf numFmtId="0" fontId="7" fillId="3" borderId="0" xfId="0" applyFont="1" applyFill="1" applyBorder="1" applyProtection="1">
      <protection hidden="1"/>
    </xf>
    <xf numFmtId="0" fontId="0" fillId="4" borderId="0" xfId="0" applyFill="1" applyBorder="1" applyProtection="1">
      <protection hidden="1"/>
    </xf>
    <xf numFmtId="0" fontId="0" fillId="3" borderId="0" xfId="0" applyFill="1" applyBorder="1" applyAlignment="1" applyProtection="1">
      <alignment wrapText="1"/>
      <protection hidden="1"/>
    </xf>
    <xf numFmtId="0" fontId="13" fillId="0" borderId="0" xfId="0" applyFont="1" applyFill="1" applyBorder="1" applyAlignment="1" applyProtection="1">
      <protection hidden="1"/>
    </xf>
    <xf numFmtId="0" fontId="10" fillId="0" borderId="9" xfId="0" applyFont="1" applyFill="1" applyBorder="1" applyAlignment="1" applyProtection="1">
      <alignment horizontal="center" vertical="center" textRotation="90"/>
      <protection hidden="1"/>
    </xf>
    <xf numFmtId="0" fontId="10" fillId="0" borderId="12" xfId="0" applyFont="1" applyFill="1" applyBorder="1" applyAlignment="1">
      <alignment horizontal="center" vertical="center" wrapText="1"/>
    </xf>
    <xf numFmtId="0" fontId="10" fillId="0" borderId="32" xfId="0" applyFont="1" applyFill="1" applyBorder="1" applyAlignment="1" applyProtection="1">
      <alignment horizontal="center" vertical="center" textRotation="90" wrapText="1"/>
      <protection hidden="1"/>
    </xf>
    <xf numFmtId="0" fontId="10" fillId="0" borderId="12" xfId="0" applyFont="1" applyFill="1" applyBorder="1" applyAlignment="1" applyProtection="1">
      <alignment horizontal="center" vertical="center" textRotation="90" wrapText="1"/>
      <protection hidden="1"/>
    </xf>
    <xf numFmtId="0" fontId="10" fillId="0" borderId="12" xfId="0" applyFont="1" applyFill="1" applyBorder="1" applyAlignment="1" applyProtection="1">
      <alignment horizontal="center" vertical="center" wrapText="1"/>
      <protection hidden="1"/>
    </xf>
    <xf numFmtId="0" fontId="10" fillId="0" borderId="9" xfId="0" applyFont="1" applyFill="1" applyBorder="1" applyAlignment="1">
      <alignment horizontal="center" vertical="center" wrapText="1"/>
    </xf>
    <xf numFmtId="0" fontId="10" fillId="0" borderId="26" xfId="0" applyFont="1" applyFill="1" applyBorder="1" applyAlignment="1" applyProtection="1">
      <alignment horizontal="center" vertical="center" textRotation="90" wrapText="1"/>
      <protection hidden="1"/>
    </xf>
    <xf numFmtId="0" fontId="21" fillId="6" borderId="12" xfId="0" applyFont="1" applyFill="1" applyBorder="1" applyAlignment="1" applyProtection="1">
      <alignment horizontal="center" vertical="center" textRotation="90"/>
      <protection hidden="1"/>
    </xf>
    <xf numFmtId="0" fontId="21" fillId="6" borderId="16" xfId="0" applyFont="1" applyFill="1" applyBorder="1" applyAlignment="1" applyProtection="1">
      <alignment horizontal="center" vertical="center"/>
      <protection hidden="1"/>
    </xf>
    <xf numFmtId="0" fontId="22" fillId="6" borderId="12"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3" fillId="5" borderId="12" xfId="0" applyFont="1" applyFill="1" applyBorder="1" applyProtection="1">
      <protection hidden="1"/>
    </xf>
    <xf numFmtId="0" fontId="21" fillId="6" borderId="9" xfId="0" applyFont="1" applyFill="1" applyBorder="1" applyAlignment="1" applyProtection="1">
      <alignment horizontal="center" vertical="center" textRotation="90"/>
      <protection hidden="1"/>
    </xf>
    <xf numFmtId="0" fontId="21" fillId="6" borderId="18" xfId="0" applyFont="1" applyFill="1" applyBorder="1" applyAlignment="1" applyProtection="1">
      <alignment horizontal="center" vertical="center"/>
      <protection hidden="1"/>
    </xf>
    <xf numFmtId="0" fontId="21" fillId="5" borderId="26" xfId="0" applyFont="1" applyFill="1" applyBorder="1" applyAlignment="1" applyProtection="1">
      <alignment horizontal="center" vertical="center" wrapText="1"/>
      <protection hidden="1"/>
    </xf>
    <xf numFmtId="0" fontId="21" fillId="5" borderId="9" xfId="0" applyFont="1" applyFill="1" applyBorder="1" applyAlignment="1" applyProtection="1">
      <alignment horizontal="center" vertical="center" wrapText="1"/>
      <protection hidden="1"/>
    </xf>
    <xf numFmtId="0" fontId="21" fillId="6" borderId="10" xfId="0" applyFont="1" applyFill="1" applyBorder="1" applyAlignment="1">
      <alignment horizontal="center" textRotation="90"/>
    </xf>
    <xf numFmtId="0" fontId="21" fillId="6" borderId="13" xfId="0" applyFont="1" applyFill="1" applyBorder="1" applyAlignment="1">
      <alignment horizontal="center"/>
    </xf>
    <xf numFmtId="0" fontId="7" fillId="3" borderId="18" xfId="0" applyFont="1" applyFill="1" applyBorder="1" applyAlignment="1" applyProtection="1">
      <alignment vertical="center" wrapText="1"/>
      <protection hidden="1"/>
    </xf>
    <xf numFmtId="0" fontId="7" fillId="3" borderId="10" xfId="0" applyNumberFormat="1" applyFont="1" applyFill="1" applyBorder="1" applyAlignment="1" applyProtection="1">
      <alignment horizontal="center" vertical="center" wrapText="1"/>
      <protection locked="0" hidden="1"/>
    </xf>
    <xf numFmtId="0" fontId="7" fillId="3" borderId="29" xfId="0" applyNumberFormat="1" applyFont="1" applyFill="1" applyBorder="1" applyAlignment="1" applyProtection="1">
      <alignment horizontal="center" vertical="center" wrapText="1"/>
      <protection locked="0" hidden="1"/>
    </xf>
    <xf numFmtId="0" fontId="13" fillId="2" borderId="9" xfId="0" applyFont="1" applyFill="1" applyBorder="1" applyAlignment="1" applyProtection="1">
      <alignment vertical="center" wrapText="1"/>
      <protection hidden="1"/>
    </xf>
    <xf numFmtId="0" fontId="18" fillId="3" borderId="0" xfId="0" applyFont="1" applyFill="1" applyBorder="1" applyAlignment="1" applyProtection="1">
      <alignment wrapText="1"/>
      <protection hidden="1"/>
    </xf>
    <xf numFmtId="0" fontId="7" fillId="0" borderId="0" xfId="0" applyFont="1" applyBorder="1" applyAlignment="1"/>
    <xf numFmtId="0" fontId="13" fillId="0" borderId="0" xfId="0" applyFont="1" applyFill="1" applyBorder="1" applyAlignment="1" applyProtection="1">
      <alignment horizontal="center"/>
      <protection hidden="1"/>
    </xf>
    <xf numFmtId="0" fontId="0" fillId="0" borderId="0" xfId="0" applyAlignment="1">
      <alignment wrapText="1"/>
    </xf>
    <xf numFmtId="0" fontId="10" fillId="0" borderId="17" xfId="0" applyFont="1" applyFill="1" applyBorder="1" applyAlignment="1">
      <alignment horizontal="center" vertical="center" wrapText="1"/>
    </xf>
    <xf numFmtId="0" fontId="10" fillId="0" borderId="18" xfId="0" applyFont="1" applyFill="1" applyBorder="1" applyAlignment="1" applyProtection="1">
      <alignment horizontal="center" vertical="center"/>
      <protection hidden="1"/>
    </xf>
    <xf numFmtId="0" fontId="10" fillId="0" borderId="8"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7" fillId="3" borderId="18" xfId="0" applyNumberFormat="1" applyFont="1" applyFill="1" applyBorder="1" applyAlignment="1" applyProtection="1">
      <alignment horizontal="center" vertical="center" wrapText="1"/>
      <protection locked="0" hidden="1"/>
    </xf>
    <xf numFmtId="0" fontId="7" fillId="3" borderId="33" xfId="0" applyNumberFormat="1" applyFont="1" applyFill="1" applyBorder="1" applyAlignment="1" applyProtection="1">
      <alignment horizontal="center" vertical="center" wrapText="1"/>
      <protection locked="0" hidden="1"/>
    </xf>
    <xf numFmtId="0" fontId="10" fillId="0" borderId="6" xfId="0" applyFont="1" applyFill="1" applyBorder="1" applyAlignment="1">
      <alignment horizontal="center" vertical="center" wrapText="1"/>
    </xf>
    <xf numFmtId="0" fontId="10" fillId="0" borderId="34" xfId="0" applyFont="1" applyFill="1" applyBorder="1" applyAlignment="1" applyProtection="1">
      <alignment horizontal="center" vertical="center" textRotation="90"/>
      <protection hidden="1"/>
    </xf>
    <xf numFmtId="0" fontId="10" fillId="0" borderId="12" xfId="0" applyFont="1" applyFill="1" applyBorder="1" applyAlignment="1" applyProtection="1">
      <alignment horizontal="center" vertical="center" textRotation="90"/>
      <protection hidden="1"/>
    </xf>
    <xf numFmtId="0" fontId="10" fillId="0" borderId="16" xfId="0" applyFont="1" applyFill="1" applyBorder="1" applyAlignment="1" applyProtection="1">
      <alignment horizontal="center" vertical="center"/>
      <protection hidden="1"/>
    </xf>
    <xf numFmtId="0" fontId="10" fillId="2" borderId="29" xfId="0" applyFont="1" applyFill="1" applyBorder="1" applyAlignment="1">
      <alignment horizontal="center" vertical="center" wrapText="1"/>
    </xf>
    <xf numFmtId="9" fontId="21" fillId="5" borderId="9" xfId="0" applyNumberFormat="1" applyFont="1" applyFill="1" applyBorder="1" applyAlignment="1" applyProtection="1">
      <alignment horizontal="center" vertical="center" wrapText="1"/>
      <protection hidden="1"/>
    </xf>
    <xf numFmtId="0" fontId="27" fillId="0" borderId="9" xfId="0" applyFont="1" applyBorder="1" applyAlignment="1">
      <alignment horizontal="center" vertical="center" wrapText="1"/>
    </xf>
    <xf numFmtId="0" fontId="28" fillId="2" borderId="9" xfId="2" applyFont="1" applyFill="1" applyBorder="1" applyAlignment="1">
      <alignment horizontal="center" vertical="center" wrapText="1"/>
    </xf>
    <xf numFmtId="0" fontId="30" fillId="0" borderId="0" xfId="0" applyFont="1"/>
    <xf numFmtId="0" fontId="31" fillId="0" borderId="0" xfId="2" applyFont="1" applyBorder="1" applyAlignment="1">
      <alignment horizontal="right" vertical="center"/>
    </xf>
    <xf numFmtId="49" fontId="32" fillId="0" borderId="0" xfId="2" applyNumberFormat="1" applyFont="1" applyBorder="1" applyAlignment="1">
      <alignment vertical="center" wrapText="1"/>
    </xf>
    <xf numFmtId="0" fontId="30" fillId="0" borderId="0" xfId="2" applyFont="1"/>
    <xf numFmtId="0" fontId="31" fillId="0" borderId="0" xfId="2" applyFont="1" applyAlignment="1">
      <alignment horizontal="center" wrapText="1"/>
    </xf>
    <xf numFmtId="0" fontId="27" fillId="0" borderId="0" xfId="0" applyFont="1"/>
    <xf numFmtId="0" fontId="27" fillId="0" borderId="9" xfId="0" applyFont="1" applyBorder="1" applyAlignment="1">
      <alignment horizontal="center" vertical="center"/>
    </xf>
    <xf numFmtId="0" fontId="27" fillId="2" borderId="9" xfId="0" applyFont="1" applyFill="1" applyBorder="1" applyAlignment="1">
      <alignment horizontal="center" vertical="center"/>
    </xf>
    <xf numFmtId="9" fontId="27" fillId="0" borderId="9" xfId="1" applyFont="1" applyBorder="1" applyAlignment="1">
      <alignment horizontal="center" vertical="center"/>
    </xf>
    <xf numFmtId="9" fontId="0" fillId="0" borderId="0" xfId="1" applyFont="1"/>
    <xf numFmtId="166" fontId="21" fillId="5" borderId="26" xfId="0" applyNumberFormat="1" applyFont="1" applyFill="1" applyBorder="1" applyAlignment="1" applyProtection="1">
      <alignment horizontal="center" vertical="center" wrapText="1"/>
      <protection hidden="1"/>
    </xf>
    <xf numFmtId="166" fontId="24" fillId="5" borderId="9" xfId="0" applyNumberFormat="1" applyFont="1" applyFill="1" applyBorder="1" applyAlignment="1" applyProtection="1">
      <alignment horizontal="center" vertical="center"/>
      <protection hidden="1"/>
    </xf>
    <xf numFmtId="9" fontId="0" fillId="0" borderId="0" xfId="0" applyNumberFormat="1"/>
    <xf numFmtId="0" fontId="0" fillId="0" borderId="0" xfId="0" applyAlignment="1">
      <alignment horizontal="center" vertical="center" wrapText="1"/>
    </xf>
    <xf numFmtId="0" fontId="27" fillId="2" borderId="9" xfId="0" applyFont="1" applyFill="1" applyBorder="1" applyAlignment="1">
      <alignment horizontal="center" vertical="center" wrapText="1"/>
    </xf>
    <xf numFmtId="0" fontId="27" fillId="0" borderId="9" xfId="0" applyFont="1" applyBorder="1" applyAlignment="1">
      <alignment horizontal="center" vertical="center" wrapText="1"/>
    </xf>
    <xf numFmtId="9" fontId="27" fillId="0" borderId="9" xfId="1" applyFont="1" applyBorder="1" applyAlignment="1">
      <alignment horizontal="center" vertical="center" wrapText="1"/>
    </xf>
    <xf numFmtId="0" fontId="27" fillId="2" borderId="9" xfId="0"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locked="0" hidden="1"/>
    </xf>
    <xf numFmtId="0" fontId="22" fillId="3" borderId="0" xfId="0" applyFont="1" applyFill="1" applyProtection="1">
      <protection hidden="1"/>
    </xf>
    <xf numFmtId="0" fontId="23" fillId="3" borderId="0" xfId="0" applyFont="1" applyFill="1" applyProtection="1">
      <protection hidden="1"/>
    </xf>
    <xf numFmtId="0" fontId="22" fillId="3" borderId="0" xfId="0" applyFont="1" applyFill="1" applyBorder="1" applyAlignment="1" applyProtection="1">
      <protection hidden="1"/>
    </xf>
    <xf numFmtId="0" fontId="22" fillId="3" borderId="0" xfId="0" applyFont="1" applyFill="1" applyBorder="1" applyAlignment="1" applyProtection="1">
      <alignment wrapText="1"/>
      <protection hidden="1"/>
    </xf>
    <xf numFmtId="0" fontId="23" fillId="4" borderId="0" xfId="0" applyFont="1" applyFill="1" applyAlignment="1" applyProtection="1">
      <alignment wrapText="1"/>
      <protection hidden="1"/>
    </xf>
    <xf numFmtId="0" fontId="21" fillId="3" borderId="0" xfId="0" applyFont="1" applyFill="1" applyBorder="1" applyAlignment="1" applyProtection="1">
      <alignment horizontal="left" wrapText="1"/>
      <protection hidden="1"/>
    </xf>
    <xf numFmtId="0" fontId="23" fillId="4" borderId="0" xfId="0" applyFont="1" applyFill="1" applyBorder="1" applyProtection="1">
      <protection hidden="1"/>
    </xf>
    <xf numFmtId="0" fontId="22" fillId="0" borderId="0" xfId="0" applyFont="1" applyBorder="1" applyAlignment="1"/>
    <xf numFmtId="0" fontId="7" fillId="0" borderId="8" xfId="0" applyNumberFormat="1" applyFont="1" applyFill="1" applyBorder="1" applyAlignment="1" applyProtection="1">
      <alignment horizontal="center" vertical="center" wrapText="1"/>
      <protection locked="0" hidden="1"/>
    </xf>
    <xf numFmtId="0" fontId="10" fillId="0" borderId="7"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0" fillId="3" borderId="0" xfId="0" applyFill="1" applyBorder="1" applyProtection="1">
      <protection hidden="1"/>
    </xf>
    <xf numFmtId="0" fontId="0" fillId="0" borderId="0" xfId="0" applyBorder="1" applyAlignment="1" applyProtection="1">
      <alignment wrapText="1"/>
      <protection hidden="1"/>
    </xf>
    <xf numFmtId="0" fontId="23" fillId="3" borderId="0" xfId="0" applyFont="1" applyFill="1" applyBorder="1" applyProtection="1">
      <protection hidden="1"/>
    </xf>
    <xf numFmtId="0" fontId="0" fillId="3" borderId="0" xfId="0" applyFont="1" applyFill="1" applyBorder="1" applyProtection="1">
      <protection hidden="1"/>
    </xf>
    <xf numFmtId="0" fontId="31" fillId="0" borderId="0" xfId="2" applyFont="1" applyAlignment="1">
      <alignment horizontal="center" wrapText="1"/>
    </xf>
    <xf numFmtId="0" fontId="28" fillId="2" borderId="9" xfId="2" applyFont="1" applyFill="1" applyBorder="1" applyAlignment="1">
      <alignment horizontal="center" vertical="center" wrapText="1"/>
    </xf>
    <xf numFmtId="0" fontId="27" fillId="0" borderId="9" xfId="0" applyFont="1" applyBorder="1" applyAlignment="1">
      <alignment horizontal="center" vertical="center" wrapText="1"/>
    </xf>
    <xf numFmtId="49" fontId="31" fillId="0" borderId="0" xfId="2" applyNumberFormat="1" applyFont="1" applyAlignment="1">
      <alignment horizontal="center" wrapText="1"/>
    </xf>
    <xf numFmtId="49" fontId="30" fillId="0" borderId="0" xfId="0" applyNumberFormat="1" applyFont="1"/>
    <xf numFmtId="0" fontId="30" fillId="0" borderId="0" xfId="0" applyFont="1" applyAlignment="1">
      <alignment horizontal="center"/>
    </xf>
    <xf numFmtId="9" fontId="0" fillId="0" borderId="0" xfId="1" applyFont="1" applyAlignment="1">
      <alignment wrapText="1"/>
    </xf>
    <xf numFmtId="10" fontId="0" fillId="0" borderId="0" xfId="0" applyNumberFormat="1"/>
    <xf numFmtId="0" fontId="27" fillId="7" borderId="9" xfId="0" applyFont="1" applyFill="1" applyBorder="1" applyAlignment="1">
      <alignment horizontal="center" vertical="center" wrapText="1"/>
    </xf>
    <xf numFmtId="0" fontId="33" fillId="4" borderId="0" xfId="0" applyFont="1" applyFill="1"/>
    <xf numFmtId="0" fontId="0" fillId="4" borderId="0" xfId="0" applyFill="1"/>
    <xf numFmtId="0" fontId="34" fillId="3" borderId="0" xfId="0" applyFont="1" applyFill="1" applyBorder="1" applyAlignment="1">
      <alignment horizontal="right"/>
    </xf>
    <xf numFmtId="0" fontId="35" fillId="3" borderId="0" xfId="0" applyFont="1" applyFill="1" applyBorder="1" applyAlignment="1" applyProtection="1">
      <alignment horizontal="center" vertical="center" wrapText="1"/>
      <protection hidden="1"/>
    </xf>
    <xf numFmtId="0" fontId="35" fillId="3" borderId="1" xfId="0" applyFont="1" applyFill="1" applyBorder="1" applyAlignment="1" applyProtection="1">
      <alignment horizontal="center" vertical="center" wrapText="1"/>
      <protection hidden="1"/>
    </xf>
    <xf numFmtId="0" fontId="33" fillId="3" borderId="0" xfId="0" applyFont="1" applyFill="1"/>
    <xf numFmtId="0" fontId="0" fillId="3" borderId="0" xfId="0" applyFill="1"/>
    <xf numFmtId="0" fontId="33" fillId="3" borderId="21" xfId="0" applyFont="1" applyFill="1" applyBorder="1"/>
    <xf numFmtId="0" fontId="0" fillId="3" borderId="0" xfId="0" applyFill="1" applyBorder="1"/>
    <xf numFmtId="0" fontId="0" fillId="3" borderId="2" xfId="0" applyFill="1" applyBorder="1"/>
    <xf numFmtId="0" fontId="0" fillId="0" borderId="0" xfId="0" applyBorder="1"/>
    <xf numFmtId="49" fontId="0" fillId="3" borderId="0" xfId="0" applyNumberFormat="1" applyFill="1" applyBorder="1" applyAlignment="1">
      <alignment horizontal="center"/>
    </xf>
    <xf numFmtId="0" fontId="33" fillId="8" borderId="21" xfId="0" applyFont="1" applyFill="1" applyBorder="1"/>
    <xf numFmtId="49" fontId="0" fillId="8" borderId="0" xfId="0" applyNumberFormat="1" applyFill="1" applyBorder="1" applyAlignment="1">
      <alignment horizontal="center"/>
    </xf>
    <xf numFmtId="0" fontId="0" fillId="8" borderId="0" xfId="0" applyFill="1" applyBorder="1"/>
    <xf numFmtId="0" fontId="0" fillId="8" borderId="2" xfId="0" applyFill="1" applyBorder="1"/>
    <xf numFmtId="0" fontId="0" fillId="3" borderId="0" xfId="0" applyFill="1" applyBorder="1" applyAlignment="1">
      <alignment horizontal="center"/>
    </xf>
    <xf numFmtId="0" fontId="0" fillId="3" borderId="1" xfId="0" applyFill="1" applyBorder="1" applyAlignment="1" applyProtection="1">
      <alignment horizontal="center"/>
      <protection locked="0"/>
    </xf>
    <xf numFmtId="0" fontId="0" fillId="3" borderId="0" xfId="0" applyFill="1" applyBorder="1" applyAlignment="1"/>
    <xf numFmtId="0" fontId="0" fillId="3" borderId="0" xfId="0" applyFill="1" applyBorder="1" applyAlignment="1">
      <alignment horizontal="center" vertical="center"/>
    </xf>
    <xf numFmtId="0" fontId="0" fillId="3" borderId="2" xfId="0" applyFill="1" applyBorder="1" applyAlignment="1"/>
    <xf numFmtId="0" fontId="0" fillId="0" borderId="0" xfId="0" applyAlignment="1"/>
    <xf numFmtId="0" fontId="33" fillId="8" borderId="37" xfId="0" applyFont="1" applyFill="1" applyBorder="1"/>
    <xf numFmtId="49" fontId="0" fillId="8" borderId="19" xfId="0" applyNumberFormat="1" applyFill="1" applyBorder="1" applyAlignment="1">
      <alignment horizontal="center"/>
    </xf>
    <xf numFmtId="0" fontId="0" fillId="8" borderId="19" xfId="0" applyFill="1" applyBorder="1"/>
    <xf numFmtId="0" fontId="0" fillId="8" borderId="38" xfId="0" applyFill="1" applyBorder="1"/>
    <xf numFmtId="0" fontId="33" fillId="0" borderId="0" xfId="0" applyFont="1"/>
    <xf numFmtId="9" fontId="23" fillId="0" borderId="0" xfId="1" applyFont="1"/>
    <xf numFmtId="0" fontId="27" fillId="0" borderId="9" xfId="0" applyFont="1" applyBorder="1" applyAlignment="1">
      <alignment horizontal="center" vertical="center" wrapText="1"/>
    </xf>
    <xf numFmtId="0" fontId="13" fillId="2" borderId="8" xfId="0" applyFont="1" applyFill="1" applyBorder="1" applyAlignment="1" applyProtection="1">
      <alignment vertical="center" wrapText="1"/>
      <protection hidden="1"/>
    </xf>
    <xf numFmtId="0" fontId="22" fillId="6" borderId="17" xfId="0" applyFont="1" applyFill="1" applyBorder="1" applyAlignment="1">
      <alignment horizontal="center" vertical="center" wrapText="1"/>
    </xf>
    <xf numFmtId="0" fontId="10" fillId="3" borderId="35" xfId="0" applyFont="1" applyFill="1" applyBorder="1" applyAlignment="1" applyProtection="1">
      <alignment horizontal="center" vertical="center" wrapText="1"/>
      <protection hidden="1"/>
    </xf>
    <xf numFmtId="0" fontId="21" fillId="6" borderId="35" xfId="0" applyFont="1" applyFill="1" applyBorder="1" applyAlignment="1" applyProtection="1">
      <alignment horizontal="center" vertical="center"/>
      <protection hidden="1"/>
    </xf>
    <xf numFmtId="0" fontId="21" fillId="6" borderId="34" xfId="0" applyFont="1" applyFill="1" applyBorder="1" applyAlignment="1" applyProtection="1">
      <alignment horizontal="center" vertical="center"/>
      <protection hidden="1"/>
    </xf>
    <xf numFmtId="0" fontId="21" fillId="6" borderId="42" xfId="0" applyFont="1" applyFill="1" applyBorder="1" applyAlignment="1">
      <alignment horizontal="center" vertical="center"/>
    </xf>
    <xf numFmtId="0" fontId="27" fillId="0" borderId="9" xfId="0" applyFont="1" applyBorder="1" applyAlignment="1">
      <alignment vertical="center" wrapText="1"/>
    </xf>
    <xf numFmtId="1" fontId="0" fillId="3" borderId="0" xfId="0" applyNumberFormat="1" applyFill="1" applyBorder="1" applyProtection="1">
      <protection hidden="1"/>
    </xf>
    <xf numFmtId="1" fontId="0" fillId="4" borderId="0" xfId="0" applyNumberFormat="1" applyFill="1" applyBorder="1" applyProtection="1">
      <protection hidden="1"/>
    </xf>
    <xf numFmtId="1" fontId="0" fillId="3" borderId="0" xfId="0" applyNumberFormat="1" applyFill="1" applyBorder="1" applyAlignment="1" applyProtection="1">
      <alignment wrapText="1"/>
      <protection hidden="1"/>
    </xf>
    <xf numFmtId="1" fontId="23" fillId="3" borderId="0" xfId="0" applyNumberFormat="1" applyFont="1" applyFill="1" applyBorder="1" applyProtection="1">
      <protection hidden="1"/>
    </xf>
    <xf numFmtId="1" fontId="23" fillId="4" borderId="0" xfId="0" applyNumberFormat="1" applyFont="1" applyFill="1" applyBorder="1" applyProtection="1">
      <protection hidden="1"/>
    </xf>
    <xf numFmtId="1" fontId="23" fillId="3" borderId="0" xfId="0" applyNumberFormat="1" applyFont="1" applyFill="1" applyBorder="1" applyAlignment="1" applyProtection="1">
      <alignment horizontal="center" wrapText="1"/>
      <protection hidden="1"/>
    </xf>
    <xf numFmtId="1" fontId="0" fillId="0" borderId="0" xfId="0" applyNumberFormat="1" applyBorder="1" applyProtection="1">
      <protection hidden="1"/>
    </xf>
    <xf numFmtId="0" fontId="10" fillId="2" borderId="44" xfId="0" applyFont="1" applyFill="1" applyBorder="1" applyAlignment="1">
      <alignment horizontal="center" vertical="center" wrapText="1"/>
    </xf>
    <xf numFmtId="0" fontId="27" fillId="0" borderId="9" xfId="0" applyFont="1" applyFill="1" applyBorder="1" applyAlignment="1">
      <alignment horizontal="center" vertical="center" wrapText="1"/>
    </xf>
    <xf numFmtId="1" fontId="0" fillId="0" borderId="0" xfId="0" applyNumberFormat="1" applyFill="1" applyBorder="1" applyProtection="1">
      <protection hidden="1"/>
    </xf>
    <xf numFmtId="0" fontId="22" fillId="0" borderId="0" xfId="0" applyFont="1" applyFill="1" applyBorder="1" applyAlignment="1">
      <alignment horizontal="center" vertical="center" wrapText="1"/>
    </xf>
    <xf numFmtId="0" fontId="27" fillId="0" borderId="10" xfId="0" applyFont="1" applyBorder="1" applyAlignment="1">
      <alignment horizontal="center" vertical="center" wrapText="1"/>
    </xf>
    <xf numFmtId="49" fontId="27" fillId="0" borderId="9" xfId="0" applyNumberFormat="1" applyFont="1" applyBorder="1" applyAlignment="1">
      <alignment horizontal="center" vertical="center" wrapText="1"/>
    </xf>
    <xf numFmtId="0" fontId="27" fillId="0" borderId="9" xfId="0" applyFont="1" applyBorder="1" applyAlignment="1">
      <alignment horizontal="center" vertical="center" wrapText="1"/>
    </xf>
    <xf numFmtId="0" fontId="13" fillId="2" borderId="7" xfId="0" applyFont="1" applyFill="1" applyBorder="1" applyAlignment="1" applyProtection="1">
      <alignment vertical="center" wrapText="1"/>
      <protection hidden="1"/>
    </xf>
    <xf numFmtId="0" fontId="10" fillId="2" borderId="28"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27" fillId="0" borderId="9" xfId="0" applyFont="1" applyBorder="1" applyAlignment="1">
      <alignment horizontal="center" vertical="center" wrapText="1"/>
    </xf>
    <xf numFmtId="9" fontId="23" fillId="0" borderId="0" xfId="0" applyNumberFormat="1" applyFont="1"/>
    <xf numFmtId="9" fontId="44" fillId="0" borderId="0" xfId="0" applyNumberFormat="1" applyFont="1"/>
    <xf numFmtId="0" fontId="24" fillId="0" borderId="0" xfId="0" applyFont="1" applyProtection="1">
      <protection hidden="1"/>
    </xf>
    <xf numFmtId="0" fontId="24" fillId="0" borderId="0" xfId="0" applyFont="1" applyBorder="1" applyProtection="1">
      <protection hidden="1"/>
    </xf>
    <xf numFmtId="0" fontId="21" fillId="0" borderId="0" xfId="0" applyFont="1" applyFill="1" applyBorder="1" applyAlignment="1" applyProtection="1">
      <alignment horizontal="left"/>
      <protection hidden="1"/>
    </xf>
    <xf numFmtId="0" fontId="21" fillId="0" borderId="0" xfId="0" applyFont="1" applyFill="1" applyBorder="1" applyAlignment="1" applyProtection="1">
      <protection hidden="1"/>
    </xf>
    <xf numFmtId="0" fontId="23" fillId="4" borderId="0" xfId="0" applyFont="1" applyFill="1" applyBorder="1" applyAlignment="1" applyProtection="1">
      <protection hidden="1"/>
    </xf>
    <xf numFmtId="0" fontId="7" fillId="0" borderId="0" xfId="0" applyFont="1" applyFill="1" applyBorder="1" applyAlignment="1" applyProtection="1">
      <alignment horizontal="center"/>
      <protection hidden="1"/>
    </xf>
    <xf numFmtId="0" fontId="45" fillId="0" borderId="0" xfId="0" applyFont="1" applyFill="1" applyBorder="1" applyAlignment="1" applyProtection="1">
      <protection hidden="1"/>
    </xf>
    <xf numFmtId="0" fontId="0" fillId="0" borderId="0" xfId="0" applyFont="1" applyBorder="1" applyProtection="1">
      <protection hidden="1"/>
    </xf>
    <xf numFmtId="0" fontId="46" fillId="0" borderId="0" xfId="0" applyFont="1" applyProtection="1">
      <protection hidden="1"/>
    </xf>
    <xf numFmtId="0" fontId="47" fillId="0" borderId="0" xfId="0" applyFont="1" applyFill="1" applyBorder="1" applyAlignment="1" applyProtection="1">
      <protection hidden="1"/>
    </xf>
    <xf numFmtId="0" fontId="47" fillId="0" borderId="0" xfId="0" applyFont="1" applyFill="1" applyBorder="1" applyAlignment="1" applyProtection="1">
      <alignment horizontal="left"/>
      <protection hidden="1"/>
    </xf>
    <xf numFmtId="49" fontId="16" fillId="0" borderId="0" xfId="0" applyNumberFormat="1" applyFont="1"/>
    <xf numFmtId="49" fontId="0" fillId="4" borderId="0" xfId="0" applyNumberFormat="1" applyFill="1"/>
    <xf numFmtId="49" fontId="16" fillId="4" borderId="0" xfId="0" applyNumberFormat="1" applyFont="1" applyFill="1"/>
    <xf numFmtId="165" fontId="21" fillId="5" borderId="9" xfId="1" applyNumberFormat="1" applyFont="1" applyFill="1" applyBorder="1" applyAlignment="1" applyProtection="1">
      <alignment horizontal="center" vertical="center" wrapText="1"/>
      <protection hidden="1"/>
    </xf>
    <xf numFmtId="165" fontId="24" fillId="5" borderId="9" xfId="1" applyNumberFormat="1" applyFont="1" applyFill="1" applyBorder="1" applyAlignment="1" applyProtection="1">
      <alignment horizontal="center" vertical="center"/>
      <protection hidden="1"/>
    </xf>
    <xf numFmtId="0" fontId="23" fillId="0" borderId="0" xfId="0" applyFont="1" applyProtection="1">
      <protection hidden="1"/>
    </xf>
    <xf numFmtId="0" fontId="27" fillId="0" borderId="10" xfId="0" applyFont="1" applyBorder="1" applyAlignment="1">
      <alignment horizontal="left" vertical="center" wrapText="1"/>
    </xf>
    <xf numFmtId="49" fontId="27" fillId="0" borderId="10" xfId="0" applyNumberFormat="1" applyFont="1" applyBorder="1" applyAlignment="1">
      <alignment horizontal="center" vertical="center" wrapText="1"/>
    </xf>
    <xf numFmtId="0" fontId="27" fillId="0" borderId="9" xfId="0" applyFont="1" applyBorder="1" applyAlignment="1">
      <alignment horizontal="center" vertical="center" wrapText="1"/>
    </xf>
    <xf numFmtId="0" fontId="27" fillId="0" borderId="9" xfId="0" applyFont="1" applyBorder="1" applyAlignment="1">
      <alignment horizontal="left" vertical="center" wrapText="1"/>
    </xf>
    <xf numFmtId="0" fontId="7" fillId="0" borderId="29" xfId="0" applyNumberFormat="1" applyFont="1" applyFill="1" applyBorder="1" applyAlignment="1" applyProtection="1">
      <alignment horizontal="center" vertical="center" wrapText="1"/>
      <protection locked="0" hidden="1"/>
    </xf>
    <xf numFmtId="0" fontId="7" fillId="0" borderId="44" xfId="0" applyNumberFormat="1" applyFont="1" applyFill="1" applyBorder="1" applyAlignment="1" applyProtection="1">
      <alignment horizontal="center" vertical="center" wrapText="1"/>
      <protection locked="0" hidden="1"/>
    </xf>
    <xf numFmtId="0" fontId="10" fillId="0" borderId="32" xfId="0" applyFont="1" applyFill="1" applyBorder="1" applyAlignment="1" applyProtection="1">
      <alignment horizontal="center" vertical="center" wrapText="1"/>
      <protection hidden="1"/>
    </xf>
    <xf numFmtId="0" fontId="10" fillId="0" borderId="35" xfId="0" applyFont="1" applyFill="1" applyBorder="1" applyAlignment="1" applyProtection="1">
      <alignment horizontal="center" vertical="center" textRotation="90"/>
      <protection hidden="1"/>
    </xf>
    <xf numFmtId="0" fontId="10" fillId="0" borderId="26" xfId="0" applyFont="1" applyFill="1" applyBorder="1" applyAlignment="1" applyProtection="1">
      <alignment horizontal="center" vertical="center" wrapText="1"/>
      <protection hidden="1"/>
    </xf>
    <xf numFmtId="0" fontId="21" fillId="6" borderId="32" xfId="0" applyFont="1" applyFill="1" applyBorder="1" applyAlignment="1" applyProtection="1">
      <alignment horizontal="center" vertical="center" wrapText="1"/>
      <protection hidden="1"/>
    </xf>
    <xf numFmtId="0" fontId="21" fillId="6" borderId="26" xfId="0" applyFont="1" applyFill="1" applyBorder="1" applyAlignment="1" applyProtection="1">
      <alignment horizontal="center" vertical="center" wrapText="1"/>
      <protection hidden="1"/>
    </xf>
    <xf numFmtId="0" fontId="21" fillId="6" borderId="48" xfId="0" applyFont="1" applyFill="1" applyBorder="1" applyAlignment="1"/>
    <xf numFmtId="0" fontId="7" fillId="3" borderId="26" xfId="0" applyFont="1" applyFill="1" applyBorder="1" applyAlignment="1" applyProtection="1">
      <alignment horizontal="center"/>
      <protection hidden="1"/>
    </xf>
    <xf numFmtId="0" fontId="7" fillId="3" borderId="28" xfId="0" applyFont="1" applyFill="1" applyBorder="1" applyAlignment="1" applyProtection="1">
      <alignment horizontal="center"/>
      <protection hidden="1"/>
    </xf>
    <xf numFmtId="0" fontId="7" fillId="3" borderId="29" xfId="0" applyFont="1" applyFill="1" applyBorder="1" applyAlignment="1" applyProtection="1">
      <alignment vertical="center" wrapText="1"/>
      <protection hidden="1"/>
    </xf>
    <xf numFmtId="0" fontId="7" fillId="3" borderId="33" xfId="0" applyFont="1" applyFill="1" applyBorder="1" applyAlignment="1" applyProtection="1">
      <alignment vertical="center" wrapText="1"/>
      <protection hidden="1"/>
    </xf>
    <xf numFmtId="0" fontId="10" fillId="10" borderId="12" xfId="0" applyFont="1" applyFill="1" applyBorder="1" applyAlignment="1">
      <alignment horizontal="center" vertical="center" wrapText="1"/>
    </xf>
    <xf numFmtId="0" fontId="13" fillId="2" borderId="23" xfId="0" applyFont="1" applyFill="1" applyBorder="1" applyAlignment="1" applyProtection="1">
      <alignment vertical="center" wrapText="1"/>
      <protection hidden="1"/>
    </xf>
    <xf numFmtId="0" fontId="13" fillId="2" borderId="49" xfId="0" applyFont="1" applyFill="1" applyBorder="1" applyAlignment="1" applyProtection="1">
      <alignment vertical="center" wrapText="1"/>
      <protection hidden="1"/>
    </xf>
    <xf numFmtId="0" fontId="10" fillId="2" borderId="33" xfId="0" applyFont="1" applyFill="1" applyBorder="1" applyAlignment="1">
      <alignment horizontal="center" vertical="center" wrapText="1"/>
    </xf>
    <xf numFmtId="0" fontId="43" fillId="2" borderId="29" xfId="5" applyFont="1" applyFill="1" applyBorder="1" applyAlignment="1">
      <alignment horizontal="center" vertical="center" wrapText="1"/>
    </xf>
    <xf numFmtId="0" fontId="43" fillId="9" borderId="29" xfId="5" applyFont="1" applyBorder="1" applyAlignment="1">
      <alignment horizontal="center" vertical="center" wrapText="1"/>
    </xf>
    <xf numFmtId="0" fontId="10" fillId="11" borderId="44" xfId="0" applyFont="1" applyFill="1" applyBorder="1" applyAlignment="1">
      <alignment horizontal="center" vertical="center" wrapText="1"/>
    </xf>
    <xf numFmtId="0" fontId="10" fillId="11" borderId="29" xfId="0" applyFont="1" applyFill="1" applyBorder="1" applyAlignment="1">
      <alignment horizontal="center" vertical="center" wrapText="1"/>
    </xf>
    <xf numFmtId="0" fontId="10" fillId="10" borderId="17" xfId="0" applyFont="1" applyFill="1" applyBorder="1" applyAlignment="1">
      <alignment horizontal="center" vertical="center" wrapText="1"/>
    </xf>
    <xf numFmtId="0" fontId="10" fillId="0" borderId="1" xfId="0" applyFont="1" applyFill="1" applyBorder="1" applyAlignment="1" applyProtection="1">
      <alignment horizontal="center" vertical="center"/>
      <protection hidden="1"/>
    </xf>
    <xf numFmtId="0" fontId="21" fillId="5" borderId="43" xfId="0" applyFont="1" applyFill="1" applyBorder="1" applyAlignment="1" applyProtection="1">
      <alignment horizontal="center" vertical="center" wrapText="1"/>
      <protection hidden="1"/>
    </xf>
    <xf numFmtId="9" fontId="21" fillId="5" borderId="9" xfId="1" applyFont="1" applyFill="1" applyBorder="1" applyAlignment="1" applyProtection="1">
      <alignment horizontal="center" vertical="center" wrapText="1"/>
      <protection hidden="1"/>
    </xf>
    <xf numFmtId="0" fontId="48" fillId="0" borderId="0" xfId="0" applyFont="1"/>
    <xf numFmtId="9" fontId="48" fillId="0" borderId="0" xfId="0" applyNumberFormat="1" applyFont="1"/>
    <xf numFmtId="0" fontId="27" fillId="0" borderId="10" xfId="0" applyFont="1" applyBorder="1" applyAlignment="1">
      <alignment horizontal="left" vertical="center" wrapText="1"/>
    </xf>
    <xf numFmtId="0" fontId="27" fillId="0" borderId="9" xfId="0" applyFont="1" applyBorder="1" applyAlignment="1">
      <alignment horizontal="center" vertical="center" wrapText="1"/>
    </xf>
    <xf numFmtId="9" fontId="27" fillId="0" borderId="9" xfId="1" applyFont="1" applyBorder="1" applyAlignment="1">
      <alignment horizontal="center" vertical="center" wrapText="1"/>
    </xf>
    <xf numFmtId="0" fontId="13" fillId="2" borderId="53" xfId="0" applyFont="1" applyFill="1" applyBorder="1" applyAlignment="1" applyProtection="1">
      <alignment vertical="center" wrapText="1"/>
      <protection hidden="1"/>
    </xf>
    <xf numFmtId="0" fontId="10" fillId="11" borderId="45" xfId="0" applyFont="1" applyFill="1" applyBorder="1" applyAlignment="1">
      <alignment horizontal="center" vertical="center" wrapText="1"/>
    </xf>
    <xf numFmtId="0" fontId="23" fillId="3" borderId="0" xfId="0" applyFont="1" applyFill="1" applyBorder="1" applyAlignment="1" applyProtection="1">
      <alignment horizontal="center" wrapText="1"/>
      <protection hidden="1"/>
    </xf>
    <xf numFmtId="9" fontId="23" fillId="3" borderId="0" xfId="1" applyFont="1" applyFill="1" applyBorder="1" applyProtection="1">
      <protection hidden="1"/>
    </xf>
    <xf numFmtId="9" fontId="10" fillId="5" borderId="9" xfId="0" applyNumberFormat="1" applyFont="1" applyFill="1" applyBorder="1" applyAlignment="1" applyProtection="1">
      <alignment horizontal="center" vertical="center" wrapText="1"/>
      <protection hidden="1"/>
    </xf>
    <xf numFmtId="0" fontId="10" fillId="5" borderId="9" xfId="0" applyFont="1" applyFill="1" applyBorder="1" applyAlignment="1" applyProtection="1">
      <alignment horizontal="center"/>
      <protection hidden="1"/>
    </xf>
    <xf numFmtId="9" fontId="10" fillId="5" borderId="9" xfId="1" applyFont="1" applyFill="1" applyBorder="1" applyAlignment="1" applyProtection="1">
      <alignment horizontal="center"/>
      <protection hidden="1"/>
    </xf>
    <xf numFmtId="166" fontId="21" fillId="5" borderId="48" xfId="0" applyNumberFormat="1" applyFont="1" applyFill="1" applyBorder="1" applyAlignment="1" applyProtection="1">
      <alignment horizontal="center" vertical="center" wrapText="1"/>
      <protection hidden="1"/>
    </xf>
    <xf numFmtId="165" fontId="21" fillId="5" borderId="10" xfId="1" applyNumberFormat="1" applyFont="1" applyFill="1" applyBorder="1" applyAlignment="1" applyProtection="1">
      <alignment horizontal="center" vertical="center" wrapText="1"/>
      <protection hidden="1"/>
    </xf>
    <xf numFmtId="166" fontId="24" fillId="5" borderId="10" xfId="0" applyNumberFormat="1" applyFont="1" applyFill="1" applyBorder="1" applyAlignment="1" applyProtection="1">
      <alignment horizontal="center" vertical="center"/>
      <protection hidden="1"/>
    </xf>
    <xf numFmtId="165" fontId="24" fillId="5" borderId="10" xfId="1" applyNumberFormat="1" applyFont="1" applyFill="1" applyBorder="1" applyAlignment="1" applyProtection="1">
      <alignment horizontal="center" vertical="center"/>
      <protection hidden="1"/>
    </xf>
    <xf numFmtId="0" fontId="42" fillId="4" borderId="0" xfId="0" applyFont="1" applyFill="1" applyBorder="1" applyAlignment="1" applyProtection="1">
      <protection hidden="1"/>
    </xf>
    <xf numFmtId="0" fontId="13" fillId="0" borderId="0" xfId="0" applyFont="1" applyFill="1" applyBorder="1" applyAlignment="1" applyProtection="1">
      <alignment horizontal="center"/>
      <protection hidden="1"/>
    </xf>
    <xf numFmtId="0" fontId="27" fillId="0" borderId="10" xfId="0" applyFont="1" applyBorder="1" applyAlignment="1">
      <alignment horizontal="center" vertical="center"/>
    </xf>
    <xf numFmtId="0" fontId="27" fillId="0" borderId="9" xfId="0" applyFont="1" applyBorder="1" applyAlignment="1">
      <alignment horizontal="left" vertical="center" wrapText="1"/>
    </xf>
    <xf numFmtId="0" fontId="16" fillId="0" borderId="0" xfId="0" applyFont="1" applyBorder="1" applyProtection="1">
      <protection hidden="1"/>
    </xf>
    <xf numFmtId="0" fontId="16" fillId="0" borderId="0" xfId="0" applyFont="1" applyProtection="1">
      <protection hidden="1"/>
    </xf>
    <xf numFmtId="0" fontId="16" fillId="0" borderId="0" xfId="0" applyFont="1" applyAlignment="1" applyProtection="1">
      <alignment wrapText="1"/>
      <protection hidden="1"/>
    </xf>
    <xf numFmtId="49" fontId="23" fillId="0" borderId="0" xfId="0" applyNumberFormat="1" applyFont="1" applyProtection="1">
      <protection hidden="1"/>
    </xf>
    <xf numFmtId="0" fontId="13" fillId="11" borderId="7" xfId="0" applyFont="1" applyFill="1" applyBorder="1" applyAlignment="1" applyProtection="1">
      <alignment vertical="center" wrapText="1"/>
      <protection hidden="1"/>
    </xf>
    <xf numFmtId="0" fontId="13" fillId="11" borderId="8" xfId="0" applyFont="1" applyFill="1" applyBorder="1" applyAlignment="1" applyProtection="1">
      <alignment vertical="center" wrapText="1"/>
      <protection hidden="1"/>
    </xf>
    <xf numFmtId="0" fontId="10" fillId="0" borderId="56" xfId="0" applyFont="1" applyFill="1" applyBorder="1" applyAlignment="1" applyProtection="1">
      <alignment horizontal="center" vertical="center" wrapText="1"/>
      <protection hidden="1"/>
    </xf>
    <xf numFmtId="0" fontId="10" fillId="0" borderId="27" xfId="0" applyFont="1" applyFill="1" applyBorder="1" applyAlignment="1" applyProtection="1">
      <alignment horizontal="center" vertical="center" wrapText="1"/>
      <protection hidden="1"/>
    </xf>
    <xf numFmtId="0" fontId="24" fillId="5" borderId="57" xfId="0" applyNumberFormat="1" applyFont="1" applyFill="1" applyBorder="1" applyAlignment="1" applyProtection="1">
      <alignment horizontal="center" vertical="center"/>
      <protection hidden="1"/>
    </xf>
    <xf numFmtId="0" fontId="10" fillId="5" borderId="27" xfId="0" applyNumberFormat="1" applyFont="1" applyFill="1" applyBorder="1" applyAlignment="1" applyProtection="1">
      <alignment horizontal="center"/>
      <protection hidden="1"/>
    </xf>
    <xf numFmtId="1" fontId="23" fillId="3" borderId="0" xfId="1" applyNumberFormat="1" applyFont="1" applyFill="1" applyBorder="1" applyProtection="1">
      <protection hidden="1"/>
    </xf>
    <xf numFmtId="0" fontId="10" fillId="1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13" borderId="10" xfId="0" applyFont="1" applyFill="1" applyBorder="1" applyAlignment="1">
      <alignment horizontal="center" vertical="center" wrapText="1"/>
    </xf>
    <xf numFmtId="0" fontId="27" fillId="0" borderId="0" xfId="0" applyFont="1" applyAlignment="1">
      <alignment horizontal="center" vertical="center"/>
    </xf>
    <xf numFmtId="0" fontId="26" fillId="0" borderId="9" xfId="0" applyFont="1" applyBorder="1" applyAlignment="1">
      <alignment horizontal="center" vertical="center"/>
    </xf>
    <xf numFmtId="0" fontId="27" fillId="14" borderId="9" xfId="0" applyFont="1" applyFill="1" applyBorder="1" applyAlignment="1">
      <alignment horizontal="center" vertical="center"/>
    </xf>
    <xf numFmtId="0" fontId="26" fillId="0" borderId="9" xfId="0" applyFont="1" applyFill="1" applyBorder="1" applyAlignment="1">
      <alignment horizontal="center" vertical="center"/>
    </xf>
    <xf numFmtId="0" fontId="27" fillId="0" borderId="9" xfId="0" applyFont="1" applyFill="1" applyBorder="1" applyAlignment="1">
      <alignment horizontal="center" vertical="center"/>
    </xf>
    <xf numFmtId="0" fontId="27" fillId="2" borderId="9" xfId="0" applyFont="1" applyFill="1" applyBorder="1" applyAlignment="1">
      <alignment horizontal="center" vertical="center" wrapText="1"/>
    </xf>
    <xf numFmtId="0" fontId="31" fillId="0" borderId="0" xfId="2" applyFont="1" applyAlignment="1">
      <alignment horizontal="center" wrapText="1"/>
    </xf>
    <xf numFmtId="0" fontId="28" fillId="2" borderId="9" xfId="2" applyFont="1" applyFill="1" applyBorder="1" applyAlignment="1">
      <alignment horizontal="center" vertical="center" wrapText="1"/>
    </xf>
    <xf numFmtId="0" fontId="27" fillId="7" borderId="9" xfId="0" applyFont="1" applyFill="1" applyBorder="1" applyAlignment="1">
      <alignment horizontal="center" vertical="center" wrapText="1"/>
    </xf>
    <xf numFmtId="49" fontId="27" fillId="0" borderId="9" xfId="0" applyNumberFormat="1" applyFont="1" applyBorder="1" applyAlignment="1">
      <alignment horizontal="left" vertical="center" wrapText="1"/>
    </xf>
    <xf numFmtId="49" fontId="27" fillId="0" borderId="10" xfId="0" applyNumberFormat="1" applyFont="1" applyBorder="1" applyAlignment="1">
      <alignment horizontal="left" vertical="center" wrapText="1"/>
    </xf>
    <xf numFmtId="0" fontId="27" fillId="0" borderId="10" xfId="0" applyFont="1" applyBorder="1" applyAlignment="1">
      <alignment horizontal="center" vertical="center" wrapText="1"/>
    </xf>
    <xf numFmtId="0" fontId="27" fillId="0" borderId="10" xfId="0" applyFont="1" applyBorder="1" applyAlignment="1">
      <alignment horizontal="left" vertical="center" wrapText="1"/>
    </xf>
    <xf numFmtId="49" fontId="27" fillId="0" borderId="10" xfId="0" applyNumberFormat="1" applyFont="1" applyBorder="1" applyAlignment="1">
      <alignment horizontal="center" vertical="center" wrapText="1"/>
    </xf>
    <xf numFmtId="49" fontId="10" fillId="2" borderId="44" xfId="0" applyNumberFormat="1" applyFont="1" applyFill="1" applyBorder="1" applyAlignment="1">
      <alignment horizontal="center" vertical="center" wrapText="1"/>
    </xf>
    <xf numFmtId="49" fontId="10" fillId="2" borderId="29" xfId="0" applyNumberFormat="1" applyFont="1" applyFill="1" applyBorder="1" applyAlignment="1">
      <alignment horizontal="center" vertical="center" wrapText="1"/>
    </xf>
    <xf numFmtId="0" fontId="13" fillId="3" borderId="0" xfId="0" applyFont="1" applyFill="1" applyBorder="1" applyAlignment="1" applyProtection="1">
      <alignment wrapText="1"/>
      <protection hidden="1"/>
    </xf>
    <xf numFmtId="0" fontId="13" fillId="2" borderId="46" xfId="0" applyFont="1" applyFill="1" applyBorder="1" applyAlignment="1" applyProtection="1">
      <alignment vertical="center" wrapText="1"/>
      <protection hidden="1"/>
    </xf>
    <xf numFmtId="0" fontId="10" fillId="15" borderId="12"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left" vertical="center" wrapText="1"/>
    </xf>
    <xf numFmtId="49" fontId="27" fillId="0" borderId="10" xfId="0" applyNumberFormat="1" applyFont="1" applyBorder="1" applyAlignment="1">
      <alignment horizontal="center" vertical="center" wrapText="1"/>
    </xf>
    <xf numFmtId="49" fontId="26" fillId="0" borderId="9" xfId="0" applyNumberFormat="1" applyFont="1" applyBorder="1" applyAlignment="1">
      <alignment horizontal="center" vertical="center"/>
    </xf>
    <xf numFmtId="0" fontId="26" fillId="0" borderId="10" xfId="0" applyFont="1" applyFill="1" applyBorder="1" applyAlignment="1">
      <alignment horizontal="center"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6" fillId="0" borderId="55" xfId="0" applyFont="1" applyFill="1" applyBorder="1" applyAlignment="1">
      <alignment horizontal="center" vertical="center"/>
    </xf>
    <xf numFmtId="0" fontId="27" fillId="0" borderId="55" xfId="0" applyFont="1" applyFill="1" applyBorder="1" applyAlignment="1">
      <alignment horizontal="center" vertical="center" wrapText="1"/>
    </xf>
    <xf numFmtId="0" fontId="27" fillId="14" borderId="10" xfId="0" applyFont="1" applyFill="1" applyBorder="1" applyAlignment="1">
      <alignment horizontal="center" vertical="center" wrapText="1"/>
    </xf>
    <xf numFmtId="0" fontId="0" fillId="3" borderId="9" xfId="0" applyFont="1" applyFill="1" applyBorder="1" applyProtection="1">
      <protection hidden="1"/>
    </xf>
    <xf numFmtId="0" fontId="10" fillId="2" borderId="9" xfId="0"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0" fontId="0" fillId="0" borderId="9" xfId="0" applyBorder="1" applyProtection="1">
      <protection hidden="1"/>
    </xf>
    <xf numFmtId="0" fontId="23" fillId="4" borderId="9" xfId="0" applyFont="1" applyFill="1" applyBorder="1" applyProtection="1">
      <protection hidden="1"/>
    </xf>
    <xf numFmtId="0" fontId="23" fillId="3" borderId="9" xfId="0" applyFont="1" applyFill="1" applyBorder="1" applyProtection="1">
      <protection hidden="1"/>
    </xf>
    <xf numFmtId="9" fontId="23" fillId="0" borderId="0" xfId="1" applyFont="1" applyAlignment="1">
      <alignment horizontal="center"/>
    </xf>
    <xf numFmtId="0" fontId="13" fillId="0" borderId="0" xfId="0" applyFont="1" applyFill="1" applyBorder="1" applyAlignment="1" applyProtection="1">
      <alignment horizontal="center"/>
      <protection hidden="1"/>
    </xf>
    <xf numFmtId="0" fontId="27" fillId="2" borderId="9" xfId="0" applyFont="1" applyFill="1" applyBorder="1" applyAlignment="1">
      <alignment horizontal="center" vertical="center" wrapText="1"/>
    </xf>
    <xf numFmtId="0" fontId="27" fillId="0" borderId="10" xfId="0" applyFont="1" applyBorder="1" applyAlignment="1">
      <alignment horizontal="center" vertical="center" wrapText="1"/>
    </xf>
    <xf numFmtId="9" fontId="27" fillId="0" borderId="10" xfId="1" applyFont="1" applyBorder="1" applyAlignment="1">
      <alignment horizontal="center" vertical="center" wrapText="1"/>
    </xf>
    <xf numFmtId="0" fontId="27" fillId="0" borderId="10" xfId="0" applyFont="1" applyBorder="1" applyAlignment="1">
      <alignment horizontal="left" vertical="center" wrapText="1"/>
    </xf>
    <xf numFmtId="49" fontId="27" fillId="0" borderId="10" xfId="0" applyNumberFormat="1" applyFont="1" applyBorder="1" applyAlignment="1">
      <alignment horizontal="center" vertical="center" wrapText="1"/>
    </xf>
    <xf numFmtId="0" fontId="31" fillId="0" borderId="0" xfId="2" applyFont="1" applyAlignment="1">
      <alignment horizontal="center" wrapText="1"/>
    </xf>
    <xf numFmtId="0" fontId="28" fillId="2" borderId="9" xfId="2" applyFont="1" applyFill="1" applyBorder="1" applyAlignment="1">
      <alignment horizontal="center" vertical="center" wrapText="1"/>
    </xf>
    <xf numFmtId="0" fontId="27" fillId="7" borderId="9" xfId="0" applyFont="1" applyFill="1" applyBorder="1" applyAlignment="1">
      <alignment horizontal="center" vertical="center" wrapText="1"/>
    </xf>
    <xf numFmtId="9" fontId="23" fillId="0" borderId="0" xfId="1" applyFont="1" applyAlignment="1">
      <alignment horizontal="center"/>
    </xf>
    <xf numFmtId="0" fontId="13" fillId="11" borderId="9" xfId="0" applyFont="1" applyFill="1" applyBorder="1" applyAlignment="1" applyProtection="1">
      <alignment vertical="center" wrapText="1"/>
      <protection hidden="1"/>
    </xf>
    <xf numFmtId="0" fontId="10" fillId="11" borderId="9" xfId="0" applyFont="1" applyFill="1" applyBorder="1" applyAlignment="1">
      <alignment horizontal="center" vertical="center" wrapText="1"/>
    </xf>
    <xf numFmtId="0" fontId="26" fillId="0" borderId="10" xfId="0" applyFont="1" applyBorder="1" applyAlignment="1">
      <alignment horizontal="center" vertical="center"/>
    </xf>
    <xf numFmtId="0" fontId="27" fillId="0" borderId="0" xfId="0" applyFont="1" applyFill="1" applyBorder="1" applyAlignment="1">
      <alignment horizontal="center" vertical="center"/>
    </xf>
    <xf numFmtId="0" fontId="26" fillId="0" borderId="55" xfId="0" applyFont="1" applyBorder="1" applyAlignment="1">
      <alignment horizontal="center" vertical="center"/>
    </xf>
    <xf numFmtId="0" fontId="27" fillId="0" borderId="55" xfId="0" applyFont="1" applyFill="1" applyBorder="1" applyAlignment="1">
      <alignment horizontal="center" vertical="center"/>
    </xf>
    <xf numFmtId="0" fontId="27" fillId="14" borderId="10" xfId="0" applyFont="1" applyFill="1" applyBorder="1" applyAlignment="1">
      <alignment horizontal="center" vertical="center"/>
    </xf>
    <xf numFmtId="0" fontId="10" fillId="0" borderId="48"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12" borderId="9"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16" fillId="0" borderId="0" xfId="0" applyFont="1"/>
    <xf numFmtId="0" fontId="0" fillId="3" borderId="0" xfId="0" applyFont="1" applyFill="1"/>
    <xf numFmtId="0" fontId="33" fillId="3" borderId="21" xfId="0" applyFont="1" applyFill="1" applyBorder="1" applyAlignment="1">
      <alignment horizontal="right" vertical="center"/>
    </xf>
    <xf numFmtId="0" fontId="51" fillId="0" borderId="0" xfId="0" applyFont="1"/>
    <xf numFmtId="0" fontId="44" fillId="0" borderId="0" xfId="0" applyFont="1"/>
    <xf numFmtId="0" fontId="0" fillId="0" borderId="0" xfId="0" applyAlignment="1" applyProtection="1">
      <alignment vertical="center"/>
      <protection hidden="1"/>
    </xf>
    <xf numFmtId="0" fontId="7" fillId="0" borderId="12" xfId="0" applyFont="1" applyBorder="1" applyAlignment="1" applyProtection="1">
      <alignment horizontal="center" vertical="center"/>
      <protection hidden="1"/>
    </xf>
    <xf numFmtId="0" fontId="7" fillId="0" borderId="12" xfId="0" applyNumberFormat="1" applyFont="1" applyBorder="1" applyAlignment="1" applyProtection="1">
      <alignment horizontal="center" vertical="center"/>
      <protection hidden="1"/>
    </xf>
    <xf numFmtId="0" fontId="7" fillId="0" borderId="12" xfId="0" applyNumberFormat="1" applyFont="1" applyBorder="1" applyAlignment="1" applyProtection="1">
      <alignment horizontal="center" vertical="center" wrapText="1"/>
      <protection hidden="1"/>
    </xf>
    <xf numFmtId="0" fontId="7" fillId="0" borderId="12"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49" fontId="7" fillId="3" borderId="12" xfId="0" applyNumberFormat="1" applyFont="1" applyFill="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49" fontId="23" fillId="0" borderId="0" xfId="0" applyNumberFormat="1" applyFont="1" applyAlignment="1" applyProtection="1">
      <alignment vertical="center"/>
      <protection hidden="1"/>
    </xf>
    <xf numFmtId="0" fontId="24" fillId="0" borderId="0" xfId="0" applyFont="1" applyAlignment="1" applyProtection="1">
      <alignment vertical="center"/>
      <protection hidden="1"/>
    </xf>
    <xf numFmtId="0" fontId="23" fillId="0" borderId="0" xfId="0" applyFont="1" applyAlignment="1" applyProtection="1">
      <alignment vertical="center"/>
      <protection hidden="1"/>
    </xf>
    <xf numFmtId="0" fontId="7" fillId="0" borderId="9" xfId="0" applyFont="1" applyBorder="1" applyAlignment="1" applyProtection="1">
      <alignment horizontal="center" vertical="center"/>
      <protection hidden="1"/>
    </xf>
    <xf numFmtId="0" fontId="7" fillId="0" borderId="9" xfId="0" applyNumberFormat="1" applyFont="1" applyBorder="1" applyAlignment="1" applyProtection="1">
      <alignment vertical="center"/>
      <protection locked="0"/>
    </xf>
    <xf numFmtId="0" fontId="7" fillId="0" borderId="9" xfId="0" applyNumberFormat="1" applyFont="1" applyBorder="1" applyAlignment="1" applyProtection="1">
      <alignment horizontal="center" vertical="center"/>
      <protection hidden="1"/>
    </xf>
    <xf numFmtId="0" fontId="16" fillId="0" borderId="0" xfId="0" applyFont="1" applyAlignment="1" applyProtection="1">
      <alignment vertical="center"/>
      <protection hidden="1"/>
    </xf>
    <xf numFmtId="49" fontId="7" fillId="0" borderId="12" xfId="0" applyNumberFormat="1" applyFont="1" applyBorder="1" applyAlignment="1" applyProtection="1">
      <alignment horizontal="center" vertical="center"/>
      <protection hidden="1"/>
    </xf>
    <xf numFmtId="0" fontId="10" fillId="2" borderId="4" xfId="0" applyFont="1" applyFill="1" applyBorder="1" applyAlignment="1">
      <alignment horizontal="center" vertical="center" wrapText="1"/>
    </xf>
    <xf numFmtId="0" fontId="23" fillId="5" borderId="32" xfId="0" applyFont="1" applyFill="1" applyBorder="1" applyProtection="1">
      <protection hidden="1"/>
    </xf>
    <xf numFmtId="0" fontId="10" fillId="5" borderId="26" xfId="0" applyNumberFormat="1" applyFont="1" applyFill="1" applyBorder="1" applyAlignment="1" applyProtection="1">
      <alignment horizontal="center" vertical="center" wrapText="1"/>
      <protection hidden="1"/>
    </xf>
    <xf numFmtId="167" fontId="8" fillId="0" borderId="1" xfId="0" applyNumberFormat="1" applyFont="1" applyFill="1" applyBorder="1" applyAlignment="1" applyProtection="1">
      <alignment horizontal="center" vertical="center" wrapText="1"/>
      <protection locked="0"/>
    </xf>
    <xf numFmtId="0" fontId="48" fillId="0" borderId="0" xfId="0" applyFont="1" applyAlignment="1">
      <alignment horizontal="center"/>
    </xf>
    <xf numFmtId="0" fontId="0" fillId="0" borderId="0" xfId="0" applyAlignment="1">
      <alignment horizontal="center"/>
    </xf>
    <xf numFmtId="0" fontId="52" fillId="0" borderId="9" xfId="0" applyFont="1" applyBorder="1" applyAlignment="1" applyProtection="1">
      <alignment wrapText="1"/>
      <protection locked="0" hidden="1"/>
    </xf>
    <xf numFmtId="0" fontId="0" fillId="0" borderId="9" xfId="0" applyNumberFormat="1" applyBorder="1" applyAlignment="1" applyProtection="1">
      <alignment horizontal="center"/>
      <protection locked="0" hidden="1"/>
    </xf>
    <xf numFmtId="49" fontId="0" fillId="0" borderId="9" xfId="0" applyNumberFormat="1" applyBorder="1" applyAlignment="1" applyProtection="1">
      <alignment horizontal="center"/>
      <protection locked="0" hidden="1"/>
    </xf>
    <xf numFmtId="0" fontId="7" fillId="2" borderId="9" xfId="0" applyFont="1" applyFill="1" applyBorder="1" applyAlignment="1" applyProtection="1">
      <alignment horizontal="center" vertical="center" wrapText="1"/>
      <protection locked="0" hidden="1"/>
    </xf>
    <xf numFmtId="0" fontId="10" fillId="0" borderId="0" xfId="0" applyFont="1" applyFill="1" applyBorder="1" applyAlignment="1" applyProtection="1">
      <alignment horizontal="right" vertical="center" wrapText="1"/>
      <protection hidden="1"/>
    </xf>
    <xf numFmtId="0" fontId="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pplyProtection="1">
      <alignment horizontal="center" vertical="center" wrapText="1"/>
      <protection locked="0" hidden="1"/>
    </xf>
    <xf numFmtId="0" fontId="7" fillId="0" borderId="4" xfId="0" applyFont="1" applyBorder="1" applyAlignment="1" applyProtection="1">
      <alignment horizontal="center" vertical="center" wrapText="1"/>
      <protection locked="0" hidden="1"/>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vertical="center" textRotation="90" wrapText="1"/>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7" fillId="2" borderId="12"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wrapText="1"/>
      <protection hidden="1"/>
    </xf>
    <xf numFmtId="0" fontId="7" fillId="2" borderId="13" xfId="0" applyFont="1" applyFill="1" applyBorder="1" applyAlignment="1" applyProtection="1">
      <alignment horizontal="center" vertical="center" wrapText="1"/>
      <protection hidden="1"/>
    </xf>
    <xf numFmtId="0" fontId="7" fillId="2" borderId="54"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7" fillId="2" borderId="15" xfId="0" applyFont="1" applyFill="1" applyBorder="1" applyAlignment="1" applyProtection="1">
      <alignment horizontal="center" vertical="center" wrapText="1"/>
      <protection hidden="1"/>
    </xf>
    <xf numFmtId="0" fontId="7" fillId="2" borderId="16" xfId="0" applyFont="1" applyFill="1" applyBorder="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xf numFmtId="0" fontId="7" fillId="2" borderId="55"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13" fillId="0" borderId="6" xfId="0" applyFont="1" applyFill="1" applyBorder="1" applyAlignment="1" applyProtection="1">
      <alignment horizontal="center"/>
      <protection hidden="1"/>
    </xf>
    <xf numFmtId="0" fontId="33" fillId="3" borderId="21" xfId="0" applyFont="1" applyFill="1" applyBorder="1" applyAlignment="1">
      <alignment horizontal="left" wrapText="1"/>
    </xf>
    <xf numFmtId="0" fontId="33" fillId="3" borderId="0" xfId="0" applyFont="1" applyFill="1" applyBorder="1" applyAlignment="1">
      <alignment horizontal="left" wrapText="1"/>
    </xf>
    <xf numFmtId="0" fontId="33" fillId="3" borderId="2" xfId="0" applyFont="1" applyFill="1" applyBorder="1" applyAlignment="1">
      <alignment horizontal="left" wrapText="1"/>
    </xf>
    <xf numFmtId="0" fontId="0" fillId="3" borderId="3" xfId="0" applyFill="1" applyBorder="1" applyAlignment="1" applyProtection="1">
      <alignment horizontal="center"/>
      <protection locked="0"/>
    </xf>
    <xf numFmtId="0" fontId="0" fillId="0" borderId="4" xfId="0" applyBorder="1" applyAlignment="1" applyProtection="1">
      <protection locked="0"/>
    </xf>
    <xf numFmtId="0" fontId="0" fillId="0" borderId="5" xfId="0" applyBorder="1" applyAlignment="1" applyProtection="1">
      <protection locked="0"/>
    </xf>
    <xf numFmtId="0" fontId="39" fillId="3" borderId="39" xfId="0" applyFont="1" applyFill="1" applyBorder="1" applyAlignment="1">
      <alignment horizontal="center"/>
    </xf>
    <xf numFmtId="0" fontId="40" fillId="0" borderId="39" xfId="0" applyFont="1" applyBorder="1" applyAlignment="1">
      <alignment horizontal="center"/>
    </xf>
    <xf numFmtId="0" fontId="34" fillId="3" borderId="0" xfId="0" applyFont="1" applyFill="1" applyBorder="1" applyAlignment="1" applyProtection="1">
      <alignment horizontal="right" vertical="center" wrapText="1"/>
      <protection hidden="1"/>
    </xf>
    <xf numFmtId="0" fontId="36" fillId="0" borderId="2" xfId="0" applyFont="1" applyBorder="1" applyAlignment="1">
      <alignment horizontal="right" vertical="center" wrapText="1"/>
    </xf>
    <xf numFmtId="0" fontId="37" fillId="8" borderId="3" xfId="0" applyFont="1" applyFill="1" applyBorder="1" applyAlignment="1">
      <alignment horizontal="center"/>
    </xf>
    <xf numFmtId="0" fontId="38" fillId="0" borderId="4" xfId="0" applyFont="1" applyBorder="1" applyAlignment="1">
      <alignment horizontal="center"/>
    </xf>
    <xf numFmtId="0" fontId="38" fillId="0" borderId="5" xfId="0" applyFont="1" applyBorder="1" applyAlignment="1">
      <alignment horizontal="center"/>
    </xf>
    <xf numFmtId="0" fontId="0" fillId="3" borderId="4" xfId="0" applyFill="1" applyBorder="1" applyAlignment="1" applyProtection="1">
      <protection locked="0"/>
    </xf>
    <xf numFmtId="0" fontId="35" fillId="3" borderId="3" xfId="0" applyFont="1" applyFill="1" applyBorder="1" applyAlignment="1" applyProtection="1">
      <alignment horizontal="center" vertical="center" wrapText="1"/>
      <protection locked="0"/>
    </xf>
    <xf numFmtId="0" fontId="35" fillId="3" borderId="4" xfId="0" applyFont="1" applyFill="1" applyBorder="1" applyAlignment="1" applyProtection="1">
      <alignment horizontal="center" vertical="center" wrapText="1"/>
      <protection locked="0"/>
    </xf>
    <xf numFmtId="0" fontId="35" fillId="3" borderId="5" xfId="0" applyFont="1" applyFill="1" applyBorder="1" applyAlignment="1" applyProtection="1">
      <alignment horizontal="center" vertical="center" wrapText="1"/>
      <protection locked="0"/>
    </xf>
    <xf numFmtId="0" fontId="33" fillId="3" borderId="21" xfId="0" applyFont="1" applyFill="1" applyBorder="1" applyAlignment="1">
      <alignment horizontal="left"/>
    </xf>
    <xf numFmtId="0" fontId="33" fillId="3" borderId="2" xfId="0" applyFont="1" applyFill="1" applyBorder="1" applyAlignment="1">
      <alignment horizontal="left"/>
    </xf>
    <xf numFmtId="0" fontId="33" fillId="3" borderId="0" xfId="0" applyFont="1" applyFill="1" applyBorder="1" applyAlignment="1">
      <alignment horizontal="left"/>
    </xf>
    <xf numFmtId="0" fontId="10" fillId="5" borderId="25" xfId="0" applyFont="1" applyFill="1" applyBorder="1" applyAlignment="1" applyProtection="1">
      <alignment horizontal="center" vertical="center" wrapText="1"/>
      <protection hidden="1"/>
    </xf>
    <xf numFmtId="0" fontId="10" fillId="5" borderId="27" xfId="0" applyFont="1" applyFill="1" applyBorder="1" applyAlignment="1" applyProtection="1">
      <alignment horizontal="center" vertical="center" wrapText="1"/>
      <protection hidden="1"/>
    </xf>
    <xf numFmtId="0" fontId="10" fillId="5" borderId="31"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protection hidden="1"/>
    </xf>
    <xf numFmtId="0" fontId="18" fillId="3" borderId="19" xfId="0" applyFont="1" applyFill="1" applyBorder="1" applyAlignment="1" applyProtection="1">
      <alignment horizontal="center" wrapText="1"/>
      <protection hidden="1"/>
    </xf>
    <xf numFmtId="0" fontId="10" fillId="5" borderId="22" xfId="0" applyFont="1" applyFill="1" applyBorder="1" applyAlignment="1" applyProtection="1">
      <alignment horizontal="center" vertical="center" textRotation="90" wrapText="1"/>
      <protection hidden="1"/>
    </xf>
    <xf numFmtId="0" fontId="10" fillId="5" borderId="26" xfId="0" applyFont="1" applyFill="1" applyBorder="1" applyAlignment="1" applyProtection="1">
      <alignment horizontal="center" vertical="center" textRotation="90" wrapText="1"/>
      <protection hidden="1"/>
    </xf>
    <xf numFmtId="0" fontId="10" fillId="5" borderId="28" xfId="0" applyFont="1" applyFill="1" applyBorder="1" applyAlignment="1" applyProtection="1">
      <alignment horizontal="center" vertical="center" textRotation="90" wrapText="1"/>
      <protection hidden="1"/>
    </xf>
    <xf numFmtId="0" fontId="10" fillId="5" borderId="23" xfId="0" applyFont="1" applyFill="1" applyBorder="1" applyAlignment="1" applyProtection="1">
      <alignment horizontal="center" vertical="center" textRotation="90" wrapText="1"/>
      <protection hidden="1"/>
    </xf>
    <xf numFmtId="0" fontId="10" fillId="5" borderId="9" xfId="0" applyFont="1" applyFill="1" applyBorder="1" applyAlignment="1" applyProtection="1">
      <alignment horizontal="center" vertical="center" textRotation="90" wrapText="1"/>
      <protection hidden="1"/>
    </xf>
    <xf numFmtId="0" fontId="10" fillId="5" borderId="29" xfId="0" applyFont="1" applyFill="1" applyBorder="1" applyAlignment="1" applyProtection="1">
      <alignment horizontal="center" vertical="center" textRotation="90" wrapText="1"/>
      <protection hidden="1"/>
    </xf>
    <xf numFmtId="0" fontId="10" fillId="5" borderId="23" xfId="0" applyFont="1" applyFill="1" applyBorder="1" applyAlignment="1" applyProtection="1">
      <alignment horizontal="center" vertical="center" wrapText="1"/>
      <protection hidden="1"/>
    </xf>
    <xf numFmtId="0" fontId="10" fillId="5" borderId="9"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11" xfId="0" applyFont="1" applyFill="1" applyBorder="1" applyAlignment="1" applyProtection="1">
      <alignment horizontal="center" vertical="center" wrapText="1"/>
      <protection hidden="1"/>
    </xf>
    <xf numFmtId="0" fontId="10" fillId="5" borderId="30" xfId="0" applyFont="1" applyFill="1" applyBorder="1" applyAlignment="1" applyProtection="1">
      <alignment horizontal="center" vertical="center" wrapText="1"/>
      <protection hidden="1"/>
    </xf>
    <xf numFmtId="164" fontId="10" fillId="3" borderId="19" xfId="0" applyNumberFormat="1" applyFont="1" applyFill="1" applyBorder="1" applyAlignment="1" applyProtection="1">
      <alignment horizontal="center" wrapText="1"/>
      <protection locked="0" hidden="1"/>
    </xf>
    <xf numFmtId="0" fontId="23" fillId="4" borderId="0" xfId="0" applyFont="1" applyFill="1" applyBorder="1" applyAlignment="1" applyProtection="1">
      <alignment horizontal="left"/>
      <protection hidden="1"/>
    </xf>
    <xf numFmtId="0" fontId="45" fillId="3" borderId="21" xfId="0" applyFont="1" applyFill="1" applyBorder="1" applyAlignment="1" applyProtection="1">
      <alignment horizontal="left" wrapText="1"/>
      <protection hidden="1"/>
    </xf>
    <xf numFmtId="0" fontId="45" fillId="3" borderId="0" xfId="0" applyFont="1" applyFill="1" applyBorder="1" applyAlignment="1" applyProtection="1">
      <alignment horizontal="left" wrapText="1"/>
      <protection hidden="1"/>
    </xf>
    <xf numFmtId="0" fontId="13" fillId="3" borderId="18"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0" fontId="13" fillId="3" borderId="8"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protection hidden="1"/>
    </xf>
    <xf numFmtId="0" fontId="10" fillId="2" borderId="50" xfId="0" applyFont="1" applyFill="1" applyBorder="1" applyAlignment="1" applyProtection="1">
      <alignment horizontal="center" vertical="center" wrapText="1"/>
      <protection hidden="1"/>
    </xf>
    <xf numFmtId="0" fontId="10" fillId="2" borderId="51" xfId="0" applyFont="1" applyFill="1" applyBorder="1" applyAlignment="1" applyProtection="1">
      <alignment horizontal="center" vertical="center" wrapText="1"/>
      <protection hidden="1"/>
    </xf>
    <xf numFmtId="0" fontId="10" fillId="2" borderId="52" xfId="0" applyFont="1" applyFill="1" applyBorder="1" applyAlignment="1" applyProtection="1">
      <alignment horizontal="center" vertical="center" wrapText="1"/>
      <protection hidden="1"/>
    </xf>
    <xf numFmtId="0" fontId="10" fillId="2" borderId="23" xfId="0" applyFont="1" applyFill="1" applyBorder="1" applyAlignment="1" applyProtection="1">
      <alignment horizontal="center" vertical="center" textRotation="90"/>
      <protection hidden="1"/>
    </xf>
    <xf numFmtId="0" fontId="10" fillId="2" borderId="9" xfId="0" applyFont="1" applyFill="1" applyBorder="1" applyAlignment="1" applyProtection="1">
      <alignment horizontal="center" vertical="center" textRotation="90"/>
      <protection hidden="1"/>
    </xf>
    <xf numFmtId="0" fontId="10" fillId="2" borderId="29" xfId="0" applyFont="1" applyFill="1" applyBorder="1" applyAlignment="1" applyProtection="1">
      <alignment horizontal="center" vertical="center" textRotation="90"/>
      <protection hidden="1"/>
    </xf>
    <xf numFmtId="0" fontId="10" fillId="2" borderId="46" xfId="0" applyFont="1" applyFill="1" applyBorder="1" applyAlignment="1" applyProtection="1">
      <alignment horizontal="center" vertical="center"/>
      <protection hidden="1"/>
    </xf>
    <xf numFmtId="0" fontId="10" fillId="2" borderId="18" xfId="0" applyFont="1" applyFill="1" applyBorder="1" applyAlignment="1" applyProtection="1">
      <alignment horizontal="center" vertical="center"/>
      <protection hidden="1"/>
    </xf>
    <xf numFmtId="0" fontId="10" fillId="2" borderId="33" xfId="0" applyFont="1" applyFill="1" applyBorder="1" applyAlignment="1" applyProtection="1">
      <alignment horizontal="center" vertical="center"/>
      <protection hidden="1"/>
    </xf>
    <xf numFmtId="0" fontId="10" fillId="2" borderId="40" xfId="0" applyFont="1" applyFill="1" applyBorder="1" applyAlignment="1" applyProtection="1">
      <alignment horizontal="center" vertical="center" textRotation="90"/>
      <protection hidden="1"/>
    </xf>
    <xf numFmtId="0" fontId="10" fillId="2" borderId="41" xfId="0" applyFont="1" applyFill="1" applyBorder="1" applyAlignment="1" applyProtection="1">
      <alignment horizontal="center" vertical="center" textRotation="90"/>
      <protection hidden="1"/>
    </xf>
    <xf numFmtId="0" fontId="10" fillId="2" borderId="36" xfId="0" applyFont="1" applyFill="1" applyBorder="1" applyAlignment="1" applyProtection="1">
      <alignment horizontal="center" vertical="center" textRotation="90"/>
      <protection hidden="1"/>
    </xf>
    <xf numFmtId="0" fontId="13" fillId="2" borderId="43"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13" fillId="2" borderId="8" xfId="0" applyFont="1" applyFill="1" applyBorder="1" applyAlignment="1" applyProtection="1">
      <alignment horizontal="center" vertical="center" wrapText="1"/>
      <protection hidden="1"/>
    </xf>
    <xf numFmtId="0" fontId="13" fillId="11" borderId="18" xfId="0" applyFont="1" applyFill="1" applyBorder="1" applyAlignment="1" applyProtection="1">
      <alignment horizontal="center" vertical="center" wrapText="1"/>
      <protection hidden="1"/>
    </xf>
    <xf numFmtId="0" fontId="13" fillId="11" borderId="7" xfId="0" applyFont="1" applyFill="1" applyBorder="1" applyAlignment="1" applyProtection="1">
      <alignment horizontal="center" vertical="center" wrapText="1"/>
      <protection hidden="1"/>
    </xf>
    <xf numFmtId="0" fontId="13" fillId="11" borderId="8" xfId="0" applyFont="1" applyFill="1" applyBorder="1" applyAlignment="1" applyProtection="1">
      <alignment horizontal="center" vertical="center" wrapText="1"/>
      <protection hidden="1"/>
    </xf>
    <xf numFmtId="0" fontId="13" fillId="2" borderId="22" xfId="0" applyFont="1" applyFill="1" applyBorder="1" applyAlignment="1" applyProtection="1">
      <alignment horizontal="center" vertical="center" wrapText="1"/>
      <protection hidden="1"/>
    </xf>
    <xf numFmtId="0" fontId="13" fillId="2" borderId="23" xfId="0" applyFont="1" applyFill="1" applyBorder="1" applyAlignment="1" applyProtection="1">
      <alignment horizontal="center" vertical="center" wrapText="1"/>
      <protection hidden="1"/>
    </xf>
    <xf numFmtId="0" fontId="13" fillId="3" borderId="0" xfId="0" applyFont="1" applyFill="1" applyBorder="1" applyAlignment="1" applyProtection="1">
      <alignment horizontal="right" wrapText="1"/>
      <protection hidden="1"/>
    </xf>
    <xf numFmtId="0" fontId="26" fillId="0" borderId="18"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Alignment="1">
      <alignment horizontal="center" vertical="center"/>
    </xf>
    <xf numFmtId="0" fontId="13" fillId="2" borderId="18" xfId="0" applyFont="1" applyFill="1" applyBorder="1" applyAlignment="1" applyProtection="1">
      <alignment horizontal="center" vertical="center" wrapText="1"/>
      <protection hidden="1"/>
    </xf>
    <xf numFmtId="0" fontId="13" fillId="0" borderId="43" xfId="0" applyFont="1" applyFill="1" applyBorder="1" applyAlignment="1" applyProtection="1">
      <alignment horizontal="center" vertical="center" wrapText="1"/>
      <protection hidden="1"/>
    </xf>
    <xf numFmtId="0" fontId="13" fillId="0" borderId="7" xfId="0" applyFont="1" applyFill="1" applyBorder="1" applyAlignment="1" applyProtection="1">
      <alignment horizontal="center" vertical="center" wrapText="1"/>
      <protection hidden="1"/>
    </xf>
    <xf numFmtId="0" fontId="13" fillId="0" borderId="8" xfId="0" applyFont="1" applyFill="1" applyBorder="1" applyAlignment="1" applyProtection="1">
      <alignment horizontal="center" vertical="center" wrapText="1"/>
      <protection hidden="1"/>
    </xf>
    <xf numFmtId="0" fontId="13" fillId="0" borderId="18" xfId="0" applyFont="1" applyFill="1" applyBorder="1" applyAlignment="1" applyProtection="1">
      <alignment horizontal="center" vertical="center" wrapText="1"/>
      <protection hidden="1"/>
    </xf>
    <xf numFmtId="0" fontId="27" fillId="0" borderId="18" xfId="0" applyFont="1" applyBorder="1" applyAlignment="1">
      <alignment horizontal="center" vertical="center"/>
    </xf>
    <xf numFmtId="0" fontId="27" fillId="0" borderId="8" xfId="0" applyFont="1" applyBorder="1" applyAlignment="1">
      <alignment horizontal="center" vertical="center"/>
    </xf>
    <xf numFmtId="0" fontId="13" fillId="11" borderId="9" xfId="0" applyFont="1" applyFill="1" applyBorder="1" applyAlignment="1" applyProtection="1">
      <alignment horizontal="center" vertical="center" wrapText="1"/>
      <protection hidden="1"/>
    </xf>
    <xf numFmtId="0" fontId="13" fillId="2" borderId="58" xfId="0" applyFont="1" applyFill="1" applyBorder="1" applyAlignment="1" applyProtection="1">
      <alignment horizontal="center" vertical="center" wrapText="1"/>
      <protection hidden="1"/>
    </xf>
    <xf numFmtId="0" fontId="13" fillId="2" borderId="49" xfId="0" applyFont="1" applyFill="1" applyBorder="1" applyAlignment="1" applyProtection="1">
      <alignment horizontal="center" vertical="center" wrapText="1"/>
      <protection hidden="1"/>
    </xf>
    <xf numFmtId="0" fontId="13" fillId="2" borderId="9" xfId="0" applyFont="1" applyFill="1" applyBorder="1" applyAlignment="1" applyProtection="1">
      <alignment horizontal="center" vertical="center" wrapText="1"/>
      <protection hidden="1"/>
    </xf>
    <xf numFmtId="0" fontId="29" fillId="0" borderId="0" xfId="2" applyFont="1" applyAlignment="1">
      <alignment horizontal="center" wrapText="1"/>
    </xf>
    <xf numFmtId="49" fontId="31" fillId="0" borderId="0" xfId="2" applyNumberFormat="1" applyFont="1" applyBorder="1" applyAlignment="1">
      <alignment horizontal="left" vertical="center" wrapText="1"/>
    </xf>
    <xf numFmtId="0" fontId="31" fillId="0" borderId="0" xfId="2" applyFont="1" applyBorder="1" applyAlignment="1">
      <alignment horizontal="left" vertical="center" wrapText="1"/>
    </xf>
    <xf numFmtId="0" fontId="32" fillId="0" borderId="0" xfId="2" applyFont="1" applyBorder="1" applyAlignment="1">
      <alignment horizontal="right" vertical="center" wrapText="1"/>
    </xf>
    <xf numFmtId="0" fontId="27" fillId="2" borderId="9" xfId="0" applyFont="1" applyFill="1" applyBorder="1" applyAlignment="1">
      <alignment horizontal="center" vertical="center" wrapText="1"/>
    </xf>
    <xf numFmtId="0" fontId="26" fillId="2" borderId="9" xfId="0" applyFont="1" applyFill="1" applyBorder="1" applyAlignment="1">
      <alignment horizontal="center" vertical="center"/>
    </xf>
    <xf numFmtId="9" fontId="27" fillId="0" borderId="10" xfId="1" applyFont="1" applyBorder="1" applyAlignment="1">
      <alignment horizontal="center" vertical="center" wrapText="1"/>
    </xf>
    <xf numFmtId="9" fontId="27" fillId="0" borderId="12" xfId="1" applyFont="1" applyBorder="1" applyAlignment="1">
      <alignment horizontal="center" vertical="center" wrapText="1"/>
    </xf>
    <xf numFmtId="9" fontId="27" fillId="0" borderId="11" xfId="1" applyFont="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1" xfId="0" applyFont="1" applyBorder="1" applyAlignment="1">
      <alignment horizontal="center" vertical="center" wrapText="1"/>
    </xf>
    <xf numFmtId="0" fontId="27" fillId="5" borderId="10"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0" borderId="10" xfId="0" applyFont="1" applyBorder="1" applyAlignment="1">
      <alignment horizontal="left" vertical="center" wrapText="1"/>
    </xf>
    <xf numFmtId="0" fontId="27" fillId="0" borderId="12" xfId="0" applyFont="1" applyBorder="1" applyAlignment="1">
      <alignment horizontal="left" vertical="center" wrapText="1"/>
    </xf>
    <xf numFmtId="49" fontId="27" fillId="0" borderId="10" xfId="0" applyNumberFormat="1" applyFont="1" applyBorder="1" applyAlignment="1">
      <alignment horizontal="center" vertical="center" wrapText="1"/>
    </xf>
    <xf numFmtId="49" fontId="27" fillId="0" borderId="12" xfId="0" applyNumberFormat="1" applyFont="1" applyBorder="1" applyAlignment="1">
      <alignment horizontal="center" vertical="center" wrapText="1"/>
    </xf>
    <xf numFmtId="0" fontId="27" fillId="0" borderId="11" xfId="0" applyFont="1" applyBorder="1" applyAlignment="1">
      <alignment horizontal="left" vertical="center" wrapText="1"/>
    </xf>
    <xf numFmtId="49" fontId="27" fillId="0" borderId="11" xfId="0" applyNumberFormat="1" applyFont="1" applyBorder="1" applyAlignment="1">
      <alignment horizontal="center" vertical="center" wrapText="1"/>
    </xf>
    <xf numFmtId="0" fontId="31" fillId="0" borderId="0" xfId="2" applyFont="1" applyAlignment="1">
      <alignment horizontal="center" wrapText="1"/>
    </xf>
    <xf numFmtId="0" fontId="28" fillId="2" borderId="18" xfId="2" applyFont="1" applyFill="1" applyBorder="1" applyAlignment="1">
      <alignment horizontal="center" vertical="center" wrapText="1"/>
    </xf>
    <xf numFmtId="0" fontId="28" fillId="2" borderId="8" xfId="2" applyFont="1" applyFill="1" applyBorder="1" applyAlignment="1">
      <alignment horizontal="center" vertical="center" wrapText="1"/>
    </xf>
    <xf numFmtId="0" fontId="28" fillId="2" borderId="9" xfId="2"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12" xfId="0" applyFont="1" applyFill="1" applyBorder="1" applyAlignment="1">
      <alignment horizontal="center" vertical="center" wrapText="1"/>
    </xf>
    <xf numFmtId="49" fontId="26" fillId="2" borderId="10" xfId="0" applyNumberFormat="1" applyFont="1" applyFill="1" applyBorder="1" applyAlignment="1">
      <alignment horizontal="center" vertical="center" wrapText="1"/>
    </xf>
    <xf numFmtId="49" fontId="26" fillId="2" borderId="12" xfId="0" applyNumberFormat="1"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16" borderId="10" xfId="0" applyFont="1" applyFill="1" applyBorder="1" applyAlignment="1">
      <alignment horizontal="center" vertical="center" wrapText="1"/>
    </xf>
    <xf numFmtId="0" fontId="27" fillId="16"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12"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27" fillId="7" borderId="18" xfId="0" applyFont="1" applyFill="1" applyBorder="1" applyAlignment="1">
      <alignment horizontal="center" vertical="center" wrapText="1"/>
    </xf>
    <xf numFmtId="0" fontId="27" fillId="7" borderId="8" xfId="0" applyFont="1" applyFill="1" applyBorder="1" applyAlignment="1">
      <alignment horizontal="center" vertical="center" wrapText="1"/>
    </xf>
    <xf numFmtId="9" fontId="23" fillId="0" borderId="0" xfId="1" applyFont="1" applyAlignment="1">
      <alignment horizontal="center"/>
    </xf>
    <xf numFmtId="0" fontId="23" fillId="0" borderId="0" xfId="0" applyFont="1" applyAlignment="1">
      <alignment horizontal="center"/>
    </xf>
  </cellXfs>
  <cellStyles count="9">
    <cellStyle name="Обычный" xfId="0" builtinId="0"/>
    <cellStyle name="Обычный 2" xfId="2"/>
    <cellStyle name="Обычный 3" xfId="7"/>
    <cellStyle name="Плохой" xfId="5" builtinId="27"/>
    <cellStyle name="Процентный" xfId="1" builtinId="5"/>
    <cellStyle name="Процентный 2" xfId="3"/>
    <cellStyle name="Процентный 3" xfId="4"/>
    <cellStyle name="Процентный 4" xfId="6"/>
    <cellStyle name="Процентный 5" xfId="8"/>
  </cellStyles>
  <dxfs count="34">
    <dxf>
      <font>
        <color theme="0"/>
      </font>
    </dxf>
    <dxf>
      <fill>
        <patternFill>
          <bgColor indexed="10"/>
        </patternFill>
      </fill>
    </dxf>
    <dxf>
      <font>
        <color theme="0"/>
      </font>
    </dxf>
    <dxf>
      <font>
        <color theme="0"/>
      </font>
    </dxf>
    <dxf>
      <font>
        <color theme="0"/>
      </font>
    </dxf>
    <dxf>
      <fill>
        <patternFill>
          <bgColor indexed="10"/>
        </patternFill>
      </fill>
    </dxf>
    <dxf>
      <fill>
        <patternFill>
          <bgColor indexed="10"/>
        </patternFill>
      </fill>
    </dxf>
    <dxf>
      <font>
        <color theme="0"/>
      </font>
    </dxf>
    <dxf>
      <font>
        <color theme="0"/>
      </font>
    </dxf>
    <dxf>
      <fill>
        <patternFill>
          <bgColor indexed="10"/>
        </patternFill>
      </fill>
    </dxf>
    <dxf>
      <font>
        <color theme="0"/>
      </font>
    </dxf>
    <dxf>
      <font>
        <color theme="0"/>
      </font>
    </dxf>
    <dxf>
      <font>
        <color theme="0"/>
      </font>
    </dxf>
    <dxf>
      <fill>
        <patternFill>
          <bgColor indexed="10"/>
        </patternFill>
      </fill>
    </dxf>
    <dxf>
      <fill>
        <patternFill>
          <bgColor indexed="10"/>
        </patternFill>
      </fill>
    </dxf>
    <dxf>
      <font>
        <color theme="0"/>
      </font>
    </dxf>
    <dxf>
      <fill>
        <patternFill>
          <bgColor indexed="10"/>
        </patternFill>
      </fill>
    </dxf>
    <dxf>
      <font>
        <color theme="0"/>
      </font>
    </dxf>
    <dxf>
      <font>
        <color theme="0"/>
      </font>
    </dxf>
    <dxf>
      <font>
        <color theme="0"/>
      </font>
    </dxf>
    <dxf>
      <fill>
        <patternFill>
          <bgColor indexed="10"/>
        </patternFill>
      </fill>
    </dxf>
    <dxf>
      <fill>
        <patternFill>
          <bgColor indexed="1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 по математике</a:t>
            </a:r>
            <a:endParaRPr lang="ru-RU" sz="1400">
              <a:latin typeface="Times New Roman" panose="02020603050405020304" pitchFamily="18" charset="0"/>
              <a:cs typeface="Times New Roman" panose="02020603050405020304" pitchFamily="18" charset="0"/>
            </a:endParaRPr>
          </a:p>
        </c:rich>
      </c:tx>
      <c:layout/>
    </c:title>
    <c:view3D>
      <c:rotX val="30"/>
      <c:perspective val="30"/>
    </c:view3D>
    <c:plotArea>
      <c:layout/>
      <c:pie3DChart>
        <c:varyColors val="1"/>
        <c:ser>
          <c:idx val="0"/>
          <c:order val="0"/>
          <c:explosion val="25"/>
          <c:dLbls>
            <c:spPr>
              <a:noFill/>
              <a:ln>
                <a:noFill/>
              </a:ln>
              <a:effectLst/>
            </c:spPr>
            <c:txPr>
              <a:bodyPr/>
              <a:lstStyle/>
              <a:p>
                <a:pPr>
                  <a:defRPr>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extLst>
              <c:ext xmlns:c15="http://schemas.microsoft.com/office/drawing/2012/chart" uri="{CE6537A1-D6FC-4f65-9D91-7224C49458BB}"/>
            </c:extLst>
          </c:dLbls>
          <c:cat>
            <c:strRef>
              <c:f>Результаты_МА!$L$10:$L$15</c:f>
              <c:strCache>
                <c:ptCount val="5"/>
                <c:pt idx="0">
                  <c:v>Низкий</c:v>
                </c:pt>
                <c:pt idx="1">
                  <c:v>Пониженный</c:v>
                </c:pt>
                <c:pt idx="2">
                  <c:v>Базовый</c:v>
                </c:pt>
                <c:pt idx="3">
                  <c:v>Повышенный</c:v>
                </c:pt>
                <c:pt idx="4">
                  <c:v>Высокий</c:v>
                </c:pt>
              </c:strCache>
            </c:strRef>
          </c:cat>
          <c:val>
            <c:numRef>
              <c:f>(Результаты_МА!$D$8,Результаты_МА!$F$8,Результаты_МА!$H$8,Результаты_МА!$J$8,Результаты_МА!$L$8)</c:f>
              <c:numCache>
                <c:formatCode>0%</c:formatCode>
                <c:ptCount val="5"/>
                <c:pt idx="0">
                  <c:v>3.4482758620689655E-2</c:v>
                </c:pt>
                <c:pt idx="1">
                  <c:v>0.13793103448275862</c:v>
                </c:pt>
                <c:pt idx="2">
                  <c:v>6.8965517241379309E-2</c:v>
                </c:pt>
                <c:pt idx="3">
                  <c:v>0.27586206896551724</c:v>
                </c:pt>
                <c:pt idx="4">
                  <c:v>0.48275862068965519</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78" l="0.70000000000000062" r="0.70000000000000062" t="0.75000000000000078"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заданий по математике по блокам содержания</a:t>
            </a:r>
          </a:p>
        </c:rich>
      </c:tx>
    </c:title>
    <c:plotArea>
      <c:layout>
        <c:manualLayout>
          <c:layoutTarget val="inner"/>
          <c:xMode val="edge"/>
          <c:yMode val="edge"/>
          <c:x val="0.19470998260323991"/>
          <c:y val="0.11486475955211495"/>
          <c:w val="0.79040377831289144"/>
          <c:h val="0.61625326245984036"/>
        </c:manualLayout>
      </c:layout>
      <c:barChart>
        <c:barDir val="col"/>
        <c:grouping val="clustered"/>
        <c:ser>
          <c:idx val="1"/>
          <c:order val="0"/>
          <c:tx>
            <c:v>Задания базового уровня</c:v>
          </c:tx>
          <c:cat>
            <c:strRef>
              <c:f>Анализ_содержание!$C$6:$C$10</c:f>
              <c:strCache>
                <c:ptCount val="5"/>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Работа с информацией</c:v>
                </c:pt>
              </c:strCache>
            </c:strRef>
          </c:cat>
          <c:val>
            <c:numRef>
              <c:f>Анализ_содержание!$G$6:$G$10</c:f>
              <c:numCache>
                <c:formatCode>0%</c:formatCode>
                <c:ptCount val="5"/>
                <c:pt idx="0">
                  <c:v>0.88505747126436785</c:v>
                </c:pt>
                <c:pt idx="1">
                  <c:v>0.7931034482758621</c:v>
                </c:pt>
                <c:pt idx="2">
                  <c:v>0.72413793103448276</c:v>
                </c:pt>
                <c:pt idx="3">
                  <c:v>0.86206896551724133</c:v>
                </c:pt>
              </c:numCache>
            </c:numRef>
          </c:val>
        </c:ser>
        <c:ser>
          <c:idx val="0"/>
          <c:order val="1"/>
          <c:tx>
            <c:v>Задания повышенного уровня</c:v>
          </c:tx>
          <c:val>
            <c:numRef>
              <c:f>Анализ_содержание!$Q$6:$Q$10</c:f>
              <c:numCache>
                <c:formatCode>0%</c:formatCode>
                <c:ptCount val="5"/>
                <c:pt idx="0">
                  <c:v>0.84482758620689657</c:v>
                </c:pt>
                <c:pt idx="2">
                  <c:v>0.62068965517241381</c:v>
                </c:pt>
                <c:pt idx="4">
                  <c:v>0.48275862068965519</c:v>
                </c:pt>
              </c:numCache>
            </c:numRef>
          </c:val>
        </c:ser>
        <c:axId val="100406016"/>
        <c:axId val="100407552"/>
      </c:barChart>
      <c:catAx>
        <c:axId val="100406016"/>
        <c:scaling>
          <c:orientation val="minMax"/>
        </c:scaling>
        <c:axPos val="b"/>
        <c:numFmt formatCode="General" sourceLinked="1"/>
        <c:majorTickMark val="none"/>
        <c:tickLblPos val="nextTo"/>
        <c:crossAx val="100407552"/>
        <c:crosses val="autoZero"/>
        <c:auto val="1"/>
        <c:lblAlgn val="ctr"/>
        <c:lblOffset val="100"/>
      </c:catAx>
      <c:valAx>
        <c:axId val="100407552"/>
        <c:scaling>
          <c:orientation val="minMax"/>
        </c:scaling>
        <c:delete val="1"/>
        <c:axPos val="l"/>
        <c:numFmt formatCode="0%" sourceLinked="1"/>
        <c:majorTickMark val="none"/>
        <c:tickLblPos val="nextTo"/>
        <c:crossAx val="100406016"/>
        <c:crosses val="autoZero"/>
        <c:crossBetween val="between"/>
      </c:valAx>
      <c:dTable>
        <c:showHorzBorder val="1"/>
        <c:showVertBorder val="1"/>
        <c:showOutline val="1"/>
        <c:showKeys val="1"/>
        <c:txPr>
          <a:bodyPr/>
          <a:lstStyle/>
          <a:p>
            <a:pPr rtl="0">
              <a:defRPr sz="900">
                <a:latin typeface="Times New Roman" panose="02020603050405020304" pitchFamily="18" charset="0"/>
                <a:cs typeface="Times New Roman" panose="02020603050405020304" pitchFamily="18" charset="0"/>
              </a:defRPr>
            </a:pPr>
            <a:endParaRPr lang="ru-RU"/>
          </a:p>
        </c:txPr>
      </c:dTable>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заданий по русскому языку по блокам содержания</a:t>
            </a:r>
          </a:p>
        </c:rich>
      </c:tx>
    </c:title>
    <c:plotArea>
      <c:layout/>
      <c:barChart>
        <c:barDir val="col"/>
        <c:grouping val="clustered"/>
        <c:ser>
          <c:idx val="1"/>
          <c:order val="0"/>
          <c:tx>
            <c:v>Задания базового уровня</c:v>
          </c:tx>
          <c:cat>
            <c:strRef>
              <c:f>Анализ_содержание!$C$39:$C$40</c:f>
              <c:strCache>
                <c:ptCount val="2"/>
                <c:pt idx="0">
                  <c:v>Фонетика и графика</c:v>
                </c:pt>
                <c:pt idx="1">
                  <c:v>Орфография</c:v>
                </c:pt>
              </c:strCache>
            </c:strRef>
          </c:cat>
          <c:val>
            <c:numRef>
              <c:f>Анализ_содержание!$G$39:$G$40</c:f>
              <c:numCache>
                <c:formatCode>0%</c:formatCode>
                <c:ptCount val="2"/>
                <c:pt idx="0">
                  <c:v>0.46206896551724141</c:v>
                </c:pt>
                <c:pt idx="1">
                  <c:v>0.70344827586206893</c:v>
                </c:pt>
              </c:numCache>
            </c:numRef>
          </c:val>
        </c:ser>
        <c:ser>
          <c:idx val="0"/>
          <c:order val="1"/>
          <c:tx>
            <c:v>Задания повышенного уровня</c:v>
          </c:tx>
          <c:cat>
            <c:strRef>
              <c:f>Анализ_содержание!$C$39:$C$40</c:f>
              <c:strCache>
                <c:ptCount val="2"/>
                <c:pt idx="0">
                  <c:v>Фонетика и графика</c:v>
                </c:pt>
                <c:pt idx="1">
                  <c:v>Орфография</c:v>
                </c:pt>
              </c:strCache>
            </c:strRef>
          </c:cat>
          <c:val>
            <c:numRef>
              <c:f>Анализ_содержание!$Q$39:$Q$40</c:f>
              <c:numCache>
                <c:formatCode>0%</c:formatCode>
                <c:ptCount val="2"/>
                <c:pt idx="0">
                  <c:v>0.53448275862068961</c:v>
                </c:pt>
                <c:pt idx="1">
                  <c:v>0.55172413793103448</c:v>
                </c:pt>
              </c:numCache>
            </c:numRef>
          </c:val>
        </c:ser>
        <c:axId val="100429824"/>
        <c:axId val="100431360"/>
      </c:barChart>
      <c:catAx>
        <c:axId val="100429824"/>
        <c:scaling>
          <c:orientation val="minMax"/>
        </c:scaling>
        <c:axPos val="b"/>
        <c:numFmt formatCode="General" sourceLinked="1"/>
        <c:majorTickMark val="none"/>
        <c:tickLblPos val="nextTo"/>
        <c:crossAx val="100431360"/>
        <c:crosses val="autoZero"/>
        <c:auto val="1"/>
        <c:lblAlgn val="ctr"/>
        <c:lblOffset val="100"/>
      </c:catAx>
      <c:valAx>
        <c:axId val="100431360"/>
        <c:scaling>
          <c:orientation val="minMax"/>
        </c:scaling>
        <c:delete val="1"/>
        <c:axPos val="l"/>
        <c:numFmt formatCode="0%" sourceLinked="1"/>
        <c:majorTickMark val="none"/>
        <c:tickLblPos val="nextTo"/>
        <c:crossAx val="100429824"/>
        <c:crosses val="autoZero"/>
        <c:crossBetween val="between"/>
      </c:valAx>
      <c:dTable>
        <c:showHorzBorder val="1"/>
        <c:showVertBorder val="1"/>
        <c:showOutline val="1"/>
        <c:showKeys val="1"/>
        <c:txPr>
          <a:bodyPr/>
          <a:lstStyle/>
          <a:p>
            <a:pPr rtl="0">
              <a:defRPr sz="900">
                <a:latin typeface="Times New Roman" panose="02020603050405020304" pitchFamily="18" charset="0"/>
                <a:cs typeface="Times New Roman" panose="02020603050405020304" pitchFamily="18" charset="0"/>
              </a:defRPr>
            </a:pPr>
            <a:endParaRPr lang="ru-RU"/>
          </a:p>
        </c:txPr>
      </c:dTable>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заданий по чтению по группам</a:t>
            </a:r>
            <a:r>
              <a:rPr lang="ru-RU" sz="1400" baseline="0">
                <a:latin typeface="Times New Roman" panose="02020603050405020304" pitchFamily="18" charset="0"/>
                <a:cs typeface="Times New Roman" panose="02020603050405020304" pitchFamily="18" charset="0"/>
              </a:rPr>
              <a:t> заданий</a:t>
            </a:r>
            <a:endParaRPr lang="ru-RU" sz="1400">
              <a:latin typeface="Times New Roman" panose="02020603050405020304" pitchFamily="18" charset="0"/>
              <a:cs typeface="Times New Roman" panose="02020603050405020304" pitchFamily="18" charset="0"/>
            </a:endParaRPr>
          </a:p>
        </c:rich>
      </c:tx>
    </c:title>
    <c:plotArea>
      <c:layout/>
      <c:barChart>
        <c:barDir val="col"/>
        <c:grouping val="clustered"/>
        <c:ser>
          <c:idx val="1"/>
          <c:order val="0"/>
          <c:tx>
            <c:v>Задания базового уровня</c:v>
          </c:tx>
          <c:cat>
            <c:numRef>
              <c:f>Анализ_содержание!$B$69:$B$72</c:f>
              <c:numCache>
                <c:formatCode>General</c:formatCode>
                <c:ptCount val="4"/>
                <c:pt idx="0">
                  <c:v>1</c:v>
                </c:pt>
                <c:pt idx="1">
                  <c:v>2</c:v>
                </c:pt>
                <c:pt idx="2">
                  <c:v>3</c:v>
                </c:pt>
                <c:pt idx="3">
                  <c:v>4</c:v>
                </c:pt>
              </c:numCache>
            </c:numRef>
          </c:cat>
          <c:val>
            <c:numRef>
              <c:f>Анализ_содержание!$G$69:$G$72</c:f>
              <c:numCache>
                <c:formatCode>0%</c:formatCode>
                <c:ptCount val="4"/>
                <c:pt idx="0">
                  <c:v>0.77931034482758621</c:v>
                </c:pt>
                <c:pt idx="1">
                  <c:v>0.48275862068965519</c:v>
                </c:pt>
                <c:pt idx="2">
                  <c:v>0.48275862068965519</c:v>
                </c:pt>
                <c:pt idx="3">
                  <c:v>0.44827586206896552</c:v>
                </c:pt>
              </c:numCache>
            </c:numRef>
          </c:val>
        </c:ser>
        <c:ser>
          <c:idx val="0"/>
          <c:order val="1"/>
          <c:tx>
            <c:v>Задания повышенного уровня</c:v>
          </c:tx>
          <c:cat>
            <c:numRef>
              <c:f>Анализ_содержание!$B$69:$B$72</c:f>
              <c:numCache>
                <c:formatCode>General</c:formatCode>
                <c:ptCount val="4"/>
                <c:pt idx="0">
                  <c:v>1</c:v>
                </c:pt>
                <c:pt idx="1">
                  <c:v>2</c:v>
                </c:pt>
                <c:pt idx="2">
                  <c:v>3</c:v>
                </c:pt>
                <c:pt idx="3">
                  <c:v>4</c:v>
                </c:pt>
              </c:numCache>
            </c:numRef>
          </c:cat>
          <c:val>
            <c:numRef>
              <c:f>Анализ_содержание!$Q$69:$Q$72</c:f>
              <c:numCache>
                <c:formatCode>0%</c:formatCode>
                <c:ptCount val="4"/>
                <c:pt idx="1">
                  <c:v>0.48275862068965519</c:v>
                </c:pt>
              </c:numCache>
            </c:numRef>
          </c:val>
        </c:ser>
        <c:axId val="100453376"/>
        <c:axId val="100459264"/>
      </c:barChart>
      <c:catAx>
        <c:axId val="100453376"/>
        <c:scaling>
          <c:orientation val="minMax"/>
        </c:scaling>
        <c:axPos val="b"/>
        <c:numFmt formatCode="General" sourceLinked="1"/>
        <c:majorTickMark val="none"/>
        <c:tickLblPos val="nextTo"/>
        <c:crossAx val="100459264"/>
        <c:crosses val="autoZero"/>
        <c:auto val="1"/>
        <c:lblAlgn val="ctr"/>
        <c:lblOffset val="100"/>
      </c:catAx>
      <c:valAx>
        <c:axId val="100459264"/>
        <c:scaling>
          <c:orientation val="minMax"/>
        </c:scaling>
        <c:delete val="1"/>
        <c:axPos val="l"/>
        <c:numFmt formatCode="0%" sourceLinked="1"/>
        <c:majorTickMark val="none"/>
        <c:tickLblPos val="nextTo"/>
        <c:crossAx val="100453376"/>
        <c:crosses val="autoZero"/>
        <c:crossBetween val="between"/>
      </c:valAx>
      <c:dTable>
        <c:showHorzBorder val="1"/>
        <c:showVertBorder val="1"/>
        <c:showOutline val="1"/>
        <c:showKeys val="1"/>
        <c:txPr>
          <a:bodyPr/>
          <a:lstStyle/>
          <a:p>
            <a:pPr rtl="0">
              <a:defRPr sz="900">
                <a:latin typeface="Times New Roman" panose="02020603050405020304" pitchFamily="18" charset="0"/>
                <a:cs typeface="Times New Roman" panose="02020603050405020304" pitchFamily="18" charset="0"/>
              </a:defRPr>
            </a:pPr>
            <a:endParaRPr lang="ru-RU"/>
          </a:p>
        </c:txPr>
      </c:dTable>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Успешность выполнения контрольной работы по математике</a:t>
            </a:r>
          </a:p>
        </c:rich>
      </c:tx>
      <c:layout>
        <c:manualLayout>
          <c:xMode val="edge"/>
          <c:yMode val="edge"/>
          <c:x val="0.15266954978018221"/>
          <c:y val="2.0161496078260181E-2"/>
        </c:manualLayout>
      </c:layout>
    </c:title>
    <c:plotArea>
      <c:layout>
        <c:manualLayout>
          <c:layoutTarget val="inner"/>
          <c:xMode val="edge"/>
          <c:yMode val="edge"/>
          <c:x val="9.2359007579080762E-2"/>
          <c:y val="0.17598105862595664"/>
          <c:w val="0.88644962603943744"/>
          <c:h val="0.63110449392717216"/>
        </c:manualLayout>
      </c:layout>
      <c:lineChart>
        <c:grouping val="standard"/>
        <c:ser>
          <c:idx val="1"/>
          <c:order val="0"/>
          <c:tx>
            <c:v>Среднее за работу</c:v>
          </c:tx>
          <c:marker>
            <c:symbol val="none"/>
          </c:marker>
          <c:cat>
            <c:numRef>
              <c:f>[0]!Ученик_ма</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[0]!среднее_ма</c:f>
              <c:numCache>
                <c:formatCode>0%</c:formatCode>
                <c:ptCount val="30"/>
                <c:pt idx="0">
                  <c:v>0.75862068965517249</c:v>
                </c:pt>
                <c:pt idx="1">
                  <c:v>0.75862068965517249</c:v>
                </c:pt>
                <c:pt idx="2">
                  <c:v>0.75862068965517249</c:v>
                </c:pt>
                <c:pt idx="3">
                  <c:v>0.75862068965517249</c:v>
                </c:pt>
                <c:pt idx="4">
                  <c:v>0.75862068965517249</c:v>
                </c:pt>
                <c:pt idx="5">
                  <c:v>0.75862068965517249</c:v>
                </c:pt>
                <c:pt idx="6">
                  <c:v>0.75862068965517249</c:v>
                </c:pt>
                <c:pt idx="7">
                  <c:v>0.75862068965517249</c:v>
                </c:pt>
                <c:pt idx="8">
                  <c:v>0.75862068965517249</c:v>
                </c:pt>
                <c:pt idx="9">
                  <c:v>0.75862068965517249</c:v>
                </c:pt>
                <c:pt idx="10">
                  <c:v>0.75862068965517249</c:v>
                </c:pt>
                <c:pt idx="11">
                  <c:v>0.75862068965517249</c:v>
                </c:pt>
                <c:pt idx="12">
                  <c:v>0.75862068965517249</c:v>
                </c:pt>
                <c:pt idx="13">
                  <c:v>0.75862068965517249</c:v>
                </c:pt>
                <c:pt idx="14">
                  <c:v>0.75862068965517249</c:v>
                </c:pt>
                <c:pt idx="15">
                  <c:v>0.75862068965517249</c:v>
                </c:pt>
                <c:pt idx="16">
                  <c:v>0.75862068965517249</c:v>
                </c:pt>
                <c:pt idx="17">
                  <c:v>0.75862068965517249</c:v>
                </c:pt>
                <c:pt idx="18">
                  <c:v>0.75862068965517249</c:v>
                </c:pt>
                <c:pt idx="19">
                  <c:v>0.75862068965517249</c:v>
                </c:pt>
                <c:pt idx="20">
                  <c:v>0.75862068965517249</c:v>
                </c:pt>
                <c:pt idx="21">
                  <c:v>0.75862068965517249</c:v>
                </c:pt>
                <c:pt idx="22">
                  <c:v>0.75862068965517249</c:v>
                </c:pt>
                <c:pt idx="23">
                  <c:v>0.75862068965517249</c:v>
                </c:pt>
                <c:pt idx="24">
                  <c:v>0.75862068965517249</c:v>
                </c:pt>
                <c:pt idx="25">
                  <c:v>0.75862068965517249</c:v>
                </c:pt>
                <c:pt idx="26">
                  <c:v>0.75862068965517249</c:v>
                </c:pt>
                <c:pt idx="27">
                  <c:v>0.75862068965517249</c:v>
                </c:pt>
                <c:pt idx="28">
                  <c:v>0.75862068965517249</c:v>
                </c:pt>
                <c:pt idx="29">
                  <c:v>0.75862068965517249</c:v>
                </c:pt>
              </c:numCache>
            </c:numRef>
          </c:val>
          <c:smooth val="1"/>
        </c:ser>
        <c:ser>
          <c:idx val="0"/>
          <c:order val="1"/>
          <c:tx>
            <c:v>Ученик</c:v>
          </c:tx>
          <c:spPr>
            <a:ln>
              <a:noFill/>
            </a:ln>
          </c:spPr>
          <c:marker>
            <c:symbol val="circle"/>
            <c:size val="7"/>
          </c:marker>
          <c:dLbls>
            <c:spPr>
              <a:noFill/>
              <a:ln>
                <a:noFill/>
              </a:ln>
              <a:effectLst/>
            </c:spPr>
            <c:txPr>
              <a:bodyPr/>
              <a:lstStyle/>
              <a:p>
                <a:pPr>
                  <a:defRPr>
                    <a:latin typeface="Times New Roman" panose="02020603050405020304" pitchFamily="18" charset="0"/>
                    <a:cs typeface="Times New Roman" panose="02020603050405020304" pitchFamily="18" charset="0"/>
                  </a:defRPr>
                </a:pPr>
                <a:endParaRPr lang="ru-RU"/>
              </a:p>
            </c:txPr>
            <c:dLblPos val="t"/>
            <c:showVal val="1"/>
            <c:extLst>
              <c:ext xmlns:c15="http://schemas.microsoft.com/office/drawing/2012/chart" uri="{CE6537A1-D6FC-4f65-9D91-7224C49458BB}">
                <c15:showLeaderLines val="0"/>
              </c:ext>
            </c:extLst>
          </c:dLbls>
          <c:cat>
            <c:numRef>
              <c:f>[0]!Ученик_ма</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[0]!усп_ма</c:f>
              <c:numCache>
                <c:formatCode>0%</c:formatCode>
                <c:ptCount val="30"/>
                <c:pt idx="0">
                  <c:v>0.84210526315789469</c:v>
                </c:pt>
                <c:pt idx="1">
                  <c:v>0.26315789473684209</c:v>
                </c:pt>
                <c:pt idx="2">
                  <c:v>0.89473684210526316</c:v>
                </c:pt>
                <c:pt idx="3">
                  <c:v>0.68421052631578949</c:v>
                </c:pt>
                <c:pt idx="4">
                  <c:v>0.94736842105263153</c:v>
                </c:pt>
                <c:pt idx="5">
                  <c:v>0.94736842105263153</c:v>
                </c:pt>
                <c:pt idx="6">
                  <c:v>0.89473684210526316</c:v>
                </c:pt>
                <c:pt idx="7">
                  <c:v>0.57894736842105265</c:v>
                </c:pt>
                <c:pt idx="8">
                  <c:v>1</c:v>
                </c:pt>
                <c:pt idx="9">
                  <c:v>1</c:v>
                </c:pt>
                <c:pt idx="10">
                  <c:v>0.78947368421052633</c:v>
                </c:pt>
                <c:pt idx="11">
                  <c:v>0.68421052631578949</c:v>
                </c:pt>
                <c:pt idx="12">
                  <c:v>0.94736842105263153</c:v>
                </c:pt>
                <c:pt idx="13">
                  <c:v>0.78947368421052633</c:v>
                </c:pt>
                <c:pt idx="14">
                  <c:v>0.73684210526315785</c:v>
                </c:pt>
                <c:pt idx="15">
                  <c:v>0.73684210526315785</c:v>
                </c:pt>
                <c:pt idx="16">
                  <c:v>0.68421052631578949</c:v>
                </c:pt>
                <c:pt idx="17">
                  <c:v>0.73684210526315785</c:v>
                </c:pt>
                <c:pt idx="18">
                  <c:v>0.84210526315789469</c:v>
                </c:pt>
                <c:pt idx="19">
                  <c:v>0.63157894736842102</c:v>
                </c:pt>
                <c:pt idx="20">
                  <c:v>0.94736842105263153</c:v>
                </c:pt>
                <c:pt idx="21">
                  <c:v>1</c:v>
                </c:pt>
                <c:pt idx="22">
                  <c:v>0.94736842105263153</c:v>
                </c:pt>
                <c:pt idx="23">
                  <c:v>0.94736842105263153</c:v>
                </c:pt>
                <c:pt idx="24">
                  <c:v>0.68421052631578949</c:v>
                </c:pt>
                <c:pt idx="25">
                  <c:v>0.52631578947368418</c:v>
                </c:pt>
                <c:pt idx="26">
                  <c:v>0.63157894736842102</c:v>
                </c:pt>
                <c:pt idx="27">
                  <c:v>0</c:v>
                </c:pt>
                <c:pt idx="28">
                  <c:v>0.73684210526315785</c:v>
                </c:pt>
                <c:pt idx="29">
                  <c:v>1</c:v>
                </c:pt>
              </c:numCache>
            </c:numRef>
          </c:val>
          <c:smooth val="1"/>
        </c:ser>
        <c:marker val="1"/>
        <c:axId val="98577792"/>
        <c:axId val="98612736"/>
      </c:lineChart>
      <c:catAx>
        <c:axId val="98577792"/>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layout/>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612736"/>
        <c:crosses val="autoZero"/>
        <c:auto val="1"/>
        <c:lblAlgn val="ctr"/>
        <c:lblOffset val="100"/>
        <c:noMultiLvlLbl val="1"/>
      </c:catAx>
      <c:valAx>
        <c:axId val="98612736"/>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layout/>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577792"/>
        <c:crosses val="autoZero"/>
        <c:crossBetween val="between"/>
      </c:valAx>
    </c:plotArea>
    <c:legend>
      <c:legendPos val="b"/>
      <c:layout/>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78" l="0.70000000000000062" r="0.70000000000000062" t="0.750000000000000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Сравнение выполнения заданий по математике базового и повышенного</a:t>
            </a:r>
            <a:r>
              <a:rPr lang="ru-RU" sz="1400" baseline="0">
                <a:latin typeface="Times New Roman" panose="02020603050405020304" pitchFamily="18" charset="0"/>
                <a:cs typeface="Times New Roman" panose="02020603050405020304" pitchFamily="18" charset="0"/>
              </a:rPr>
              <a:t> уровней</a:t>
            </a:r>
            <a:endParaRPr lang="ru-RU" sz="1400">
              <a:latin typeface="Times New Roman" panose="02020603050405020304" pitchFamily="18" charset="0"/>
              <a:cs typeface="Times New Roman" panose="02020603050405020304" pitchFamily="18" charset="0"/>
            </a:endParaRPr>
          </a:p>
        </c:rich>
      </c:tx>
    </c:title>
    <c:plotArea>
      <c:layout>
        <c:manualLayout>
          <c:layoutTarget val="inner"/>
          <c:xMode val="edge"/>
          <c:yMode val="edge"/>
          <c:x val="4.1714069017823346E-2"/>
          <c:y val="0.10428134556574926"/>
          <c:w val="0.94463405384907195"/>
          <c:h val="0.7549998796022066"/>
        </c:manualLayout>
      </c:layout>
      <c:barChart>
        <c:barDir val="col"/>
        <c:grouping val="percentStacked"/>
        <c:ser>
          <c:idx val="0"/>
          <c:order val="0"/>
          <c:tx>
            <c:strRef>
              <c:f>Диаграмма_сравнение!$B$3</c:f>
              <c:strCache>
                <c:ptCount val="1"/>
                <c:pt idx="0">
                  <c:v>% за базовый уровень</c:v>
                </c:pt>
              </c:strCache>
            </c:strRef>
          </c:tx>
          <c:spPr>
            <a:ln>
              <a:solidFill>
                <a:schemeClr val="accent1"/>
              </a:solidFill>
            </a:ln>
          </c:spPr>
          <c:cat>
            <c:numRef>
              <c:f>[0]!Ученик_ма</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[0]!бу_ма</c:f>
              <c:numCache>
                <c:formatCode>0%</c:formatCode>
                <c:ptCount val="30"/>
                <c:pt idx="0">
                  <c:v>0.9</c:v>
                </c:pt>
                <c:pt idx="1">
                  <c:v>0.5</c:v>
                </c:pt>
                <c:pt idx="2">
                  <c:v>0.9</c:v>
                </c:pt>
                <c:pt idx="3">
                  <c:v>0.9</c:v>
                </c:pt>
                <c:pt idx="4">
                  <c:v>1</c:v>
                </c:pt>
                <c:pt idx="5">
                  <c:v>1</c:v>
                </c:pt>
                <c:pt idx="6">
                  <c:v>0.8</c:v>
                </c:pt>
                <c:pt idx="7">
                  <c:v>0.9</c:v>
                </c:pt>
                <c:pt idx="8">
                  <c:v>1</c:v>
                </c:pt>
                <c:pt idx="9">
                  <c:v>1</c:v>
                </c:pt>
                <c:pt idx="10">
                  <c:v>0.8</c:v>
                </c:pt>
                <c:pt idx="11">
                  <c:v>0.7</c:v>
                </c:pt>
                <c:pt idx="12">
                  <c:v>1</c:v>
                </c:pt>
                <c:pt idx="13">
                  <c:v>0.7</c:v>
                </c:pt>
                <c:pt idx="14">
                  <c:v>0.8</c:v>
                </c:pt>
                <c:pt idx="15">
                  <c:v>0.5</c:v>
                </c:pt>
                <c:pt idx="16">
                  <c:v>0.9</c:v>
                </c:pt>
                <c:pt idx="17">
                  <c:v>0.8</c:v>
                </c:pt>
                <c:pt idx="18">
                  <c:v>0.7</c:v>
                </c:pt>
                <c:pt idx="19">
                  <c:v>0.9</c:v>
                </c:pt>
                <c:pt idx="20">
                  <c:v>1</c:v>
                </c:pt>
                <c:pt idx="21">
                  <c:v>1</c:v>
                </c:pt>
                <c:pt idx="22">
                  <c:v>1</c:v>
                </c:pt>
                <c:pt idx="23">
                  <c:v>0.9</c:v>
                </c:pt>
                <c:pt idx="24">
                  <c:v>0.9</c:v>
                </c:pt>
                <c:pt idx="25">
                  <c:v>0.5</c:v>
                </c:pt>
                <c:pt idx="26">
                  <c:v>0.5</c:v>
                </c:pt>
                <c:pt idx="27">
                  <c:v>0</c:v>
                </c:pt>
                <c:pt idx="28">
                  <c:v>0.5</c:v>
                </c:pt>
                <c:pt idx="29">
                  <c:v>1</c:v>
                </c:pt>
              </c:numCache>
            </c:numRef>
          </c:val>
        </c:ser>
        <c:ser>
          <c:idx val="1"/>
          <c:order val="1"/>
          <c:tx>
            <c:strRef>
              <c:f>Диаграмма_сравнение!$B$3</c:f>
              <c:strCache>
                <c:ptCount val="1"/>
                <c:pt idx="0">
                  <c:v>% за базовый уровень</c:v>
                </c:pt>
              </c:strCache>
            </c:strRef>
          </c:tx>
          <c:spPr>
            <a:solidFill>
              <a:schemeClr val="accent1">
                <a:lumMod val="20000"/>
                <a:lumOff val="80000"/>
              </a:schemeClr>
            </a:solidFill>
            <a:ln>
              <a:solidFill>
                <a:schemeClr val="accent1"/>
              </a:solidFill>
              <a:prstDash val="dash"/>
            </a:ln>
          </c:spPr>
          <c:cat>
            <c:numRef>
              <c:f>[0]!Ученик_ма</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[0]!бу_доп_ма</c:f>
              <c:numCache>
                <c:formatCode>0%</c:formatCode>
                <c:ptCount val="30"/>
                <c:pt idx="0">
                  <c:v>9.9999999999999978E-2</c:v>
                </c:pt>
                <c:pt idx="1">
                  <c:v>0.5</c:v>
                </c:pt>
                <c:pt idx="2">
                  <c:v>9.9999999999999978E-2</c:v>
                </c:pt>
                <c:pt idx="3">
                  <c:v>9.9999999999999978E-2</c:v>
                </c:pt>
                <c:pt idx="4">
                  <c:v>0</c:v>
                </c:pt>
                <c:pt idx="5">
                  <c:v>0</c:v>
                </c:pt>
                <c:pt idx="6">
                  <c:v>0.19999999999999996</c:v>
                </c:pt>
                <c:pt idx="7">
                  <c:v>9.9999999999999978E-2</c:v>
                </c:pt>
                <c:pt idx="8">
                  <c:v>0</c:v>
                </c:pt>
                <c:pt idx="9">
                  <c:v>0</c:v>
                </c:pt>
                <c:pt idx="10">
                  <c:v>0.19999999999999996</c:v>
                </c:pt>
                <c:pt idx="11">
                  <c:v>0.30000000000000004</c:v>
                </c:pt>
                <c:pt idx="12">
                  <c:v>0</c:v>
                </c:pt>
                <c:pt idx="13">
                  <c:v>0.30000000000000004</c:v>
                </c:pt>
                <c:pt idx="14">
                  <c:v>0.19999999999999996</c:v>
                </c:pt>
                <c:pt idx="15">
                  <c:v>0.5</c:v>
                </c:pt>
                <c:pt idx="16">
                  <c:v>9.9999999999999978E-2</c:v>
                </c:pt>
                <c:pt idx="17">
                  <c:v>0.19999999999999996</c:v>
                </c:pt>
                <c:pt idx="18">
                  <c:v>0.30000000000000004</c:v>
                </c:pt>
                <c:pt idx="19">
                  <c:v>9.9999999999999978E-2</c:v>
                </c:pt>
                <c:pt idx="20">
                  <c:v>0</c:v>
                </c:pt>
                <c:pt idx="21">
                  <c:v>0</c:v>
                </c:pt>
                <c:pt idx="22">
                  <c:v>0</c:v>
                </c:pt>
                <c:pt idx="23">
                  <c:v>9.9999999999999978E-2</c:v>
                </c:pt>
                <c:pt idx="24">
                  <c:v>9.9999999999999978E-2</c:v>
                </c:pt>
                <c:pt idx="25">
                  <c:v>0.5</c:v>
                </c:pt>
                <c:pt idx="26">
                  <c:v>0.5</c:v>
                </c:pt>
                <c:pt idx="27">
                  <c:v>0</c:v>
                </c:pt>
                <c:pt idx="28">
                  <c:v>0.5</c:v>
                </c:pt>
                <c:pt idx="29">
                  <c:v>0</c:v>
                </c:pt>
              </c:numCache>
            </c:numRef>
          </c:val>
        </c:ser>
        <c:ser>
          <c:idx val="2"/>
          <c:order val="2"/>
          <c:tx>
            <c:strRef>
              <c:f>Диаграмма_сравнение!$D$3</c:f>
              <c:strCache>
                <c:ptCount val="1"/>
                <c:pt idx="0">
                  <c:v>% за повышенный уровень</c:v>
                </c:pt>
              </c:strCache>
            </c:strRef>
          </c:tx>
          <c:spPr>
            <a:ln>
              <a:solidFill>
                <a:srgbClr val="92D050"/>
              </a:solidFill>
            </a:ln>
          </c:spPr>
          <c:cat>
            <c:numRef>
              <c:f>[0]!Ученик_ма</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[0]!пу_ма</c:f>
              <c:numCache>
                <c:formatCode>0%</c:formatCode>
                <c:ptCount val="30"/>
                <c:pt idx="0">
                  <c:v>0.77777777777777779</c:v>
                </c:pt>
                <c:pt idx="1">
                  <c:v>0</c:v>
                </c:pt>
                <c:pt idx="2">
                  <c:v>0.88888888888888884</c:v>
                </c:pt>
                <c:pt idx="3">
                  <c:v>0.44444444444444442</c:v>
                </c:pt>
                <c:pt idx="4">
                  <c:v>0.88888888888888884</c:v>
                </c:pt>
                <c:pt idx="5">
                  <c:v>0.88888888888888884</c:v>
                </c:pt>
                <c:pt idx="6">
                  <c:v>1</c:v>
                </c:pt>
                <c:pt idx="7">
                  <c:v>0.22222222222222221</c:v>
                </c:pt>
                <c:pt idx="8">
                  <c:v>1</c:v>
                </c:pt>
                <c:pt idx="9">
                  <c:v>1</c:v>
                </c:pt>
                <c:pt idx="10">
                  <c:v>0.77777777777777779</c:v>
                </c:pt>
                <c:pt idx="11">
                  <c:v>0.66666666666666663</c:v>
                </c:pt>
                <c:pt idx="12">
                  <c:v>0.88888888888888884</c:v>
                </c:pt>
                <c:pt idx="13">
                  <c:v>0.88888888888888884</c:v>
                </c:pt>
                <c:pt idx="14">
                  <c:v>0.66666666666666663</c:v>
                </c:pt>
                <c:pt idx="15">
                  <c:v>1</c:v>
                </c:pt>
                <c:pt idx="16">
                  <c:v>0.44444444444444442</c:v>
                </c:pt>
                <c:pt idx="17">
                  <c:v>0.66666666666666663</c:v>
                </c:pt>
                <c:pt idx="18">
                  <c:v>1</c:v>
                </c:pt>
                <c:pt idx="19">
                  <c:v>0.33333333333333331</c:v>
                </c:pt>
                <c:pt idx="20">
                  <c:v>0.88888888888888884</c:v>
                </c:pt>
                <c:pt idx="21">
                  <c:v>1</c:v>
                </c:pt>
                <c:pt idx="22">
                  <c:v>0.88888888888888884</c:v>
                </c:pt>
                <c:pt idx="23">
                  <c:v>1</c:v>
                </c:pt>
                <c:pt idx="24">
                  <c:v>0.44444444444444442</c:v>
                </c:pt>
                <c:pt idx="25">
                  <c:v>0.55555555555555558</c:v>
                </c:pt>
                <c:pt idx="26">
                  <c:v>0.77777777777777779</c:v>
                </c:pt>
                <c:pt idx="27">
                  <c:v>0</c:v>
                </c:pt>
                <c:pt idx="28">
                  <c:v>1</c:v>
                </c:pt>
                <c:pt idx="29">
                  <c:v>1</c:v>
                </c:pt>
              </c:numCache>
            </c:numRef>
          </c:val>
        </c:ser>
        <c:ser>
          <c:idx val="3"/>
          <c:order val="3"/>
          <c:tx>
            <c:strRef>
              <c:f>Диаграмма_сравнение!$D$3</c:f>
              <c:strCache>
                <c:ptCount val="1"/>
                <c:pt idx="0">
                  <c:v>% за повышенный уровень</c:v>
                </c:pt>
              </c:strCache>
            </c:strRef>
          </c:tx>
          <c:spPr>
            <a:solidFill>
              <a:schemeClr val="accent3">
                <a:lumMod val="20000"/>
                <a:lumOff val="80000"/>
              </a:schemeClr>
            </a:solidFill>
            <a:ln>
              <a:solidFill>
                <a:schemeClr val="accent3"/>
              </a:solidFill>
              <a:prstDash val="sysDash"/>
            </a:ln>
          </c:spPr>
          <c:cat>
            <c:numRef>
              <c:f>[0]!Ученик_ма</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[0]!пу_доп_ма</c:f>
              <c:numCache>
                <c:formatCode>0.00%</c:formatCode>
                <c:ptCount val="30"/>
                <c:pt idx="0">
                  <c:v>0.22222222222222221</c:v>
                </c:pt>
                <c:pt idx="1">
                  <c:v>1</c:v>
                </c:pt>
                <c:pt idx="2">
                  <c:v>0.11111111111111116</c:v>
                </c:pt>
                <c:pt idx="3">
                  <c:v>0.55555555555555558</c:v>
                </c:pt>
                <c:pt idx="4">
                  <c:v>0.11111111111111116</c:v>
                </c:pt>
                <c:pt idx="5">
                  <c:v>0.11111111111111116</c:v>
                </c:pt>
                <c:pt idx="6">
                  <c:v>0</c:v>
                </c:pt>
                <c:pt idx="7">
                  <c:v>0.77777777777777779</c:v>
                </c:pt>
                <c:pt idx="8">
                  <c:v>0</c:v>
                </c:pt>
                <c:pt idx="9">
                  <c:v>0</c:v>
                </c:pt>
                <c:pt idx="10">
                  <c:v>0.22222222222222221</c:v>
                </c:pt>
                <c:pt idx="11">
                  <c:v>0.33333333333333337</c:v>
                </c:pt>
                <c:pt idx="12">
                  <c:v>0.11111111111111116</c:v>
                </c:pt>
                <c:pt idx="13">
                  <c:v>0.11111111111111116</c:v>
                </c:pt>
                <c:pt idx="14">
                  <c:v>0.33333333333333337</c:v>
                </c:pt>
                <c:pt idx="15">
                  <c:v>0</c:v>
                </c:pt>
                <c:pt idx="16">
                  <c:v>0.55555555555555558</c:v>
                </c:pt>
                <c:pt idx="17">
                  <c:v>0.33333333333333337</c:v>
                </c:pt>
                <c:pt idx="18">
                  <c:v>0</c:v>
                </c:pt>
                <c:pt idx="19">
                  <c:v>0.66666666666666674</c:v>
                </c:pt>
                <c:pt idx="20">
                  <c:v>0.11111111111111116</c:v>
                </c:pt>
                <c:pt idx="21">
                  <c:v>0</c:v>
                </c:pt>
                <c:pt idx="22">
                  <c:v>0.11111111111111116</c:v>
                </c:pt>
                <c:pt idx="23">
                  <c:v>0</c:v>
                </c:pt>
                <c:pt idx="24">
                  <c:v>0.55555555555555558</c:v>
                </c:pt>
                <c:pt idx="25">
                  <c:v>0.44444444444444442</c:v>
                </c:pt>
                <c:pt idx="26">
                  <c:v>0.22222222222222221</c:v>
                </c:pt>
                <c:pt idx="27">
                  <c:v>0</c:v>
                </c:pt>
                <c:pt idx="28">
                  <c:v>0</c:v>
                </c:pt>
                <c:pt idx="29">
                  <c:v>0</c:v>
                </c:pt>
              </c:numCache>
            </c:numRef>
          </c:val>
        </c:ser>
        <c:overlap val="100"/>
        <c:axId val="98736000"/>
        <c:axId val="98750464"/>
      </c:barChart>
      <c:lineChart>
        <c:grouping val="standard"/>
        <c:ser>
          <c:idx val="4"/>
          <c:order val="4"/>
          <c:spPr>
            <a:ln w="19050">
              <a:solidFill>
                <a:srgbClr val="FF0000"/>
              </a:solidFill>
            </a:ln>
          </c:spPr>
          <c:marker>
            <c:symbol val="none"/>
          </c:marker>
          <c:val>
            <c:numRef>
              <c:f>[0]!середина</c:f>
              <c:numCache>
                <c:formatCode>0%</c:formatCode>
                <c:ptCount val="3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numCache>
            </c:numRef>
          </c:val>
        </c:ser>
        <c:marker val="1"/>
        <c:axId val="98736000"/>
        <c:axId val="98750464"/>
      </c:lineChart>
      <c:catAx>
        <c:axId val="98736000"/>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a:t>
                </a:r>
                <a:r>
                  <a:rPr lang="ru-RU" baseline="0">
                    <a:latin typeface="Times New Roman" panose="02020603050405020304" pitchFamily="18" charset="0"/>
                    <a:cs typeface="Times New Roman" panose="02020603050405020304" pitchFamily="18" charset="0"/>
                  </a:rPr>
                  <a:t> по журналу</a:t>
                </a:r>
                <a:endParaRPr lang="ru-RU">
                  <a:latin typeface="Times New Roman" panose="02020603050405020304" pitchFamily="18" charset="0"/>
                  <a:cs typeface="Times New Roman" panose="02020603050405020304" pitchFamily="18" charset="0"/>
                </a:endParaRP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750464"/>
        <c:crosses val="autoZero"/>
        <c:auto val="1"/>
        <c:lblAlgn val="ctr"/>
        <c:lblOffset val="100"/>
      </c:catAx>
      <c:valAx>
        <c:axId val="98750464"/>
        <c:scaling>
          <c:orientation val="minMax"/>
        </c:scaling>
        <c:delete val="1"/>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Базовый уровень               Повышенный уровень</a:t>
                </a:r>
              </a:p>
            </c:rich>
          </c:tx>
          <c:layout>
            <c:manualLayout>
              <c:xMode val="edge"/>
              <c:yMode val="edge"/>
              <c:x val="1.2058570198105096E-2"/>
              <c:y val="0.12695127834524234"/>
            </c:manualLayout>
          </c:layout>
        </c:title>
        <c:numFmt formatCode="0%" sourceLinked="1"/>
        <c:tickLblPos val="nextTo"/>
        <c:crossAx val="98736000"/>
        <c:crosses val="autoZero"/>
        <c:crossBetween val="between"/>
      </c:valAx>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 по русскому языку</a:t>
            </a:r>
            <a:endParaRPr lang="ru-RU" sz="1400">
              <a:latin typeface="Times New Roman" panose="02020603050405020304" pitchFamily="18" charset="0"/>
              <a:cs typeface="Times New Roman" panose="02020603050405020304" pitchFamily="18" charset="0"/>
            </a:endParaRPr>
          </a:p>
        </c:rich>
      </c:tx>
    </c:title>
    <c:view3D>
      <c:rotX val="30"/>
      <c:perspective val="30"/>
    </c:view3D>
    <c:plotArea>
      <c:layout/>
      <c:pie3DChart>
        <c:varyColors val="1"/>
        <c:ser>
          <c:idx val="0"/>
          <c:order val="0"/>
          <c:explosion val="25"/>
          <c:dLbls>
            <c:spPr>
              <a:noFill/>
              <a:ln>
                <a:noFill/>
              </a:ln>
              <a:effectLst/>
            </c:spPr>
            <c:txPr>
              <a:bodyPr/>
              <a:lstStyle/>
              <a:p>
                <a:pPr>
                  <a:defRPr>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extLst>
              <c:ext xmlns:c15="http://schemas.microsoft.com/office/drawing/2012/chart" uri="{CE6537A1-D6FC-4f65-9D91-7224C49458BB}"/>
            </c:extLst>
          </c:dLbls>
          <c:cat>
            <c:strRef>
              <c:f>Результаты_РУ!$L$10:$L$14</c:f>
              <c:strCache>
                <c:ptCount val="5"/>
                <c:pt idx="0">
                  <c:v>Низкий</c:v>
                </c:pt>
                <c:pt idx="1">
                  <c:v>Пониженный</c:v>
                </c:pt>
                <c:pt idx="2">
                  <c:v>Базовый</c:v>
                </c:pt>
                <c:pt idx="3">
                  <c:v>Повышенный</c:v>
                </c:pt>
                <c:pt idx="4">
                  <c:v>Высокий</c:v>
                </c:pt>
              </c:strCache>
            </c:strRef>
          </c:cat>
          <c:val>
            <c:numRef>
              <c:f>(Результаты_РУ!$D$8,Результаты_РУ!$F$8,Результаты_РУ!$H$8,Результаты_РУ!$J$8,Результаты_РУ!$L$8)</c:f>
              <c:numCache>
                <c:formatCode>0%</c:formatCode>
                <c:ptCount val="5"/>
                <c:pt idx="0">
                  <c:v>3.4482758620689655E-2</c:v>
                </c:pt>
                <c:pt idx="1">
                  <c:v>0.13793103448275862</c:v>
                </c:pt>
                <c:pt idx="2">
                  <c:v>0.31034482758620691</c:v>
                </c:pt>
                <c:pt idx="3">
                  <c:v>0.34482758620689657</c:v>
                </c:pt>
                <c:pt idx="4">
                  <c:v>0.17241379310344829</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78" l="0.70000000000000062" r="0.70000000000000062" t="0.75000000000000078"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Успешность выполнения контрольной работы по русскому языку</a:t>
            </a:r>
          </a:p>
        </c:rich>
      </c:tx>
      <c:layout>
        <c:manualLayout>
          <c:xMode val="edge"/>
          <c:yMode val="edge"/>
          <c:x val="0.15266954978018221"/>
          <c:y val="2.0161496078260181E-2"/>
        </c:manualLayout>
      </c:layout>
    </c:title>
    <c:plotArea>
      <c:layout>
        <c:manualLayout>
          <c:layoutTarget val="inner"/>
          <c:xMode val="edge"/>
          <c:yMode val="edge"/>
          <c:x val="9.2359007579080762E-2"/>
          <c:y val="0.17598105862595664"/>
          <c:w val="0.88644962603943744"/>
          <c:h val="0.63110449392717216"/>
        </c:manualLayout>
      </c:layout>
      <c:lineChart>
        <c:grouping val="standard"/>
        <c:ser>
          <c:idx val="1"/>
          <c:order val="0"/>
          <c:tx>
            <c:v>Среднее за работу</c:v>
          </c:tx>
          <c:marker>
            <c:symbol val="none"/>
          </c:marker>
          <c:cat>
            <c:numRef>
              <c:f>[0]!Ученик_ру</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[0]!среднее_ру</c:f>
              <c:numCache>
                <c:formatCode>0%</c:formatCode>
                <c:ptCount val="30"/>
                <c:pt idx="0">
                  <c:v>0.64367816091954011</c:v>
                </c:pt>
                <c:pt idx="1">
                  <c:v>0.64367816091954011</c:v>
                </c:pt>
                <c:pt idx="2">
                  <c:v>0.64367816091954011</c:v>
                </c:pt>
                <c:pt idx="3">
                  <c:v>0.64367816091954011</c:v>
                </c:pt>
                <c:pt idx="4">
                  <c:v>0.64367816091954011</c:v>
                </c:pt>
                <c:pt idx="5">
                  <c:v>0.64367816091954011</c:v>
                </c:pt>
                <c:pt idx="6">
                  <c:v>0.64367816091954011</c:v>
                </c:pt>
                <c:pt idx="7">
                  <c:v>0.64367816091954011</c:v>
                </c:pt>
                <c:pt idx="8">
                  <c:v>0.64367816091954011</c:v>
                </c:pt>
                <c:pt idx="9">
                  <c:v>0.64367816091954011</c:v>
                </c:pt>
                <c:pt idx="10">
                  <c:v>0.64367816091954011</c:v>
                </c:pt>
                <c:pt idx="11">
                  <c:v>0.64367816091954011</c:v>
                </c:pt>
                <c:pt idx="12">
                  <c:v>0.64367816091954011</c:v>
                </c:pt>
                <c:pt idx="13">
                  <c:v>0.64367816091954011</c:v>
                </c:pt>
                <c:pt idx="14">
                  <c:v>0.64367816091954011</c:v>
                </c:pt>
                <c:pt idx="15">
                  <c:v>0.64367816091954011</c:v>
                </c:pt>
                <c:pt idx="16">
                  <c:v>0.64367816091954011</c:v>
                </c:pt>
                <c:pt idx="17">
                  <c:v>0.64367816091954011</c:v>
                </c:pt>
                <c:pt idx="18">
                  <c:v>0.64367816091954011</c:v>
                </c:pt>
                <c:pt idx="19">
                  <c:v>0.64367816091954011</c:v>
                </c:pt>
                <c:pt idx="20">
                  <c:v>0.64367816091954011</c:v>
                </c:pt>
                <c:pt idx="21">
                  <c:v>0.64367816091954011</c:v>
                </c:pt>
                <c:pt idx="22">
                  <c:v>0.64367816091954011</c:v>
                </c:pt>
                <c:pt idx="23">
                  <c:v>0.64367816091954011</c:v>
                </c:pt>
                <c:pt idx="24">
                  <c:v>0.64367816091954011</c:v>
                </c:pt>
                <c:pt idx="25">
                  <c:v>0.64367816091954011</c:v>
                </c:pt>
                <c:pt idx="26">
                  <c:v>0.64367816091954011</c:v>
                </c:pt>
                <c:pt idx="27">
                  <c:v>0.64367816091954011</c:v>
                </c:pt>
                <c:pt idx="28">
                  <c:v>0.64367816091954011</c:v>
                </c:pt>
                <c:pt idx="29">
                  <c:v>0.64367816091954011</c:v>
                </c:pt>
              </c:numCache>
            </c:numRef>
          </c:val>
          <c:smooth val="1"/>
          <c:extLst/>
        </c:ser>
        <c:ser>
          <c:idx val="0"/>
          <c:order val="1"/>
          <c:tx>
            <c:v>Ученик</c:v>
          </c:tx>
          <c:spPr>
            <a:ln>
              <a:noFill/>
            </a:ln>
          </c:spPr>
          <c:marker>
            <c:symbol val="circle"/>
            <c:size val="7"/>
          </c:marker>
          <c:dLbls>
            <c:spPr>
              <a:noFill/>
              <a:ln>
                <a:noFill/>
              </a:ln>
              <a:effectLst/>
            </c:spPr>
            <c:txPr>
              <a:bodyPr/>
              <a:lstStyle/>
              <a:p>
                <a:pPr>
                  <a:defRPr>
                    <a:latin typeface="Times New Roman" panose="02020603050405020304" pitchFamily="18" charset="0"/>
                    <a:cs typeface="Times New Roman" panose="02020603050405020304" pitchFamily="18" charset="0"/>
                  </a:defRPr>
                </a:pPr>
                <a:endParaRPr lang="ru-RU"/>
              </a:p>
            </c:txPr>
            <c:dLblPos val="t"/>
            <c:showVal val="1"/>
            <c:extLst>
              <c:ext xmlns:c15="http://schemas.microsoft.com/office/drawing/2012/chart" uri="{CE6537A1-D6FC-4f65-9D91-7224C49458BB}">
                <c15:showLeaderLines val="0"/>
              </c:ext>
            </c:extLst>
          </c:dLbls>
          <c:cat>
            <c:numRef>
              <c:f>[0]!Ученик_ру</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[0]!усп_ру</c:f>
              <c:numCache>
                <c:formatCode>0%</c:formatCode>
                <c:ptCount val="30"/>
                <c:pt idx="0">
                  <c:v>0.70833333333333337</c:v>
                </c:pt>
                <c:pt idx="1">
                  <c:v>0.33333333333333331</c:v>
                </c:pt>
                <c:pt idx="2">
                  <c:v>0.70833333333333337</c:v>
                </c:pt>
                <c:pt idx="3">
                  <c:v>0.625</c:v>
                </c:pt>
                <c:pt idx="4">
                  <c:v>0.83333333333333337</c:v>
                </c:pt>
                <c:pt idx="5">
                  <c:v>0.83333333333333337</c:v>
                </c:pt>
                <c:pt idx="6">
                  <c:v>0.66666666666666663</c:v>
                </c:pt>
                <c:pt idx="7">
                  <c:v>0.375</c:v>
                </c:pt>
                <c:pt idx="8">
                  <c:v>0.91666666666666663</c:v>
                </c:pt>
                <c:pt idx="9">
                  <c:v>0.83333333333333337</c:v>
                </c:pt>
                <c:pt idx="10">
                  <c:v>0.83333333333333337</c:v>
                </c:pt>
                <c:pt idx="11">
                  <c:v>0.70833333333333337</c:v>
                </c:pt>
                <c:pt idx="12">
                  <c:v>0.54166666666666663</c:v>
                </c:pt>
                <c:pt idx="13">
                  <c:v>0.625</c:v>
                </c:pt>
                <c:pt idx="14">
                  <c:v>0.875</c:v>
                </c:pt>
                <c:pt idx="15">
                  <c:v>0.41666666666666669</c:v>
                </c:pt>
                <c:pt idx="16">
                  <c:v>0.33333333333333331</c:v>
                </c:pt>
                <c:pt idx="17">
                  <c:v>0.54166666666666663</c:v>
                </c:pt>
                <c:pt idx="18">
                  <c:v>0.91666666666666663</c:v>
                </c:pt>
                <c:pt idx="19">
                  <c:v>0.5</c:v>
                </c:pt>
                <c:pt idx="20">
                  <c:v>0.79166666666666663</c:v>
                </c:pt>
                <c:pt idx="21">
                  <c:v>0.625</c:v>
                </c:pt>
                <c:pt idx="22">
                  <c:v>0.70833333333333337</c:v>
                </c:pt>
                <c:pt idx="23">
                  <c:v>0.79166666666666663</c:v>
                </c:pt>
                <c:pt idx="24">
                  <c:v>0.375</c:v>
                </c:pt>
                <c:pt idx="25">
                  <c:v>0.25</c:v>
                </c:pt>
                <c:pt idx="26">
                  <c:v>0.16666666666666666</c:v>
                </c:pt>
                <c:pt idx="27">
                  <c:v>0</c:v>
                </c:pt>
                <c:pt idx="28">
                  <c:v>0.875</c:v>
                </c:pt>
                <c:pt idx="29">
                  <c:v>0.95833333333333337</c:v>
                </c:pt>
              </c:numCache>
            </c:numRef>
          </c:val>
          <c:smooth val="1"/>
          <c:extLst/>
        </c:ser>
        <c:marker val="1"/>
        <c:axId val="98674944"/>
        <c:axId val="98771328"/>
      </c:lineChart>
      <c:catAx>
        <c:axId val="98674944"/>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771328"/>
        <c:crosses val="autoZero"/>
        <c:auto val="1"/>
        <c:lblAlgn val="ctr"/>
        <c:lblOffset val="100"/>
      </c:catAx>
      <c:valAx>
        <c:axId val="98771328"/>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674944"/>
        <c:crosses val="autoZero"/>
        <c:crossBetween val="between"/>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78" l="0.70000000000000062" r="0.70000000000000062" t="0.75000000000000078"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Сравнение выполнения заданий по русскому</a:t>
            </a:r>
            <a:r>
              <a:rPr lang="ru-RU" sz="1400" baseline="0">
                <a:latin typeface="Times New Roman" panose="02020603050405020304" pitchFamily="18" charset="0"/>
                <a:cs typeface="Times New Roman" panose="02020603050405020304" pitchFamily="18" charset="0"/>
              </a:rPr>
              <a:t> языку </a:t>
            </a:r>
            <a:r>
              <a:rPr lang="ru-RU" sz="1400">
                <a:latin typeface="Times New Roman" panose="02020603050405020304" pitchFamily="18" charset="0"/>
                <a:cs typeface="Times New Roman" panose="02020603050405020304" pitchFamily="18" charset="0"/>
              </a:rPr>
              <a:t>базового и повышенного</a:t>
            </a:r>
            <a:r>
              <a:rPr lang="ru-RU" sz="1400" baseline="0">
                <a:latin typeface="Times New Roman" panose="02020603050405020304" pitchFamily="18" charset="0"/>
                <a:cs typeface="Times New Roman" panose="02020603050405020304" pitchFamily="18" charset="0"/>
              </a:rPr>
              <a:t> уровней</a:t>
            </a:r>
            <a:endParaRPr lang="ru-RU" sz="1400">
              <a:latin typeface="Times New Roman" panose="02020603050405020304" pitchFamily="18" charset="0"/>
              <a:cs typeface="Times New Roman" panose="02020603050405020304" pitchFamily="18" charset="0"/>
            </a:endParaRPr>
          </a:p>
        </c:rich>
      </c:tx>
    </c:title>
    <c:plotArea>
      <c:layout/>
      <c:barChart>
        <c:barDir val="col"/>
        <c:grouping val="percentStacked"/>
        <c:ser>
          <c:idx val="0"/>
          <c:order val="0"/>
          <c:tx>
            <c:strRef>
              <c:f>Диаграмма_сравнение!$B$3</c:f>
              <c:strCache>
                <c:ptCount val="1"/>
                <c:pt idx="0">
                  <c:v>% за базовый уровень</c:v>
                </c:pt>
              </c:strCache>
            </c:strRef>
          </c:tx>
          <c:spPr>
            <a:ln>
              <a:solidFill>
                <a:schemeClr val="accent1"/>
              </a:solidFill>
            </a:ln>
          </c:spPr>
          <c:cat>
            <c:numRef>
              <c:f>[0]!Ученик_ру</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[0]!бу_ру</c:f>
              <c:numCache>
                <c:formatCode>0%</c:formatCode>
                <c:ptCount val="30"/>
                <c:pt idx="0">
                  <c:v>0.7</c:v>
                </c:pt>
                <c:pt idx="1">
                  <c:v>0.6</c:v>
                </c:pt>
                <c:pt idx="2">
                  <c:v>0.7</c:v>
                </c:pt>
                <c:pt idx="3">
                  <c:v>0.6</c:v>
                </c:pt>
                <c:pt idx="4">
                  <c:v>0.9</c:v>
                </c:pt>
                <c:pt idx="5">
                  <c:v>0.9</c:v>
                </c:pt>
                <c:pt idx="6">
                  <c:v>1</c:v>
                </c:pt>
                <c:pt idx="7">
                  <c:v>0.5</c:v>
                </c:pt>
                <c:pt idx="8">
                  <c:v>0.9</c:v>
                </c:pt>
                <c:pt idx="9">
                  <c:v>0.9</c:v>
                </c:pt>
                <c:pt idx="10">
                  <c:v>0.9</c:v>
                </c:pt>
                <c:pt idx="11">
                  <c:v>0.9</c:v>
                </c:pt>
                <c:pt idx="12">
                  <c:v>0.6</c:v>
                </c:pt>
                <c:pt idx="13">
                  <c:v>0.7</c:v>
                </c:pt>
                <c:pt idx="14">
                  <c:v>1</c:v>
                </c:pt>
                <c:pt idx="15">
                  <c:v>0.7</c:v>
                </c:pt>
                <c:pt idx="16">
                  <c:v>0.4</c:v>
                </c:pt>
                <c:pt idx="17">
                  <c:v>0.6</c:v>
                </c:pt>
                <c:pt idx="18">
                  <c:v>1</c:v>
                </c:pt>
                <c:pt idx="19">
                  <c:v>0.7</c:v>
                </c:pt>
                <c:pt idx="20">
                  <c:v>0.9</c:v>
                </c:pt>
                <c:pt idx="21">
                  <c:v>0.7</c:v>
                </c:pt>
                <c:pt idx="22">
                  <c:v>0.8</c:v>
                </c:pt>
                <c:pt idx="23">
                  <c:v>0.9</c:v>
                </c:pt>
                <c:pt idx="24">
                  <c:v>0.5</c:v>
                </c:pt>
                <c:pt idx="25">
                  <c:v>0.4</c:v>
                </c:pt>
                <c:pt idx="26">
                  <c:v>0.2</c:v>
                </c:pt>
                <c:pt idx="27">
                  <c:v>0</c:v>
                </c:pt>
                <c:pt idx="28">
                  <c:v>0.9</c:v>
                </c:pt>
                <c:pt idx="29">
                  <c:v>1</c:v>
                </c:pt>
              </c:numCache>
            </c:numRef>
          </c:val>
          <c:extLst/>
        </c:ser>
        <c:ser>
          <c:idx val="1"/>
          <c:order val="1"/>
          <c:tx>
            <c:strRef>
              <c:f>Диаграмма_сравнение!$B$3</c:f>
              <c:strCache>
                <c:ptCount val="1"/>
                <c:pt idx="0">
                  <c:v>% за базовый уровень</c:v>
                </c:pt>
              </c:strCache>
            </c:strRef>
          </c:tx>
          <c:spPr>
            <a:solidFill>
              <a:schemeClr val="accent1">
                <a:lumMod val="20000"/>
                <a:lumOff val="80000"/>
              </a:schemeClr>
            </a:solidFill>
            <a:ln>
              <a:solidFill>
                <a:schemeClr val="accent1"/>
              </a:solidFill>
              <a:prstDash val="dash"/>
            </a:ln>
          </c:spPr>
          <c:cat>
            <c:numRef>
              <c:f>[0]!Ученик_ру</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[0]!бу_доп_ру</c:f>
              <c:numCache>
                <c:formatCode>0%</c:formatCode>
                <c:ptCount val="30"/>
                <c:pt idx="0">
                  <c:v>0.30000000000000004</c:v>
                </c:pt>
                <c:pt idx="1">
                  <c:v>0.4</c:v>
                </c:pt>
                <c:pt idx="2">
                  <c:v>0.30000000000000004</c:v>
                </c:pt>
                <c:pt idx="3">
                  <c:v>0.4</c:v>
                </c:pt>
                <c:pt idx="4">
                  <c:v>9.9999999999999978E-2</c:v>
                </c:pt>
                <c:pt idx="5">
                  <c:v>9.9999999999999978E-2</c:v>
                </c:pt>
                <c:pt idx="6">
                  <c:v>0</c:v>
                </c:pt>
                <c:pt idx="7">
                  <c:v>0.5</c:v>
                </c:pt>
                <c:pt idx="8">
                  <c:v>9.9999999999999978E-2</c:v>
                </c:pt>
                <c:pt idx="9">
                  <c:v>9.9999999999999978E-2</c:v>
                </c:pt>
                <c:pt idx="10">
                  <c:v>9.9999999999999978E-2</c:v>
                </c:pt>
                <c:pt idx="11">
                  <c:v>9.9999999999999978E-2</c:v>
                </c:pt>
                <c:pt idx="12">
                  <c:v>0.4</c:v>
                </c:pt>
                <c:pt idx="13">
                  <c:v>0.30000000000000004</c:v>
                </c:pt>
                <c:pt idx="14">
                  <c:v>0</c:v>
                </c:pt>
                <c:pt idx="15">
                  <c:v>0.30000000000000004</c:v>
                </c:pt>
                <c:pt idx="16">
                  <c:v>0.6</c:v>
                </c:pt>
                <c:pt idx="17">
                  <c:v>0.4</c:v>
                </c:pt>
                <c:pt idx="18">
                  <c:v>0</c:v>
                </c:pt>
                <c:pt idx="19">
                  <c:v>0.30000000000000004</c:v>
                </c:pt>
                <c:pt idx="20">
                  <c:v>9.9999999999999978E-2</c:v>
                </c:pt>
                <c:pt idx="21">
                  <c:v>0.30000000000000004</c:v>
                </c:pt>
                <c:pt idx="22">
                  <c:v>0.19999999999999996</c:v>
                </c:pt>
                <c:pt idx="23">
                  <c:v>9.9999999999999978E-2</c:v>
                </c:pt>
                <c:pt idx="24">
                  <c:v>0.5</c:v>
                </c:pt>
                <c:pt idx="25">
                  <c:v>0.6</c:v>
                </c:pt>
                <c:pt idx="26">
                  <c:v>0.8</c:v>
                </c:pt>
                <c:pt idx="27">
                  <c:v>0</c:v>
                </c:pt>
                <c:pt idx="28">
                  <c:v>9.9999999999999978E-2</c:v>
                </c:pt>
                <c:pt idx="29">
                  <c:v>0</c:v>
                </c:pt>
              </c:numCache>
            </c:numRef>
          </c:val>
          <c:extLst/>
        </c:ser>
        <c:ser>
          <c:idx val="2"/>
          <c:order val="2"/>
          <c:tx>
            <c:strRef>
              <c:f>Диаграмма_сравнение!$D$3</c:f>
              <c:strCache>
                <c:ptCount val="1"/>
                <c:pt idx="0">
                  <c:v>% за повышенный уровень</c:v>
                </c:pt>
              </c:strCache>
            </c:strRef>
          </c:tx>
          <c:spPr>
            <a:ln>
              <a:solidFill>
                <a:srgbClr val="92D050"/>
              </a:solidFill>
            </a:ln>
          </c:spPr>
          <c:cat>
            <c:numRef>
              <c:f>[0]!Ученик_ру</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[0]!пу_ру</c:f>
              <c:numCache>
                <c:formatCode>0%</c:formatCode>
                <c:ptCount val="30"/>
                <c:pt idx="0">
                  <c:v>1</c:v>
                </c:pt>
                <c:pt idx="1">
                  <c:v>0.33333333333333331</c:v>
                </c:pt>
                <c:pt idx="2">
                  <c:v>0.83333333333333337</c:v>
                </c:pt>
                <c:pt idx="3">
                  <c:v>1</c:v>
                </c:pt>
                <c:pt idx="4">
                  <c:v>0.66666666666666663</c:v>
                </c:pt>
                <c:pt idx="5">
                  <c:v>0.66666666666666663</c:v>
                </c:pt>
                <c:pt idx="6">
                  <c:v>0.5</c:v>
                </c:pt>
                <c:pt idx="7">
                  <c:v>0.5</c:v>
                </c:pt>
                <c:pt idx="8">
                  <c:v>1</c:v>
                </c:pt>
                <c:pt idx="9">
                  <c:v>0.83333333333333337</c:v>
                </c:pt>
                <c:pt idx="10">
                  <c:v>1</c:v>
                </c:pt>
                <c:pt idx="11">
                  <c:v>0.33333333333333331</c:v>
                </c:pt>
                <c:pt idx="12">
                  <c:v>0.5</c:v>
                </c:pt>
                <c:pt idx="13">
                  <c:v>0.5</c:v>
                </c:pt>
                <c:pt idx="14">
                  <c:v>0.66666666666666663</c:v>
                </c:pt>
                <c:pt idx="15">
                  <c:v>0.16666666666666666</c:v>
                </c:pt>
                <c:pt idx="16">
                  <c:v>0.5</c:v>
                </c:pt>
                <c:pt idx="17">
                  <c:v>0.83333333333333337</c:v>
                </c:pt>
                <c:pt idx="18">
                  <c:v>0.66666666666666663</c:v>
                </c:pt>
                <c:pt idx="19">
                  <c:v>0.16666666666666666</c:v>
                </c:pt>
                <c:pt idx="20">
                  <c:v>0.66666666666666663</c:v>
                </c:pt>
                <c:pt idx="21">
                  <c:v>0.66666666666666663</c:v>
                </c:pt>
                <c:pt idx="22">
                  <c:v>0.5</c:v>
                </c:pt>
                <c:pt idx="23">
                  <c:v>0.66666666666666663</c:v>
                </c:pt>
                <c:pt idx="24">
                  <c:v>0.5</c:v>
                </c:pt>
                <c:pt idx="25">
                  <c:v>0.16666666666666666</c:v>
                </c:pt>
                <c:pt idx="26">
                  <c:v>0.33333333333333331</c:v>
                </c:pt>
                <c:pt idx="27">
                  <c:v>0</c:v>
                </c:pt>
                <c:pt idx="28">
                  <c:v>1</c:v>
                </c:pt>
                <c:pt idx="29">
                  <c:v>0.83333333333333337</c:v>
                </c:pt>
              </c:numCache>
            </c:numRef>
          </c:val>
          <c:extLst/>
        </c:ser>
        <c:ser>
          <c:idx val="3"/>
          <c:order val="3"/>
          <c:tx>
            <c:strRef>
              <c:f>Диаграмма_сравнение!$D$3</c:f>
              <c:strCache>
                <c:ptCount val="1"/>
                <c:pt idx="0">
                  <c:v>% за повышенный уровень</c:v>
                </c:pt>
              </c:strCache>
            </c:strRef>
          </c:tx>
          <c:spPr>
            <a:solidFill>
              <a:schemeClr val="accent3">
                <a:lumMod val="20000"/>
                <a:lumOff val="80000"/>
              </a:schemeClr>
            </a:solidFill>
            <a:ln>
              <a:solidFill>
                <a:schemeClr val="accent3"/>
              </a:solidFill>
              <a:prstDash val="sysDash"/>
            </a:ln>
          </c:spPr>
          <c:cat>
            <c:numRef>
              <c:f>[0]!Ученик_ру</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[0]!пу_доп_ру</c:f>
              <c:numCache>
                <c:formatCode>0.00%</c:formatCode>
                <c:ptCount val="30"/>
                <c:pt idx="0">
                  <c:v>0</c:v>
                </c:pt>
                <c:pt idx="1">
                  <c:v>0.66666666666666674</c:v>
                </c:pt>
                <c:pt idx="2">
                  <c:v>0.16666666666666663</c:v>
                </c:pt>
                <c:pt idx="3">
                  <c:v>0</c:v>
                </c:pt>
                <c:pt idx="4">
                  <c:v>0.33333333333333337</c:v>
                </c:pt>
                <c:pt idx="5">
                  <c:v>0.33333333333333337</c:v>
                </c:pt>
                <c:pt idx="6">
                  <c:v>0.5</c:v>
                </c:pt>
                <c:pt idx="7">
                  <c:v>0.5</c:v>
                </c:pt>
                <c:pt idx="8">
                  <c:v>0</c:v>
                </c:pt>
                <c:pt idx="9">
                  <c:v>0.16666666666666663</c:v>
                </c:pt>
                <c:pt idx="10">
                  <c:v>0</c:v>
                </c:pt>
                <c:pt idx="11">
                  <c:v>0.66666666666666674</c:v>
                </c:pt>
                <c:pt idx="12">
                  <c:v>0.5</c:v>
                </c:pt>
                <c:pt idx="13">
                  <c:v>0.5</c:v>
                </c:pt>
                <c:pt idx="14">
                  <c:v>0.33333333333333337</c:v>
                </c:pt>
                <c:pt idx="15">
                  <c:v>0.83333333333333337</c:v>
                </c:pt>
                <c:pt idx="16">
                  <c:v>0.5</c:v>
                </c:pt>
                <c:pt idx="17">
                  <c:v>0.16666666666666663</c:v>
                </c:pt>
                <c:pt idx="18">
                  <c:v>0.33333333333333337</c:v>
                </c:pt>
                <c:pt idx="19">
                  <c:v>0.83333333333333337</c:v>
                </c:pt>
                <c:pt idx="20">
                  <c:v>0.33333333333333337</c:v>
                </c:pt>
                <c:pt idx="21">
                  <c:v>0.33333333333333337</c:v>
                </c:pt>
                <c:pt idx="22">
                  <c:v>0.5</c:v>
                </c:pt>
                <c:pt idx="23">
                  <c:v>0.33333333333333337</c:v>
                </c:pt>
                <c:pt idx="24">
                  <c:v>0.5</c:v>
                </c:pt>
                <c:pt idx="25">
                  <c:v>0.83333333333333337</c:v>
                </c:pt>
                <c:pt idx="26">
                  <c:v>0.66666666666666674</c:v>
                </c:pt>
                <c:pt idx="27">
                  <c:v>0</c:v>
                </c:pt>
                <c:pt idx="28">
                  <c:v>0</c:v>
                </c:pt>
                <c:pt idx="29">
                  <c:v>0.16666666666666663</c:v>
                </c:pt>
              </c:numCache>
            </c:numRef>
          </c:val>
          <c:extLst/>
        </c:ser>
        <c:overlap val="100"/>
        <c:axId val="98824960"/>
        <c:axId val="98826880"/>
      </c:barChart>
      <c:lineChart>
        <c:grouping val="standard"/>
        <c:ser>
          <c:idx val="4"/>
          <c:order val="4"/>
          <c:spPr>
            <a:ln w="19050">
              <a:solidFill>
                <a:srgbClr val="FF0000"/>
              </a:solidFill>
            </a:ln>
          </c:spPr>
          <c:marker>
            <c:symbol val="none"/>
          </c:marker>
          <c:val>
            <c:numRef>
              <c:f>[0]!середина</c:f>
              <c:numCache>
                <c:formatCode>0%</c:formatCode>
                <c:ptCount val="3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numCache>
            </c:numRef>
          </c:val>
        </c:ser>
        <c:marker val="1"/>
        <c:axId val="98824960"/>
        <c:axId val="98826880"/>
      </c:lineChart>
      <c:catAx>
        <c:axId val="98824960"/>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a:t>
                </a:r>
                <a:r>
                  <a:rPr lang="ru-RU" baseline="0">
                    <a:latin typeface="Times New Roman" panose="02020603050405020304" pitchFamily="18" charset="0"/>
                    <a:cs typeface="Times New Roman" panose="02020603050405020304" pitchFamily="18" charset="0"/>
                  </a:rPr>
                  <a:t> по журналу</a:t>
                </a:r>
                <a:endParaRPr lang="ru-RU">
                  <a:latin typeface="Times New Roman" panose="02020603050405020304" pitchFamily="18" charset="0"/>
                  <a:cs typeface="Times New Roman" panose="02020603050405020304" pitchFamily="18" charset="0"/>
                </a:endParaRP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826880"/>
        <c:crosses val="autoZero"/>
        <c:auto val="1"/>
        <c:lblAlgn val="ctr"/>
        <c:lblOffset val="100"/>
      </c:catAx>
      <c:valAx>
        <c:axId val="98826880"/>
        <c:scaling>
          <c:orientation val="minMax"/>
        </c:scaling>
        <c:delete val="1"/>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Базовый уровень               Повышенный уровень</a:t>
                </a:r>
              </a:p>
            </c:rich>
          </c:tx>
          <c:layout>
            <c:manualLayout>
              <c:xMode val="edge"/>
              <c:yMode val="edge"/>
              <c:x val="1.2058570198105096E-2"/>
              <c:y val="0.12695127834524234"/>
            </c:manualLayout>
          </c:layout>
        </c:title>
        <c:numFmt formatCode="0%" sourceLinked="1"/>
        <c:tickLblPos val="nextTo"/>
        <c:crossAx val="98824960"/>
        <c:crosses val="autoZero"/>
        <c:crossBetween val="between"/>
      </c:valAx>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 по чтению</a:t>
            </a:r>
            <a:endParaRPr lang="ru-RU" sz="1400">
              <a:latin typeface="Times New Roman" panose="02020603050405020304" pitchFamily="18" charset="0"/>
              <a:cs typeface="Times New Roman" panose="02020603050405020304" pitchFamily="18" charset="0"/>
            </a:endParaRPr>
          </a:p>
        </c:rich>
      </c:tx>
    </c:title>
    <c:view3D>
      <c:rotX val="30"/>
      <c:perspective val="30"/>
    </c:view3D>
    <c:plotArea>
      <c:layout/>
      <c:pie3DChart>
        <c:varyColors val="1"/>
        <c:ser>
          <c:idx val="0"/>
          <c:order val="0"/>
          <c:explosion val="25"/>
          <c:dLbls>
            <c:spPr>
              <a:noFill/>
              <a:ln>
                <a:noFill/>
              </a:ln>
              <a:effectLst/>
            </c:spPr>
            <c:txPr>
              <a:bodyPr/>
              <a:lstStyle/>
              <a:p>
                <a:pPr>
                  <a:defRPr>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extLst>
              <c:ext xmlns:c15="http://schemas.microsoft.com/office/drawing/2012/chart" uri="{CE6537A1-D6FC-4f65-9D91-7224C49458BB}"/>
            </c:extLst>
          </c:dLbls>
          <c:cat>
            <c:strRef>
              <c:f>Результаты_ЧТ!$L$10:$L$14</c:f>
              <c:strCache>
                <c:ptCount val="5"/>
                <c:pt idx="0">
                  <c:v>Низкий</c:v>
                </c:pt>
                <c:pt idx="1">
                  <c:v>Пониженный</c:v>
                </c:pt>
                <c:pt idx="2">
                  <c:v>Базовый</c:v>
                </c:pt>
                <c:pt idx="3">
                  <c:v>Повышенный</c:v>
                </c:pt>
                <c:pt idx="4">
                  <c:v>Высокий</c:v>
                </c:pt>
              </c:strCache>
            </c:strRef>
          </c:cat>
          <c:val>
            <c:numRef>
              <c:f>(Результаты_ЧТ!$D$8,Результаты_ЧТ!$F$8,Результаты_ЧТ!$H$8,Результаты_ЧТ!$J$8,Результаты_ЧТ!$L$8)</c:f>
              <c:numCache>
                <c:formatCode>0%</c:formatCode>
                <c:ptCount val="5"/>
                <c:pt idx="0">
                  <c:v>6.8965517241379309E-2</c:v>
                </c:pt>
                <c:pt idx="1">
                  <c:v>0.13793103448275862</c:v>
                </c:pt>
                <c:pt idx="2">
                  <c:v>0.20689655172413793</c:v>
                </c:pt>
                <c:pt idx="3">
                  <c:v>0.55172413793103448</c:v>
                </c:pt>
                <c:pt idx="4">
                  <c:v>3.4482758620689655E-2</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78" l="0.70000000000000062" r="0.70000000000000062" t="0.75000000000000078"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Успешность выполнения контрольной работы по чтению</a:t>
            </a:r>
          </a:p>
        </c:rich>
      </c:tx>
    </c:title>
    <c:plotArea>
      <c:layout>
        <c:manualLayout>
          <c:layoutTarget val="inner"/>
          <c:xMode val="edge"/>
          <c:yMode val="edge"/>
          <c:x val="9.2359007579080762E-2"/>
          <c:y val="0.17598105862595664"/>
          <c:w val="0.88644962603943744"/>
          <c:h val="0.63110449392717216"/>
        </c:manualLayout>
      </c:layout>
      <c:lineChart>
        <c:grouping val="standard"/>
        <c:ser>
          <c:idx val="1"/>
          <c:order val="0"/>
          <c:tx>
            <c:v>Среднее за работу</c:v>
          </c:tx>
          <c:marker>
            <c:symbol val="none"/>
          </c:marker>
          <c:cat>
            <c:numRef>
              <c:f>[0]!Ученик_чт</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[0]!среднее_чт</c:f>
              <c:numCache>
                <c:formatCode>0%</c:formatCode>
                <c:ptCount val="30"/>
                <c:pt idx="0">
                  <c:v>0.65517241379310354</c:v>
                </c:pt>
                <c:pt idx="1">
                  <c:v>0.65517241379310354</c:v>
                </c:pt>
                <c:pt idx="2">
                  <c:v>0.65517241379310354</c:v>
                </c:pt>
                <c:pt idx="3">
                  <c:v>0.65517241379310354</c:v>
                </c:pt>
                <c:pt idx="4">
                  <c:v>0.65517241379310354</c:v>
                </c:pt>
                <c:pt idx="5">
                  <c:v>0.65517241379310354</c:v>
                </c:pt>
                <c:pt idx="6">
                  <c:v>0.65517241379310354</c:v>
                </c:pt>
                <c:pt idx="7">
                  <c:v>0.65517241379310354</c:v>
                </c:pt>
                <c:pt idx="8">
                  <c:v>0.65517241379310354</c:v>
                </c:pt>
                <c:pt idx="9">
                  <c:v>0.65517241379310354</c:v>
                </c:pt>
                <c:pt idx="10">
                  <c:v>0.65517241379310354</c:v>
                </c:pt>
                <c:pt idx="11">
                  <c:v>0.65517241379310354</c:v>
                </c:pt>
                <c:pt idx="12">
                  <c:v>0.65517241379310354</c:v>
                </c:pt>
                <c:pt idx="13">
                  <c:v>0.65517241379310354</c:v>
                </c:pt>
                <c:pt idx="14">
                  <c:v>0.65517241379310354</c:v>
                </c:pt>
                <c:pt idx="15">
                  <c:v>0.65517241379310354</c:v>
                </c:pt>
                <c:pt idx="16">
                  <c:v>0.65517241379310354</c:v>
                </c:pt>
                <c:pt idx="17">
                  <c:v>0.65517241379310354</c:v>
                </c:pt>
                <c:pt idx="18">
                  <c:v>0.65517241379310354</c:v>
                </c:pt>
                <c:pt idx="19">
                  <c:v>0.65517241379310354</c:v>
                </c:pt>
                <c:pt idx="20">
                  <c:v>0.65517241379310354</c:v>
                </c:pt>
                <c:pt idx="21">
                  <c:v>0.65517241379310354</c:v>
                </c:pt>
                <c:pt idx="22">
                  <c:v>0.65517241379310354</c:v>
                </c:pt>
                <c:pt idx="23">
                  <c:v>0.65517241379310354</c:v>
                </c:pt>
                <c:pt idx="24">
                  <c:v>0.65517241379310354</c:v>
                </c:pt>
                <c:pt idx="25">
                  <c:v>0.65517241379310354</c:v>
                </c:pt>
                <c:pt idx="26">
                  <c:v>0.65517241379310354</c:v>
                </c:pt>
                <c:pt idx="27">
                  <c:v>0.65517241379310354</c:v>
                </c:pt>
                <c:pt idx="28">
                  <c:v>0.65517241379310354</c:v>
                </c:pt>
                <c:pt idx="29">
                  <c:v>0.65517241379310354</c:v>
                </c:pt>
              </c:numCache>
            </c:numRef>
          </c:val>
          <c:smooth val="1"/>
          <c:extLst/>
        </c:ser>
        <c:ser>
          <c:idx val="0"/>
          <c:order val="1"/>
          <c:tx>
            <c:v>Ученик</c:v>
          </c:tx>
          <c:spPr>
            <a:ln>
              <a:noFill/>
            </a:ln>
          </c:spPr>
          <c:marker>
            <c:symbol val="circle"/>
            <c:size val="7"/>
          </c:marker>
          <c:dLbls>
            <c:spPr>
              <a:noFill/>
              <a:ln>
                <a:noFill/>
              </a:ln>
              <a:effectLst/>
            </c:spPr>
            <c:txPr>
              <a:bodyPr/>
              <a:lstStyle/>
              <a:p>
                <a:pPr>
                  <a:defRPr>
                    <a:latin typeface="Times New Roman" panose="02020603050405020304" pitchFamily="18" charset="0"/>
                    <a:cs typeface="Times New Roman" panose="02020603050405020304" pitchFamily="18" charset="0"/>
                  </a:defRPr>
                </a:pPr>
                <a:endParaRPr lang="ru-RU"/>
              </a:p>
            </c:txPr>
            <c:dLblPos val="t"/>
            <c:showVal val="1"/>
            <c:extLst>
              <c:ext xmlns:c15="http://schemas.microsoft.com/office/drawing/2012/chart" uri="{CE6537A1-D6FC-4f65-9D91-7224C49458BB}">
                <c15:showLeaderLines val="0"/>
              </c:ext>
            </c:extLst>
          </c:dLbls>
          <c:cat>
            <c:numRef>
              <c:f>[0]!Ученик_чт</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[0]!усп_чт</c:f>
              <c:numCache>
                <c:formatCode>0%</c:formatCode>
                <c:ptCount val="30"/>
                <c:pt idx="0">
                  <c:v>0.7142857142857143</c:v>
                </c:pt>
                <c:pt idx="1">
                  <c:v>0.5</c:v>
                </c:pt>
                <c:pt idx="2">
                  <c:v>0.6428571428571429</c:v>
                </c:pt>
                <c:pt idx="3">
                  <c:v>0.5</c:v>
                </c:pt>
                <c:pt idx="4">
                  <c:v>0.7857142857142857</c:v>
                </c:pt>
                <c:pt idx="5">
                  <c:v>0.7857142857142857</c:v>
                </c:pt>
                <c:pt idx="6">
                  <c:v>0.7142857142857143</c:v>
                </c:pt>
                <c:pt idx="7">
                  <c:v>0.2857142857142857</c:v>
                </c:pt>
                <c:pt idx="8">
                  <c:v>0.7142857142857143</c:v>
                </c:pt>
                <c:pt idx="9">
                  <c:v>0.8571428571428571</c:v>
                </c:pt>
                <c:pt idx="10">
                  <c:v>0.7857142857142857</c:v>
                </c:pt>
                <c:pt idx="11">
                  <c:v>0</c:v>
                </c:pt>
                <c:pt idx="12">
                  <c:v>0.7142857142857143</c:v>
                </c:pt>
                <c:pt idx="13">
                  <c:v>0.6428571428571429</c:v>
                </c:pt>
                <c:pt idx="14">
                  <c:v>0.9285714285714286</c:v>
                </c:pt>
                <c:pt idx="15">
                  <c:v>0.6428571428571429</c:v>
                </c:pt>
                <c:pt idx="16">
                  <c:v>0.6428571428571429</c:v>
                </c:pt>
                <c:pt idx="17">
                  <c:v>0.35714285714285715</c:v>
                </c:pt>
                <c:pt idx="18">
                  <c:v>0.9285714285714286</c:v>
                </c:pt>
                <c:pt idx="19">
                  <c:v>0.42857142857142855</c:v>
                </c:pt>
                <c:pt idx="20">
                  <c:v>1</c:v>
                </c:pt>
                <c:pt idx="21">
                  <c:v>0.6428571428571429</c:v>
                </c:pt>
                <c:pt idx="22">
                  <c:v>0.7142857142857143</c:v>
                </c:pt>
                <c:pt idx="23">
                  <c:v>0.7857142857142857</c:v>
                </c:pt>
                <c:pt idx="24">
                  <c:v>0.7857142857142857</c:v>
                </c:pt>
                <c:pt idx="25">
                  <c:v>7.1428571428571425E-2</c:v>
                </c:pt>
                <c:pt idx="26">
                  <c:v>0.21428571428571427</c:v>
                </c:pt>
                <c:pt idx="27">
                  <c:v>0.7142857142857143</c:v>
                </c:pt>
                <c:pt idx="28">
                  <c:v>0.8571428571428571</c:v>
                </c:pt>
                <c:pt idx="29">
                  <c:v>0.6428571428571429</c:v>
                </c:pt>
              </c:numCache>
            </c:numRef>
          </c:val>
          <c:smooth val="1"/>
          <c:extLst/>
        </c:ser>
        <c:marker val="1"/>
        <c:axId val="98956416"/>
        <c:axId val="98958336"/>
      </c:lineChart>
      <c:catAx>
        <c:axId val="98956416"/>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958336"/>
        <c:crosses val="autoZero"/>
        <c:auto val="1"/>
        <c:lblAlgn val="ctr"/>
        <c:lblOffset val="100"/>
      </c:catAx>
      <c:valAx>
        <c:axId val="98958336"/>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8956416"/>
        <c:crosses val="autoZero"/>
        <c:crossBetween val="between"/>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78" l="0.70000000000000062" r="0.70000000000000062" t="0.75000000000000078"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Сравнение выполнения заданий по чтению базового и повышенного</a:t>
            </a:r>
            <a:r>
              <a:rPr lang="ru-RU" sz="1400" baseline="0">
                <a:latin typeface="Times New Roman" panose="02020603050405020304" pitchFamily="18" charset="0"/>
                <a:cs typeface="Times New Roman" panose="02020603050405020304" pitchFamily="18" charset="0"/>
              </a:rPr>
              <a:t> уровней</a:t>
            </a:r>
            <a:endParaRPr lang="ru-RU" sz="1400">
              <a:latin typeface="Times New Roman" panose="02020603050405020304" pitchFamily="18" charset="0"/>
              <a:cs typeface="Times New Roman" panose="02020603050405020304" pitchFamily="18" charset="0"/>
            </a:endParaRPr>
          </a:p>
        </c:rich>
      </c:tx>
    </c:title>
    <c:plotArea>
      <c:layout/>
      <c:barChart>
        <c:barDir val="col"/>
        <c:grouping val="percentStacked"/>
        <c:ser>
          <c:idx val="0"/>
          <c:order val="0"/>
          <c:tx>
            <c:strRef>
              <c:f>Диаграмма_сравнение!$B$3</c:f>
              <c:strCache>
                <c:ptCount val="1"/>
                <c:pt idx="0">
                  <c:v>% за базовый уровень</c:v>
                </c:pt>
              </c:strCache>
            </c:strRef>
          </c:tx>
          <c:spPr>
            <a:ln>
              <a:solidFill>
                <a:schemeClr val="accent1"/>
              </a:solidFill>
            </a:ln>
          </c:spPr>
          <c:cat>
            <c:numRef>
              <c:f>[0]!Ученик_чт</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[0]!бу_чт</c:f>
              <c:numCache>
                <c:formatCode>0%</c:formatCode>
                <c:ptCount val="30"/>
                <c:pt idx="0">
                  <c:v>0.75</c:v>
                </c:pt>
                <c:pt idx="1">
                  <c:v>0.625</c:v>
                </c:pt>
                <c:pt idx="2">
                  <c:v>0.75</c:v>
                </c:pt>
                <c:pt idx="3">
                  <c:v>0.5</c:v>
                </c:pt>
                <c:pt idx="4">
                  <c:v>0.875</c:v>
                </c:pt>
                <c:pt idx="5">
                  <c:v>0.75</c:v>
                </c:pt>
                <c:pt idx="6">
                  <c:v>0.875</c:v>
                </c:pt>
                <c:pt idx="7">
                  <c:v>0.375</c:v>
                </c:pt>
                <c:pt idx="8">
                  <c:v>0.875</c:v>
                </c:pt>
                <c:pt idx="9">
                  <c:v>0.875</c:v>
                </c:pt>
                <c:pt idx="10">
                  <c:v>0.875</c:v>
                </c:pt>
                <c:pt idx="11">
                  <c:v>0</c:v>
                </c:pt>
                <c:pt idx="12">
                  <c:v>0.75</c:v>
                </c:pt>
                <c:pt idx="13">
                  <c:v>0.75</c:v>
                </c:pt>
                <c:pt idx="14">
                  <c:v>0.875</c:v>
                </c:pt>
                <c:pt idx="15">
                  <c:v>0.875</c:v>
                </c:pt>
                <c:pt idx="16">
                  <c:v>0.625</c:v>
                </c:pt>
                <c:pt idx="17">
                  <c:v>0.5</c:v>
                </c:pt>
                <c:pt idx="18">
                  <c:v>0.875</c:v>
                </c:pt>
                <c:pt idx="19">
                  <c:v>0.5</c:v>
                </c:pt>
                <c:pt idx="20">
                  <c:v>1</c:v>
                </c:pt>
                <c:pt idx="21">
                  <c:v>0.75</c:v>
                </c:pt>
                <c:pt idx="22">
                  <c:v>0.75</c:v>
                </c:pt>
                <c:pt idx="23">
                  <c:v>0.75</c:v>
                </c:pt>
                <c:pt idx="24">
                  <c:v>0.875</c:v>
                </c:pt>
                <c:pt idx="25">
                  <c:v>0.125</c:v>
                </c:pt>
                <c:pt idx="26">
                  <c:v>0.25</c:v>
                </c:pt>
                <c:pt idx="27">
                  <c:v>0.875</c:v>
                </c:pt>
                <c:pt idx="28">
                  <c:v>0.875</c:v>
                </c:pt>
                <c:pt idx="29">
                  <c:v>0.75</c:v>
                </c:pt>
              </c:numCache>
            </c:numRef>
          </c:val>
          <c:extLst/>
        </c:ser>
        <c:ser>
          <c:idx val="1"/>
          <c:order val="1"/>
          <c:tx>
            <c:strRef>
              <c:f>Диаграмма_сравнение!$B$3</c:f>
              <c:strCache>
                <c:ptCount val="1"/>
                <c:pt idx="0">
                  <c:v>% за базовый уровень</c:v>
                </c:pt>
              </c:strCache>
            </c:strRef>
          </c:tx>
          <c:spPr>
            <a:solidFill>
              <a:schemeClr val="accent1">
                <a:lumMod val="20000"/>
                <a:lumOff val="80000"/>
              </a:schemeClr>
            </a:solidFill>
            <a:ln>
              <a:solidFill>
                <a:schemeClr val="accent1"/>
              </a:solidFill>
              <a:prstDash val="dash"/>
            </a:ln>
          </c:spPr>
          <c:cat>
            <c:numRef>
              <c:f>[0]!Ученик_чт</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[0]!бу_доп_чт</c:f>
              <c:numCache>
                <c:formatCode>0%</c:formatCode>
                <c:ptCount val="30"/>
                <c:pt idx="0">
                  <c:v>0.25</c:v>
                </c:pt>
                <c:pt idx="1">
                  <c:v>0.375</c:v>
                </c:pt>
                <c:pt idx="2">
                  <c:v>0.25</c:v>
                </c:pt>
                <c:pt idx="3">
                  <c:v>0.5</c:v>
                </c:pt>
                <c:pt idx="4">
                  <c:v>0.125</c:v>
                </c:pt>
                <c:pt idx="5">
                  <c:v>0.25</c:v>
                </c:pt>
                <c:pt idx="6">
                  <c:v>0.125</c:v>
                </c:pt>
                <c:pt idx="7">
                  <c:v>0.625</c:v>
                </c:pt>
                <c:pt idx="8">
                  <c:v>0.125</c:v>
                </c:pt>
                <c:pt idx="9">
                  <c:v>0.125</c:v>
                </c:pt>
                <c:pt idx="10">
                  <c:v>0.125</c:v>
                </c:pt>
                <c:pt idx="11">
                  <c:v>0</c:v>
                </c:pt>
                <c:pt idx="12">
                  <c:v>0.25</c:v>
                </c:pt>
                <c:pt idx="13">
                  <c:v>0.25</c:v>
                </c:pt>
                <c:pt idx="14">
                  <c:v>0.125</c:v>
                </c:pt>
                <c:pt idx="15">
                  <c:v>0.125</c:v>
                </c:pt>
                <c:pt idx="16">
                  <c:v>0.375</c:v>
                </c:pt>
                <c:pt idx="17">
                  <c:v>0.5</c:v>
                </c:pt>
                <c:pt idx="18">
                  <c:v>0.125</c:v>
                </c:pt>
                <c:pt idx="19">
                  <c:v>0.5</c:v>
                </c:pt>
                <c:pt idx="20">
                  <c:v>0</c:v>
                </c:pt>
                <c:pt idx="21">
                  <c:v>0.25</c:v>
                </c:pt>
                <c:pt idx="22">
                  <c:v>0.25</c:v>
                </c:pt>
                <c:pt idx="23">
                  <c:v>0.25</c:v>
                </c:pt>
                <c:pt idx="24">
                  <c:v>0.125</c:v>
                </c:pt>
                <c:pt idx="25">
                  <c:v>0.875</c:v>
                </c:pt>
                <c:pt idx="26">
                  <c:v>0.75</c:v>
                </c:pt>
                <c:pt idx="27">
                  <c:v>0.125</c:v>
                </c:pt>
                <c:pt idx="28">
                  <c:v>0.125</c:v>
                </c:pt>
                <c:pt idx="29">
                  <c:v>0.25</c:v>
                </c:pt>
              </c:numCache>
            </c:numRef>
          </c:val>
          <c:extLst/>
        </c:ser>
        <c:ser>
          <c:idx val="2"/>
          <c:order val="2"/>
          <c:tx>
            <c:strRef>
              <c:f>Диаграмма_сравнение!$D$3</c:f>
              <c:strCache>
                <c:ptCount val="1"/>
                <c:pt idx="0">
                  <c:v>% за повышенный уровень</c:v>
                </c:pt>
              </c:strCache>
            </c:strRef>
          </c:tx>
          <c:spPr>
            <a:ln>
              <a:solidFill>
                <a:srgbClr val="92D050"/>
              </a:solidFill>
            </a:ln>
          </c:spPr>
          <c:cat>
            <c:numRef>
              <c:f>[0]!Ученик_чт</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[0]!пу_чт</c:f>
              <c:numCache>
                <c:formatCode>0%</c:formatCode>
                <c:ptCount val="30"/>
                <c:pt idx="0">
                  <c:v>0.5</c:v>
                </c:pt>
                <c:pt idx="1">
                  <c:v>0.5</c:v>
                </c:pt>
                <c:pt idx="2">
                  <c:v>0.25</c:v>
                </c:pt>
                <c:pt idx="3">
                  <c:v>0.5</c:v>
                </c:pt>
                <c:pt idx="4">
                  <c:v>0.5</c:v>
                </c:pt>
                <c:pt idx="5">
                  <c:v>1</c:v>
                </c:pt>
                <c:pt idx="6">
                  <c:v>0.25</c:v>
                </c:pt>
                <c:pt idx="7">
                  <c:v>0.25</c:v>
                </c:pt>
                <c:pt idx="8">
                  <c:v>0.75</c:v>
                </c:pt>
                <c:pt idx="9">
                  <c:v>1</c:v>
                </c:pt>
                <c:pt idx="10">
                  <c:v>0.5</c:v>
                </c:pt>
                <c:pt idx="11">
                  <c:v>0</c:v>
                </c:pt>
                <c:pt idx="12">
                  <c:v>0.75</c:v>
                </c:pt>
                <c:pt idx="13">
                  <c:v>0.75</c:v>
                </c:pt>
                <c:pt idx="14">
                  <c:v>1</c:v>
                </c:pt>
                <c:pt idx="15">
                  <c:v>0.5</c:v>
                </c:pt>
                <c:pt idx="16">
                  <c:v>0.75</c:v>
                </c:pt>
                <c:pt idx="17">
                  <c:v>0.25</c:v>
                </c:pt>
                <c:pt idx="18">
                  <c:v>1</c:v>
                </c:pt>
                <c:pt idx="19">
                  <c:v>0.5</c:v>
                </c:pt>
                <c:pt idx="20">
                  <c:v>1</c:v>
                </c:pt>
                <c:pt idx="21">
                  <c:v>0.5</c:v>
                </c:pt>
                <c:pt idx="22">
                  <c:v>0.75</c:v>
                </c:pt>
                <c:pt idx="23">
                  <c:v>1</c:v>
                </c:pt>
                <c:pt idx="24">
                  <c:v>0.75</c:v>
                </c:pt>
                <c:pt idx="25">
                  <c:v>0</c:v>
                </c:pt>
                <c:pt idx="26">
                  <c:v>0.25</c:v>
                </c:pt>
                <c:pt idx="27">
                  <c:v>0.5</c:v>
                </c:pt>
                <c:pt idx="28">
                  <c:v>1</c:v>
                </c:pt>
                <c:pt idx="29">
                  <c:v>0.75</c:v>
                </c:pt>
              </c:numCache>
            </c:numRef>
          </c:val>
          <c:extLst/>
        </c:ser>
        <c:ser>
          <c:idx val="3"/>
          <c:order val="3"/>
          <c:tx>
            <c:strRef>
              <c:f>Диаграмма_сравнение!$D$3</c:f>
              <c:strCache>
                <c:ptCount val="1"/>
                <c:pt idx="0">
                  <c:v>% за повышенный уровень</c:v>
                </c:pt>
              </c:strCache>
            </c:strRef>
          </c:tx>
          <c:spPr>
            <a:solidFill>
              <a:schemeClr val="accent3">
                <a:lumMod val="20000"/>
                <a:lumOff val="80000"/>
              </a:schemeClr>
            </a:solidFill>
            <a:ln>
              <a:solidFill>
                <a:schemeClr val="accent3"/>
              </a:solidFill>
              <a:prstDash val="sysDash"/>
            </a:ln>
          </c:spPr>
          <c:cat>
            <c:numRef>
              <c:f>[0]!Ученик_чт</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[0]!пу_доп_чт</c:f>
              <c:numCache>
                <c:formatCode>0.00%</c:formatCode>
                <c:ptCount val="30"/>
                <c:pt idx="0">
                  <c:v>0.5</c:v>
                </c:pt>
                <c:pt idx="1">
                  <c:v>0.5</c:v>
                </c:pt>
                <c:pt idx="2">
                  <c:v>0.75</c:v>
                </c:pt>
                <c:pt idx="3">
                  <c:v>0.5</c:v>
                </c:pt>
                <c:pt idx="4">
                  <c:v>0.5</c:v>
                </c:pt>
                <c:pt idx="5">
                  <c:v>0</c:v>
                </c:pt>
                <c:pt idx="6">
                  <c:v>0.75</c:v>
                </c:pt>
                <c:pt idx="7">
                  <c:v>0.75</c:v>
                </c:pt>
                <c:pt idx="8">
                  <c:v>0.25</c:v>
                </c:pt>
                <c:pt idx="9">
                  <c:v>0</c:v>
                </c:pt>
                <c:pt idx="10">
                  <c:v>0.5</c:v>
                </c:pt>
                <c:pt idx="11">
                  <c:v>0</c:v>
                </c:pt>
                <c:pt idx="12">
                  <c:v>0.25</c:v>
                </c:pt>
                <c:pt idx="13">
                  <c:v>0.25</c:v>
                </c:pt>
                <c:pt idx="14">
                  <c:v>0</c:v>
                </c:pt>
                <c:pt idx="15">
                  <c:v>0.5</c:v>
                </c:pt>
                <c:pt idx="16">
                  <c:v>0.25</c:v>
                </c:pt>
                <c:pt idx="17">
                  <c:v>0.75</c:v>
                </c:pt>
                <c:pt idx="18">
                  <c:v>0</c:v>
                </c:pt>
                <c:pt idx="19">
                  <c:v>0.5</c:v>
                </c:pt>
                <c:pt idx="20">
                  <c:v>0</c:v>
                </c:pt>
                <c:pt idx="21">
                  <c:v>0.5</c:v>
                </c:pt>
                <c:pt idx="22">
                  <c:v>0.25</c:v>
                </c:pt>
                <c:pt idx="23">
                  <c:v>0</c:v>
                </c:pt>
                <c:pt idx="24">
                  <c:v>0.25</c:v>
                </c:pt>
                <c:pt idx="25">
                  <c:v>1</c:v>
                </c:pt>
                <c:pt idx="26">
                  <c:v>0.75</c:v>
                </c:pt>
                <c:pt idx="27">
                  <c:v>0.5</c:v>
                </c:pt>
                <c:pt idx="28">
                  <c:v>0</c:v>
                </c:pt>
                <c:pt idx="29">
                  <c:v>0.25</c:v>
                </c:pt>
              </c:numCache>
            </c:numRef>
          </c:val>
          <c:extLst/>
        </c:ser>
        <c:overlap val="100"/>
        <c:axId val="99007872"/>
        <c:axId val="99014144"/>
      </c:barChart>
      <c:lineChart>
        <c:grouping val="standard"/>
        <c:ser>
          <c:idx val="4"/>
          <c:order val="4"/>
          <c:spPr>
            <a:ln w="19050">
              <a:solidFill>
                <a:srgbClr val="FF0000"/>
              </a:solidFill>
            </a:ln>
          </c:spPr>
          <c:marker>
            <c:symbol val="none"/>
          </c:marker>
          <c:val>
            <c:numRef>
              <c:f>[0]!середина</c:f>
              <c:numCache>
                <c:formatCode>0%</c:formatCode>
                <c:ptCount val="3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numCache>
            </c:numRef>
          </c:val>
        </c:ser>
        <c:marker val="1"/>
        <c:axId val="99007872"/>
        <c:axId val="99014144"/>
      </c:lineChart>
      <c:catAx>
        <c:axId val="99007872"/>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a:t>
                </a:r>
                <a:r>
                  <a:rPr lang="ru-RU" baseline="0">
                    <a:latin typeface="Times New Roman" panose="02020603050405020304" pitchFamily="18" charset="0"/>
                    <a:cs typeface="Times New Roman" panose="02020603050405020304" pitchFamily="18" charset="0"/>
                  </a:rPr>
                  <a:t> по журналу</a:t>
                </a:r>
                <a:endParaRPr lang="ru-RU">
                  <a:latin typeface="Times New Roman" panose="02020603050405020304" pitchFamily="18" charset="0"/>
                  <a:cs typeface="Times New Roman" panose="02020603050405020304" pitchFamily="18" charset="0"/>
                </a:endParaRP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9014144"/>
        <c:crosses val="autoZero"/>
        <c:auto val="1"/>
        <c:lblAlgn val="ctr"/>
        <c:lblOffset val="100"/>
      </c:catAx>
      <c:valAx>
        <c:axId val="99014144"/>
        <c:scaling>
          <c:orientation val="minMax"/>
        </c:scaling>
        <c:delete val="1"/>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Базовый уровень               Повышенный уровень</a:t>
                </a:r>
              </a:p>
            </c:rich>
          </c:tx>
          <c:layout>
            <c:manualLayout>
              <c:xMode val="edge"/>
              <c:yMode val="edge"/>
              <c:x val="1.2058570198105096E-2"/>
              <c:y val="0.12695127834524234"/>
            </c:manualLayout>
          </c:layout>
        </c:title>
        <c:numFmt formatCode="0%" sourceLinked="1"/>
        <c:tickLblPos val="nextTo"/>
        <c:crossAx val="99007872"/>
        <c:crosses val="autoZero"/>
        <c:crossBetween val="between"/>
      </c:valAx>
    </c:plotArea>
    <c:plotVisOnly val="1"/>
    <c:dispBlanksAs val="gap"/>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142876</xdr:colOff>
      <xdr:row>8</xdr:row>
      <xdr:rowOff>129887</xdr:rowOff>
    </xdr:from>
    <xdr:to>
      <xdr:col>11</xdr:col>
      <xdr:colOff>554182</xdr:colOff>
      <xdr:row>27</xdr:row>
      <xdr:rowOff>8661</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251113</xdr:colOff>
      <xdr:row>29</xdr:row>
      <xdr:rowOff>43296</xdr:rowOff>
    </xdr:from>
    <xdr:to>
      <xdr:col>10</xdr:col>
      <xdr:colOff>756308</xdr:colOff>
      <xdr:row>59</xdr:row>
      <xdr:rowOff>105827</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658091</xdr:colOff>
      <xdr:row>69</xdr:row>
      <xdr:rowOff>8659</xdr:rowOff>
    </xdr:from>
    <xdr:to>
      <xdr:col>11</xdr:col>
      <xdr:colOff>605270</xdr:colOff>
      <xdr:row>94</xdr:row>
      <xdr:rowOff>48491</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108240</xdr:colOff>
      <xdr:row>8</xdr:row>
      <xdr:rowOff>60613</xdr:rowOff>
    </xdr:from>
    <xdr:to>
      <xdr:col>11</xdr:col>
      <xdr:colOff>519546</xdr:colOff>
      <xdr:row>26</xdr:row>
      <xdr:rowOff>77934</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337704</xdr:colOff>
      <xdr:row>29</xdr:row>
      <xdr:rowOff>8659</xdr:rowOff>
    </xdr:from>
    <xdr:to>
      <xdr:col>11</xdr:col>
      <xdr:colOff>2967</xdr:colOff>
      <xdr:row>59</xdr:row>
      <xdr:rowOff>71190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658091</xdr:colOff>
      <xdr:row>69</xdr:row>
      <xdr:rowOff>8659</xdr:rowOff>
    </xdr:from>
    <xdr:to>
      <xdr:col>11</xdr:col>
      <xdr:colOff>605270</xdr:colOff>
      <xdr:row>94</xdr:row>
      <xdr:rowOff>48491</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108240</xdr:colOff>
      <xdr:row>8</xdr:row>
      <xdr:rowOff>60613</xdr:rowOff>
    </xdr:from>
    <xdr:to>
      <xdr:col>11</xdr:col>
      <xdr:colOff>519546</xdr:colOff>
      <xdr:row>26</xdr:row>
      <xdr:rowOff>77934</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337704</xdr:colOff>
      <xdr:row>29</xdr:row>
      <xdr:rowOff>8659</xdr:rowOff>
    </xdr:from>
    <xdr:to>
      <xdr:col>11</xdr:col>
      <xdr:colOff>2967</xdr:colOff>
      <xdr:row>59</xdr:row>
      <xdr:rowOff>71190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658091</xdr:colOff>
      <xdr:row>69</xdr:row>
      <xdr:rowOff>8659</xdr:rowOff>
    </xdr:from>
    <xdr:to>
      <xdr:col>11</xdr:col>
      <xdr:colOff>605270</xdr:colOff>
      <xdr:row>94</xdr:row>
      <xdr:rowOff>48491</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969168</xdr:colOff>
      <xdr:row>11</xdr:row>
      <xdr:rowOff>85724</xdr:rowOff>
    </xdr:from>
    <xdr:to>
      <xdr:col>19</xdr:col>
      <xdr:colOff>150018</xdr:colOff>
      <xdr:row>31</xdr:row>
      <xdr:rowOff>152399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1476375</xdr:colOff>
      <xdr:row>42</xdr:row>
      <xdr:rowOff>28575</xdr:rowOff>
    </xdr:from>
    <xdr:to>
      <xdr:col>20</xdr:col>
      <xdr:colOff>133350</xdr:colOff>
      <xdr:row>62</xdr:row>
      <xdr:rowOff>90488</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1905000</xdr:colOff>
      <xdr:row>73</xdr:row>
      <xdr:rowOff>2</xdr:rowOff>
    </xdr:from>
    <xdr:to>
      <xdr:col>20</xdr:col>
      <xdr:colOff>311944</xdr:colOff>
      <xdr:row>91</xdr:row>
      <xdr:rowOff>154781</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tabColor rgb="FFFFFF00"/>
  </sheetPr>
  <dimension ref="A1:Y111"/>
  <sheetViews>
    <sheetView tabSelected="1" topLeftCell="A10" zoomScale="96" zoomScaleNormal="96" workbookViewId="0">
      <selection activeCell="D54" sqref="D54"/>
    </sheetView>
  </sheetViews>
  <sheetFormatPr defaultRowHeight="12.75"/>
  <cols>
    <col min="1" max="1" width="4.5703125" style="6" customWidth="1"/>
    <col min="2" max="2" width="4.140625" style="6" customWidth="1"/>
    <col min="3" max="3" width="6.140625" style="41" customWidth="1"/>
    <col min="4" max="4" width="30" style="6" customWidth="1"/>
    <col min="5" max="6" width="20.28515625" style="6" customWidth="1"/>
    <col min="7" max="8" width="15" style="6" customWidth="1"/>
    <col min="9" max="9" width="9.42578125" style="6" customWidth="1"/>
    <col min="10" max="11" width="7.7109375" style="6" customWidth="1"/>
    <col min="12" max="16" width="13.28515625" style="6" customWidth="1"/>
    <col min="17" max="17" width="9.140625" style="6"/>
    <col min="18" max="18" width="12.5703125" style="6" hidden="1" customWidth="1"/>
    <col min="19" max="19" width="9.140625" style="6" hidden="1" customWidth="1"/>
    <col min="20" max="20" width="7.7109375" style="6" hidden="1" customWidth="1"/>
    <col min="21" max="21" width="9.140625" style="6" hidden="1" customWidth="1"/>
    <col min="22" max="22" width="9.140625" style="274" hidden="1" customWidth="1"/>
    <col min="23" max="23" width="12.85546875" style="6" hidden="1" customWidth="1"/>
    <col min="24" max="24" width="22.42578125" style="6" hidden="1" customWidth="1"/>
    <col min="25" max="25" width="12.5703125" style="6" hidden="1" customWidth="1"/>
    <col min="26" max="16384" width="9.140625" style="6"/>
  </cols>
  <sheetData>
    <row r="1" spans="1:25" s="1" customFormat="1" ht="30.75" customHeight="1" thickBot="1">
      <c r="B1" s="2"/>
      <c r="C1" s="3"/>
      <c r="D1" s="2"/>
      <c r="E1" s="4" t="s">
        <v>0</v>
      </c>
      <c r="F1" s="372">
        <v>3866</v>
      </c>
      <c r="G1" s="4" t="s">
        <v>1</v>
      </c>
      <c r="H1" s="5" t="s">
        <v>151</v>
      </c>
      <c r="R1" s="215"/>
      <c r="S1" s="215"/>
      <c r="T1" s="209"/>
      <c r="V1" s="273"/>
    </row>
    <row r="2" spans="1:25" ht="13.5" thickBot="1">
      <c r="B2" s="7"/>
      <c r="C2" s="8"/>
      <c r="D2" s="9"/>
      <c r="E2" s="9"/>
      <c r="F2" s="9"/>
      <c r="G2" s="9"/>
      <c r="H2" s="9"/>
      <c r="I2" s="9"/>
      <c r="J2" s="214"/>
      <c r="K2" s="9"/>
      <c r="L2" s="9"/>
    </row>
    <row r="3" spans="1:25" s="10" customFormat="1" ht="30" customHeight="1" thickBot="1">
      <c r="B3" s="379" t="s">
        <v>2</v>
      </c>
      <c r="C3" s="380"/>
      <c r="D3" s="381"/>
      <c r="E3" s="382" t="s">
        <v>356</v>
      </c>
      <c r="F3" s="383"/>
      <c r="G3" s="383"/>
      <c r="H3" s="383"/>
      <c r="I3" s="384"/>
      <c r="J3" s="384"/>
      <c r="K3" s="384"/>
      <c r="L3" s="385"/>
      <c r="V3" s="275"/>
    </row>
    <row r="4" spans="1:25" ht="13.5" customHeight="1">
      <c r="B4" s="7"/>
      <c r="C4" s="11"/>
      <c r="D4" s="216"/>
      <c r="E4" s="211"/>
      <c r="F4" s="211"/>
      <c r="G4" s="211"/>
      <c r="H4" s="211"/>
      <c r="I4" s="211"/>
      <c r="J4" s="12"/>
      <c r="K4" s="12"/>
      <c r="L4" s="12"/>
    </row>
    <row r="5" spans="1:25" ht="14.25" customHeight="1">
      <c r="A5" s="224"/>
      <c r="B5" s="13"/>
      <c r="C5" s="14"/>
      <c r="D5" s="217"/>
      <c r="K5" s="213" t="s">
        <v>84</v>
      </c>
      <c r="L5" s="9"/>
    </row>
    <row r="6" spans="1:25" ht="14.25" customHeight="1">
      <c r="B6" s="13"/>
      <c r="C6" s="14"/>
      <c r="D6" s="218"/>
      <c r="K6" s="213"/>
      <c r="L6" s="9"/>
      <c r="P6" s="15"/>
    </row>
    <row r="7" spans="1:25" ht="15" customHeight="1">
      <c r="B7" s="13"/>
      <c r="C7" s="14"/>
      <c r="D7" s="210"/>
      <c r="K7" s="213"/>
      <c r="L7" s="9"/>
    </row>
    <row r="8" spans="1:25" ht="12.75" customHeight="1">
      <c r="B8" s="401" t="s">
        <v>88</v>
      </c>
      <c r="C8" s="401"/>
      <c r="D8" s="401"/>
      <c r="E8" s="401"/>
      <c r="F8" s="401"/>
      <c r="G8" s="401"/>
      <c r="H8" s="401"/>
      <c r="I8" s="401"/>
      <c r="J8" s="401"/>
      <c r="K8" s="401"/>
      <c r="L8" s="401"/>
      <c r="M8" s="401"/>
      <c r="N8" s="401"/>
      <c r="O8" s="401"/>
      <c r="P8" s="401"/>
    </row>
    <row r="9" spans="1:25" ht="12.75" customHeight="1">
      <c r="B9" s="16" t="s">
        <v>3</v>
      </c>
      <c r="C9" s="17" t="s">
        <v>4</v>
      </c>
      <c r="D9" s="16" t="s">
        <v>5</v>
      </c>
      <c r="E9" s="16"/>
      <c r="F9" s="16"/>
      <c r="G9" s="16"/>
      <c r="H9" s="16"/>
      <c r="I9" s="16" t="s">
        <v>6</v>
      </c>
      <c r="J9" s="18" t="s">
        <v>7</v>
      </c>
      <c r="K9" s="19" t="s">
        <v>8</v>
      </c>
      <c r="L9" s="20" t="s">
        <v>9</v>
      </c>
      <c r="M9" s="20" t="s">
        <v>94</v>
      </c>
      <c r="N9" s="20" t="s">
        <v>105</v>
      </c>
      <c r="O9" s="20" t="s">
        <v>106</v>
      </c>
      <c r="P9" s="20" t="s">
        <v>107</v>
      </c>
      <c r="V9" s="208" t="s">
        <v>110</v>
      </c>
      <c r="W9" s="224" t="s">
        <v>93</v>
      </c>
      <c r="X9" s="224" t="s">
        <v>111</v>
      </c>
      <c r="Y9" s="224" t="s">
        <v>136</v>
      </c>
    </row>
    <row r="10" spans="1:25" ht="22.5" customHeight="1">
      <c r="B10" s="386" t="s">
        <v>10</v>
      </c>
      <c r="C10" s="387" t="s">
        <v>96</v>
      </c>
      <c r="D10" s="388" t="s">
        <v>11</v>
      </c>
      <c r="E10" s="389" t="s">
        <v>97</v>
      </c>
      <c r="F10" s="393" t="s">
        <v>98</v>
      </c>
      <c r="G10" s="399"/>
      <c r="H10" s="394"/>
      <c r="I10" s="386" t="s">
        <v>12</v>
      </c>
      <c r="J10" s="393" t="s">
        <v>13</v>
      </c>
      <c r="K10" s="394"/>
      <c r="L10" s="378" t="s">
        <v>102</v>
      </c>
      <c r="M10" s="378" t="s">
        <v>103</v>
      </c>
      <c r="N10" s="378" t="s">
        <v>104</v>
      </c>
      <c r="O10" s="378" t="s">
        <v>108</v>
      </c>
      <c r="P10" s="378" t="s">
        <v>109</v>
      </c>
      <c r="V10" s="208" t="s">
        <v>112</v>
      </c>
      <c r="W10" s="224" t="s">
        <v>99</v>
      </c>
      <c r="X10" s="224" t="s">
        <v>113</v>
      </c>
      <c r="Y10" s="224"/>
    </row>
    <row r="11" spans="1:25" ht="22.5" customHeight="1">
      <c r="B11" s="386"/>
      <c r="C11" s="387"/>
      <c r="D11" s="388"/>
      <c r="E11" s="390"/>
      <c r="F11" s="397"/>
      <c r="G11" s="400"/>
      <c r="H11" s="398"/>
      <c r="I11" s="392"/>
      <c r="J11" s="395"/>
      <c r="K11" s="396"/>
      <c r="L11" s="378"/>
      <c r="M11" s="378"/>
      <c r="N11" s="378"/>
      <c r="O11" s="378"/>
      <c r="P11" s="378"/>
      <c r="V11" s="208"/>
      <c r="W11" s="224"/>
      <c r="X11" s="224" t="s">
        <v>114</v>
      </c>
      <c r="Y11" s="224"/>
    </row>
    <row r="12" spans="1:25" ht="22.5" customHeight="1">
      <c r="B12" s="386"/>
      <c r="C12" s="387"/>
      <c r="D12" s="388"/>
      <c r="E12" s="390"/>
      <c r="F12" s="389" t="s">
        <v>99</v>
      </c>
      <c r="G12" s="389" t="s">
        <v>100</v>
      </c>
      <c r="H12" s="389" t="s">
        <v>101</v>
      </c>
      <c r="I12" s="392"/>
      <c r="J12" s="395"/>
      <c r="K12" s="396"/>
      <c r="L12" s="378"/>
      <c r="M12" s="378"/>
      <c r="N12" s="378"/>
      <c r="O12" s="378"/>
      <c r="P12" s="378"/>
      <c r="V12" s="208"/>
      <c r="W12" s="224"/>
      <c r="X12" s="224" t="s">
        <v>115</v>
      </c>
      <c r="Y12" s="224"/>
    </row>
    <row r="13" spans="1:25" ht="22.5" customHeight="1">
      <c r="B13" s="386"/>
      <c r="C13" s="387"/>
      <c r="D13" s="388"/>
      <c r="E13" s="391"/>
      <c r="F13" s="391"/>
      <c r="G13" s="391"/>
      <c r="H13" s="391"/>
      <c r="I13" s="392"/>
      <c r="J13" s="397"/>
      <c r="K13" s="398"/>
      <c r="L13" s="378"/>
      <c r="M13" s="378"/>
      <c r="N13" s="378"/>
      <c r="O13" s="378"/>
      <c r="P13" s="378"/>
      <c r="R13" s="224" t="s">
        <v>331</v>
      </c>
      <c r="V13" s="208"/>
      <c r="W13" s="224"/>
      <c r="X13" s="224" t="s">
        <v>116</v>
      </c>
      <c r="Y13" s="224"/>
    </row>
    <row r="14" spans="1:25" ht="12.75" hidden="1" customHeight="1">
      <c r="B14" s="21"/>
      <c r="C14" s="22"/>
      <c r="D14" s="23"/>
      <c r="E14" s="24"/>
      <c r="F14" s="24"/>
      <c r="G14" s="24"/>
      <c r="H14" s="24"/>
      <c r="I14" s="25"/>
      <c r="J14" s="26"/>
      <c r="K14" s="27"/>
      <c r="L14" s="28"/>
      <c r="M14" s="28"/>
      <c r="N14" s="28"/>
      <c r="O14" s="28"/>
      <c r="P14" s="28"/>
      <c r="R14" s="276" t="s">
        <v>332</v>
      </c>
      <c r="V14" s="208"/>
      <c r="W14" s="224"/>
      <c r="X14" s="224"/>
      <c r="Y14" s="224"/>
    </row>
    <row r="15" spans="1:25" ht="12.75" hidden="1" customHeight="1">
      <c r="B15" s="21"/>
      <c r="C15" s="22"/>
      <c r="D15" s="23"/>
      <c r="E15" s="24"/>
      <c r="F15" s="24"/>
      <c r="G15" s="24"/>
      <c r="H15" s="24"/>
      <c r="I15" s="25"/>
      <c r="J15" s="26"/>
      <c r="K15" s="27"/>
      <c r="L15" s="28"/>
      <c r="M15" s="28"/>
      <c r="N15" s="28"/>
      <c r="O15" s="28"/>
      <c r="P15" s="28"/>
      <c r="R15" s="276" t="s">
        <v>151</v>
      </c>
      <c r="V15" s="208"/>
      <c r="W15" s="224"/>
      <c r="X15" s="224"/>
      <c r="Y15" s="224"/>
    </row>
    <row r="16" spans="1:25" ht="12.75" hidden="1" customHeight="1">
      <c r="B16" s="21"/>
      <c r="C16" s="22"/>
      <c r="D16" s="23"/>
      <c r="E16" s="24"/>
      <c r="F16" s="24"/>
      <c r="G16" s="24"/>
      <c r="H16" s="24"/>
      <c r="I16" s="25"/>
      <c r="J16" s="26"/>
      <c r="K16" s="27"/>
      <c r="L16" s="28"/>
      <c r="M16" s="28"/>
      <c r="N16" s="28"/>
      <c r="O16" s="28"/>
      <c r="P16" s="28"/>
      <c r="R16" s="276" t="s">
        <v>333</v>
      </c>
      <c r="V16" s="208"/>
      <c r="W16" s="224"/>
      <c r="X16" s="224"/>
      <c r="Y16" s="224"/>
    </row>
    <row r="17" spans="1:25" ht="12.75" hidden="1" customHeight="1">
      <c r="B17" s="21"/>
      <c r="C17" s="22"/>
      <c r="D17" s="23"/>
      <c r="E17" s="24"/>
      <c r="F17" s="24"/>
      <c r="G17" s="24"/>
      <c r="H17" s="24"/>
      <c r="I17" s="25"/>
      <c r="J17" s="26"/>
      <c r="K17" s="27"/>
      <c r="L17" s="28"/>
      <c r="M17" s="28"/>
      <c r="N17" s="28"/>
      <c r="O17" s="28"/>
      <c r="P17" s="28"/>
      <c r="R17" s="276" t="s">
        <v>334</v>
      </c>
      <c r="V17" s="208"/>
      <c r="W17" s="224"/>
      <c r="X17" s="224"/>
      <c r="Y17" s="224"/>
    </row>
    <row r="18" spans="1:25" ht="12.75" hidden="1" customHeight="1">
      <c r="B18" s="21"/>
      <c r="C18" s="22"/>
      <c r="D18" s="23"/>
      <c r="E18" s="24"/>
      <c r="F18" s="24"/>
      <c r="G18" s="24"/>
      <c r="H18" s="24"/>
      <c r="I18" s="25"/>
      <c r="J18" s="26"/>
      <c r="K18" s="27"/>
      <c r="L18" s="28"/>
      <c r="M18" s="28"/>
      <c r="N18" s="28"/>
      <c r="O18" s="28"/>
      <c r="P18" s="28"/>
      <c r="R18" s="276" t="s">
        <v>335</v>
      </c>
      <c r="V18" s="208"/>
      <c r="W18" s="224"/>
      <c r="X18" s="224"/>
      <c r="Y18" s="224"/>
    </row>
    <row r="19" spans="1:25" ht="12.75" hidden="1" customHeight="1">
      <c r="B19" s="21"/>
      <c r="C19" s="22"/>
      <c r="D19" s="23"/>
      <c r="E19" s="24"/>
      <c r="F19" s="24"/>
      <c r="G19" s="24"/>
      <c r="H19" s="24"/>
      <c r="I19" s="25"/>
      <c r="J19" s="26"/>
      <c r="K19" s="27"/>
      <c r="L19" s="28"/>
      <c r="M19" s="28"/>
      <c r="N19" s="28"/>
      <c r="O19" s="28"/>
      <c r="P19" s="28"/>
      <c r="R19" s="276" t="s">
        <v>336</v>
      </c>
      <c r="V19" s="208"/>
      <c r="W19" s="224"/>
      <c r="X19" s="224"/>
      <c r="Y19" s="224"/>
    </row>
    <row r="20" spans="1:25" ht="12.75" hidden="1" customHeight="1">
      <c r="B20" s="21"/>
      <c r="C20" s="22"/>
      <c r="D20" s="23"/>
      <c r="E20" s="24"/>
      <c r="F20" s="24"/>
      <c r="G20" s="24"/>
      <c r="H20" s="24"/>
      <c r="I20" s="25"/>
      <c r="J20" s="26"/>
      <c r="K20" s="27"/>
      <c r="L20" s="28"/>
      <c r="M20" s="28"/>
      <c r="N20" s="28"/>
      <c r="O20" s="28"/>
      <c r="P20" s="28"/>
      <c r="R20" s="276" t="s">
        <v>337</v>
      </c>
      <c r="V20" s="208"/>
      <c r="W20" s="224"/>
      <c r="X20" s="224"/>
      <c r="Y20" s="224"/>
    </row>
    <row r="21" spans="1:25" ht="12.75" hidden="1" customHeight="1">
      <c r="B21" s="21"/>
      <c r="C21" s="22"/>
      <c r="D21" s="23"/>
      <c r="E21" s="24"/>
      <c r="F21" s="24"/>
      <c r="G21" s="24"/>
      <c r="H21" s="24"/>
      <c r="I21" s="25"/>
      <c r="J21" s="26"/>
      <c r="K21" s="27"/>
      <c r="L21" s="28"/>
      <c r="M21" s="28"/>
      <c r="N21" s="28"/>
      <c r="O21" s="28"/>
      <c r="P21" s="28"/>
      <c r="R21" s="276" t="s">
        <v>338</v>
      </c>
      <c r="V21" s="208"/>
      <c r="W21" s="224"/>
      <c r="X21" s="224"/>
      <c r="Y21" s="224"/>
    </row>
    <row r="22" spans="1:25" ht="12.75" hidden="1" customHeight="1">
      <c r="A22" s="208">
        <f ca="1">ABS(A23-A24) * 10000</f>
        <v>0</v>
      </c>
      <c r="B22" s="21"/>
      <c r="C22" s="22"/>
      <c r="D22" s="23"/>
      <c r="E22" s="24"/>
      <c r="F22" s="24"/>
      <c r="G22" s="24"/>
      <c r="H22" s="24"/>
      <c r="I22" s="25"/>
      <c r="J22" s="26"/>
      <c r="K22" s="27"/>
      <c r="L22" s="28"/>
      <c r="M22" s="28"/>
      <c r="N22" s="28"/>
      <c r="O22" s="28"/>
      <c r="P22" s="28"/>
      <c r="R22" s="276" t="s">
        <v>339</v>
      </c>
      <c r="V22" s="208"/>
      <c r="W22" s="224"/>
      <c r="X22" s="224"/>
      <c r="Y22" s="224"/>
    </row>
    <row r="23" spans="1:25" ht="12.75" hidden="1" customHeight="1">
      <c r="A23" s="6">
        <f>COUNTA(D25:D10000)</f>
        <v>0</v>
      </c>
      <c r="B23" s="21"/>
      <c r="C23" s="22"/>
      <c r="D23" s="23"/>
      <c r="E23" s="24"/>
      <c r="F23" s="24"/>
      <c r="G23" s="24"/>
      <c r="H23" s="24"/>
      <c r="I23" s="25"/>
      <c r="J23" s="26"/>
      <c r="K23" s="27"/>
      <c r="L23" s="28"/>
      <c r="M23" s="28"/>
      <c r="N23" s="28"/>
      <c r="O23" s="28"/>
      <c r="P23" s="28"/>
      <c r="R23" s="276" t="s">
        <v>340</v>
      </c>
      <c r="V23" s="208"/>
      <c r="W23" s="224"/>
      <c r="X23" s="224"/>
      <c r="Y23" s="224"/>
    </row>
    <row r="24" spans="1:25" ht="12.75" hidden="1" customHeight="1">
      <c r="A24" s="6">
        <f ca="1">IF($A$23=0,0,COUNTA(OFFSET($D$25,0,0,$A$23,1)))</f>
        <v>0</v>
      </c>
      <c r="B24" s="29"/>
      <c r="C24" s="30"/>
      <c r="D24" s="31"/>
      <c r="E24" s="32"/>
      <c r="F24" s="32"/>
      <c r="G24" s="32"/>
      <c r="H24" s="32"/>
      <c r="I24" s="33"/>
      <c r="J24" s="34"/>
      <c r="K24" s="35"/>
      <c r="L24" s="36"/>
      <c r="M24" s="36"/>
      <c r="N24" s="36"/>
      <c r="O24" s="36"/>
      <c r="P24" s="36"/>
      <c r="R24" s="276" t="s">
        <v>341</v>
      </c>
      <c r="T24" s="6">
        <f>SUM(T25:T64)</f>
        <v>30</v>
      </c>
      <c r="V24" s="208"/>
      <c r="W24" s="224"/>
      <c r="X24" s="224"/>
      <c r="Y24" s="224"/>
    </row>
    <row r="25" spans="1:25" s="353" customFormat="1">
      <c r="B25" s="354">
        <v>1</v>
      </c>
      <c r="C25" s="37">
        <v>1</v>
      </c>
      <c r="D25" s="375"/>
      <c r="E25" s="355" t="str">
        <f t="shared" ref="E25:E64" si="0">IF(AND($F$1&lt;&gt;"",$H$1&lt;&gt;"",C25&lt;&gt;"",D25&lt;&gt;""),CONCATENATE($F$1,"-",$H$1,"-",TEXT(C25,"00")),"")</f>
        <v/>
      </c>
      <c r="F25" s="356"/>
      <c r="G25" s="368"/>
      <c r="H25" s="355"/>
      <c r="I25" s="376">
        <v>2</v>
      </c>
      <c r="J25" s="377" t="s">
        <v>123</v>
      </c>
      <c r="K25" s="377" t="s">
        <v>357</v>
      </c>
      <c r="L25" s="360">
        <v>1</v>
      </c>
      <c r="M25" s="360">
        <v>2</v>
      </c>
      <c r="N25" s="360">
        <v>1</v>
      </c>
      <c r="O25" s="360"/>
      <c r="P25" s="360"/>
      <c r="R25" s="361" t="s">
        <v>342</v>
      </c>
      <c r="T25" s="353">
        <f>IF(ISBLANK(C25),0,(IF(COUNTA($C25:$D25)+COUNTA($I25:$L25)&lt;&gt;6,1,0)))</f>
        <v>1</v>
      </c>
      <c r="V25" s="362" t="s">
        <v>117</v>
      </c>
      <c r="W25" s="363" t="s">
        <v>118</v>
      </c>
      <c r="X25" s="363">
        <v>1</v>
      </c>
      <c r="Y25" s="363" t="s">
        <v>135</v>
      </c>
    </row>
    <row r="26" spans="1:25" s="353" customFormat="1">
      <c r="B26" s="364">
        <v>2</v>
      </c>
      <c r="C26" s="38">
        <v>2</v>
      </c>
      <c r="D26" s="375"/>
      <c r="E26" s="366" t="str">
        <f t="shared" si="0"/>
        <v/>
      </c>
      <c r="F26" s="356"/>
      <c r="G26" s="368"/>
      <c r="H26" s="355"/>
      <c r="I26" s="376">
        <v>2</v>
      </c>
      <c r="J26" s="377" t="s">
        <v>130</v>
      </c>
      <c r="K26" s="377" t="s">
        <v>357</v>
      </c>
      <c r="L26" s="360">
        <v>2</v>
      </c>
      <c r="M26" s="360">
        <v>1</v>
      </c>
      <c r="N26" s="360">
        <v>2</v>
      </c>
      <c r="O26" s="360"/>
      <c r="P26" s="360"/>
      <c r="R26" s="361" t="s">
        <v>343</v>
      </c>
      <c r="T26" s="353">
        <f t="shared" ref="T26:T62" si="1">IF(ISBLANK(C26),0,(IF(COUNTA($C26:$D26)+COUNTA($I26:$L26)&lt;&gt;6,1,0)))</f>
        <v>1</v>
      </c>
      <c r="V26" s="362"/>
      <c r="W26" s="363"/>
      <c r="X26" s="363">
        <v>2</v>
      </c>
      <c r="Y26" s="363"/>
    </row>
    <row r="27" spans="1:25" s="353" customFormat="1">
      <c r="B27" s="354">
        <v>3</v>
      </c>
      <c r="C27" s="38">
        <v>3</v>
      </c>
      <c r="D27" s="375"/>
      <c r="E27" s="366" t="str">
        <f t="shared" si="0"/>
        <v/>
      </c>
      <c r="F27" s="356"/>
      <c r="G27" s="368"/>
      <c r="H27" s="355"/>
      <c r="I27" s="376">
        <v>1</v>
      </c>
      <c r="J27" s="377" t="s">
        <v>128</v>
      </c>
      <c r="K27" s="377" t="s">
        <v>357</v>
      </c>
      <c r="L27" s="360">
        <v>2</v>
      </c>
      <c r="M27" s="360">
        <v>1</v>
      </c>
      <c r="N27" s="360">
        <v>2</v>
      </c>
      <c r="O27" s="360"/>
      <c r="P27" s="360"/>
      <c r="R27" s="361" t="s">
        <v>344</v>
      </c>
      <c r="T27" s="353">
        <f t="shared" si="1"/>
        <v>1</v>
      </c>
      <c r="V27" s="362" t="s">
        <v>119</v>
      </c>
      <c r="W27" s="363" t="s">
        <v>120</v>
      </c>
      <c r="X27" s="361" t="s">
        <v>122</v>
      </c>
      <c r="Y27" s="363"/>
    </row>
    <row r="28" spans="1:25" s="353" customFormat="1">
      <c r="B28" s="364">
        <v>4</v>
      </c>
      <c r="C28" s="38">
        <v>4</v>
      </c>
      <c r="D28" s="375"/>
      <c r="E28" s="366" t="str">
        <f t="shared" si="0"/>
        <v/>
      </c>
      <c r="F28" s="356"/>
      <c r="G28" s="368"/>
      <c r="H28" s="355"/>
      <c r="I28" s="376">
        <v>2</v>
      </c>
      <c r="J28" s="377" t="s">
        <v>127</v>
      </c>
      <c r="K28" s="377" t="s">
        <v>357</v>
      </c>
      <c r="L28" s="360">
        <v>1</v>
      </c>
      <c r="M28" s="360">
        <v>2</v>
      </c>
      <c r="N28" s="360">
        <v>1</v>
      </c>
      <c r="O28" s="360"/>
      <c r="P28" s="360"/>
      <c r="R28" s="361" t="s">
        <v>345</v>
      </c>
      <c r="T28" s="353">
        <f t="shared" si="1"/>
        <v>1</v>
      </c>
      <c r="V28" s="362"/>
      <c r="W28" s="363"/>
      <c r="X28" s="361" t="s">
        <v>123</v>
      </c>
      <c r="Y28" s="363"/>
    </row>
    <row r="29" spans="1:25" s="353" customFormat="1">
      <c r="B29" s="354">
        <v>5</v>
      </c>
      <c r="C29" s="38">
        <v>5</v>
      </c>
      <c r="D29" s="375"/>
      <c r="E29" s="366" t="str">
        <f t="shared" si="0"/>
        <v/>
      </c>
      <c r="F29" s="356"/>
      <c r="G29" s="368"/>
      <c r="H29" s="355"/>
      <c r="I29" s="376">
        <v>2</v>
      </c>
      <c r="J29" s="377" t="s">
        <v>128</v>
      </c>
      <c r="K29" s="377" t="s">
        <v>357</v>
      </c>
      <c r="L29" s="360">
        <v>1</v>
      </c>
      <c r="M29" s="360">
        <v>2</v>
      </c>
      <c r="N29" s="360">
        <v>1</v>
      </c>
      <c r="O29" s="360"/>
      <c r="P29" s="360"/>
      <c r="R29" s="361" t="s">
        <v>346</v>
      </c>
      <c r="T29" s="353">
        <f t="shared" si="1"/>
        <v>1</v>
      </c>
      <c r="V29" s="362"/>
      <c r="W29" s="363"/>
      <c r="X29" s="361" t="s">
        <v>124</v>
      </c>
      <c r="Y29" s="363"/>
    </row>
    <row r="30" spans="1:25" s="353" customFormat="1">
      <c r="B30" s="364">
        <v>6</v>
      </c>
      <c r="C30" s="38">
        <v>6</v>
      </c>
      <c r="D30" s="375"/>
      <c r="E30" s="366" t="str">
        <f t="shared" si="0"/>
        <v/>
      </c>
      <c r="F30" s="356"/>
      <c r="G30" s="368"/>
      <c r="H30" s="355"/>
      <c r="I30" s="376">
        <v>1</v>
      </c>
      <c r="J30" s="377" t="s">
        <v>127</v>
      </c>
      <c r="K30" s="377" t="s">
        <v>357</v>
      </c>
      <c r="L30" s="360">
        <v>1</v>
      </c>
      <c r="M30" s="360">
        <v>2</v>
      </c>
      <c r="N30" s="360">
        <v>1</v>
      </c>
      <c r="O30" s="360"/>
      <c r="P30" s="360"/>
      <c r="R30" s="361" t="s">
        <v>347</v>
      </c>
      <c r="T30" s="353">
        <f t="shared" si="1"/>
        <v>1</v>
      </c>
      <c r="V30" s="362"/>
      <c r="W30" s="363"/>
      <c r="X30" s="361" t="s">
        <v>125</v>
      </c>
      <c r="Y30" s="363"/>
    </row>
    <row r="31" spans="1:25" s="353" customFormat="1">
      <c r="B31" s="354">
        <v>7</v>
      </c>
      <c r="C31" s="38">
        <v>7</v>
      </c>
      <c r="D31" s="375"/>
      <c r="E31" s="366" t="str">
        <f t="shared" si="0"/>
        <v/>
      </c>
      <c r="F31" s="356"/>
      <c r="G31" s="368"/>
      <c r="H31" s="355"/>
      <c r="I31" s="376">
        <v>2</v>
      </c>
      <c r="J31" s="377" t="s">
        <v>130</v>
      </c>
      <c r="K31" s="377" t="s">
        <v>357</v>
      </c>
      <c r="L31" s="360">
        <v>2</v>
      </c>
      <c r="M31" s="360">
        <v>2</v>
      </c>
      <c r="N31" s="360">
        <v>1</v>
      </c>
      <c r="O31" s="360"/>
      <c r="P31" s="360"/>
      <c r="R31" s="361" t="s">
        <v>348</v>
      </c>
      <c r="T31" s="353">
        <f t="shared" si="1"/>
        <v>1</v>
      </c>
      <c r="V31" s="362"/>
      <c r="W31" s="363"/>
      <c r="X31" s="361" t="s">
        <v>126</v>
      </c>
      <c r="Y31" s="363"/>
    </row>
    <row r="32" spans="1:25" s="353" customFormat="1">
      <c r="B32" s="364">
        <v>8</v>
      </c>
      <c r="C32" s="38">
        <v>8</v>
      </c>
      <c r="D32" s="375"/>
      <c r="E32" s="366" t="str">
        <f t="shared" si="0"/>
        <v/>
      </c>
      <c r="F32" s="356"/>
      <c r="G32" s="368"/>
      <c r="H32" s="355"/>
      <c r="I32" s="376">
        <v>2</v>
      </c>
      <c r="J32" s="377" t="s">
        <v>122</v>
      </c>
      <c r="K32" s="377" t="s">
        <v>357</v>
      </c>
      <c r="L32" s="360">
        <v>2</v>
      </c>
      <c r="M32" s="360">
        <v>1</v>
      </c>
      <c r="N32" s="360">
        <v>2</v>
      </c>
      <c r="O32" s="360"/>
      <c r="P32" s="360"/>
      <c r="R32" s="361" t="s">
        <v>349</v>
      </c>
      <c r="T32" s="353">
        <f t="shared" si="1"/>
        <v>1</v>
      </c>
      <c r="V32" s="362"/>
      <c r="W32" s="363"/>
      <c r="X32" s="361" t="s">
        <v>121</v>
      </c>
      <c r="Y32" s="363"/>
    </row>
    <row r="33" spans="2:25" s="353" customFormat="1">
      <c r="B33" s="354">
        <v>9</v>
      </c>
      <c r="C33" s="38">
        <v>9</v>
      </c>
      <c r="D33" s="375"/>
      <c r="E33" s="366" t="str">
        <f t="shared" si="0"/>
        <v/>
      </c>
      <c r="F33" s="356"/>
      <c r="G33" s="368"/>
      <c r="H33" s="355"/>
      <c r="I33" s="376">
        <v>2</v>
      </c>
      <c r="J33" s="377" t="s">
        <v>128</v>
      </c>
      <c r="K33" s="377" t="s">
        <v>357</v>
      </c>
      <c r="L33" s="360">
        <v>2</v>
      </c>
      <c r="M33" s="360">
        <v>1</v>
      </c>
      <c r="N33" s="360">
        <v>2</v>
      </c>
      <c r="O33" s="360"/>
      <c r="P33" s="360"/>
      <c r="R33" s="361" t="s">
        <v>350</v>
      </c>
      <c r="T33" s="353">
        <f t="shared" si="1"/>
        <v>1</v>
      </c>
      <c r="V33" s="362"/>
      <c r="W33" s="363"/>
      <c r="X33" s="361" t="s">
        <v>127</v>
      </c>
      <c r="Y33" s="363"/>
    </row>
    <row r="34" spans="2:25" s="353" customFormat="1">
      <c r="B34" s="364">
        <v>10</v>
      </c>
      <c r="C34" s="38">
        <v>10</v>
      </c>
      <c r="D34" s="375"/>
      <c r="E34" s="366" t="str">
        <f t="shared" si="0"/>
        <v/>
      </c>
      <c r="F34" s="356"/>
      <c r="G34" s="368"/>
      <c r="H34" s="355"/>
      <c r="I34" s="376">
        <v>1</v>
      </c>
      <c r="J34" s="377" t="s">
        <v>121</v>
      </c>
      <c r="K34" s="377" t="s">
        <v>357</v>
      </c>
      <c r="L34" s="360">
        <v>2</v>
      </c>
      <c r="M34" s="360">
        <v>1</v>
      </c>
      <c r="N34" s="360">
        <v>2</v>
      </c>
      <c r="O34" s="360"/>
      <c r="P34" s="360"/>
      <c r="R34" s="361" t="s">
        <v>351</v>
      </c>
      <c r="T34" s="353">
        <f t="shared" si="1"/>
        <v>1</v>
      </c>
      <c r="V34" s="362"/>
      <c r="W34" s="363"/>
      <c r="X34" s="361" t="s">
        <v>128</v>
      </c>
      <c r="Y34" s="363"/>
    </row>
    <row r="35" spans="2:25" s="353" customFormat="1">
      <c r="B35" s="354">
        <v>11</v>
      </c>
      <c r="C35" s="38">
        <v>11</v>
      </c>
      <c r="D35" s="375"/>
      <c r="E35" s="366" t="str">
        <f t="shared" si="0"/>
        <v/>
      </c>
      <c r="F35" s="356"/>
      <c r="G35" s="368"/>
      <c r="H35" s="355"/>
      <c r="I35" s="376">
        <v>2</v>
      </c>
      <c r="J35" s="377" t="s">
        <v>130</v>
      </c>
      <c r="K35" s="377" t="s">
        <v>357</v>
      </c>
      <c r="L35" s="360">
        <v>1</v>
      </c>
      <c r="M35" s="360">
        <v>2</v>
      </c>
      <c r="N35" s="360">
        <v>1</v>
      </c>
      <c r="O35" s="360"/>
      <c r="P35" s="360"/>
      <c r="T35" s="353">
        <f t="shared" si="1"/>
        <v>1</v>
      </c>
      <c r="V35" s="362"/>
      <c r="W35" s="363"/>
      <c r="X35" s="361" t="s">
        <v>129</v>
      </c>
      <c r="Y35" s="363"/>
    </row>
    <row r="36" spans="2:25" s="353" customFormat="1">
      <c r="B36" s="364">
        <v>12</v>
      </c>
      <c r="C36" s="38">
        <v>12</v>
      </c>
      <c r="D36" s="375"/>
      <c r="E36" s="366" t="str">
        <f t="shared" si="0"/>
        <v/>
      </c>
      <c r="F36" s="356"/>
      <c r="G36" s="368"/>
      <c r="H36" s="355"/>
      <c r="I36" s="376">
        <v>1</v>
      </c>
      <c r="J36" s="377" t="s">
        <v>127</v>
      </c>
      <c r="K36" s="377" t="s">
        <v>357</v>
      </c>
      <c r="L36" s="360">
        <v>1</v>
      </c>
      <c r="M36" s="360">
        <v>1</v>
      </c>
      <c r="N36" s="360">
        <v>0</v>
      </c>
      <c r="O36" s="360"/>
      <c r="P36" s="360"/>
      <c r="T36" s="353">
        <f t="shared" si="1"/>
        <v>1</v>
      </c>
      <c r="V36" s="362"/>
      <c r="W36" s="363"/>
      <c r="X36" s="361" t="s">
        <v>130</v>
      </c>
      <c r="Y36" s="363"/>
    </row>
    <row r="37" spans="2:25" s="353" customFormat="1">
      <c r="B37" s="354">
        <v>13</v>
      </c>
      <c r="C37" s="38">
        <v>13</v>
      </c>
      <c r="D37" s="375"/>
      <c r="E37" s="366" t="str">
        <f t="shared" si="0"/>
        <v/>
      </c>
      <c r="F37" s="356"/>
      <c r="G37" s="368"/>
      <c r="H37" s="355"/>
      <c r="I37" s="376">
        <v>1</v>
      </c>
      <c r="J37" s="377" t="s">
        <v>132</v>
      </c>
      <c r="K37" s="377" t="s">
        <v>357</v>
      </c>
      <c r="L37" s="360">
        <v>1</v>
      </c>
      <c r="M37" s="360">
        <v>2</v>
      </c>
      <c r="N37" s="360">
        <v>2</v>
      </c>
      <c r="O37" s="360"/>
      <c r="P37" s="360"/>
      <c r="T37" s="353">
        <f t="shared" si="1"/>
        <v>1</v>
      </c>
      <c r="V37" s="362"/>
      <c r="W37" s="363"/>
      <c r="X37" s="361" t="s">
        <v>131</v>
      </c>
      <c r="Y37" s="363"/>
    </row>
    <row r="38" spans="2:25" s="353" customFormat="1">
      <c r="B38" s="364">
        <v>14</v>
      </c>
      <c r="C38" s="38">
        <v>14</v>
      </c>
      <c r="D38" s="375"/>
      <c r="E38" s="366" t="str">
        <f t="shared" si="0"/>
        <v/>
      </c>
      <c r="F38" s="356"/>
      <c r="G38" s="368"/>
      <c r="H38" s="355"/>
      <c r="I38" s="376">
        <v>2</v>
      </c>
      <c r="J38" s="377" t="s">
        <v>127</v>
      </c>
      <c r="K38" s="377" t="s">
        <v>357</v>
      </c>
      <c r="L38" s="360">
        <v>2</v>
      </c>
      <c r="M38" s="360">
        <v>1</v>
      </c>
      <c r="N38" s="360">
        <v>2</v>
      </c>
      <c r="O38" s="360"/>
      <c r="P38" s="360"/>
      <c r="T38" s="353">
        <f t="shared" si="1"/>
        <v>1</v>
      </c>
      <c r="V38" s="362"/>
      <c r="W38" s="363"/>
      <c r="X38" s="361" t="s">
        <v>132</v>
      </c>
      <c r="Y38" s="363"/>
    </row>
    <row r="39" spans="2:25" s="353" customFormat="1">
      <c r="B39" s="354">
        <v>15</v>
      </c>
      <c r="C39" s="38">
        <v>15</v>
      </c>
      <c r="D39" s="375"/>
      <c r="E39" s="366" t="str">
        <f t="shared" si="0"/>
        <v/>
      </c>
      <c r="F39" s="356"/>
      <c r="G39" s="368"/>
      <c r="H39" s="355"/>
      <c r="I39" s="376">
        <v>1</v>
      </c>
      <c r="J39" s="377" t="s">
        <v>131</v>
      </c>
      <c r="K39" s="377" t="s">
        <v>358</v>
      </c>
      <c r="L39" s="360">
        <v>1</v>
      </c>
      <c r="M39" s="360">
        <v>2</v>
      </c>
      <c r="N39" s="360">
        <v>1</v>
      </c>
      <c r="O39" s="360"/>
      <c r="P39" s="360"/>
      <c r="T39" s="353">
        <f t="shared" si="1"/>
        <v>1</v>
      </c>
      <c r="V39" s="362" t="s">
        <v>133</v>
      </c>
      <c r="W39" s="363" t="s">
        <v>120</v>
      </c>
      <c r="X39" s="361" t="s">
        <v>134</v>
      </c>
      <c r="Y39" s="363"/>
    </row>
    <row r="40" spans="2:25" s="353" customFormat="1">
      <c r="B40" s="364">
        <v>16</v>
      </c>
      <c r="C40" s="38">
        <v>16</v>
      </c>
      <c r="D40" s="375"/>
      <c r="E40" s="366" t="str">
        <f t="shared" si="0"/>
        <v/>
      </c>
      <c r="F40" s="356"/>
      <c r="G40" s="368"/>
      <c r="H40" s="355"/>
      <c r="I40" s="376">
        <v>2</v>
      </c>
      <c r="J40" s="377" t="s">
        <v>128</v>
      </c>
      <c r="K40" s="377" t="s">
        <v>357</v>
      </c>
      <c r="L40" s="360">
        <v>1</v>
      </c>
      <c r="M40" s="360">
        <v>1</v>
      </c>
      <c r="N40" s="360">
        <v>2</v>
      </c>
      <c r="O40" s="360"/>
      <c r="P40" s="360"/>
      <c r="T40" s="353">
        <f t="shared" si="1"/>
        <v>1</v>
      </c>
      <c r="V40" s="362"/>
      <c r="W40" s="363"/>
      <c r="X40" s="361" t="s">
        <v>122</v>
      </c>
      <c r="Y40" s="363"/>
    </row>
    <row r="41" spans="2:25" s="353" customFormat="1">
      <c r="B41" s="354">
        <v>17</v>
      </c>
      <c r="C41" s="38">
        <v>17</v>
      </c>
      <c r="D41" s="375"/>
      <c r="E41" s="366" t="str">
        <f t="shared" si="0"/>
        <v/>
      </c>
      <c r="F41" s="356"/>
      <c r="G41" s="368"/>
      <c r="H41" s="355"/>
      <c r="I41" s="376">
        <v>2</v>
      </c>
      <c r="J41" s="377" t="s">
        <v>121</v>
      </c>
      <c r="K41" s="377" t="s">
        <v>357</v>
      </c>
      <c r="L41" s="360">
        <v>2</v>
      </c>
      <c r="M41" s="360">
        <v>1</v>
      </c>
      <c r="N41" s="360">
        <v>2</v>
      </c>
      <c r="O41" s="360"/>
      <c r="P41" s="360"/>
      <c r="T41" s="353">
        <f t="shared" si="1"/>
        <v>1</v>
      </c>
      <c r="V41" s="362"/>
      <c r="W41" s="363"/>
      <c r="X41" s="361" t="s">
        <v>123</v>
      </c>
      <c r="Y41" s="363"/>
    </row>
    <row r="42" spans="2:25" s="353" customFormat="1">
      <c r="B42" s="364">
        <v>18</v>
      </c>
      <c r="C42" s="38">
        <v>18</v>
      </c>
      <c r="D42" s="375"/>
      <c r="E42" s="366" t="str">
        <f t="shared" si="0"/>
        <v/>
      </c>
      <c r="F42" s="356"/>
      <c r="G42" s="368"/>
      <c r="H42" s="355"/>
      <c r="I42" s="376">
        <v>2</v>
      </c>
      <c r="J42" s="377" t="s">
        <v>123</v>
      </c>
      <c r="K42" s="377" t="s">
        <v>357</v>
      </c>
      <c r="L42" s="360">
        <v>1</v>
      </c>
      <c r="M42" s="360">
        <v>2</v>
      </c>
      <c r="N42" s="360">
        <v>1</v>
      </c>
      <c r="O42" s="360"/>
      <c r="P42" s="360"/>
      <c r="T42" s="353">
        <f t="shared" si="1"/>
        <v>1</v>
      </c>
      <c r="V42" s="362"/>
      <c r="W42" s="363"/>
      <c r="X42" s="361" t="s">
        <v>124</v>
      </c>
      <c r="Y42" s="363"/>
    </row>
    <row r="43" spans="2:25" s="353" customFormat="1">
      <c r="B43" s="354">
        <v>19</v>
      </c>
      <c r="C43" s="38">
        <v>19</v>
      </c>
      <c r="D43" s="375"/>
      <c r="E43" s="366" t="str">
        <f t="shared" si="0"/>
        <v/>
      </c>
      <c r="F43" s="356"/>
      <c r="G43" s="368"/>
      <c r="H43" s="355"/>
      <c r="I43" s="376">
        <v>2</v>
      </c>
      <c r="J43" s="377" t="s">
        <v>131</v>
      </c>
      <c r="K43" s="377" t="s">
        <v>357</v>
      </c>
      <c r="L43" s="360">
        <v>1</v>
      </c>
      <c r="M43" s="360">
        <v>2</v>
      </c>
      <c r="N43" s="360">
        <v>1</v>
      </c>
      <c r="O43" s="360"/>
      <c r="P43" s="360"/>
      <c r="T43" s="353">
        <f t="shared" si="1"/>
        <v>1</v>
      </c>
      <c r="V43" s="362"/>
      <c r="W43" s="363"/>
      <c r="X43" s="361" t="s">
        <v>125</v>
      </c>
      <c r="Y43" s="363"/>
    </row>
    <row r="44" spans="2:25" s="353" customFormat="1">
      <c r="B44" s="364">
        <v>20</v>
      </c>
      <c r="C44" s="38">
        <v>20</v>
      </c>
      <c r="D44" s="365"/>
      <c r="E44" s="366" t="str">
        <f t="shared" si="0"/>
        <v/>
      </c>
      <c r="F44" s="356"/>
      <c r="G44" s="368"/>
      <c r="H44" s="355"/>
      <c r="I44" s="376">
        <v>1</v>
      </c>
      <c r="J44" s="377" t="s">
        <v>132</v>
      </c>
      <c r="K44" s="377" t="s">
        <v>357</v>
      </c>
      <c r="L44" s="360">
        <v>1</v>
      </c>
      <c r="M44" s="360">
        <v>2</v>
      </c>
      <c r="N44" s="360">
        <v>1</v>
      </c>
      <c r="O44" s="360"/>
      <c r="P44" s="360"/>
      <c r="T44" s="353">
        <f t="shared" si="1"/>
        <v>1</v>
      </c>
      <c r="V44" s="362"/>
      <c r="W44" s="363"/>
      <c r="X44" s="361" t="s">
        <v>126</v>
      </c>
      <c r="Y44" s="363"/>
    </row>
    <row r="45" spans="2:25" s="353" customFormat="1">
      <c r="B45" s="354">
        <v>21</v>
      </c>
      <c r="C45" s="38">
        <v>21</v>
      </c>
      <c r="D45" s="375"/>
      <c r="E45" s="366" t="str">
        <f t="shared" si="0"/>
        <v/>
      </c>
      <c r="F45" s="356"/>
      <c r="G45" s="368"/>
      <c r="H45" s="355"/>
      <c r="I45" s="376">
        <v>2</v>
      </c>
      <c r="J45" s="377" t="s">
        <v>131</v>
      </c>
      <c r="K45" s="377" t="s">
        <v>357</v>
      </c>
      <c r="L45" s="360">
        <v>2</v>
      </c>
      <c r="M45" s="360">
        <v>1</v>
      </c>
      <c r="N45" s="360">
        <v>2</v>
      </c>
      <c r="O45" s="360"/>
      <c r="P45" s="360"/>
      <c r="T45" s="353">
        <f t="shared" si="1"/>
        <v>1</v>
      </c>
      <c r="V45" s="362"/>
      <c r="W45" s="363"/>
      <c r="X45" s="361" t="s">
        <v>121</v>
      </c>
      <c r="Y45" s="363"/>
    </row>
    <row r="46" spans="2:25" s="353" customFormat="1">
      <c r="B46" s="364">
        <v>22</v>
      </c>
      <c r="C46" s="38">
        <v>22</v>
      </c>
      <c r="D46" s="375"/>
      <c r="E46" s="366" t="str">
        <f t="shared" si="0"/>
        <v/>
      </c>
      <c r="F46" s="356"/>
      <c r="G46" s="368"/>
      <c r="H46" s="355"/>
      <c r="I46" s="376">
        <v>1</v>
      </c>
      <c r="J46" s="377" t="s">
        <v>121</v>
      </c>
      <c r="K46" s="377" t="s">
        <v>357</v>
      </c>
      <c r="L46" s="360">
        <v>1</v>
      </c>
      <c r="M46" s="360">
        <v>2</v>
      </c>
      <c r="N46" s="360">
        <v>1</v>
      </c>
      <c r="O46" s="360"/>
      <c r="P46" s="360"/>
      <c r="T46" s="353">
        <f t="shared" si="1"/>
        <v>1</v>
      </c>
      <c r="V46" s="362"/>
      <c r="W46" s="363"/>
      <c r="X46" s="361" t="s">
        <v>127</v>
      </c>
      <c r="Y46" s="363"/>
    </row>
    <row r="47" spans="2:25" s="353" customFormat="1">
      <c r="B47" s="354">
        <v>23</v>
      </c>
      <c r="C47" s="38">
        <v>23</v>
      </c>
      <c r="D47" s="375"/>
      <c r="E47" s="366" t="str">
        <f t="shared" si="0"/>
        <v/>
      </c>
      <c r="F47" s="356"/>
      <c r="G47" s="368"/>
      <c r="H47" s="355"/>
      <c r="I47" s="376">
        <v>1</v>
      </c>
      <c r="J47" s="377" t="s">
        <v>130</v>
      </c>
      <c r="K47" s="377" t="s">
        <v>357</v>
      </c>
      <c r="L47" s="360">
        <v>1</v>
      </c>
      <c r="M47" s="360">
        <v>2</v>
      </c>
      <c r="N47" s="360">
        <v>1</v>
      </c>
      <c r="O47" s="360"/>
      <c r="P47" s="360"/>
      <c r="T47" s="353">
        <f t="shared" si="1"/>
        <v>1</v>
      </c>
      <c r="V47" s="362"/>
      <c r="W47" s="363"/>
      <c r="X47" s="361" t="s">
        <v>128</v>
      </c>
      <c r="Y47" s="363"/>
    </row>
    <row r="48" spans="2:25" s="353" customFormat="1">
      <c r="B48" s="364">
        <v>24</v>
      </c>
      <c r="C48" s="38">
        <v>24</v>
      </c>
      <c r="D48" s="375"/>
      <c r="E48" s="366" t="str">
        <f t="shared" si="0"/>
        <v/>
      </c>
      <c r="F48" s="356"/>
      <c r="G48" s="368"/>
      <c r="H48" s="355"/>
      <c r="I48" s="376">
        <v>2</v>
      </c>
      <c r="J48" s="377" t="s">
        <v>130</v>
      </c>
      <c r="K48" s="377" t="s">
        <v>357</v>
      </c>
      <c r="L48" s="360">
        <v>1</v>
      </c>
      <c r="M48" s="360">
        <v>2</v>
      </c>
      <c r="N48" s="360">
        <v>1</v>
      </c>
      <c r="O48" s="360"/>
      <c r="P48" s="360"/>
      <c r="T48" s="353">
        <f t="shared" si="1"/>
        <v>1</v>
      </c>
      <c r="V48" s="362"/>
      <c r="W48" s="363"/>
      <c r="X48" s="361" t="s">
        <v>129</v>
      </c>
      <c r="Y48" s="363"/>
    </row>
    <row r="49" spans="2:25" s="353" customFormat="1">
      <c r="B49" s="354">
        <v>25</v>
      </c>
      <c r="C49" s="38">
        <v>25</v>
      </c>
      <c r="D49" s="375"/>
      <c r="E49" s="366" t="str">
        <f t="shared" si="0"/>
        <v/>
      </c>
      <c r="F49" s="356"/>
      <c r="G49" s="368"/>
      <c r="H49" s="355"/>
      <c r="I49" s="376">
        <v>1</v>
      </c>
      <c r="J49" s="377" t="s">
        <v>130</v>
      </c>
      <c r="K49" s="377" t="s">
        <v>357</v>
      </c>
      <c r="L49" s="360">
        <v>2</v>
      </c>
      <c r="M49" s="360">
        <v>1</v>
      </c>
      <c r="N49" s="360">
        <v>2</v>
      </c>
      <c r="O49" s="360"/>
      <c r="P49" s="360"/>
      <c r="T49" s="353">
        <f t="shared" si="1"/>
        <v>1</v>
      </c>
      <c r="V49" s="362"/>
      <c r="W49" s="363"/>
      <c r="X49" s="361" t="s">
        <v>130</v>
      </c>
      <c r="Y49" s="363"/>
    </row>
    <row r="50" spans="2:25" s="353" customFormat="1">
      <c r="B50" s="364">
        <v>26</v>
      </c>
      <c r="C50" s="38">
        <v>26</v>
      </c>
      <c r="D50" s="375"/>
      <c r="E50" s="366" t="str">
        <f t="shared" si="0"/>
        <v/>
      </c>
      <c r="F50" s="356"/>
      <c r="G50" s="368"/>
      <c r="H50" s="355"/>
      <c r="I50" s="376">
        <v>2</v>
      </c>
      <c r="J50" s="377" t="s">
        <v>128</v>
      </c>
      <c r="K50" s="377" t="s">
        <v>357</v>
      </c>
      <c r="L50" s="360">
        <v>2</v>
      </c>
      <c r="M50" s="360">
        <v>1</v>
      </c>
      <c r="N50" s="360">
        <v>2</v>
      </c>
      <c r="O50" s="360"/>
      <c r="P50" s="360"/>
      <c r="T50" s="353">
        <f t="shared" si="1"/>
        <v>1</v>
      </c>
      <c r="V50" s="362" t="s">
        <v>137</v>
      </c>
      <c r="W50" s="363" t="s">
        <v>102</v>
      </c>
      <c r="X50" s="363">
        <v>1</v>
      </c>
      <c r="Y50" s="363" t="s">
        <v>352</v>
      </c>
    </row>
    <row r="51" spans="2:25" s="353" customFormat="1">
      <c r="B51" s="354">
        <v>27</v>
      </c>
      <c r="C51" s="38">
        <v>27</v>
      </c>
      <c r="D51" s="375"/>
      <c r="E51" s="366" t="str">
        <f t="shared" si="0"/>
        <v/>
      </c>
      <c r="F51" s="356"/>
      <c r="G51" s="368"/>
      <c r="H51" s="355"/>
      <c r="I51" s="376">
        <v>2</v>
      </c>
      <c r="J51" s="377" t="s">
        <v>132</v>
      </c>
      <c r="K51" s="377" t="s">
        <v>357</v>
      </c>
      <c r="L51" s="360">
        <v>1</v>
      </c>
      <c r="M51" s="360">
        <v>1</v>
      </c>
      <c r="N51" s="360">
        <v>2</v>
      </c>
      <c r="O51" s="360"/>
      <c r="P51" s="360"/>
      <c r="T51" s="353">
        <f t="shared" si="1"/>
        <v>1</v>
      </c>
      <c r="V51" s="362" t="s">
        <v>138</v>
      </c>
      <c r="W51" s="363"/>
      <c r="X51" s="363">
        <v>2</v>
      </c>
      <c r="Y51" s="363"/>
    </row>
    <row r="52" spans="2:25" s="353" customFormat="1">
      <c r="B52" s="364">
        <v>28</v>
      </c>
      <c r="C52" s="38">
        <v>28</v>
      </c>
      <c r="D52" s="375"/>
      <c r="E52" s="366" t="str">
        <f t="shared" si="0"/>
        <v/>
      </c>
      <c r="F52" s="356"/>
      <c r="G52" s="368"/>
      <c r="H52" s="355"/>
      <c r="I52" s="376">
        <v>2</v>
      </c>
      <c r="J52" s="377" t="s">
        <v>123</v>
      </c>
      <c r="K52" s="377" t="s">
        <v>357</v>
      </c>
      <c r="L52" s="360">
        <v>0</v>
      </c>
      <c r="M52" s="360">
        <v>0</v>
      </c>
      <c r="N52" s="360">
        <v>1</v>
      </c>
      <c r="O52" s="360"/>
      <c r="P52" s="360"/>
      <c r="T52" s="353">
        <f t="shared" si="1"/>
        <v>1</v>
      </c>
      <c r="V52" s="362" t="s">
        <v>27</v>
      </c>
      <c r="W52" s="363"/>
      <c r="X52" s="363">
        <v>0</v>
      </c>
      <c r="Y52" s="363"/>
    </row>
    <row r="53" spans="2:25" s="353" customFormat="1">
      <c r="B53" s="354">
        <v>29</v>
      </c>
      <c r="C53" s="38">
        <v>29</v>
      </c>
      <c r="D53" s="375"/>
      <c r="E53" s="366" t="str">
        <f t="shared" si="0"/>
        <v/>
      </c>
      <c r="F53" s="356"/>
      <c r="G53" s="368"/>
      <c r="H53" s="355"/>
      <c r="I53" s="376">
        <v>1</v>
      </c>
      <c r="J53" s="377" t="s">
        <v>132</v>
      </c>
      <c r="K53" s="377" t="s">
        <v>357</v>
      </c>
      <c r="L53" s="360">
        <v>2</v>
      </c>
      <c r="M53" s="360">
        <v>1</v>
      </c>
      <c r="N53" s="360">
        <v>2</v>
      </c>
      <c r="O53" s="360"/>
      <c r="P53" s="360"/>
      <c r="T53" s="353">
        <f t="shared" si="1"/>
        <v>1</v>
      </c>
      <c r="V53" s="362"/>
      <c r="W53" s="363"/>
      <c r="X53" s="363"/>
      <c r="Y53" s="363"/>
    </row>
    <row r="54" spans="2:25" s="353" customFormat="1">
      <c r="B54" s="364">
        <v>30</v>
      </c>
      <c r="C54" s="38">
        <v>30</v>
      </c>
      <c r="D54" s="375"/>
      <c r="E54" s="366" t="str">
        <f t="shared" si="0"/>
        <v/>
      </c>
      <c r="F54" s="356"/>
      <c r="G54" s="368"/>
      <c r="H54" s="355"/>
      <c r="I54" s="376">
        <v>1</v>
      </c>
      <c r="J54" s="377" t="s">
        <v>122</v>
      </c>
      <c r="K54" s="377" t="s">
        <v>357</v>
      </c>
      <c r="L54" s="360">
        <v>2</v>
      </c>
      <c r="M54" s="360">
        <v>1</v>
      </c>
      <c r="N54" s="360">
        <v>2</v>
      </c>
      <c r="O54" s="360"/>
      <c r="P54" s="360"/>
      <c r="T54" s="353">
        <f t="shared" si="1"/>
        <v>1</v>
      </c>
      <c r="W54" s="363"/>
      <c r="X54" s="363"/>
      <c r="Y54" s="363"/>
    </row>
    <row r="55" spans="2:25" s="353" customFormat="1">
      <c r="B55" s="354">
        <v>31</v>
      </c>
      <c r="C55" s="38"/>
      <c r="D55" s="365"/>
      <c r="E55" s="366" t="str">
        <f t="shared" si="0"/>
        <v/>
      </c>
      <c r="F55" s="356"/>
      <c r="G55" s="368"/>
      <c r="H55" s="355"/>
      <c r="I55" s="357"/>
      <c r="J55" s="358"/>
      <c r="K55" s="359"/>
      <c r="L55" s="360"/>
      <c r="M55" s="360"/>
      <c r="N55" s="360"/>
      <c r="O55" s="360"/>
      <c r="P55" s="360"/>
      <c r="T55" s="353">
        <f t="shared" si="1"/>
        <v>0</v>
      </c>
      <c r="V55" s="362"/>
      <c r="W55" s="363"/>
      <c r="X55" s="363"/>
      <c r="Y55" s="363"/>
    </row>
    <row r="56" spans="2:25" s="353" customFormat="1">
      <c r="B56" s="364">
        <v>32</v>
      </c>
      <c r="C56" s="38"/>
      <c r="D56" s="365"/>
      <c r="E56" s="366" t="str">
        <f t="shared" si="0"/>
        <v/>
      </c>
      <c r="F56" s="356"/>
      <c r="G56" s="368"/>
      <c r="H56" s="355"/>
      <c r="I56" s="357"/>
      <c r="J56" s="358"/>
      <c r="K56" s="359"/>
      <c r="L56" s="360"/>
      <c r="M56" s="360"/>
      <c r="N56" s="360"/>
      <c r="O56" s="360"/>
      <c r="P56" s="360"/>
      <c r="T56" s="353">
        <f t="shared" si="1"/>
        <v>0</v>
      </c>
      <c r="V56" s="362" t="s">
        <v>139</v>
      </c>
      <c r="W56" s="363" t="s">
        <v>108</v>
      </c>
      <c r="X56" s="363">
        <v>1</v>
      </c>
      <c r="Y56" s="363" t="s">
        <v>141</v>
      </c>
    </row>
    <row r="57" spans="2:25" s="353" customFormat="1">
      <c r="B57" s="354">
        <v>33</v>
      </c>
      <c r="C57" s="38"/>
      <c r="D57" s="365"/>
      <c r="E57" s="366" t="str">
        <f t="shared" si="0"/>
        <v/>
      </c>
      <c r="F57" s="356"/>
      <c r="G57" s="368"/>
      <c r="H57" s="355"/>
      <c r="I57" s="357"/>
      <c r="J57" s="358"/>
      <c r="K57" s="359"/>
      <c r="L57" s="360"/>
      <c r="M57" s="360"/>
      <c r="N57" s="360"/>
      <c r="O57" s="360"/>
      <c r="P57" s="360"/>
      <c r="T57" s="353">
        <f t="shared" si="1"/>
        <v>0</v>
      </c>
      <c r="V57" s="362"/>
      <c r="W57" s="363"/>
      <c r="X57" s="363">
        <v>0</v>
      </c>
      <c r="Y57" s="363"/>
    </row>
    <row r="58" spans="2:25" s="353" customFormat="1">
      <c r="B58" s="364">
        <v>34</v>
      </c>
      <c r="C58" s="38"/>
      <c r="D58" s="365"/>
      <c r="E58" s="366" t="str">
        <f t="shared" si="0"/>
        <v/>
      </c>
      <c r="F58" s="356"/>
      <c r="G58" s="368"/>
      <c r="H58" s="355"/>
      <c r="I58" s="357"/>
      <c r="J58" s="358"/>
      <c r="K58" s="359"/>
      <c r="L58" s="360"/>
      <c r="M58" s="360"/>
      <c r="N58" s="360"/>
      <c r="O58" s="360"/>
      <c r="P58" s="360"/>
      <c r="T58" s="353">
        <f t="shared" si="1"/>
        <v>0</v>
      </c>
      <c r="V58" s="362" t="s">
        <v>140</v>
      </c>
      <c r="W58" s="363" t="s">
        <v>109</v>
      </c>
      <c r="X58" s="363">
        <v>1</v>
      </c>
      <c r="Y58" s="363" t="s">
        <v>141</v>
      </c>
    </row>
    <row r="59" spans="2:25" s="353" customFormat="1">
      <c r="B59" s="354">
        <v>35</v>
      </c>
      <c r="C59" s="38"/>
      <c r="D59" s="365"/>
      <c r="E59" s="366" t="str">
        <f t="shared" si="0"/>
        <v/>
      </c>
      <c r="F59" s="356"/>
      <c r="G59" s="368"/>
      <c r="H59" s="355"/>
      <c r="I59" s="357"/>
      <c r="J59" s="358"/>
      <c r="K59" s="359"/>
      <c r="L59" s="360"/>
      <c r="M59" s="360"/>
      <c r="N59" s="360"/>
      <c r="O59" s="360"/>
      <c r="P59" s="360"/>
      <c r="T59" s="353">
        <f t="shared" si="1"/>
        <v>0</v>
      </c>
      <c r="V59" s="362"/>
      <c r="W59" s="363"/>
      <c r="X59" s="363">
        <v>0</v>
      </c>
      <c r="Y59" s="363"/>
    </row>
    <row r="60" spans="2:25" s="353" customFormat="1">
      <c r="B60" s="364">
        <v>36</v>
      </c>
      <c r="C60" s="38"/>
      <c r="D60" s="365"/>
      <c r="E60" s="366" t="str">
        <f t="shared" si="0"/>
        <v/>
      </c>
      <c r="F60" s="356"/>
      <c r="G60" s="368"/>
      <c r="H60" s="355"/>
      <c r="I60" s="357"/>
      <c r="J60" s="358"/>
      <c r="K60" s="359"/>
      <c r="L60" s="360"/>
      <c r="M60" s="360"/>
      <c r="N60" s="360"/>
      <c r="O60" s="360"/>
      <c r="P60" s="360"/>
      <c r="T60" s="353">
        <f t="shared" si="1"/>
        <v>0</v>
      </c>
      <c r="V60" s="362"/>
      <c r="W60" s="363"/>
      <c r="X60" s="363"/>
      <c r="Y60" s="363"/>
    </row>
    <row r="61" spans="2:25" s="353" customFormat="1">
      <c r="B61" s="354">
        <v>37</v>
      </c>
      <c r="C61" s="38"/>
      <c r="D61" s="365"/>
      <c r="E61" s="366" t="str">
        <f t="shared" si="0"/>
        <v/>
      </c>
      <c r="F61" s="356"/>
      <c r="G61" s="368"/>
      <c r="H61" s="355"/>
      <c r="I61" s="357"/>
      <c r="J61" s="358"/>
      <c r="K61" s="359"/>
      <c r="L61" s="360"/>
      <c r="M61" s="360"/>
      <c r="N61" s="360"/>
      <c r="O61" s="360"/>
      <c r="P61" s="360"/>
      <c r="T61" s="353">
        <f t="shared" si="1"/>
        <v>0</v>
      </c>
      <c r="V61" s="362"/>
      <c r="W61" s="363"/>
      <c r="X61" s="363"/>
      <c r="Y61" s="363"/>
    </row>
    <row r="62" spans="2:25" s="353" customFormat="1">
      <c r="B62" s="364">
        <v>38</v>
      </c>
      <c r="C62" s="38"/>
      <c r="D62" s="365"/>
      <c r="E62" s="366" t="str">
        <f t="shared" si="0"/>
        <v/>
      </c>
      <c r="F62" s="356"/>
      <c r="G62" s="368"/>
      <c r="H62" s="355"/>
      <c r="I62" s="357"/>
      <c r="J62" s="358"/>
      <c r="K62" s="359"/>
      <c r="L62" s="360"/>
      <c r="M62" s="360"/>
      <c r="N62" s="360"/>
      <c r="O62" s="360"/>
      <c r="P62" s="360"/>
      <c r="T62" s="353">
        <f t="shared" si="1"/>
        <v>0</v>
      </c>
      <c r="V62" s="362"/>
      <c r="W62" s="363"/>
      <c r="X62" s="363"/>
      <c r="Y62" s="363"/>
    </row>
    <row r="63" spans="2:25" s="353" customFormat="1">
      <c r="B63" s="354">
        <v>39</v>
      </c>
      <c r="C63" s="38"/>
      <c r="D63" s="365"/>
      <c r="E63" s="366" t="str">
        <f t="shared" si="0"/>
        <v/>
      </c>
      <c r="F63" s="356"/>
      <c r="G63" s="368"/>
      <c r="H63" s="355"/>
      <c r="I63" s="357"/>
      <c r="J63" s="358"/>
      <c r="K63" s="359"/>
      <c r="L63" s="360"/>
      <c r="M63" s="360"/>
      <c r="N63" s="360"/>
      <c r="O63" s="360"/>
      <c r="P63" s="360"/>
      <c r="T63" s="353">
        <f t="shared" ref="T63:T64" si="2">IF(ISBLANK(C63),0,(IF(COUNTA($C63:$D63)+COUNTA($I63:$L63)&lt;&gt;6,1,0)))</f>
        <v>0</v>
      </c>
      <c r="V63" s="362"/>
      <c r="W63" s="363"/>
      <c r="X63" s="363"/>
      <c r="Y63" s="363"/>
    </row>
    <row r="64" spans="2:25" s="353" customFormat="1">
      <c r="B64" s="364">
        <v>40</v>
      </c>
      <c r="C64" s="38"/>
      <c r="D64" s="365"/>
      <c r="E64" s="366" t="str">
        <f t="shared" si="0"/>
        <v/>
      </c>
      <c r="F64" s="356"/>
      <c r="G64" s="368"/>
      <c r="H64" s="355"/>
      <c r="I64" s="357"/>
      <c r="J64" s="358"/>
      <c r="K64" s="359"/>
      <c r="L64" s="360"/>
      <c r="M64" s="360"/>
      <c r="N64" s="360"/>
      <c r="O64" s="360"/>
      <c r="P64" s="360"/>
      <c r="T64" s="353">
        <f t="shared" si="2"/>
        <v>0</v>
      </c>
      <c r="V64" s="367"/>
    </row>
    <row r="65" spans="1:16">
      <c r="A65" s="1"/>
      <c r="B65" s="39"/>
      <c r="C65" s="40"/>
      <c r="D65" s="1"/>
      <c r="P65" s="15"/>
    </row>
    <row r="66" spans="1:16">
      <c r="A66" s="1"/>
      <c r="B66" s="1"/>
      <c r="C66" s="40"/>
      <c r="D66" s="1"/>
      <c r="P66" s="15"/>
    </row>
    <row r="67" spans="1:16">
      <c r="P67" s="15"/>
    </row>
    <row r="68" spans="1:16">
      <c r="P68" s="15"/>
    </row>
    <row r="69" spans="1:16">
      <c r="P69" s="15"/>
    </row>
    <row r="70" spans="1:16">
      <c r="P70" s="15"/>
    </row>
    <row r="71" spans="1:16">
      <c r="P71" s="15"/>
    </row>
    <row r="72" spans="1:16">
      <c r="P72" s="15"/>
    </row>
    <row r="73" spans="1:16">
      <c r="P73" s="15"/>
    </row>
    <row r="74" spans="1:16">
      <c r="P74" s="15"/>
    </row>
    <row r="75" spans="1:16">
      <c r="P75" s="15"/>
    </row>
    <row r="76" spans="1:16">
      <c r="P76" s="15"/>
    </row>
    <row r="77" spans="1:16">
      <c r="P77" s="15"/>
    </row>
    <row r="78" spans="1:16">
      <c r="P78" s="15"/>
    </row>
    <row r="79" spans="1:16">
      <c r="P79" s="15"/>
    </row>
    <row r="80" spans="1:16">
      <c r="P80" s="15"/>
    </row>
    <row r="81" spans="16:16">
      <c r="P81" s="15"/>
    </row>
    <row r="82" spans="16:16">
      <c r="P82" s="15"/>
    </row>
    <row r="83" spans="16:16">
      <c r="P83" s="15"/>
    </row>
    <row r="84" spans="16:16">
      <c r="P84" s="15"/>
    </row>
    <row r="85" spans="16:16">
      <c r="P85" s="15"/>
    </row>
    <row r="86" spans="16:16">
      <c r="P86" s="15"/>
    </row>
    <row r="87" spans="16:16">
      <c r="P87" s="15"/>
    </row>
    <row r="88" spans="16:16">
      <c r="P88" s="15"/>
    </row>
    <row r="89" spans="16:16">
      <c r="P89" s="15"/>
    </row>
    <row r="90" spans="16:16">
      <c r="P90" s="15"/>
    </row>
    <row r="91" spans="16:16">
      <c r="P91" s="15"/>
    </row>
    <row r="92" spans="16:16">
      <c r="P92" s="15"/>
    </row>
    <row r="93" spans="16:16">
      <c r="P93" s="15"/>
    </row>
    <row r="94" spans="16:16">
      <c r="P94" s="15"/>
    </row>
    <row r="95" spans="16:16">
      <c r="P95" s="15"/>
    </row>
    <row r="96" spans="16:16">
      <c r="P96" s="15"/>
    </row>
    <row r="97" spans="16:16">
      <c r="P97" s="15"/>
    </row>
    <row r="98" spans="16:16">
      <c r="P98" s="15"/>
    </row>
    <row r="99" spans="16:16">
      <c r="P99" s="15"/>
    </row>
    <row r="100" spans="16:16">
      <c r="P100" s="15"/>
    </row>
    <row r="101" spans="16:16">
      <c r="P101" s="15"/>
    </row>
    <row r="102" spans="16:16">
      <c r="P102" s="15"/>
    </row>
    <row r="103" spans="16:16">
      <c r="P103" s="15"/>
    </row>
    <row r="104" spans="16:16">
      <c r="P104" s="15"/>
    </row>
    <row r="105" spans="16:16">
      <c r="P105" s="15"/>
    </row>
    <row r="106" spans="16:16">
      <c r="P106" s="15"/>
    </row>
    <row r="107" spans="16:16">
      <c r="P107" s="15"/>
    </row>
    <row r="108" spans="16:16">
      <c r="P108" s="15"/>
    </row>
    <row r="109" spans="16:16">
      <c r="P109" s="15"/>
    </row>
    <row r="110" spans="16:16">
      <c r="P110" s="15"/>
    </row>
    <row r="111" spans="16:16">
      <c r="P111" s="15"/>
    </row>
  </sheetData>
  <sheetProtection password="C621" sheet="1" objects="1" scenarios="1"/>
  <protectedRanges>
    <protectedRange sqref="C25:D65 F25:P65" name="Диапазон2"/>
    <protectedRange sqref="F1 H1 E3" name="О школе"/>
  </protectedRanges>
  <mergeCells count="18">
    <mergeCell ref="N10:N13"/>
    <mergeCell ref="O10:O13"/>
    <mergeCell ref="P10:P13"/>
    <mergeCell ref="M10:M13"/>
    <mergeCell ref="B3:D3"/>
    <mergeCell ref="E3:L3"/>
    <mergeCell ref="B10:B13"/>
    <mergeCell ref="C10:C13"/>
    <mergeCell ref="D10:D13"/>
    <mergeCell ref="E10:E13"/>
    <mergeCell ref="I10:I13"/>
    <mergeCell ref="J10:K13"/>
    <mergeCell ref="L10:L13"/>
    <mergeCell ref="F10:H11"/>
    <mergeCell ref="F12:F13"/>
    <mergeCell ref="G12:G13"/>
    <mergeCell ref="H12:H13"/>
    <mergeCell ref="B8:P8"/>
  </mergeCells>
  <conditionalFormatting sqref="F1 H1 E3:L3">
    <cfRule type="expression" dxfId="33" priority="17" stopIfTrue="1">
      <formula>ISBLANK(E1)</formula>
    </cfRule>
  </conditionalFormatting>
  <conditionalFormatting sqref="C25:C43">
    <cfRule type="expression" dxfId="32" priority="14" stopIfTrue="1">
      <formula>AND(OR(COUNTA($C25:$D25)&lt;&gt;0,COUNTA($I25:$L25)&lt;&gt;0),ISBLANK(C25))</formula>
    </cfRule>
  </conditionalFormatting>
  <conditionalFormatting sqref="G14:G64">
    <cfRule type="expression" dxfId="31" priority="5" stopIfTrue="1">
      <formula>AND(ISBLANK(G14),OR($F14="Перешел в параллельный класс",$F14="Поступил из параллельного класса"))</formula>
    </cfRule>
  </conditionalFormatting>
  <conditionalFormatting sqref="H14:H64">
    <cfRule type="expression" dxfId="30" priority="4" stopIfTrue="1">
      <formula>AND(ISBLANK(H14),$F14="Поступил из параллельного класса")</formula>
    </cfRule>
  </conditionalFormatting>
  <conditionalFormatting sqref="I14:P64">
    <cfRule type="expression" dxfId="29" priority="3" stopIfTrue="1">
      <formula>AND(OR(COUNTA($C14:$D14)&lt;&gt;0,COUNTA($I14:$P14)&lt;&gt;0),ISBLANK(I14),$F14&lt;&gt;"Выбыл из ОО",$F14&lt;&gt;"Перешел в параллельный класс")</formula>
    </cfRule>
  </conditionalFormatting>
  <conditionalFormatting sqref="I25:K54">
    <cfRule type="expression" dxfId="28" priority="2" stopIfTrue="1">
      <formula>AND(OR(COUNTA($C25:$D25)&lt;&gt;0,COUNTA($F25:$O25)&lt;&gt;0),ISBLANK(I25))</formula>
    </cfRule>
  </conditionalFormatting>
  <conditionalFormatting sqref="I25:K54">
    <cfRule type="expression" dxfId="27" priority="1" stopIfTrue="1">
      <formula>AND(OR(COUNTA($C25:$D25)&lt;&gt;0,COUNTA($F25:$O25)&lt;&gt;0),ISBLANK(I25))</formula>
    </cfRule>
  </conditionalFormatting>
  <dataValidations xWindow="547" yWindow="554" count="13">
    <dataValidation allowBlank="1" showInputMessage="1" showErrorMessage="1" promptTitle="Код учащегося" prompt="Данное поле заполняется автоматически" sqref="E25:E64"/>
    <dataValidation type="whole" allowBlank="1" showInputMessage="1" showErrorMessage="1" promptTitle="Номер по журналу" prompt=" " sqref="C25:C64">
      <formula1>1</formula1>
      <formula2>99</formula2>
    </dataValidation>
    <dataValidation allowBlank="1" showInputMessage="1" showErrorMessage="1" promptTitle="Фамилия, Имя учащегося" prompt=" " sqref="D25:D64"/>
    <dataValidation allowBlank="1" showErrorMessage="1" promptTitle="Код учащегося" prompt="Данное поле заполняется автоматически" sqref="H25:H64"/>
    <dataValidation type="list" allowBlank="1" showErrorMessage="1" promptTitle="Код учащегося" prompt="Данное поле заполняется автоматически" sqref="F25:F64">
      <formula1>$X$10:$X$13</formula1>
    </dataValidation>
    <dataValidation type="list" allowBlank="1" showInputMessage="1" showErrorMessage="1" prompt="1 - Ж_x000a_2 - М" sqref="I25:I64">
      <formula1>$X$25:$X$26</formula1>
    </dataValidation>
    <dataValidation type="list" allowBlank="1" showInputMessage="1" showErrorMessage="1" sqref="J25:J64">
      <formula1>$X$27:$X$38</formula1>
    </dataValidation>
    <dataValidation type="list" allowBlank="1" showInputMessage="1" showErrorMessage="1" sqref="K25:K64">
      <formula1>$X$39:$X$49</formula1>
    </dataValidation>
    <dataValidation type="list" allowBlank="1" showDropDown="1" showInputMessage="1" showErrorMessage="1" sqref="H1">
      <formula1>$R$14:$R$34</formula1>
    </dataValidation>
    <dataValidation type="list" allowBlank="1" showInputMessage="1" showErrorMessage="1" prompt="1 - выполнял вариант 1, 2 - выполнял вариант2, 0 - не выполнял работу" sqref="L25:N64">
      <formula1>$X$50:$X$52</formula1>
    </dataValidation>
    <dataValidation type="list" allowBlank="1" showInputMessage="1" showErrorMessage="1" prompt="1 - учащийся выполнял методику, 0 - не выполнял" sqref="O25:P64">
      <formula1>$X$56:$X$57</formula1>
    </dataValidation>
    <dataValidation type="list" allowBlank="1" showDropDown="1" showErrorMessage="1" promptTitle="Код учащегося" prompt="Данное поле заполняется автоматически" sqref="G25:G64">
      <formula1>$R$14:$R$34</formula1>
    </dataValidation>
    <dataValidation type="whole" allowBlank="1" showInputMessage="1" showErrorMessage="1" sqref="F1">
      <formula1>2000</formula1>
      <formula2>4300</formula2>
    </dataValidation>
  </dataValidations>
  <pageMargins left="0.42708333333333331" right="0.23958333333333334" top="0.84375" bottom="0.98425196850393704" header="0.51181102362204722" footer="0.51181102362204722"/>
  <pageSetup paperSize="9" scale="75" fitToWidth="0" fitToHeight="0" orientation="portrait" r:id="rId1"/>
  <headerFooter alignWithMargins="0">
    <oddHeader>&amp;CКГБУ "Региональный центр оценки качества образования"</oddHeader>
  </headerFooter>
</worksheet>
</file>

<file path=xl/worksheets/sheet10.xml><?xml version="1.0" encoding="utf-8"?>
<worksheet xmlns="http://schemas.openxmlformats.org/spreadsheetml/2006/main" xmlns:r="http://schemas.openxmlformats.org/officeDocument/2006/relationships">
  <sheetPr codeName="Лист6">
    <tabColor rgb="FFFF0000"/>
    <pageSetUpPr fitToPage="1"/>
  </sheetPr>
  <dimension ref="B1:P77"/>
  <sheetViews>
    <sheetView zoomScalePageLayoutView="85" workbookViewId="0">
      <selection activeCell="L36" sqref="L36:L37"/>
    </sheetView>
  </sheetViews>
  <sheetFormatPr defaultRowHeight="12.75"/>
  <cols>
    <col min="1" max="1" width="2.85546875" style="109" customWidth="1"/>
    <col min="2" max="2" width="10.28515625" style="109" customWidth="1"/>
    <col min="3" max="3" width="21.7109375" style="109" customWidth="1"/>
    <col min="4" max="4" width="49.42578125" style="147" customWidth="1"/>
    <col min="5" max="5" width="51.5703125" style="109" hidden="1" customWidth="1"/>
    <col min="6" max="6" width="3.85546875" style="147" hidden="1" customWidth="1"/>
    <col min="7" max="7" width="12.7109375" style="148" customWidth="1"/>
    <col min="8" max="8" width="12.28515625" style="148" customWidth="1"/>
    <col min="9" max="9" width="9.5703125" style="147" customWidth="1"/>
    <col min="10" max="15" width="8" style="109" customWidth="1"/>
    <col min="16" max="16" width="9.140625" style="253" hidden="1" customWidth="1"/>
    <col min="17" max="16384" width="9.140625" style="109"/>
  </cols>
  <sheetData>
    <row r="1" spans="2:16" ht="8.25" customHeight="1"/>
    <row r="2" spans="2:16" ht="36" customHeight="1">
      <c r="B2" s="110" t="s">
        <v>29</v>
      </c>
      <c r="C2" s="487">
        <f>'СПИСОК КЛАССА'!F1</f>
        <v>3866</v>
      </c>
      <c r="D2" s="488"/>
      <c r="E2" s="488"/>
      <c r="F2" s="488"/>
      <c r="G2" s="488"/>
      <c r="H2" s="488"/>
      <c r="I2" s="488"/>
      <c r="J2" s="489" t="s">
        <v>1</v>
      </c>
      <c r="K2" s="489"/>
      <c r="L2" s="111" t="str">
        <f>'СПИСОК КЛАССА'!H1</f>
        <v>0101</v>
      </c>
      <c r="M2" s="112"/>
      <c r="N2" s="112"/>
    </row>
    <row r="3" spans="2:16" ht="20.25" customHeight="1">
      <c r="B3" s="486" t="s">
        <v>185</v>
      </c>
      <c r="C3" s="486"/>
      <c r="D3" s="486"/>
      <c r="E3" s="486"/>
      <c r="F3" s="486"/>
      <c r="G3" s="486"/>
      <c r="H3" s="486"/>
      <c r="I3" s="486"/>
      <c r="J3" s="486"/>
      <c r="K3" s="486"/>
      <c r="L3" s="486"/>
      <c r="M3" s="486"/>
      <c r="N3" s="486"/>
    </row>
    <row r="4" spans="2:16" ht="4.5" customHeight="1"/>
    <row r="5" spans="2:16" ht="3" customHeight="1">
      <c r="B5" s="113"/>
      <c r="C5" s="113"/>
      <c r="D5" s="146"/>
      <c r="E5" s="113"/>
      <c r="F5" s="146"/>
      <c r="G5" s="143"/>
      <c r="H5" s="143"/>
      <c r="I5" s="146"/>
      <c r="J5" s="113"/>
      <c r="K5" s="113"/>
      <c r="L5" s="113"/>
      <c r="M5" s="113"/>
      <c r="N5" s="113"/>
    </row>
    <row r="6" spans="2:16" ht="15.75">
      <c r="B6" s="506" t="s">
        <v>49</v>
      </c>
      <c r="C6" s="506"/>
      <c r="D6" s="506"/>
      <c r="E6" s="506"/>
      <c r="F6" s="506"/>
      <c r="G6" s="506"/>
      <c r="H6" s="506"/>
      <c r="I6" s="506"/>
      <c r="J6" s="506"/>
      <c r="K6" s="506"/>
      <c r="L6" s="506"/>
      <c r="M6" s="506"/>
      <c r="N6" s="506"/>
    </row>
    <row r="7" spans="2:16" ht="45" customHeight="1">
      <c r="B7" s="510" t="s">
        <v>50</v>
      </c>
      <c r="C7" s="510" t="s">
        <v>161</v>
      </c>
      <c r="D7" s="512" t="s">
        <v>162</v>
      </c>
      <c r="E7" s="510" t="s">
        <v>90</v>
      </c>
      <c r="F7" s="512" t="s">
        <v>91</v>
      </c>
      <c r="G7" s="510" t="s">
        <v>51</v>
      </c>
      <c r="H7" s="510" t="s">
        <v>52</v>
      </c>
      <c r="I7" s="510" t="s">
        <v>57</v>
      </c>
      <c r="J7" s="507" t="s">
        <v>30</v>
      </c>
      <c r="K7" s="508"/>
      <c r="L7" s="509" t="s">
        <v>31</v>
      </c>
      <c r="M7" s="509"/>
      <c r="N7" s="509" t="s">
        <v>32</v>
      </c>
      <c r="O7" s="509"/>
    </row>
    <row r="8" spans="2:16" ht="20.25" customHeight="1">
      <c r="B8" s="511"/>
      <c r="C8" s="511"/>
      <c r="D8" s="513"/>
      <c r="E8" s="511"/>
      <c r="F8" s="513"/>
      <c r="G8" s="511"/>
      <c r="H8" s="511"/>
      <c r="I8" s="511"/>
      <c r="J8" s="144" t="s">
        <v>33</v>
      </c>
      <c r="K8" s="144" t="s">
        <v>34</v>
      </c>
      <c r="L8" s="108" t="s">
        <v>33</v>
      </c>
      <c r="M8" s="108" t="s">
        <v>34</v>
      </c>
      <c r="N8" s="108" t="s">
        <v>33</v>
      </c>
      <c r="O8" s="108" t="s">
        <v>34</v>
      </c>
    </row>
    <row r="9" spans="2:16" ht="48.75" customHeight="1">
      <c r="B9" s="180">
        <v>1</v>
      </c>
      <c r="C9" s="228" t="s">
        <v>159</v>
      </c>
      <c r="D9" s="297" t="s">
        <v>160</v>
      </c>
      <c r="E9" s="228"/>
      <c r="F9" s="200"/>
      <c r="G9" s="200" t="s">
        <v>53</v>
      </c>
      <c r="H9" s="256" t="s">
        <v>54</v>
      </c>
      <c r="I9" s="201">
        <v>1</v>
      </c>
      <c r="J9" s="201">
        <f ca="1">МА!BK22</f>
        <v>28</v>
      </c>
      <c r="K9" s="125">
        <f ca="1">J9/МА!$F$6</f>
        <v>0.96551724137931039</v>
      </c>
      <c r="L9" s="180">
        <f ca="1">МА!BK23</f>
        <v>1</v>
      </c>
      <c r="M9" s="125">
        <f ca="1">L9/МА!$F$6</f>
        <v>3.4482758620689655E-2</v>
      </c>
      <c r="N9" s="180">
        <f ca="1">МА!BK24</f>
        <v>0</v>
      </c>
      <c r="O9" s="125">
        <f ca="1">N9/МА!$F$6</f>
        <v>0</v>
      </c>
      <c r="P9" s="254">
        <f ca="1">SUM(K9,M9,O9)</f>
        <v>1</v>
      </c>
    </row>
    <row r="10" spans="2:16" ht="33" customHeight="1">
      <c r="B10" s="180">
        <v>2</v>
      </c>
      <c r="C10" s="228" t="s">
        <v>163</v>
      </c>
      <c r="D10" s="297" t="s">
        <v>164</v>
      </c>
      <c r="E10" s="228"/>
      <c r="F10" s="200"/>
      <c r="G10" s="200" t="s">
        <v>53</v>
      </c>
      <c r="H10" s="256" t="s">
        <v>54</v>
      </c>
      <c r="I10" s="256">
        <v>1</v>
      </c>
      <c r="J10" s="201">
        <f ca="1">МА!BL22</f>
        <v>22</v>
      </c>
      <c r="K10" s="257">
        <f ca="1">J10/МА!$F$6</f>
        <v>0.75862068965517238</v>
      </c>
      <c r="L10" s="180">
        <f ca="1">МА!BL23</f>
        <v>6</v>
      </c>
      <c r="M10" s="257">
        <f ca="1">L10/МА!$F$6</f>
        <v>0.20689655172413793</v>
      </c>
      <c r="N10" s="180">
        <f ca="1">МА!BL24</f>
        <v>1</v>
      </c>
      <c r="O10" s="257">
        <f ca="1">N10/МА!$F$6</f>
        <v>3.4482758620689655E-2</v>
      </c>
      <c r="P10" s="254">
        <f t="shared" ref="P10:P26" ca="1" si="0">SUM(K10,M10,O10)</f>
        <v>0.99999999999999989</v>
      </c>
    </row>
    <row r="11" spans="2:16" ht="33" customHeight="1">
      <c r="B11" s="201">
        <v>3</v>
      </c>
      <c r="C11" s="272" t="s">
        <v>163</v>
      </c>
      <c r="D11" s="297" t="s">
        <v>165</v>
      </c>
      <c r="E11" s="228"/>
      <c r="F11" s="200"/>
      <c r="G11" s="200" t="s">
        <v>53</v>
      </c>
      <c r="H11" s="256" t="s">
        <v>54</v>
      </c>
      <c r="I11" s="256">
        <v>1</v>
      </c>
      <c r="J11" s="201">
        <f ca="1">МА!BM22</f>
        <v>24</v>
      </c>
      <c r="K11" s="257">
        <f ca="1">J11/МА!$F$6</f>
        <v>0.82758620689655171</v>
      </c>
      <c r="L11" s="180">
        <f ca="1">МА!BM23</f>
        <v>5</v>
      </c>
      <c r="M11" s="257">
        <f ca="1">L11/МА!$F$6</f>
        <v>0.17241379310344829</v>
      </c>
      <c r="N11" s="180">
        <f ca="1">МА!BM24</f>
        <v>0</v>
      </c>
      <c r="O11" s="257">
        <f ca="1">N11/МА!$F$6</f>
        <v>0</v>
      </c>
      <c r="P11" s="254">
        <f t="shared" ca="1" si="0"/>
        <v>1</v>
      </c>
    </row>
    <row r="12" spans="2:16" ht="57.75" customHeight="1">
      <c r="B12" s="201">
        <v>4</v>
      </c>
      <c r="C12" s="255" t="s">
        <v>159</v>
      </c>
      <c r="D12" s="298" t="s">
        <v>166</v>
      </c>
      <c r="E12" s="225"/>
      <c r="F12" s="226"/>
      <c r="G12" s="200" t="s">
        <v>53</v>
      </c>
      <c r="H12" s="256" t="s">
        <v>95</v>
      </c>
      <c r="I12" s="256">
        <v>1</v>
      </c>
      <c r="J12" s="201">
        <f ca="1">МА!BN22</f>
        <v>25</v>
      </c>
      <c r="K12" s="257">
        <f ca="1">J12/МА!$F$6</f>
        <v>0.86206896551724133</v>
      </c>
      <c r="L12" s="199">
        <f ca="1">МА!BN23</f>
        <v>4</v>
      </c>
      <c r="M12" s="257">
        <f ca="1">L12/МА!$F$6</f>
        <v>0.13793103448275862</v>
      </c>
      <c r="N12" s="199">
        <f ca="1">МА!BN24</f>
        <v>0</v>
      </c>
      <c r="O12" s="257">
        <f ca="1">N12/МА!$F$6</f>
        <v>0</v>
      </c>
      <c r="P12" s="254">
        <f t="shared" ca="1" si="0"/>
        <v>1</v>
      </c>
    </row>
    <row r="13" spans="2:16" ht="54" customHeight="1">
      <c r="B13" s="201">
        <v>5</v>
      </c>
      <c r="C13" s="228" t="s">
        <v>167</v>
      </c>
      <c r="D13" s="297" t="s">
        <v>168</v>
      </c>
      <c r="E13" s="228"/>
      <c r="F13" s="200"/>
      <c r="G13" s="200" t="s">
        <v>53</v>
      </c>
      <c r="H13" s="256" t="s">
        <v>95</v>
      </c>
      <c r="I13" s="256">
        <v>1</v>
      </c>
      <c r="J13" s="201">
        <f ca="1">МА!BO22</f>
        <v>21</v>
      </c>
      <c r="K13" s="257">
        <f ca="1">J13/МА!$F$6</f>
        <v>0.72413793103448276</v>
      </c>
      <c r="L13" s="180">
        <f ca="1">МА!BO23</f>
        <v>8</v>
      </c>
      <c r="M13" s="257">
        <f ca="1">L13/МА!$F$6</f>
        <v>0.27586206896551724</v>
      </c>
      <c r="N13" s="180">
        <f ca="1">МА!BO24</f>
        <v>0</v>
      </c>
      <c r="O13" s="257">
        <f ca="1">N13/МА!$F$6</f>
        <v>0</v>
      </c>
      <c r="P13" s="254">
        <f t="shared" ca="1" si="0"/>
        <v>1</v>
      </c>
    </row>
    <row r="14" spans="2:16" ht="64.5" customHeight="1">
      <c r="B14" s="201">
        <v>6</v>
      </c>
      <c r="C14" s="228" t="s">
        <v>169</v>
      </c>
      <c r="D14" s="297" t="s">
        <v>170</v>
      </c>
      <c r="E14" s="228"/>
      <c r="F14" s="200"/>
      <c r="G14" s="200" t="s">
        <v>53</v>
      </c>
      <c r="H14" s="256" t="s">
        <v>95</v>
      </c>
      <c r="I14" s="256">
        <v>1</v>
      </c>
      <c r="J14" s="201">
        <f ca="1">МА!BP22</f>
        <v>29</v>
      </c>
      <c r="K14" s="257">
        <f ca="1">J14/МА!$F$6</f>
        <v>1</v>
      </c>
      <c r="L14" s="180">
        <f ca="1">МА!BP23</f>
        <v>0</v>
      </c>
      <c r="M14" s="257">
        <f ca="1">L14/МА!$F$6</f>
        <v>0</v>
      </c>
      <c r="N14" s="180">
        <f ca="1">МА!BP24</f>
        <v>0</v>
      </c>
      <c r="O14" s="257">
        <f ca="1">N14/МА!$F$6</f>
        <v>0</v>
      </c>
      <c r="P14" s="254">
        <f t="shared" ca="1" si="0"/>
        <v>1</v>
      </c>
    </row>
    <row r="15" spans="2:16" ht="49.5" customHeight="1">
      <c r="B15" s="201">
        <v>7</v>
      </c>
      <c r="C15" s="228" t="s">
        <v>167</v>
      </c>
      <c r="D15" s="297" t="s">
        <v>171</v>
      </c>
      <c r="E15" s="228"/>
      <c r="F15" s="200"/>
      <c r="G15" s="200" t="s">
        <v>53</v>
      </c>
      <c r="H15" s="256" t="s">
        <v>95</v>
      </c>
      <c r="I15" s="256">
        <v>1</v>
      </c>
      <c r="J15" s="201">
        <f ca="1">МА!BQ22</f>
        <v>21</v>
      </c>
      <c r="K15" s="257">
        <f ca="1">J15/МА!$F$6</f>
        <v>0.72413793103448276</v>
      </c>
      <c r="L15" s="180">
        <f ca="1">МА!BQ23</f>
        <v>8</v>
      </c>
      <c r="M15" s="257">
        <f ca="1">L15/МА!$F$6</f>
        <v>0.27586206896551724</v>
      </c>
      <c r="N15" s="180">
        <f ca="1">МА!BQ24</f>
        <v>0</v>
      </c>
      <c r="O15" s="257">
        <f ca="1">N15/МА!$F$6</f>
        <v>0</v>
      </c>
      <c r="P15" s="254">
        <f t="shared" ca="1" si="0"/>
        <v>1</v>
      </c>
    </row>
    <row r="16" spans="2:16" ht="66.75" customHeight="1">
      <c r="B16" s="201">
        <v>8</v>
      </c>
      <c r="C16" s="272" t="s">
        <v>169</v>
      </c>
      <c r="D16" s="297" t="s">
        <v>172</v>
      </c>
      <c r="E16" s="228"/>
      <c r="F16" s="200"/>
      <c r="G16" s="200" t="s">
        <v>53</v>
      </c>
      <c r="H16" s="256" t="s">
        <v>95</v>
      </c>
      <c r="I16" s="256">
        <v>1</v>
      </c>
      <c r="J16" s="201">
        <f ca="1">МА!BR22</f>
        <v>28</v>
      </c>
      <c r="K16" s="257">
        <f ca="1">J16/МА!$F$6</f>
        <v>0.96551724137931039</v>
      </c>
      <c r="L16" s="180">
        <f ca="1">МА!BR23</f>
        <v>1</v>
      </c>
      <c r="M16" s="257">
        <f ca="1">L16/МА!$F$6</f>
        <v>3.4482758620689655E-2</v>
      </c>
      <c r="N16" s="180">
        <f ca="1">МА!BR24</f>
        <v>0</v>
      </c>
      <c r="O16" s="257">
        <f ca="1">N16/МА!$F$6</f>
        <v>0</v>
      </c>
      <c r="P16" s="254">
        <f t="shared" ca="1" si="0"/>
        <v>1</v>
      </c>
    </row>
    <row r="17" spans="2:16" ht="67.5" customHeight="1">
      <c r="B17" s="201">
        <v>9</v>
      </c>
      <c r="C17" s="228" t="s">
        <v>169</v>
      </c>
      <c r="D17" s="297" t="s">
        <v>173</v>
      </c>
      <c r="E17" s="228"/>
      <c r="F17" s="200"/>
      <c r="G17" s="200" t="s">
        <v>53</v>
      </c>
      <c r="H17" s="256" t="s">
        <v>95</v>
      </c>
      <c r="I17" s="256">
        <v>1</v>
      </c>
      <c r="J17" s="201">
        <f ca="1">МА!BS22</f>
        <v>18</v>
      </c>
      <c r="K17" s="257">
        <f ca="1">J17/МА!$F$6</f>
        <v>0.62068965517241381</v>
      </c>
      <c r="L17" s="180">
        <f ca="1">МА!BS23</f>
        <v>11</v>
      </c>
      <c r="M17" s="257">
        <f ca="1">L17/МА!$F$6</f>
        <v>0.37931034482758619</v>
      </c>
      <c r="N17" s="180">
        <f ca="1">МА!BR24</f>
        <v>0</v>
      </c>
      <c r="O17" s="257">
        <f ca="1">N17/МА!$F$6</f>
        <v>0</v>
      </c>
      <c r="P17" s="254">
        <f t="shared" ca="1" si="0"/>
        <v>1</v>
      </c>
    </row>
    <row r="18" spans="2:16" ht="36" customHeight="1">
      <c r="B18" s="201">
        <v>10</v>
      </c>
      <c r="C18" s="255" t="s">
        <v>159</v>
      </c>
      <c r="D18" s="298" t="s">
        <v>174</v>
      </c>
      <c r="E18" s="225"/>
      <c r="F18" s="226"/>
      <c r="G18" s="200" t="s">
        <v>53</v>
      </c>
      <c r="H18" s="256" t="s">
        <v>95</v>
      </c>
      <c r="I18" s="201">
        <v>1</v>
      </c>
      <c r="J18" s="201">
        <f ca="1">МА!BT22</f>
        <v>24</v>
      </c>
      <c r="K18" s="257">
        <f ca="1">J18/МА!$F$6</f>
        <v>0.82758620689655171</v>
      </c>
      <c r="L18" s="199">
        <f ca="1">МА!BT23</f>
        <v>5</v>
      </c>
      <c r="M18" s="257">
        <f ca="1">L18/МА!$F$6</f>
        <v>0.17241379310344829</v>
      </c>
      <c r="N18" s="199">
        <f ca="1">МА!BT24</f>
        <v>0</v>
      </c>
      <c r="O18" s="257">
        <f ca="1">N18/МА!$F$6</f>
        <v>0</v>
      </c>
      <c r="P18" s="254">
        <f t="shared" ca="1" si="0"/>
        <v>1</v>
      </c>
    </row>
    <row r="19" spans="2:16" ht="20.25" customHeight="1">
      <c r="B19" s="498">
        <v>11</v>
      </c>
      <c r="C19" s="500" t="s">
        <v>159</v>
      </c>
      <c r="D19" s="500" t="s">
        <v>175</v>
      </c>
      <c r="E19" s="228"/>
      <c r="F19" s="200"/>
      <c r="G19" s="502" t="s">
        <v>56</v>
      </c>
      <c r="H19" s="502" t="s">
        <v>54</v>
      </c>
      <c r="I19" s="201">
        <v>2</v>
      </c>
      <c r="J19" s="201">
        <f ca="1">МА!BU21</f>
        <v>22</v>
      </c>
      <c r="K19" s="257">
        <f ca="1">J19/МА!$F$6</f>
        <v>0.75862068965517238</v>
      </c>
      <c r="L19" s="495">
        <f ca="1">МА!BU23</f>
        <v>6</v>
      </c>
      <c r="M19" s="492">
        <f ca="1">L19/МА!$F$6</f>
        <v>0.20689655172413793</v>
      </c>
      <c r="N19" s="495">
        <f ca="1">МА!BU24</f>
        <v>0</v>
      </c>
      <c r="O19" s="492">
        <f ca="1">N19/МА!$F$6</f>
        <v>0</v>
      </c>
      <c r="P19" s="254">
        <f t="shared" ca="1" si="0"/>
        <v>0.96551724137931028</v>
      </c>
    </row>
    <row r="20" spans="2:16" ht="20.25" customHeight="1">
      <c r="B20" s="499"/>
      <c r="C20" s="501"/>
      <c r="D20" s="501"/>
      <c r="E20" s="272"/>
      <c r="F20" s="200"/>
      <c r="G20" s="503"/>
      <c r="H20" s="503"/>
      <c r="I20" s="256">
        <v>1</v>
      </c>
      <c r="J20" s="256">
        <f ca="1">МА!BU22</f>
        <v>1</v>
      </c>
      <c r="K20" s="257">
        <f ca="1">J20/МА!$F$6</f>
        <v>3.4482758620689655E-2</v>
      </c>
      <c r="L20" s="496"/>
      <c r="M20" s="493"/>
      <c r="N20" s="496"/>
      <c r="O20" s="493"/>
      <c r="P20" s="254"/>
    </row>
    <row r="21" spans="2:16" ht="24.75" customHeight="1">
      <c r="B21" s="498">
        <v>12</v>
      </c>
      <c r="C21" s="500" t="s">
        <v>159</v>
      </c>
      <c r="D21" s="500" t="s">
        <v>176</v>
      </c>
      <c r="E21" s="272"/>
      <c r="F21" s="200"/>
      <c r="G21" s="502" t="s">
        <v>56</v>
      </c>
      <c r="H21" s="502" t="s">
        <v>54</v>
      </c>
      <c r="I21" s="256">
        <v>2</v>
      </c>
      <c r="J21" s="201">
        <f ca="1">МА!BV21</f>
        <v>27</v>
      </c>
      <c r="K21" s="257">
        <f ca="1">J21/МА!$F$6</f>
        <v>0.93103448275862066</v>
      </c>
      <c r="L21" s="495">
        <f ca="1">МА!BV23</f>
        <v>1</v>
      </c>
      <c r="M21" s="492">
        <f ca="1">L21/МА!$F$6</f>
        <v>3.4482758620689655E-2</v>
      </c>
      <c r="N21" s="495">
        <f ca="1">МА!BV24</f>
        <v>0</v>
      </c>
      <c r="O21" s="492">
        <f ca="1">N21/МА!$F$6</f>
        <v>0</v>
      </c>
      <c r="P21" s="254">
        <f t="shared" ca="1" si="0"/>
        <v>0.96551724137931028</v>
      </c>
    </row>
    <row r="22" spans="2:16" ht="24.75" customHeight="1">
      <c r="B22" s="499"/>
      <c r="C22" s="501"/>
      <c r="D22" s="501"/>
      <c r="E22" s="272"/>
      <c r="F22" s="200"/>
      <c r="G22" s="503"/>
      <c r="H22" s="503"/>
      <c r="I22" s="256">
        <v>1</v>
      </c>
      <c r="J22" s="256">
        <f ca="1">МА!BV22</f>
        <v>1</v>
      </c>
      <c r="K22" s="257">
        <f ca="1">J22/МА!$F$6</f>
        <v>3.4482758620689655E-2</v>
      </c>
      <c r="L22" s="496"/>
      <c r="M22" s="493"/>
      <c r="N22" s="496"/>
      <c r="O22" s="493"/>
      <c r="P22" s="254"/>
    </row>
    <row r="23" spans="2:16" ht="33" customHeight="1">
      <c r="B23" s="201" t="s">
        <v>178</v>
      </c>
      <c r="C23" s="500" t="s">
        <v>177</v>
      </c>
      <c r="D23" s="297" t="s">
        <v>181</v>
      </c>
      <c r="E23" s="228"/>
      <c r="F23" s="200"/>
      <c r="G23" s="502" t="s">
        <v>56</v>
      </c>
      <c r="H23" s="256" t="s">
        <v>95</v>
      </c>
      <c r="I23" s="201">
        <v>1</v>
      </c>
      <c r="J23" s="201">
        <f ca="1">МА!BW22</f>
        <v>23</v>
      </c>
      <c r="K23" s="257">
        <f ca="1">J23/МА!$F$6</f>
        <v>0.7931034482758621</v>
      </c>
      <c r="L23" s="180">
        <f ca="1">МА!BW23</f>
        <v>6</v>
      </c>
      <c r="M23" s="125">
        <f ca="1">L23/МА!$F$6</f>
        <v>0.20689655172413793</v>
      </c>
      <c r="N23" s="180">
        <f ca="1">МА!BW24</f>
        <v>0</v>
      </c>
      <c r="O23" s="125">
        <f ca="1">N23/МА!$F$6</f>
        <v>0</v>
      </c>
      <c r="P23" s="254">
        <f t="shared" ca="1" si="0"/>
        <v>1</v>
      </c>
    </row>
    <row r="24" spans="2:16" ht="39.75" customHeight="1">
      <c r="B24" s="201" t="s">
        <v>179</v>
      </c>
      <c r="C24" s="504"/>
      <c r="D24" s="297" t="s">
        <v>182</v>
      </c>
      <c r="E24" s="187"/>
      <c r="F24" s="200"/>
      <c r="G24" s="505"/>
      <c r="H24" s="256" t="s">
        <v>95</v>
      </c>
      <c r="I24" s="201">
        <v>1</v>
      </c>
      <c r="J24" s="201">
        <f ca="1">МА!BX22</f>
        <v>20</v>
      </c>
      <c r="K24" s="257">
        <f ca="1">J24/МА!$F$6</f>
        <v>0.68965517241379315</v>
      </c>
      <c r="L24" s="180">
        <f ca="1">МА!BX23</f>
        <v>9</v>
      </c>
      <c r="M24" s="125">
        <f ca="1">L24/МА!$F$6</f>
        <v>0.31034482758620691</v>
      </c>
      <c r="N24" s="180">
        <f ca="1">МА!BX24</f>
        <v>0</v>
      </c>
      <c r="O24" s="125">
        <f ca="1">N24/МА!$F$6</f>
        <v>0</v>
      </c>
      <c r="P24" s="254">
        <f t="shared" ca="1" si="0"/>
        <v>1</v>
      </c>
    </row>
    <row r="25" spans="2:16" ht="42" customHeight="1">
      <c r="B25" s="201" t="s">
        <v>180</v>
      </c>
      <c r="C25" s="501"/>
      <c r="D25" s="297" t="s">
        <v>183</v>
      </c>
      <c r="E25" s="187"/>
      <c r="F25" s="200"/>
      <c r="G25" s="503"/>
      <c r="H25" s="256" t="s">
        <v>54</v>
      </c>
      <c r="I25" s="201">
        <v>1</v>
      </c>
      <c r="J25" s="201">
        <f ca="1">МА!BY22</f>
        <v>16</v>
      </c>
      <c r="K25" s="257">
        <f ca="1">J25/МА!$F$6</f>
        <v>0.55172413793103448</v>
      </c>
      <c r="L25" s="180">
        <f ca="1">МА!BY23</f>
        <v>13</v>
      </c>
      <c r="M25" s="125">
        <f ca="1">L25/МА!$F$6</f>
        <v>0.44827586206896552</v>
      </c>
      <c r="N25" s="180">
        <f ca="1">МА!BY24</f>
        <v>0</v>
      </c>
      <c r="O25" s="125">
        <f ca="1">N25/МА!$F$6</f>
        <v>0</v>
      </c>
      <c r="P25" s="254">
        <f t="shared" ca="1" si="0"/>
        <v>1</v>
      </c>
    </row>
    <row r="26" spans="2:16" ht="27.75" customHeight="1">
      <c r="B26" s="498">
        <v>14</v>
      </c>
      <c r="C26" s="500" t="s">
        <v>167</v>
      </c>
      <c r="D26" s="500" t="s">
        <v>184</v>
      </c>
      <c r="E26" s="272"/>
      <c r="F26" s="200"/>
      <c r="G26" s="502" t="s">
        <v>56</v>
      </c>
      <c r="H26" s="502" t="s">
        <v>55</v>
      </c>
      <c r="I26" s="256">
        <v>2</v>
      </c>
      <c r="J26" s="201">
        <f ca="1">МА!BZ21</f>
        <v>18</v>
      </c>
      <c r="K26" s="257">
        <f ca="1">J26/МА!$F$6</f>
        <v>0.62068965517241381</v>
      </c>
      <c r="L26" s="495">
        <f ca="1">МА!BZ23</f>
        <v>8</v>
      </c>
      <c r="M26" s="492">
        <f ca="1">L26/МА!$F$6</f>
        <v>0.27586206896551724</v>
      </c>
      <c r="N26" s="495">
        <f ca="1">МА!BZ24</f>
        <v>0</v>
      </c>
      <c r="O26" s="492">
        <f ca="1">N26/МА!$F$6</f>
        <v>0</v>
      </c>
      <c r="P26" s="254">
        <f t="shared" ca="1" si="0"/>
        <v>0.89655172413793105</v>
      </c>
    </row>
    <row r="27" spans="2:16" ht="27.75" customHeight="1">
      <c r="B27" s="499"/>
      <c r="C27" s="501"/>
      <c r="D27" s="501"/>
      <c r="E27" s="272"/>
      <c r="F27" s="200"/>
      <c r="G27" s="503"/>
      <c r="H27" s="503"/>
      <c r="I27" s="256">
        <v>1</v>
      </c>
      <c r="J27" s="256">
        <f ca="1">МА!BZ22</f>
        <v>3</v>
      </c>
      <c r="K27" s="257">
        <f ca="1">J27/МА!$F$6</f>
        <v>0.10344827586206896</v>
      </c>
      <c r="L27" s="496"/>
      <c r="M27" s="493">
        <f ca="1">L27/МА!$F$6</f>
        <v>0</v>
      </c>
      <c r="N27" s="496"/>
      <c r="O27" s="493">
        <f ca="1">N27/МА!$F$6</f>
        <v>0</v>
      </c>
    </row>
    <row r="29" spans="2:16" ht="20.25" customHeight="1">
      <c r="B29" s="486" t="s">
        <v>208</v>
      </c>
      <c r="C29" s="486"/>
      <c r="D29" s="486"/>
      <c r="E29" s="486"/>
      <c r="F29" s="486"/>
      <c r="G29" s="486"/>
      <c r="H29" s="486"/>
      <c r="I29" s="486"/>
      <c r="J29" s="486"/>
      <c r="K29" s="486"/>
      <c r="L29" s="486"/>
      <c r="M29" s="486"/>
      <c r="N29" s="486"/>
    </row>
    <row r="30" spans="2:16" ht="9.75" customHeight="1">
      <c r="B30" s="294"/>
      <c r="C30" s="294"/>
      <c r="D30" s="146"/>
      <c r="E30" s="294"/>
      <c r="F30" s="146"/>
      <c r="G30" s="294"/>
      <c r="H30" s="294"/>
      <c r="I30" s="146"/>
      <c r="J30" s="294"/>
      <c r="K30" s="294"/>
      <c r="L30" s="294"/>
      <c r="M30" s="294"/>
      <c r="N30" s="294"/>
    </row>
    <row r="31" spans="2:16" ht="15.75">
      <c r="B31" s="506" t="s">
        <v>49</v>
      </c>
      <c r="C31" s="506"/>
      <c r="D31" s="506"/>
      <c r="E31" s="506"/>
      <c r="F31" s="506"/>
      <c r="G31" s="506"/>
      <c r="H31" s="506"/>
      <c r="I31" s="506"/>
      <c r="J31" s="506"/>
      <c r="K31" s="506"/>
      <c r="L31" s="506"/>
      <c r="M31" s="506"/>
      <c r="N31" s="506"/>
    </row>
    <row r="32" spans="2:16" ht="45" customHeight="1">
      <c r="B32" s="510" t="s">
        <v>50</v>
      </c>
      <c r="C32" s="510" t="s">
        <v>161</v>
      </c>
      <c r="D32" s="512" t="s">
        <v>162</v>
      </c>
      <c r="E32" s="510" t="s">
        <v>90</v>
      </c>
      <c r="F32" s="512" t="s">
        <v>91</v>
      </c>
      <c r="G32" s="510" t="s">
        <v>51</v>
      </c>
      <c r="H32" s="510" t="s">
        <v>52</v>
      </c>
      <c r="I32" s="510" t="s">
        <v>57</v>
      </c>
      <c r="J32" s="507" t="s">
        <v>30</v>
      </c>
      <c r="K32" s="508"/>
      <c r="L32" s="509" t="s">
        <v>31</v>
      </c>
      <c r="M32" s="509"/>
      <c r="N32" s="509" t="s">
        <v>32</v>
      </c>
      <c r="O32" s="509"/>
    </row>
    <row r="33" spans="2:16" ht="20.25" customHeight="1">
      <c r="B33" s="511"/>
      <c r="C33" s="511"/>
      <c r="D33" s="513"/>
      <c r="E33" s="511"/>
      <c r="F33" s="513"/>
      <c r="G33" s="511"/>
      <c r="H33" s="511"/>
      <c r="I33" s="511"/>
      <c r="J33" s="295" t="s">
        <v>33</v>
      </c>
      <c r="K33" s="295" t="s">
        <v>34</v>
      </c>
      <c r="L33" s="295" t="s">
        <v>33</v>
      </c>
      <c r="M33" s="295" t="s">
        <v>34</v>
      </c>
      <c r="N33" s="295" t="s">
        <v>33</v>
      </c>
      <c r="O33" s="295" t="s">
        <v>34</v>
      </c>
    </row>
    <row r="34" spans="2:16" ht="19.5" customHeight="1">
      <c r="B34" s="498">
        <v>1</v>
      </c>
      <c r="C34" s="500" t="s">
        <v>220</v>
      </c>
      <c r="D34" s="500" t="s">
        <v>210</v>
      </c>
      <c r="E34" s="272"/>
      <c r="F34" s="200"/>
      <c r="G34" s="495" t="s">
        <v>53</v>
      </c>
      <c r="H34" s="495" t="s">
        <v>54</v>
      </c>
      <c r="I34" s="256">
        <v>2</v>
      </c>
      <c r="J34" s="256">
        <f ca="1">РУ!BK21</f>
        <v>16</v>
      </c>
      <c r="K34" s="257">
        <f ca="1">J34/РУ!$F$6</f>
        <v>0.55172413793103448</v>
      </c>
      <c r="L34" s="495">
        <f ca="1">РУ!BK23</f>
        <v>1</v>
      </c>
      <c r="M34" s="492">
        <f ca="1">L34/РУ!$F$6</f>
        <v>3.4482758620689655E-2</v>
      </c>
      <c r="N34" s="495">
        <f ca="1">РУ!BK24</f>
        <v>0</v>
      </c>
      <c r="O34" s="492">
        <f ca="1">N34/РУ!$F$6</f>
        <v>0</v>
      </c>
      <c r="P34" s="254">
        <f ca="1">SUM(K34:K35,M34,O34)</f>
        <v>0.99999999999999989</v>
      </c>
    </row>
    <row r="35" spans="2:16" ht="19.5" customHeight="1">
      <c r="B35" s="499"/>
      <c r="C35" s="501"/>
      <c r="D35" s="501"/>
      <c r="E35" s="272"/>
      <c r="F35" s="200"/>
      <c r="G35" s="496"/>
      <c r="H35" s="496"/>
      <c r="I35" s="256">
        <v>1</v>
      </c>
      <c r="J35" s="256">
        <f ca="1">РУ!BK22</f>
        <v>12</v>
      </c>
      <c r="K35" s="257">
        <f ca="1">J35/РУ!$F$6</f>
        <v>0.41379310344827586</v>
      </c>
      <c r="L35" s="496"/>
      <c r="M35" s="493"/>
      <c r="N35" s="496"/>
      <c r="O35" s="493">
        <f ca="1">N35/РУ!$F$6</f>
        <v>0</v>
      </c>
      <c r="P35" s="254"/>
    </row>
    <row r="36" spans="2:16" ht="35.25" customHeight="1">
      <c r="B36" s="498">
        <v>2</v>
      </c>
      <c r="C36" s="500" t="s">
        <v>220</v>
      </c>
      <c r="D36" s="500" t="s">
        <v>211</v>
      </c>
      <c r="E36" s="272"/>
      <c r="F36" s="200"/>
      <c r="G36" s="495" t="s">
        <v>53</v>
      </c>
      <c r="H36" s="495" t="s">
        <v>95</v>
      </c>
      <c r="I36" s="256">
        <v>2</v>
      </c>
      <c r="J36" s="256">
        <f ca="1">РУ!BL21</f>
        <v>8</v>
      </c>
      <c r="K36" s="257">
        <f ca="1">J36/РУ!$F$6</f>
        <v>0.27586206896551724</v>
      </c>
      <c r="L36" s="495">
        <f ca="1">РУ!BL23</f>
        <v>18</v>
      </c>
      <c r="M36" s="492">
        <f ca="1">L36/РУ!$F$6</f>
        <v>0.62068965517241381</v>
      </c>
      <c r="N36" s="495">
        <f ca="1">РУ!BL24</f>
        <v>0</v>
      </c>
      <c r="O36" s="492">
        <f ca="1">N36/РУ!$F$6</f>
        <v>0</v>
      </c>
      <c r="P36" s="254"/>
    </row>
    <row r="37" spans="2:16" ht="35.25" customHeight="1">
      <c r="B37" s="499"/>
      <c r="C37" s="501"/>
      <c r="D37" s="501"/>
      <c r="E37" s="272"/>
      <c r="F37" s="200"/>
      <c r="G37" s="496"/>
      <c r="H37" s="496"/>
      <c r="I37" s="256">
        <v>1</v>
      </c>
      <c r="J37" s="256">
        <f ca="1">РУ!BL22</f>
        <v>3</v>
      </c>
      <c r="K37" s="257">
        <f ca="1">J37/РУ!$F$6</f>
        <v>0.10344827586206896</v>
      </c>
      <c r="L37" s="496"/>
      <c r="M37" s="493"/>
      <c r="N37" s="496"/>
      <c r="O37" s="493">
        <f ca="1">N37/РУ!$F$6</f>
        <v>0</v>
      </c>
      <c r="P37" s="254">
        <f ca="1">SUM(K36:K37,M36,O36)</f>
        <v>1</v>
      </c>
    </row>
    <row r="38" spans="2:16" ht="20.25" customHeight="1">
      <c r="B38" s="498">
        <v>3</v>
      </c>
      <c r="C38" s="500" t="s">
        <v>220</v>
      </c>
      <c r="D38" s="500" t="s">
        <v>212</v>
      </c>
      <c r="E38" s="272"/>
      <c r="F38" s="200"/>
      <c r="G38" s="495" t="s">
        <v>53</v>
      </c>
      <c r="H38" s="495" t="s">
        <v>95</v>
      </c>
      <c r="I38" s="256">
        <v>2</v>
      </c>
      <c r="J38" s="256">
        <f ca="1">РУ!BM21</f>
        <v>17</v>
      </c>
      <c r="K38" s="257">
        <f ca="1">J38/РУ!$F$6</f>
        <v>0.58620689655172409</v>
      </c>
      <c r="L38" s="495">
        <f ca="1">РУ!BM23</f>
        <v>7</v>
      </c>
      <c r="M38" s="492">
        <f ca="1">L38/РУ!$F$6</f>
        <v>0.2413793103448276</v>
      </c>
      <c r="N38" s="495">
        <f ca="1">РУ!BM24</f>
        <v>0</v>
      </c>
      <c r="O38" s="492">
        <f ca="1">N38/РУ!$F$6</f>
        <v>0</v>
      </c>
      <c r="P38" s="254"/>
    </row>
    <row r="39" spans="2:16" ht="20.25" customHeight="1">
      <c r="B39" s="499"/>
      <c r="C39" s="501"/>
      <c r="D39" s="501"/>
      <c r="E39" s="272"/>
      <c r="F39" s="200"/>
      <c r="G39" s="496"/>
      <c r="H39" s="496"/>
      <c r="I39" s="256">
        <v>1</v>
      </c>
      <c r="J39" s="256">
        <f ca="1">РУ!BM22</f>
        <v>5</v>
      </c>
      <c r="K39" s="257">
        <f ca="1">J39/РУ!$F$6</f>
        <v>0.17241379310344829</v>
      </c>
      <c r="L39" s="496"/>
      <c r="M39" s="493"/>
      <c r="N39" s="496"/>
      <c r="O39" s="493">
        <f ca="1">N39/РУ!$F$6</f>
        <v>0</v>
      </c>
      <c r="P39" s="254">
        <f ca="1">SUM(K38:K39,M38,O38)</f>
        <v>1</v>
      </c>
    </row>
    <row r="40" spans="2:16" ht="39" customHeight="1">
      <c r="B40" s="256">
        <v>4</v>
      </c>
      <c r="C40" s="300" t="s">
        <v>221</v>
      </c>
      <c r="D40" s="298" t="s">
        <v>213</v>
      </c>
      <c r="E40" s="300"/>
      <c r="F40" s="301"/>
      <c r="G40" s="200" t="s">
        <v>53</v>
      </c>
      <c r="H40" s="256" t="s">
        <v>95</v>
      </c>
      <c r="I40" s="256">
        <v>1</v>
      </c>
      <c r="J40" s="256">
        <f ca="1">РУ!BN22</f>
        <v>14</v>
      </c>
      <c r="K40" s="257">
        <f ca="1">J40/РУ!$F$6</f>
        <v>0.48275862068965519</v>
      </c>
      <c r="L40" s="299">
        <f ca="1">РУ!BN23</f>
        <v>15</v>
      </c>
      <c r="M40" s="257">
        <f ca="1">L40/РУ!$F$6</f>
        <v>0.51724137931034486</v>
      </c>
      <c r="N40" s="307">
        <f ca="1">РУ!BN24</f>
        <v>0</v>
      </c>
      <c r="O40" s="257">
        <f ca="1">N40/РУ!$F$6</f>
        <v>0</v>
      </c>
      <c r="P40" s="254">
        <f t="shared" ref="P40:P45" ca="1" si="1">SUM(K40,M40,O40)</f>
        <v>1</v>
      </c>
    </row>
    <row r="41" spans="2:16" ht="30" customHeight="1">
      <c r="B41" s="256">
        <v>5</v>
      </c>
      <c r="C41" s="308" t="s">
        <v>221</v>
      </c>
      <c r="D41" s="297" t="s">
        <v>214</v>
      </c>
      <c r="E41" s="272"/>
      <c r="F41" s="200"/>
      <c r="G41" s="200" t="s">
        <v>53</v>
      </c>
      <c r="H41" s="256" t="s">
        <v>54</v>
      </c>
      <c r="I41" s="256">
        <v>1</v>
      </c>
      <c r="J41" s="256">
        <f ca="1">РУ!BO22</f>
        <v>26</v>
      </c>
      <c r="K41" s="257">
        <f ca="1">J41/РУ!$F$6</f>
        <v>0.89655172413793105</v>
      </c>
      <c r="L41" s="256">
        <f ca="1">РУ!BO23</f>
        <v>3</v>
      </c>
      <c r="M41" s="257">
        <f ca="1">L41/РУ!$F$6</f>
        <v>0.10344827586206896</v>
      </c>
      <c r="N41" s="256">
        <f ca="1">РУ!BO24</f>
        <v>0</v>
      </c>
      <c r="O41" s="257">
        <f ca="1">N41/РУ!$F$6</f>
        <v>0</v>
      </c>
      <c r="P41" s="254">
        <f t="shared" ca="1" si="1"/>
        <v>1</v>
      </c>
    </row>
    <row r="42" spans="2:16" ht="39" customHeight="1">
      <c r="B42" s="256">
        <v>6</v>
      </c>
      <c r="C42" s="308" t="s">
        <v>221</v>
      </c>
      <c r="D42" s="297" t="s">
        <v>215</v>
      </c>
      <c r="E42" s="272"/>
      <c r="F42" s="200"/>
      <c r="G42" s="200" t="s">
        <v>53</v>
      </c>
      <c r="H42" s="256" t="s">
        <v>95</v>
      </c>
      <c r="I42" s="256">
        <v>1</v>
      </c>
      <c r="J42" s="256">
        <f ca="1">РУ!BP22</f>
        <v>28</v>
      </c>
      <c r="K42" s="257">
        <f ca="1">J42/РУ!$F$6</f>
        <v>0.96551724137931039</v>
      </c>
      <c r="L42" s="256">
        <f ca="1">РУ!BP23</f>
        <v>1</v>
      </c>
      <c r="M42" s="257">
        <f ca="1">L42/РУ!$F$6</f>
        <v>3.4482758620689655E-2</v>
      </c>
      <c r="N42" s="256">
        <f ca="1">РУ!BP24</f>
        <v>0</v>
      </c>
      <c r="O42" s="257">
        <f ca="1">N42/РУ!$F$6</f>
        <v>0</v>
      </c>
      <c r="P42" s="254">
        <f t="shared" ca="1" si="1"/>
        <v>1</v>
      </c>
    </row>
    <row r="43" spans="2:16" ht="36.75" customHeight="1">
      <c r="B43" s="498">
        <v>7</v>
      </c>
      <c r="C43" s="500" t="s">
        <v>224</v>
      </c>
      <c r="D43" s="500" t="s">
        <v>216</v>
      </c>
      <c r="E43" s="272"/>
      <c r="F43" s="200"/>
      <c r="G43" s="495" t="s">
        <v>53</v>
      </c>
      <c r="H43" s="495" t="s">
        <v>55</v>
      </c>
      <c r="I43" s="256">
        <v>2</v>
      </c>
      <c r="J43" s="256">
        <f ca="1">РУ!BQ21</f>
        <v>16</v>
      </c>
      <c r="K43" s="257">
        <f ca="1">J43/РУ!$F$6</f>
        <v>0.55172413793103448</v>
      </c>
      <c r="L43" s="495">
        <f ca="1">РУ!BQ23</f>
        <v>7</v>
      </c>
      <c r="M43" s="492">
        <f ca="1">L43/РУ!$F$6</f>
        <v>0.2413793103448276</v>
      </c>
      <c r="N43" s="495">
        <f ca="1">РУ!BQ24</f>
        <v>0</v>
      </c>
      <c r="O43" s="492">
        <f ca="1">N43/РУ!$F$6</f>
        <v>0</v>
      </c>
      <c r="P43" s="254"/>
    </row>
    <row r="44" spans="2:16" ht="36.75" customHeight="1">
      <c r="B44" s="499"/>
      <c r="C44" s="501"/>
      <c r="D44" s="501"/>
      <c r="E44" s="272"/>
      <c r="F44" s="200"/>
      <c r="G44" s="496"/>
      <c r="H44" s="496"/>
      <c r="I44" s="256">
        <v>1</v>
      </c>
      <c r="J44" s="256">
        <f ca="1">РУ!BQ22</f>
        <v>6</v>
      </c>
      <c r="K44" s="257">
        <f ca="1">J44/РУ!$F$6</f>
        <v>0.20689655172413793</v>
      </c>
      <c r="L44" s="496"/>
      <c r="M44" s="493"/>
      <c r="N44" s="496"/>
      <c r="O44" s="493">
        <f ca="1">N44/РУ!$F$6</f>
        <v>0</v>
      </c>
      <c r="P44" s="254">
        <f ca="1">SUM(K43:K44,M43,O43)</f>
        <v>1</v>
      </c>
    </row>
    <row r="45" spans="2:16" ht="27.75" customHeight="1">
      <c r="B45" s="256">
        <v>8</v>
      </c>
      <c r="C45" s="272" t="s">
        <v>221</v>
      </c>
      <c r="D45" s="297" t="s">
        <v>217</v>
      </c>
      <c r="E45" s="272"/>
      <c r="F45" s="200"/>
      <c r="G45" s="200" t="s">
        <v>53</v>
      </c>
      <c r="H45" s="256" t="s">
        <v>95</v>
      </c>
      <c r="I45" s="256">
        <v>1</v>
      </c>
      <c r="J45" s="256">
        <f ca="1">РУ!BR22</f>
        <v>18</v>
      </c>
      <c r="K45" s="257">
        <f ca="1">J45/РУ!$F$6</f>
        <v>0.62068965517241381</v>
      </c>
      <c r="L45" s="256">
        <f ca="1">РУ!BR23</f>
        <v>11</v>
      </c>
      <c r="M45" s="257">
        <f ca="1">L45/РУ!$F$6</f>
        <v>0.37931034482758619</v>
      </c>
      <c r="N45" s="256">
        <f ca="1">РУ!BR24</f>
        <v>0</v>
      </c>
      <c r="O45" s="257">
        <f ca="1">N45/РУ!$F$6</f>
        <v>0</v>
      </c>
      <c r="P45" s="254">
        <f t="shared" ca="1" si="1"/>
        <v>1</v>
      </c>
    </row>
    <row r="46" spans="2:16" ht="22.5" customHeight="1">
      <c r="B46" s="498">
        <v>9</v>
      </c>
      <c r="C46" s="500" t="s">
        <v>220</v>
      </c>
      <c r="D46" s="500" t="s">
        <v>225</v>
      </c>
      <c r="E46" s="272"/>
      <c r="F46" s="200"/>
      <c r="G46" s="502" t="s">
        <v>53</v>
      </c>
      <c r="H46" s="495" t="s">
        <v>54</v>
      </c>
      <c r="I46" s="256">
        <v>4</v>
      </c>
      <c r="J46" s="256">
        <f ca="1">РУ!CJ19</f>
        <v>12</v>
      </c>
      <c r="K46" s="257">
        <f ca="1">J46/РУ!$F$6</f>
        <v>0.41379310344827586</v>
      </c>
      <c r="L46" s="495">
        <f ca="1">РУ!CJ23</f>
        <v>4</v>
      </c>
      <c r="M46" s="492">
        <f ca="1">L46/РУ!$F$6</f>
        <v>0.13793103448275862</v>
      </c>
      <c r="N46" s="495">
        <f ca="1">РУ!CJ24</f>
        <v>0</v>
      </c>
      <c r="O46" s="492">
        <f ca="1">N46/РУ!$F$6</f>
        <v>0</v>
      </c>
      <c r="P46" s="254"/>
    </row>
    <row r="47" spans="2:16" ht="22.5" customHeight="1">
      <c r="B47" s="514"/>
      <c r="C47" s="504"/>
      <c r="D47" s="504"/>
      <c r="E47" s="308"/>
      <c r="F47" s="309"/>
      <c r="G47" s="505"/>
      <c r="H47" s="497"/>
      <c r="I47" s="256">
        <v>3</v>
      </c>
      <c r="J47" s="256">
        <f ca="1">РУ!CJ20</f>
        <v>5</v>
      </c>
      <c r="K47" s="257">
        <f ca="1">J47/РУ!$F$6</f>
        <v>0.17241379310344829</v>
      </c>
      <c r="L47" s="497"/>
      <c r="M47" s="494"/>
      <c r="N47" s="497"/>
      <c r="O47" s="494">
        <f ca="1">N47/РУ!$F$6</f>
        <v>0</v>
      </c>
      <c r="P47" s="254"/>
    </row>
    <row r="48" spans="2:16" ht="22.5" customHeight="1">
      <c r="B48" s="514"/>
      <c r="C48" s="504"/>
      <c r="D48" s="504"/>
      <c r="E48" s="308"/>
      <c r="F48" s="309"/>
      <c r="G48" s="505"/>
      <c r="H48" s="497"/>
      <c r="I48" s="256">
        <v>2</v>
      </c>
      <c r="J48" s="256">
        <f ca="1">РУ!CJ21</f>
        <v>8</v>
      </c>
      <c r="K48" s="257">
        <f ca="1">J48/РУ!$F$6</f>
        <v>0.27586206896551724</v>
      </c>
      <c r="L48" s="497"/>
      <c r="M48" s="494"/>
      <c r="N48" s="497"/>
      <c r="O48" s="494">
        <f ca="1">N48/РУ!$F$6</f>
        <v>0</v>
      </c>
      <c r="P48" s="254"/>
    </row>
    <row r="49" spans="2:16" ht="22.5" customHeight="1">
      <c r="B49" s="499"/>
      <c r="C49" s="501"/>
      <c r="D49" s="501"/>
      <c r="E49" s="308"/>
      <c r="F49" s="309"/>
      <c r="G49" s="503"/>
      <c r="H49" s="496"/>
      <c r="I49" s="256">
        <v>1</v>
      </c>
      <c r="J49" s="256">
        <f ca="1">РУ!CJ22</f>
        <v>0</v>
      </c>
      <c r="K49" s="257">
        <f ca="1">J49/РУ!$F$6</f>
        <v>0</v>
      </c>
      <c r="L49" s="496"/>
      <c r="M49" s="493"/>
      <c r="N49" s="496"/>
      <c r="O49" s="493">
        <f ca="1">N49/РУ!$F$6</f>
        <v>0</v>
      </c>
      <c r="P49" s="254">
        <f ca="1">SUM(K46:K49,M46,O46)</f>
        <v>1</v>
      </c>
    </row>
    <row r="50" spans="2:16" ht="22.5" customHeight="1">
      <c r="B50" s="498">
        <v>10</v>
      </c>
      <c r="C50" s="500" t="s">
        <v>220</v>
      </c>
      <c r="D50" s="500" t="s">
        <v>212</v>
      </c>
      <c r="E50" s="272"/>
      <c r="F50" s="200"/>
      <c r="G50" s="495" t="s">
        <v>53</v>
      </c>
      <c r="H50" s="495" t="s">
        <v>54</v>
      </c>
      <c r="I50" s="256">
        <v>2</v>
      </c>
      <c r="J50" s="256">
        <f ca="1">РУ!BU21</f>
        <v>14</v>
      </c>
      <c r="K50" s="257">
        <f ca="1">J50/РУ!$F$6</f>
        <v>0.48275862068965519</v>
      </c>
      <c r="L50" s="495">
        <f ca="1">РУ!BU23</f>
        <v>8</v>
      </c>
      <c r="M50" s="492">
        <f ca="1">L50/РУ!$F$6</f>
        <v>0.27586206896551724</v>
      </c>
      <c r="N50" s="495">
        <f ca="1">РУ!BU24</f>
        <v>0</v>
      </c>
      <c r="O50" s="492">
        <f ca="1">N50/РУ!$F$6</f>
        <v>0</v>
      </c>
      <c r="P50" s="254"/>
    </row>
    <row r="51" spans="2:16" ht="22.5" customHeight="1">
      <c r="B51" s="499"/>
      <c r="C51" s="501"/>
      <c r="D51" s="501"/>
      <c r="E51" s="272"/>
      <c r="F51" s="200"/>
      <c r="G51" s="496"/>
      <c r="H51" s="496"/>
      <c r="I51" s="256">
        <v>1</v>
      </c>
      <c r="J51" s="256">
        <f ca="1">РУ!BU22</f>
        <v>7</v>
      </c>
      <c r="K51" s="257">
        <f ca="1">J51/РУ!$F$6</f>
        <v>0.2413793103448276</v>
      </c>
      <c r="L51" s="496"/>
      <c r="M51" s="493"/>
      <c r="N51" s="496"/>
      <c r="O51" s="493">
        <f ca="1">N51/РУ!$F$6</f>
        <v>0</v>
      </c>
      <c r="P51" s="254">
        <f ca="1">SUM(K50:K51,M50,O50)</f>
        <v>1</v>
      </c>
    </row>
    <row r="52" spans="2:16" ht="19.5" customHeight="1">
      <c r="B52" s="498">
        <v>11</v>
      </c>
      <c r="C52" s="500" t="s">
        <v>221</v>
      </c>
      <c r="D52" s="500" t="s">
        <v>219</v>
      </c>
      <c r="E52" s="272"/>
      <c r="F52" s="200"/>
      <c r="G52" s="495" t="s">
        <v>56</v>
      </c>
      <c r="H52" s="495" t="s">
        <v>95</v>
      </c>
      <c r="I52" s="256">
        <v>2</v>
      </c>
      <c r="J52" s="256">
        <f ca="1">РУ!BV21</f>
        <v>16</v>
      </c>
      <c r="K52" s="257">
        <f ca="1">J52/РУ!$F$6</f>
        <v>0.55172413793103448</v>
      </c>
      <c r="L52" s="495">
        <f ca="1">РУ!BV23</f>
        <v>5</v>
      </c>
      <c r="M52" s="492">
        <f ca="1">L52/РУ!$F$6</f>
        <v>0.17241379310344829</v>
      </c>
      <c r="N52" s="495">
        <f ca="1">РУ!BV24</f>
        <v>0</v>
      </c>
      <c r="O52" s="492">
        <f ca="1">N52/РУ!$F$6</f>
        <v>0</v>
      </c>
      <c r="P52" s="254"/>
    </row>
    <row r="53" spans="2:16" ht="19.5" customHeight="1">
      <c r="B53" s="499"/>
      <c r="C53" s="501"/>
      <c r="D53" s="501"/>
      <c r="E53" s="272"/>
      <c r="F53" s="200"/>
      <c r="G53" s="496"/>
      <c r="H53" s="496"/>
      <c r="I53" s="256">
        <v>1</v>
      </c>
      <c r="J53" s="256">
        <f ca="1">РУ!BV22</f>
        <v>8</v>
      </c>
      <c r="K53" s="257">
        <f ca="1">J53/РУ!$F$6</f>
        <v>0.27586206896551724</v>
      </c>
      <c r="L53" s="496"/>
      <c r="M53" s="493"/>
      <c r="N53" s="496"/>
      <c r="O53" s="493">
        <f ca="1">N53/РУ!$F$6</f>
        <v>0</v>
      </c>
      <c r="P53" s="254">
        <f ca="1">SUM(K52:K53,M52,O52)</f>
        <v>1</v>
      </c>
    </row>
    <row r="54" spans="2:16" ht="22.5" customHeight="1">
      <c r="B54" s="498">
        <v>12</v>
      </c>
      <c r="C54" s="500" t="s">
        <v>220</v>
      </c>
      <c r="D54" s="500" t="s">
        <v>218</v>
      </c>
      <c r="E54" s="272"/>
      <c r="F54" s="200"/>
      <c r="G54" s="495" t="s">
        <v>56</v>
      </c>
      <c r="H54" s="495" t="s">
        <v>55</v>
      </c>
      <c r="I54" s="256">
        <v>2</v>
      </c>
      <c r="J54" s="256">
        <f ca="1">РУ!BW21</f>
        <v>17</v>
      </c>
      <c r="K54" s="257">
        <f ca="1">J54/РУ!$F$6</f>
        <v>0.58620689655172409</v>
      </c>
      <c r="L54" s="495">
        <f ca="1">РУ!BW23</f>
        <v>8</v>
      </c>
      <c r="M54" s="492">
        <f ca="1">L54/РУ!$F$6</f>
        <v>0.27586206896551724</v>
      </c>
      <c r="N54" s="495">
        <f ca="1">РУ!BW24</f>
        <v>0</v>
      </c>
      <c r="O54" s="492">
        <f ca="1">N54/РУ!$F$6</f>
        <v>0</v>
      </c>
      <c r="P54" s="254"/>
    </row>
    <row r="55" spans="2:16" ht="22.5" customHeight="1">
      <c r="B55" s="499"/>
      <c r="C55" s="501"/>
      <c r="D55" s="501"/>
      <c r="E55" s="272"/>
      <c r="F55" s="200"/>
      <c r="G55" s="496"/>
      <c r="H55" s="496"/>
      <c r="I55" s="256">
        <v>1</v>
      </c>
      <c r="J55" s="256">
        <f ca="1">РУ!BW22</f>
        <v>4</v>
      </c>
      <c r="K55" s="257">
        <f ca="1">J55/РУ!$F$6</f>
        <v>0.13793103448275862</v>
      </c>
      <c r="L55" s="496"/>
      <c r="M55" s="493"/>
      <c r="N55" s="496"/>
      <c r="O55" s="493">
        <f ca="1">N55/РУ!$F$6</f>
        <v>0</v>
      </c>
      <c r="P55" s="254">
        <f ca="1">SUM(K54:K55,M54,O54)</f>
        <v>0.99999999999999989</v>
      </c>
    </row>
    <row r="56" spans="2:16" ht="23.25" customHeight="1">
      <c r="B56" s="498">
        <v>13</v>
      </c>
      <c r="C56" s="500" t="s">
        <v>220</v>
      </c>
      <c r="D56" s="500" t="s">
        <v>210</v>
      </c>
      <c r="E56" s="272"/>
      <c r="F56" s="200"/>
      <c r="G56" s="495" t="s">
        <v>56</v>
      </c>
      <c r="H56" s="495" t="s">
        <v>95</v>
      </c>
      <c r="I56" s="256">
        <v>2</v>
      </c>
      <c r="J56" s="256">
        <f ca="1">РУ!BX21</f>
        <v>14</v>
      </c>
      <c r="K56" s="257">
        <f ca="1">J56/РУ!$F$6</f>
        <v>0.48275862068965519</v>
      </c>
      <c r="L56" s="495">
        <f ca="1">РУ!BX23</f>
        <v>13</v>
      </c>
      <c r="M56" s="492">
        <f ca="1">L56/РУ!$F$6</f>
        <v>0.44827586206896552</v>
      </c>
      <c r="N56" s="495">
        <f ca="1">РУ!BX24</f>
        <v>0</v>
      </c>
      <c r="O56" s="492">
        <f ca="1">N56/РУ!$F$6</f>
        <v>0</v>
      </c>
      <c r="P56" s="254"/>
    </row>
    <row r="57" spans="2:16" ht="23.25" customHeight="1">
      <c r="B57" s="499"/>
      <c r="C57" s="501"/>
      <c r="D57" s="501"/>
      <c r="E57" s="272"/>
      <c r="F57" s="200"/>
      <c r="G57" s="496"/>
      <c r="H57" s="496"/>
      <c r="I57" s="256">
        <v>1</v>
      </c>
      <c r="J57" s="256">
        <f ca="1">РУ!BX22</f>
        <v>2</v>
      </c>
      <c r="K57" s="257">
        <f ca="1">J57/РУ!$F$6</f>
        <v>6.8965517241379309E-2</v>
      </c>
      <c r="L57" s="496"/>
      <c r="M57" s="493"/>
      <c r="N57" s="496"/>
      <c r="O57" s="493">
        <f ca="1">N57/РУ!$F$6</f>
        <v>0</v>
      </c>
      <c r="P57" s="254">
        <f ca="1">SUM(K56:K57,M56,O56)</f>
        <v>1</v>
      </c>
    </row>
    <row r="59" spans="2:16" ht="19.5">
      <c r="B59" s="486" t="s">
        <v>239</v>
      </c>
      <c r="C59" s="486"/>
      <c r="D59" s="486"/>
      <c r="E59" s="486"/>
      <c r="F59" s="486"/>
      <c r="G59" s="486"/>
      <c r="H59" s="486"/>
      <c r="I59" s="486"/>
      <c r="J59" s="486"/>
      <c r="K59" s="486"/>
      <c r="L59" s="486"/>
      <c r="M59" s="486"/>
      <c r="N59" s="486"/>
    </row>
    <row r="60" spans="2:16" ht="15.75">
      <c r="B60" s="330"/>
      <c r="C60" s="330"/>
      <c r="D60" s="146"/>
      <c r="E60" s="330"/>
      <c r="F60" s="146"/>
      <c r="G60" s="330"/>
      <c r="H60" s="330"/>
      <c r="I60" s="146"/>
      <c r="J60" s="330"/>
      <c r="K60" s="330"/>
      <c r="L60" s="330"/>
      <c r="M60" s="330"/>
      <c r="N60" s="330"/>
    </row>
    <row r="61" spans="2:16" ht="15.75">
      <c r="B61" s="506" t="s">
        <v>49</v>
      </c>
      <c r="C61" s="506"/>
      <c r="D61" s="506"/>
      <c r="E61" s="506"/>
      <c r="F61" s="506"/>
      <c r="G61" s="506"/>
      <c r="H61" s="506"/>
      <c r="I61" s="506"/>
      <c r="J61" s="506"/>
      <c r="K61" s="506"/>
      <c r="L61" s="506"/>
      <c r="M61" s="506"/>
      <c r="N61" s="506"/>
    </row>
    <row r="62" spans="2:16" ht="51.75" customHeight="1">
      <c r="B62" s="510" t="s">
        <v>50</v>
      </c>
      <c r="C62" s="510" t="s">
        <v>240</v>
      </c>
      <c r="D62" s="512" t="s">
        <v>241</v>
      </c>
      <c r="E62" s="510" t="s">
        <v>90</v>
      </c>
      <c r="F62" s="512" t="s">
        <v>91</v>
      </c>
      <c r="G62" s="510" t="s">
        <v>51</v>
      </c>
      <c r="H62" s="510" t="s">
        <v>52</v>
      </c>
      <c r="I62" s="510" t="s">
        <v>57</v>
      </c>
      <c r="J62" s="507" t="s">
        <v>30</v>
      </c>
      <c r="K62" s="508"/>
      <c r="L62" s="509" t="s">
        <v>31</v>
      </c>
      <c r="M62" s="509"/>
      <c r="N62" s="509" t="s">
        <v>32</v>
      </c>
      <c r="O62" s="509"/>
    </row>
    <row r="63" spans="2:16" ht="25.5" customHeight="1">
      <c r="B63" s="511"/>
      <c r="C63" s="511"/>
      <c r="D63" s="513"/>
      <c r="E63" s="511"/>
      <c r="F63" s="513"/>
      <c r="G63" s="511"/>
      <c r="H63" s="511"/>
      <c r="I63" s="511"/>
      <c r="J63" s="331" t="s">
        <v>33</v>
      </c>
      <c r="K63" s="331" t="s">
        <v>34</v>
      </c>
      <c r="L63" s="331" t="s">
        <v>33</v>
      </c>
      <c r="M63" s="331" t="s">
        <v>34</v>
      </c>
      <c r="N63" s="331" t="s">
        <v>33</v>
      </c>
      <c r="O63" s="331" t="s">
        <v>34</v>
      </c>
    </row>
    <row r="64" spans="2:16" ht="15.75">
      <c r="B64" s="347">
        <v>1</v>
      </c>
      <c r="C64" s="328" t="s">
        <v>242</v>
      </c>
      <c r="D64" s="328" t="s">
        <v>243</v>
      </c>
      <c r="E64" s="272"/>
      <c r="F64" s="200"/>
      <c r="G64" s="326" t="s">
        <v>53</v>
      </c>
      <c r="H64" s="326" t="s">
        <v>95</v>
      </c>
      <c r="I64" s="256">
        <v>1</v>
      </c>
      <c r="J64" s="256">
        <f ca="1">ЧТ!BK22</f>
        <v>26</v>
      </c>
      <c r="K64" s="257">
        <f ca="1">J64/ЧТ!$E$6</f>
        <v>0.89655172413793105</v>
      </c>
      <c r="L64" s="326">
        <f ca="1">ЧТ!BK23</f>
        <v>3</v>
      </c>
      <c r="M64" s="327">
        <f ca="1">L64/ЧТ!$E$6</f>
        <v>0.10344827586206896</v>
      </c>
      <c r="N64" s="326">
        <f ca="1">ЧТ!BK24</f>
        <v>0</v>
      </c>
      <c r="O64" s="327">
        <f ca="1">N64/ЧТ!$E$6</f>
        <v>0</v>
      </c>
      <c r="P64" s="254">
        <f ca="1">SUM(K64,M64,O64)</f>
        <v>1</v>
      </c>
    </row>
    <row r="65" spans="2:16" ht="31.5">
      <c r="B65" s="347">
        <v>2</v>
      </c>
      <c r="C65" s="328" t="s">
        <v>242</v>
      </c>
      <c r="D65" s="328" t="s">
        <v>244</v>
      </c>
      <c r="E65" s="272"/>
      <c r="F65" s="200"/>
      <c r="G65" s="326" t="s">
        <v>53</v>
      </c>
      <c r="H65" s="326" t="s">
        <v>95</v>
      </c>
      <c r="I65" s="256">
        <v>1</v>
      </c>
      <c r="J65" s="256">
        <f ca="1">ЧТ!BL22</f>
        <v>25</v>
      </c>
      <c r="K65" s="257">
        <f ca="1">J65/ЧТ!$E$6</f>
        <v>0.86206896551724133</v>
      </c>
      <c r="L65" s="326">
        <f ca="1">ЧТ!BL23</f>
        <v>4</v>
      </c>
      <c r="M65" s="327">
        <f ca="1">L65/ЧТ!$E$6</f>
        <v>0.13793103448275862</v>
      </c>
      <c r="N65" s="326">
        <f ca="1">ЧТ!BL24</f>
        <v>0</v>
      </c>
      <c r="O65" s="327">
        <f ca="1">N65/ЧТ!$E$6</f>
        <v>0</v>
      </c>
      <c r="P65" s="254">
        <f t="shared" ref="P65:P67" ca="1" si="2">SUM(K65,M65,O65)</f>
        <v>1</v>
      </c>
    </row>
    <row r="66" spans="2:16" ht="31.5">
      <c r="B66" s="347">
        <v>3</v>
      </c>
      <c r="C66" s="328" t="s">
        <v>242</v>
      </c>
      <c r="D66" s="328" t="s">
        <v>244</v>
      </c>
      <c r="E66" s="272"/>
      <c r="F66" s="200"/>
      <c r="G66" s="326" t="s">
        <v>53</v>
      </c>
      <c r="H66" s="326" t="s">
        <v>95</v>
      </c>
      <c r="I66" s="256">
        <v>1</v>
      </c>
      <c r="J66" s="256">
        <f ca="1">ЧТ!BM22</f>
        <v>25</v>
      </c>
      <c r="K66" s="257">
        <f ca="1">J66/ЧТ!$E$6</f>
        <v>0.86206896551724133</v>
      </c>
      <c r="L66" s="326">
        <f ca="1">ЧТ!BM23</f>
        <v>4</v>
      </c>
      <c r="M66" s="327">
        <f ca="1">L66/ЧТ!$E$6</f>
        <v>0.13793103448275862</v>
      </c>
      <c r="N66" s="326">
        <f ca="1">ЧТ!BM24</f>
        <v>0</v>
      </c>
      <c r="O66" s="327">
        <f ca="1">N66/ЧТ!$E$6</f>
        <v>0</v>
      </c>
      <c r="P66" s="254">
        <f t="shared" ca="1" si="2"/>
        <v>1</v>
      </c>
    </row>
    <row r="67" spans="2:16" ht="31.5">
      <c r="B67" s="196">
        <v>4</v>
      </c>
      <c r="C67" s="328" t="s">
        <v>242</v>
      </c>
      <c r="D67" s="328" t="s">
        <v>244</v>
      </c>
      <c r="E67" s="328"/>
      <c r="F67" s="329"/>
      <c r="G67" s="326" t="s">
        <v>53</v>
      </c>
      <c r="H67" s="326" t="s">
        <v>54</v>
      </c>
      <c r="I67" s="256">
        <v>1</v>
      </c>
      <c r="J67" s="256">
        <f ca="1">ЧТ!BN22</f>
        <v>12</v>
      </c>
      <c r="K67" s="257">
        <f ca="1">J67/ЧТ!$E$6</f>
        <v>0.41379310344827586</v>
      </c>
      <c r="L67" s="326">
        <f ca="1">ЧТ!BN23</f>
        <v>14</v>
      </c>
      <c r="M67" s="327">
        <f ca="1">L67/ЧТ!$E$6</f>
        <v>0.48275862068965519</v>
      </c>
      <c r="N67" s="326">
        <f ca="1">ЧТ!BN24</f>
        <v>3</v>
      </c>
      <c r="O67" s="327">
        <f ca="1">N67/ЧТ!$E$6</f>
        <v>0.10344827586206896</v>
      </c>
      <c r="P67" s="254">
        <f t="shared" ca="1" si="2"/>
        <v>1</v>
      </c>
    </row>
    <row r="68" spans="2:16" ht="15.75">
      <c r="B68" s="515">
        <v>5</v>
      </c>
      <c r="C68" s="500" t="s">
        <v>245</v>
      </c>
      <c r="D68" s="500" t="s">
        <v>246</v>
      </c>
      <c r="E68" s="272"/>
      <c r="F68" s="200"/>
      <c r="G68" s="517" t="s">
        <v>53</v>
      </c>
      <c r="H68" s="517" t="s">
        <v>247</v>
      </c>
      <c r="I68" s="256">
        <v>2</v>
      </c>
      <c r="J68" s="256">
        <f ca="1">ЧТ!BO21</f>
        <v>14</v>
      </c>
      <c r="K68" s="257">
        <f ca="1">J68/ЧТ!$E$6</f>
        <v>0.48275862068965519</v>
      </c>
      <c r="L68" s="495">
        <f ca="1">ЧТ!BO23</f>
        <v>6</v>
      </c>
      <c r="M68" s="492">
        <f ca="1">L68/ЧТ!$E$6</f>
        <v>0.20689655172413793</v>
      </c>
      <c r="N68" s="495">
        <f ca="1">ЧТ!BO24</f>
        <v>1</v>
      </c>
      <c r="O68" s="492">
        <f ca="1">N68/ЧТ!$E$6</f>
        <v>3.4482758620689655E-2</v>
      </c>
    </row>
    <row r="69" spans="2:16" ht="15.75">
      <c r="B69" s="516"/>
      <c r="C69" s="501"/>
      <c r="D69" s="501"/>
      <c r="E69" s="272"/>
      <c r="F69" s="200"/>
      <c r="G69" s="518"/>
      <c r="H69" s="518"/>
      <c r="I69" s="256">
        <v>1</v>
      </c>
      <c r="J69" s="256">
        <f ca="1">ЧТ!BO22</f>
        <v>8</v>
      </c>
      <c r="K69" s="257">
        <f ca="1">J69/ЧТ!$E$6</f>
        <v>0.27586206896551724</v>
      </c>
      <c r="L69" s="496"/>
      <c r="M69" s="493"/>
      <c r="N69" s="496"/>
      <c r="O69" s="493"/>
      <c r="P69" s="254">
        <f ca="1">SUM(K68:K69,M68,O68)</f>
        <v>0.99999999999999989</v>
      </c>
    </row>
    <row r="70" spans="2:16" ht="31.5">
      <c r="B70" s="196">
        <v>6</v>
      </c>
      <c r="C70" s="328" t="s">
        <v>242</v>
      </c>
      <c r="D70" s="328" t="s">
        <v>244</v>
      </c>
      <c r="E70" s="272"/>
      <c r="F70" s="200"/>
      <c r="G70" s="326" t="s">
        <v>53</v>
      </c>
      <c r="H70" s="326" t="s">
        <v>54</v>
      </c>
      <c r="I70" s="256">
        <v>1</v>
      </c>
      <c r="J70" s="256">
        <f ca="1">ЧТ!BP22</f>
        <v>25</v>
      </c>
      <c r="K70" s="257">
        <f ca="1">J70/ЧТ!$E$6</f>
        <v>0.86206896551724133</v>
      </c>
      <c r="L70" s="256">
        <f ca="1">ЧТ!BP23</f>
        <v>2</v>
      </c>
      <c r="M70" s="257">
        <f ca="1">L70/ЧТ!$E$6</f>
        <v>6.8965517241379309E-2</v>
      </c>
      <c r="N70" s="256">
        <f ca="1">ЧТ!BP24</f>
        <v>2</v>
      </c>
      <c r="O70" s="257">
        <f ca="1">N70/ЧТ!$E$6</f>
        <v>6.8965517241379309E-2</v>
      </c>
      <c r="P70" s="254">
        <f t="shared" ref="P70:P71" ca="1" si="3">SUM(K70,M70,O70)</f>
        <v>1</v>
      </c>
    </row>
    <row r="71" spans="2:16" ht="31.5">
      <c r="B71" s="347">
        <v>7</v>
      </c>
      <c r="C71" s="328" t="s">
        <v>248</v>
      </c>
      <c r="D71" s="328" t="s">
        <v>249</v>
      </c>
      <c r="E71" s="272"/>
      <c r="F71" s="200"/>
      <c r="G71" s="326" t="s">
        <v>53</v>
      </c>
      <c r="H71" s="326" t="s">
        <v>95</v>
      </c>
      <c r="I71" s="256">
        <v>1</v>
      </c>
      <c r="J71" s="256">
        <f ca="1">ЧТ!BQ22</f>
        <v>14</v>
      </c>
      <c r="K71" s="257">
        <f ca="1">J71/ЧТ!$E$6</f>
        <v>0.48275862068965519</v>
      </c>
      <c r="L71" s="326">
        <f ca="1">ЧТ!BQ23</f>
        <v>15</v>
      </c>
      <c r="M71" s="257">
        <f ca="1">L71/ЧТ!$E$6</f>
        <v>0.51724137931034486</v>
      </c>
      <c r="N71" s="326">
        <f ca="1">ЧТ!BQ24</f>
        <v>0</v>
      </c>
      <c r="O71" s="327">
        <f ca="1">N71/ЧТ!$E$6</f>
        <v>0</v>
      </c>
      <c r="P71" s="254">
        <f t="shared" ca="1" si="3"/>
        <v>1</v>
      </c>
    </row>
    <row r="72" spans="2:16" ht="15.75">
      <c r="B72" s="515">
        <v>8</v>
      </c>
      <c r="C72" s="500" t="s">
        <v>250</v>
      </c>
      <c r="D72" s="500" t="s">
        <v>251</v>
      </c>
      <c r="E72" s="272"/>
      <c r="F72" s="200"/>
      <c r="G72" s="502" t="s">
        <v>53</v>
      </c>
      <c r="H72" s="502" t="s">
        <v>55</v>
      </c>
      <c r="I72" s="256">
        <v>2</v>
      </c>
      <c r="J72" s="256">
        <f ca="1">ЧТ!BR21</f>
        <v>13</v>
      </c>
      <c r="K72" s="257">
        <f ca="1">J72/ЧТ!$E$6</f>
        <v>0.44827586206896552</v>
      </c>
      <c r="L72" s="495">
        <f ca="1">ЧТ!BR23</f>
        <v>11</v>
      </c>
      <c r="M72" s="492">
        <f ca="1">L72/ЧТ!$E$6</f>
        <v>0.37931034482758619</v>
      </c>
      <c r="N72" s="495">
        <f ca="1">ЧТ!BR24</f>
        <v>0</v>
      </c>
      <c r="O72" s="492">
        <f ca="1">N72/ЧТ!$E$6</f>
        <v>0</v>
      </c>
    </row>
    <row r="73" spans="2:16" ht="15.75">
      <c r="B73" s="516"/>
      <c r="C73" s="501"/>
      <c r="D73" s="501"/>
      <c r="E73" s="272"/>
      <c r="F73" s="200"/>
      <c r="G73" s="503"/>
      <c r="H73" s="503"/>
      <c r="I73" s="256">
        <v>1</v>
      </c>
      <c r="J73" s="256">
        <f ca="1">ЧТ!BR22</f>
        <v>5</v>
      </c>
      <c r="K73" s="257">
        <f ca="1">J73/ЧТ!$E$6</f>
        <v>0.17241379310344829</v>
      </c>
      <c r="L73" s="496"/>
      <c r="M73" s="493"/>
      <c r="N73" s="496"/>
      <c r="O73" s="493"/>
      <c r="P73" s="254">
        <f ca="1">SUM(K72:K73,M72,O72)</f>
        <v>1</v>
      </c>
    </row>
    <row r="74" spans="2:16" ht="27" customHeight="1">
      <c r="B74" s="515">
        <v>9</v>
      </c>
      <c r="C74" s="500" t="s">
        <v>248</v>
      </c>
      <c r="D74" s="500" t="s">
        <v>252</v>
      </c>
      <c r="E74" s="272"/>
      <c r="F74" s="200"/>
      <c r="G74" s="502" t="s">
        <v>56</v>
      </c>
      <c r="H74" s="502" t="s">
        <v>55</v>
      </c>
      <c r="I74" s="256">
        <v>2</v>
      </c>
      <c r="J74" s="256">
        <f ca="1">ЧТ!BS21</f>
        <v>14</v>
      </c>
      <c r="K74" s="257">
        <f ca="1">J74/ЧТ!$E$6</f>
        <v>0.48275862068965519</v>
      </c>
      <c r="L74" s="495">
        <f ca="1">ЧТ!BS23</f>
        <v>9</v>
      </c>
      <c r="M74" s="492">
        <f ca="1">L74/ЧТ!$E$6</f>
        <v>0.31034482758620691</v>
      </c>
      <c r="N74" s="495">
        <f ca="1">ЧТ!BS24</f>
        <v>1</v>
      </c>
      <c r="O74" s="492">
        <f ca="1">N74/ЧТ!$E$6</f>
        <v>3.4482758620689655E-2</v>
      </c>
    </row>
    <row r="75" spans="2:16" ht="27" customHeight="1">
      <c r="B75" s="516"/>
      <c r="C75" s="501"/>
      <c r="D75" s="501"/>
      <c r="E75" s="272"/>
      <c r="F75" s="200"/>
      <c r="G75" s="503"/>
      <c r="H75" s="503"/>
      <c r="I75" s="256">
        <v>1</v>
      </c>
      <c r="J75" s="256">
        <f ca="1">ЧТ!BS22</f>
        <v>5</v>
      </c>
      <c r="K75" s="257">
        <f ca="1">J75/ЧТ!$E$6</f>
        <v>0.17241379310344829</v>
      </c>
      <c r="L75" s="496"/>
      <c r="M75" s="493"/>
      <c r="N75" s="496"/>
      <c r="O75" s="493"/>
      <c r="P75" s="254">
        <f ca="1">SUM(K74:K75,M74,O74)</f>
        <v>0.99999999999999989</v>
      </c>
    </row>
    <row r="76" spans="2:16" ht="21" customHeight="1">
      <c r="B76" s="515">
        <v>10</v>
      </c>
      <c r="C76" s="500" t="s">
        <v>248</v>
      </c>
      <c r="D76" s="500" t="s">
        <v>249</v>
      </c>
      <c r="E76" s="272"/>
      <c r="F76" s="200"/>
      <c r="G76" s="502" t="s">
        <v>56</v>
      </c>
      <c r="H76" s="502" t="s">
        <v>55</v>
      </c>
      <c r="I76" s="256">
        <v>2</v>
      </c>
      <c r="J76" s="256">
        <f ca="1">ЧТ!BT21</f>
        <v>14</v>
      </c>
      <c r="K76" s="257">
        <f ca="1">J76/ЧТ!$E$6</f>
        <v>0.48275862068965519</v>
      </c>
      <c r="L76" s="495">
        <f ca="1">ЧТ!BT23</f>
        <v>4</v>
      </c>
      <c r="M76" s="492">
        <f ca="1">L76/ЧТ!$E$6</f>
        <v>0.13793103448275862</v>
      </c>
      <c r="N76" s="495">
        <f ca="1">ЧТ!BT24</f>
        <v>0</v>
      </c>
      <c r="O76" s="492">
        <f ca="1">N76/ЧТ!$E$6</f>
        <v>0</v>
      </c>
    </row>
    <row r="77" spans="2:16" ht="21" customHeight="1">
      <c r="B77" s="516"/>
      <c r="C77" s="501"/>
      <c r="D77" s="501"/>
      <c r="E77" s="272"/>
      <c r="F77" s="200"/>
      <c r="G77" s="503"/>
      <c r="H77" s="503"/>
      <c r="I77" s="256">
        <v>1</v>
      </c>
      <c r="J77" s="256">
        <f ca="1">ЧТ!BT22</f>
        <v>11</v>
      </c>
      <c r="K77" s="257">
        <f ca="1">J77/ЧТ!$E$6</f>
        <v>0.37931034482758619</v>
      </c>
      <c r="L77" s="496"/>
      <c r="M77" s="493"/>
      <c r="N77" s="496"/>
      <c r="O77" s="493"/>
      <c r="P77" s="254">
        <f ca="1">SUM(K76:K77,M76,O76)</f>
        <v>1</v>
      </c>
    </row>
  </sheetData>
  <sheetProtection password="C621" sheet="1" objects="1" scenarios="1" selectLockedCells="1" selectUnlockedCells="1"/>
  <mergeCells count="187">
    <mergeCell ref="N68:N69"/>
    <mergeCell ref="O68:O69"/>
    <mergeCell ref="N72:N73"/>
    <mergeCell ref="O72:O73"/>
    <mergeCell ref="B68:B69"/>
    <mergeCell ref="C68:C69"/>
    <mergeCell ref="D68:D69"/>
    <mergeCell ref="G68:G69"/>
    <mergeCell ref="H68:H69"/>
    <mergeCell ref="L68:L69"/>
    <mergeCell ref="L72:L73"/>
    <mergeCell ref="M68:M69"/>
    <mergeCell ref="M72:M73"/>
    <mergeCell ref="B72:B73"/>
    <mergeCell ref="C72:C73"/>
    <mergeCell ref="D72:D73"/>
    <mergeCell ref="G72:G73"/>
    <mergeCell ref="H72:H73"/>
    <mergeCell ref="B76:B77"/>
    <mergeCell ref="C76:C77"/>
    <mergeCell ref="D76:D77"/>
    <mergeCell ref="G76:G77"/>
    <mergeCell ref="H76:H77"/>
    <mergeCell ref="L76:L77"/>
    <mergeCell ref="M76:M77"/>
    <mergeCell ref="N76:N77"/>
    <mergeCell ref="O76:O77"/>
    <mergeCell ref="B74:B75"/>
    <mergeCell ref="C74:C75"/>
    <mergeCell ref="D74:D75"/>
    <mergeCell ref="G74:G75"/>
    <mergeCell ref="H74:H75"/>
    <mergeCell ref="L74:L75"/>
    <mergeCell ref="M74:M75"/>
    <mergeCell ref="N74:N75"/>
    <mergeCell ref="O74:O75"/>
    <mergeCell ref="B59:N59"/>
    <mergeCell ref="B61:N61"/>
    <mergeCell ref="B62:B63"/>
    <mergeCell ref="C62:C63"/>
    <mergeCell ref="D62:D63"/>
    <mergeCell ref="E62:E63"/>
    <mergeCell ref="F62:F63"/>
    <mergeCell ref="G62:G63"/>
    <mergeCell ref="H62:H63"/>
    <mergeCell ref="I62:I63"/>
    <mergeCell ref="J62:K62"/>
    <mergeCell ref="L62:M62"/>
    <mergeCell ref="N62:O62"/>
    <mergeCell ref="H46:H49"/>
    <mergeCell ref="H50:H51"/>
    <mergeCell ref="M46:M49"/>
    <mergeCell ref="M50:M51"/>
    <mergeCell ref="B46:B49"/>
    <mergeCell ref="C46:C49"/>
    <mergeCell ref="D46:D49"/>
    <mergeCell ref="G46:G49"/>
    <mergeCell ref="B50:B51"/>
    <mergeCell ref="C50:C51"/>
    <mergeCell ref="D50:D51"/>
    <mergeCell ref="G50:G51"/>
    <mergeCell ref="C34:C35"/>
    <mergeCell ref="D34:D35"/>
    <mergeCell ref="G34:G35"/>
    <mergeCell ref="H34:H35"/>
    <mergeCell ref="B36:B37"/>
    <mergeCell ref="C36:C37"/>
    <mergeCell ref="D36:D37"/>
    <mergeCell ref="G36:G37"/>
    <mergeCell ref="H36:H37"/>
    <mergeCell ref="B34:B35"/>
    <mergeCell ref="B29:N29"/>
    <mergeCell ref="B31:N31"/>
    <mergeCell ref="B32:B33"/>
    <mergeCell ref="C32:C33"/>
    <mergeCell ref="D32:D33"/>
    <mergeCell ref="E32:E33"/>
    <mergeCell ref="F32:F33"/>
    <mergeCell ref="G32:G33"/>
    <mergeCell ref="H32:H33"/>
    <mergeCell ref="I32:I33"/>
    <mergeCell ref="J32:K32"/>
    <mergeCell ref="L32:M32"/>
    <mergeCell ref="N32:O32"/>
    <mergeCell ref="B3:N3"/>
    <mergeCell ref="C2:I2"/>
    <mergeCell ref="J2:K2"/>
    <mergeCell ref="B6:N6"/>
    <mergeCell ref="J7:K7"/>
    <mergeCell ref="L7:M7"/>
    <mergeCell ref="N7:O7"/>
    <mergeCell ref="B7:B8"/>
    <mergeCell ref="C7:C8"/>
    <mergeCell ref="E7:E8"/>
    <mergeCell ref="G7:G8"/>
    <mergeCell ref="H7:H8"/>
    <mergeCell ref="I7:I8"/>
    <mergeCell ref="D7:D8"/>
    <mergeCell ref="F7:F8"/>
    <mergeCell ref="B26:B27"/>
    <mergeCell ref="C26:C27"/>
    <mergeCell ref="D26:D27"/>
    <mergeCell ref="G26:G27"/>
    <mergeCell ref="H26:H27"/>
    <mergeCell ref="H19:H20"/>
    <mergeCell ref="B21:B22"/>
    <mergeCell ref="C21:C22"/>
    <mergeCell ref="D21:D22"/>
    <mergeCell ref="G21:G22"/>
    <mergeCell ref="H21:H22"/>
    <mergeCell ref="C23:C25"/>
    <mergeCell ref="G23:G25"/>
    <mergeCell ref="B19:B20"/>
    <mergeCell ref="C19:C20"/>
    <mergeCell ref="D19:D20"/>
    <mergeCell ref="G19:G20"/>
    <mergeCell ref="L26:L27"/>
    <mergeCell ref="M26:M27"/>
    <mergeCell ref="N26:N27"/>
    <mergeCell ref="O26:O27"/>
    <mergeCell ref="L21:L22"/>
    <mergeCell ref="M21:M22"/>
    <mergeCell ref="N21:N22"/>
    <mergeCell ref="O21:O22"/>
    <mergeCell ref="L19:L20"/>
    <mergeCell ref="M19:M20"/>
    <mergeCell ref="N19:N20"/>
    <mergeCell ref="O19:O20"/>
    <mergeCell ref="B43:B44"/>
    <mergeCell ref="C43:C44"/>
    <mergeCell ref="D43:D44"/>
    <mergeCell ref="G43:G44"/>
    <mergeCell ref="H43:H44"/>
    <mergeCell ref="B38:B39"/>
    <mergeCell ref="C38:C39"/>
    <mergeCell ref="D38:D39"/>
    <mergeCell ref="G38:G39"/>
    <mergeCell ref="H38:H39"/>
    <mergeCell ref="B56:B57"/>
    <mergeCell ref="C56:C57"/>
    <mergeCell ref="D56:D57"/>
    <mergeCell ref="G56:G57"/>
    <mergeCell ref="H56:H57"/>
    <mergeCell ref="C54:C55"/>
    <mergeCell ref="D54:D55"/>
    <mergeCell ref="G52:G53"/>
    <mergeCell ref="H52:H53"/>
    <mergeCell ref="B54:B55"/>
    <mergeCell ref="C52:C53"/>
    <mergeCell ref="D52:D53"/>
    <mergeCell ref="G54:G55"/>
    <mergeCell ref="H54:H55"/>
    <mergeCell ref="B52:B53"/>
    <mergeCell ref="L52:L53"/>
    <mergeCell ref="L54:L55"/>
    <mergeCell ref="L56:L57"/>
    <mergeCell ref="N34:N35"/>
    <mergeCell ref="N36:N37"/>
    <mergeCell ref="N38:N39"/>
    <mergeCell ref="N43:N44"/>
    <mergeCell ref="N46:N49"/>
    <mergeCell ref="N50:N51"/>
    <mergeCell ref="N52:N53"/>
    <mergeCell ref="N54:N55"/>
    <mergeCell ref="N56:N57"/>
    <mergeCell ref="M34:M35"/>
    <mergeCell ref="M36:M37"/>
    <mergeCell ref="M38:M39"/>
    <mergeCell ref="M43:M44"/>
    <mergeCell ref="L34:L35"/>
    <mergeCell ref="L36:L37"/>
    <mergeCell ref="L38:L39"/>
    <mergeCell ref="L43:L44"/>
    <mergeCell ref="L50:L51"/>
    <mergeCell ref="L46:L49"/>
    <mergeCell ref="M52:M53"/>
    <mergeCell ref="M54:M55"/>
    <mergeCell ref="M56:M57"/>
    <mergeCell ref="O34:O35"/>
    <mergeCell ref="O36:O37"/>
    <mergeCell ref="O38:O39"/>
    <mergeCell ref="O43:O44"/>
    <mergeCell ref="O46:O49"/>
    <mergeCell ref="O50:O51"/>
    <mergeCell ref="O52:O53"/>
    <mergeCell ref="O54:O55"/>
    <mergeCell ref="O56:O57"/>
  </mergeCells>
  <pageMargins left="0.7" right="0.7" top="0.75" bottom="0.75" header="0.3" footer="0.3"/>
  <pageSetup paperSize="9" scale="80" fitToHeight="0" orientation="landscape" r:id="rId1"/>
  <headerFooter scaleWithDoc="0">
    <oddHeader>&amp;CКГБУ "Региональный центр оценки качества образования"</oddHeader>
  </headerFooter>
  <rowBreaks count="3" manualBreakCount="3">
    <brk id="28" max="16383" man="1"/>
    <brk id="51" max="16383" man="1"/>
    <brk id="58" max="16383" man="1"/>
  </rowBreaks>
</worksheet>
</file>

<file path=xl/worksheets/sheet11.xml><?xml version="1.0" encoding="utf-8"?>
<worksheet xmlns="http://schemas.openxmlformats.org/spreadsheetml/2006/main" xmlns:r="http://schemas.openxmlformats.org/officeDocument/2006/relationships">
  <sheetPr codeName="Лист9">
    <tabColor rgb="FFFF0000"/>
    <pageSetUpPr fitToPage="1"/>
  </sheetPr>
  <dimension ref="B1:Y72"/>
  <sheetViews>
    <sheetView view="pageLayout" topLeftCell="A19" zoomScale="80" zoomScalePageLayoutView="80" workbookViewId="0">
      <selection activeCell="G5" sqref="G5"/>
    </sheetView>
  </sheetViews>
  <sheetFormatPr defaultRowHeight="12.75"/>
  <cols>
    <col min="1" max="1" width="4.5703125" customWidth="1"/>
    <col min="2" max="2" width="11" customWidth="1"/>
    <col min="3" max="3" width="29.28515625" customWidth="1"/>
    <col min="4" max="4" width="11.85546875" customWidth="1"/>
    <col min="5" max="5" width="8.140625" hidden="1" customWidth="1"/>
    <col min="6" max="6" width="7.85546875" customWidth="1"/>
    <col min="7" max="7" width="8.42578125" customWidth="1"/>
    <col min="8" max="11" width="7.85546875" customWidth="1"/>
    <col min="12" max="13" width="7.42578125" customWidth="1"/>
    <col min="14" max="14" width="11.85546875" customWidth="1"/>
    <col min="15" max="15" width="6.7109375" hidden="1" customWidth="1"/>
    <col min="16" max="21" width="7.42578125" customWidth="1"/>
    <col min="22" max="23" width="7.5703125" customWidth="1"/>
    <col min="24" max="25" width="9.140625" hidden="1" customWidth="1"/>
  </cols>
  <sheetData>
    <row r="1" spans="2:25" ht="42" customHeight="1">
      <c r="B1" s="110" t="s">
        <v>29</v>
      </c>
      <c r="C1" s="487">
        <f>'СПИСОК КЛАССА'!F1</f>
        <v>3866</v>
      </c>
      <c r="D1" s="488"/>
      <c r="E1" s="488"/>
      <c r="F1" s="488"/>
      <c r="G1" s="488"/>
      <c r="K1" s="489" t="s">
        <v>1</v>
      </c>
      <c r="L1" s="489"/>
      <c r="M1" s="111" t="str">
        <f>'СПИСОК КЛАССА'!H1</f>
        <v>0101</v>
      </c>
    </row>
    <row r="2" spans="2:25" ht="19.5" customHeight="1">
      <c r="B2" s="486" t="s">
        <v>186</v>
      </c>
      <c r="C2" s="486"/>
      <c r="D2" s="486"/>
      <c r="E2" s="486"/>
      <c r="F2" s="486"/>
      <c r="G2" s="486"/>
      <c r="H2" s="486"/>
      <c r="I2" s="486"/>
      <c r="J2" s="486"/>
      <c r="K2" s="486"/>
      <c r="L2" s="486"/>
      <c r="M2" s="486"/>
      <c r="N2" s="486"/>
      <c r="O2" s="486"/>
      <c r="P2" s="486"/>
      <c r="Q2" s="486"/>
      <c r="R2" s="486"/>
      <c r="S2" s="486"/>
      <c r="T2" s="486"/>
      <c r="U2" s="486"/>
      <c r="V2" s="486"/>
      <c r="W2" s="486"/>
    </row>
    <row r="4" spans="2:25" s="122" customFormat="1" ht="48.75" customHeight="1">
      <c r="B4" s="490" t="s">
        <v>10</v>
      </c>
      <c r="C4" s="490" t="s">
        <v>161</v>
      </c>
      <c r="D4" s="521" t="s">
        <v>329</v>
      </c>
      <c r="E4" s="521" t="s">
        <v>60</v>
      </c>
      <c r="F4" s="490" t="s">
        <v>40</v>
      </c>
      <c r="G4" s="490"/>
      <c r="H4" s="490" t="s">
        <v>41</v>
      </c>
      <c r="I4" s="490"/>
      <c r="J4" s="519" t="s">
        <v>42</v>
      </c>
      <c r="K4" s="520"/>
      <c r="L4" s="519" t="s">
        <v>43</v>
      </c>
      <c r="M4" s="520"/>
      <c r="N4" s="523" t="s">
        <v>330</v>
      </c>
      <c r="O4" s="523" t="s">
        <v>60</v>
      </c>
      <c r="P4" s="525" t="s">
        <v>40</v>
      </c>
      <c r="Q4" s="525"/>
      <c r="R4" s="525" t="s">
        <v>41</v>
      </c>
      <c r="S4" s="525"/>
      <c r="T4" s="526" t="s">
        <v>42</v>
      </c>
      <c r="U4" s="527"/>
      <c r="V4" s="526" t="s">
        <v>43</v>
      </c>
      <c r="W4" s="527"/>
    </row>
    <row r="5" spans="2:25" s="122" customFormat="1" ht="33.75" customHeight="1">
      <c r="B5" s="490"/>
      <c r="C5" s="490"/>
      <c r="D5" s="522"/>
      <c r="E5" s="522"/>
      <c r="F5" s="123" t="s">
        <v>36</v>
      </c>
      <c r="G5" s="123" t="s">
        <v>34</v>
      </c>
      <c r="H5" s="123" t="s">
        <v>36</v>
      </c>
      <c r="I5" s="123" t="s">
        <v>34</v>
      </c>
      <c r="J5" s="123" t="s">
        <v>36</v>
      </c>
      <c r="K5" s="123" t="s">
        <v>34</v>
      </c>
      <c r="L5" s="126" t="s">
        <v>36</v>
      </c>
      <c r="M5" s="126" t="s">
        <v>34</v>
      </c>
      <c r="N5" s="524"/>
      <c r="O5" s="524"/>
      <c r="P5" s="151" t="s">
        <v>36</v>
      </c>
      <c r="Q5" s="151" t="s">
        <v>34</v>
      </c>
      <c r="R5" s="151" t="s">
        <v>36</v>
      </c>
      <c r="S5" s="151" t="s">
        <v>34</v>
      </c>
      <c r="T5" s="151" t="s">
        <v>36</v>
      </c>
      <c r="U5" s="151" t="s">
        <v>34</v>
      </c>
      <c r="V5" s="151" t="s">
        <v>36</v>
      </c>
      <c r="W5" s="151" t="s">
        <v>34</v>
      </c>
    </row>
    <row r="6" spans="2:25" ht="19.5" customHeight="1">
      <c r="B6" s="271">
        <v>1</v>
      </c>
      <c r="C6" s="272" t="s">
        <v>159</v>
      </c>
      <c r="D6" s="256" t="s">
        <v>187</v>
      </c>
      <c r="E6" s="145">
        <v>3</v>
      </c>
      <c r="F6" s="107">
        <f ca="1">SUM(МА!BK22,МА!BN22,МА!BT22)</f>
        <v>77</v>
      </c>
      <c r="G6" s="125">
        <f ca="1">F6/E6/МА!$F$6</f>
        <v>0.88505747126436785</v>
      </c>
      <c r="H6" s="107"/>
      <c r="I6" s="125"/>
      <c r="J6" s="145">
        <f ca="1">SUM(МА!BK23,МА!BN23,МА!BT23)</f>
        <v>10</v>
      </c>
      <c r="K6" s="125">
        <f ca="1">J6/E6/МА!$F$6</f>
        <v>0.11494252873563218</v>
      </c>
      <c r="L6" s="124">
        <f ca="1">SUM(МА!BK24,МА!BN24,МА!BT24)</f>
        <v>0</v>
      </c>
      <c r="M6" s="125">
        <f ca="1">L6/E6/МА!$F$6</f>
        <v>0</v>
      </c>
      <c r="N6" s="145" t="s">
        <v>188</v>
      </c>
      <c r="O6" s="145">
        <v>2</v>
      </c>
      <c r="P6" s="145">
        <f ca="1">SUM(МА!BU21,МА!BV21)</f>
        <v>49</v>
      </c>
      <c r="Q6" s="257">
        <f ca="1">P6/O6/МА!$F$6</f>
        <v>0.84482758620689657</v>
      </c>
      <c r="R6" s="205">
        <f ca="1">SUM(МА!BU22,МА!BV22)</f>
        <v>2</v>
      </c>
      <c r="S6" s="257">
        <f ca="1">R6/O6/МА!$F$6</f>
        <v>3.4482758620689655E-2</v>
      </c>
      <c r="T6" s="205">
        <f ca="1">SUM(МА!BU23,МА!BV23)</f>
        <v>7</v>
      </c>
      <c r="U6" s="257">
        <f ca="1">T6/O6/МА!$F$6</f>
        <v>0.1206896551724138</v>
      </c>
      <c r="V6" s="205">
        <f ca="1">SUM(МА!BU24,МА!BV24)</f>
        <v>0</v>
      </c>
      <c r="W6" s="257">
        <f ca="1">V6/O6/МА!$F$6</f>
        <v>0</v>
      </c>
      <c r="X6" s="206">
        <f ca="1">SUM(G6,K6,M6)</f>
        <v>1</v>
      </c>
      <c r="Y6" s="206">
        <f ca="1">SUM(Q6,S6,U6,W6)</f>
        <v>1</v>
      </c>
    </row>
    <row r="7" spans="2:25" ht="30" customHeight="1">
      <c r="B7" s="271">
        <v>2</v>
      </c>
      <c r="C7" s="272" t="s">
        <v>163</v>
      </c>
      <c r="D7" s="256" t="s">
        <v>189</v>
      </c>
      <c r="E7" s="145">
        <v>2</v>
      </c>
      <c r="F7" s="107">
        <f ca="1">SUM(МА!BL22,МА!BM22)</f>
        <v>46</v>
      </c>
      <c r="G7" s="125">
        <f ca="1">F7/E7/МА!$F$6</f>
        <v>0.7931034482758621</v>
      </c>
      <c r="H7" s="180"/>
      <c r="I7" s="125"/>
      <c r="J7" s="180">
        <f ca="1">SUM(МА!BL23,МА!BM23)</f>
        <v>11</v>
      </c>
      <c r="K7" s="125">
        <f ca="1">J7/E7/МА!$F$6</f>
        <v>0.18965517241379309</v>
      </c>
      <c r="L7" s="180">
        <f ca="1">SUM(МА!BL24,МА!BM24)</f>
        <v>1</v>
      </c>
      <c r="M7" s="125">
        <f ca="1">L7/E7/МА!$F$6</f>
        <v>1.7241379310344827E-2</v>
      </c>
      <c r="N7" s="145"/>
      <c r="O7" s="145"/>
      <c r="P7" s="145"/>
      <c r="Q7" s="257"/>
      <c r="R7" s="145"/>
      <c r="S7" s="257"/>
      <c r="T7" s="145"/>
      <c r="U7" s="257"/>
      <c r="V7" s="145"/>
      <c r="W7" s="257"/>
      <c r="X7" s="206">
        <f ca="1">SUM(G7,K7,M7)</f>
        <v>1</v>
      </c>
      <c r="Y7" s="206"/>
    </row>
    <row r="8" spans="2:25" ht="31.5" customHeight="1">
      <c r="B8" s="115">
        <v>3</v>
      </c>
      <c r="C8" s="228" t="s">
        <v>167</v>
      </c>
      <c r="D8" s="256" t="s">
        <v>190</v>
      </c>
      <c r="E8" s="256">
        <v>2</v>
      </c>
      <c r="F8" s="256">
        <f ca="1">SUM(МА!BO22,МА!BQ22)</f>
        <v>42</v>
      </c>
      <c r="G8" s="257">
        <f ca="1">F8/E8/МА!$F$6</f>
        <v>0.72413793103448276</v>
      </c>
      <c r="H8" s="256"/>
      <c r="I8" s="257"/>
      <c r="J8" s="256">
        <f ca="1">SUM(МА!BO23,МА!BQ23)</f>
        <v>16</v>
      </c>
      <c r="K8" s="257">
        <f ca="1">J8/E8/МА!$F$6</f>
        <v>0.27586206896551724</v>
      </c>
      <c r="L8" s="256">
        <f ca="1">SUM(МА!BO24,МА!BQ24)</f>
        <v>0</v>
      </c>
      <c r="M8" s="257">
        <f ca="1">L8/E8/МА!$F$6</f>
        <v>0</v>
      </c>
      <c r="N8" s="227">
        <v>14</v>
      </c>
      <c r="O8" s="227">
        <v>1</v>
      </c>
      <c r="P8" s="227">
        <f ca="1">МА!BZ21</f>
        <v>18</v>
      </c>
      <c r="Q8" s="257">
        <f ca="1">P8/O8/МА!$F$6</f>
        <v>0.62068965517241381</v>
      </c>
      <c r="R8" s="227">
        <f ca="1">МА!BZ22</f>
        <v>3</v>
      </c>
      <c r="S8" s="257">
        <f ca="1">R8/O8/МА!$F$6</f>
        <v>0.10344827586206896</v>
      </c>
      <c r="T8" s="227">
        <f ca="1">МА!BZ23</f>
        <v>8</v>
      </c>
      <c r="U8" s="257">
        <f ca="1">T8/O8/МА!$F$6</f>
        <v>0.27586206896551724</v>
      </c>
      <c r="V8" s="227">
        <f ca="1">МА!BZ24</f>
        <v>0</v>
      </c>
      <c r="W8" s="257">
        <f ca="1">V8/O8/МА!$F$6</f>
        <v>0</v>
      </c>
      <c r="X8" s="206">
        <f ca="1">SUM(G8,K8,M8)</f>
        <v>1</v>
      </c>
      <c r="Y8" s="206">
        <f ca="1">SUM(Q8,S8,U8,W8)</f>
        <v>1</v>
      </c>
    </row>
    <row r="9" spans="2:25" ht="47.25" customHeight="1">
      <c r="B9" s="271">
        <v>4</v>
      </c>
      <c r="C9" s="272" t="s">
        <v>191</v>
      </c>
      <c r="D9" s="256" t="s">
        <v>192</v>
      </c>
      <c r="E9" s="227">
        <v>3</v>
      </c>
      <c r="F9" s="227">
        <f ca="1">SUM(МА!BP22,МА!BR22,МА!BS22)</f>
        <v>75</v>
      </c>
      <c r="G9" s="257">
        <f ca="1">F9/E9/МА!$F$6</f>
        <v>0.86206896551724133</v>
      </c>
      <c r="H9" s="256"/>
      <c r="I9" s="257"/>
      <c r="J9" s="256">
        <f ca="1">SUM(МА!BP23,МА!BR23,МА!BS23)</f>
        <v>12</v>
      </c>
      <c r="K9" s="257">
        <f ca="1">J9/E9/МА!$F$6</f>
        <v>0.13793103448275862</v>
      </c>
      <c r="L9" s="256">
        <f ca="1">SUM(МА!BP24,МА!BR24,МА!BS24)</f>
        <v>0</v>
      </c>
      <c r="M9" s="257">
        <f ca="1">L9/E9/МА!$F$6</f>
        <v>0</v>
      </c>
      <c r="N9" s="227"/>
      <c r="O9" s="227"/>
      <c r="P9" s="227"/>
      <c r="Q9" s="257"/>
      <c r="R9" s="256"/>
      <c r="S9" s="257"/>
      <c r="T9" s="256"/>
      <c r="U9" s="257"/>
      <c r="V9" s="256"/>
      <c r="W9" s="257"/>
      <c r="X9" s="206">
        <f ca="1">SUM(G9,K9,M9)</f>
        <v>1</v>
      </c>
      <c r="Y9" s="206"/>
    </row>
    <row r="10" spans="2:25" ht="19.5" customHeight="1">
      <c r="B10" s="115">
        <v>5</v>
      </c>
      <c r="C10" s="228" t="s">
        <v>177</v>
      </c>
      <c r="D10" s="256"/>
      <c r="E10" s="256"/>
      <c r="F10" s="256"/>
      <c r="G10" s="257"/>
      <c r="H10" s="256"/>
      <c r="I10" s="257"/>
      <c r="J10" s="256"/>
      <c r="K10" s="257"/>
      <c r="L10" s="256"/>
      <c r="M10" s="257"/>
      <c r="N10" s="256">
        <v>13</v>
      </c>
      <c r="O10" s="256">
        <v>1</v>
      </c>
      <c r="P10" s="256">
        <f ca="1">МА!CA20</f>
        <v>14</v>
      </c>
      <c r="Q10" s="257">
        <f ca="1">P10/O10/МА!$F$6</f>
        <v>0.48275862068965519</v>
      </c>
      <c r="R10" s="256">
        <f ca="1">SUM(МА!CA21:CA22)</f>
        <v>10</v>
      </c>
      <c r="S10" s="257">
        <f ca="1">R10/O10/МА!$F$6</f>
        <v>0.34482758620689657</v>
      </c>
      <c r="T10" s="256">
        <f ca="1">МА!CA23</f>
        <v>5</v>
      </c>
      <c r="U10" s="257">
        <f ca="1">T10/O10/МА!$F$6</f>
        <v>0.17241379310344829</v>
      </c>
      <c r="V10" s="256">
        <f ca="1">МА!CA24</f>
        <v>0</v>
      </c>
      <c r="W10" s="257">
        <f ca="1">V10/O10/МА!$F$6</f>
        <v>0</v>
      </c>
      <c r="X10" s="206"/>
      <c r="Y10" s="206">
        <f ca="1">SUM(Q10,S10,U10,W10)</f>
        <v>1</v>
      </c>
    </row>
    <row r="11" spans="2:25">
      <c r="R11" s="206"/>
    </row>
    <row r="35" spans="2:25" ht="19.5" customHeight="1">
      <c r="B35" s="486" t="s">
        <v>209</v>
      </c>
      <c r="C35" s="486"/>
      <c r="D35" s="486"/>
      <c r="E35" s="486"/>
      <c r="F35" s="486"/>
      <c r="G35" s="486"/>
      <c r="H35" s="486"/>
      <c r="I35" s="486"/>
      <c r="J35" s="486"/>
      <c r="K35" s="486"/>
      <c r="L35" s="486"/>
      <c r="M35" s="486"/>
      <c r="N35" s="486"/>
      <c r="O35" s="486"/>
      <c r="P35" s="486"/>
      <c r="Q35" s="486"/>
      <c r="R35" s="486"/>
      <c r="S35" s="486"/>
      <c r="T35" s="486"/>
      <c r="U35" s="486"/>
      <c r="V35" s="486"/>
      <c r="W35" s="486"/>
    </row>
    <row r="37" spans="2:25" s="122" customFormat="1" ht="48.75" customHeight="1">
      <c r="B37" s="490" t="s">
        <v>10</v>
      </c>
      <c r="C37" s="490" t="s">
        <v>161</v>
      </c>
      <c r="D37" s="521" t="s">
        <v>329</v>
      </c>
      <c r="E37" s="521" t="s">
        <v>60</v>
      </c>
      <c r="F37" s="490" t="s">
        <v>40</v>
      </c>
      <c r="G37" s="490"/>
      <c r="H37" s="490" t="s">
        <v>41</v>
      </c>
      <c r="I37" s="490"/>
      <c r="J37" s="519" t="s">
        <v>42</v>
      </c>
      <c r="K37" s="520"/>
      <c r="L37" s="519" t="s">
        <v>43</v>
      </c>
      <c r="M37" s="520"/>
      <c r="N37" s="523" t="s">
        <v>330</v>
      </c>
      <c r="O37" s="523" t="s">
        <v>60</v>
      </c>
      <c r="P37" s="525" t="s">
        <v>40</v>
      </c>
      <c r="Q37" s="525"/>
      <c r="R37" s="525" t="s">
        <v>41</v>
      </c>
      <c r="S37" s="525"/>
      <c r="T37" s="526" t="s">
        <v>42</v>
      </c>
      <c r="U37" s="527"/>
      <c r="V37" s="526" t="s">
        <v>43</v>
      </c>
      <c r="W37" s="527"/>
    </row>
    <row r="38" spans="2:25" s="122" customFormat="1" ht="33.75" customHeight="1">
      <c r="B38" s="490"/>
      <c r="C38" s="490"/>
      <c r="D38" s="522"/>
      <c r="E38" s="522"/>
      <c r="F38" s="293" t="s">
        <v>36</v>
      </c>
      <c r="G38" s="293" t="s">
        <v>34</v>
      </c>
      <c r="H38" s="293" t="s">
        <v>36</v>
      </c>
      <c r="I38" s="293" t="s">
        <v>34</v>
      </c>
      <c r="J38" s="293" t="s">
        <v>36</v>
      </c>
      <c r="K38" s="293" t="s">
        <v>34</v>
      </c>
      <c r="L38" s="293" t="s">
        <v>36</v>
      </c>
      <c r="M38" s="293" t="s">
        <v>34</v>
      </c>
      <c r="N38" s="524"/>
      <c r="O38" s="524"/>
      <c r="P38" s="296" t="s">
        <v>36</v>
      </c>
      <c r="Q38" s="296" t="s">
        <v>34</v>
      </c>
      <c r="R38" s="296" t="s">
        <v>36</v>
      </c>
      <c r="S38" s="296" t="s">
        <v>34</v>
      </c>
      <c r="T38" s="296" t="s">
        <v>36</v>
      </c>
      <c r="U38" s="296" t="s">
        <v>34</v>
      </c>
      <c r="V38" s="296" t="s">
        <v>36</v>
      </c>
      <c r="W38" s="296" t="s">
        <v>34</v>
      </c>
    </row>
    <row r="39" spans="2:25" ht="18" customHeight="1">
      <c r="B39" s="271">
        <v>1</v>
      </c>
      <c r="C39" s="272" t="s">
        <v>220</v>
      </c>
      <c r="D39" s="256" t="s">
        <v>222</v>
      </c>
      <c r="E39" s="256">
        <v>5</v>
      </c>
      <c r="F39" s="256">
        <f ca="1">SUM(РУ!BK21:BM21,РУ!CJ19,РУ!BU21)</f>
        <v>67</v>
      </c>
      <c r="G39" s="257">
        <f ca="1">F39/$E39/РУ!$F$6</f>
        <v>0.46206896551724141</v>
      </c>
      <c r="H39" s="256">
        <f ca="1">SUM(РУ!BK22:BM22,РУ!CJ20:CJ22,РУ!BU22)</f>
        <v>40</v>
      </c>
      <c r="I39" s="257">
        <f ca="1">H39/$E39/РУ!$F$6</f>
        <v>0.27586206896551724</v>
      </c>
      <c r="J39" s="256">
        <f ca="1">SUM(РУ!BK23:BM23,РУ!CJ23,РУ!BU23)</f>
        <v>38</v>
      </c>
      <c r="K39" s="257">
        <f ca="1">J39/$E39/РУ!$F$6</f>
        <v>0.26206896551724135</v>
      </c>
      <c r="L39" s="256">
        <f ca="1">SUM(РУ!BK24:BM24,РУ!CJ24,РУ!BU24)</f>
        <v>0</v>
      </c>
      <c r="M39" s="257">
        <f ca="1">L39/$E39/РУ!$F$6</f>
        <v>0</v>
      </c>
      <c r="N39" s="256" t="s">
        <v>226</v>
      </c>
      <c r="O39" s="256">
        <v>2</v>
      </c>
      <c r="P39" s="256">
        <f ca="1">SUM(РУ!BW21:BX21)</f>
        <v>31</v>
      </c>
      <c r="Q39" s="257">
        <f ca="1">P39/$O39/РУ!$F$6</f>
        <v>0.53448275862068961</v>
      </c>
      <c r="R39" s="256">
        <f ca="1">SUM(РУ!BW22:BX22)</f>
        <v>6</v>
      </c>
      <c r="S39" s="257">
        <f ca="1">R39/$O39/РУ!$F$6</f>
        <v>0.10344827586206896</v>
      </c>
      <c r="T39" s="256">
        <f ca="1">SUM(РУ!BW23:BX23)</f>
        <v>21</v>
      </c>
      <c r="U39" s="257">
        <f ca="1">T39/$O39/РУ!$F$6</f>
        <v>0.36206896551724138</v>
      </c>
      <c r="V39" s="256">
        <f ca="1">SUM(РУ!BW24:BX24)</f>
        <v>0</v>
      </c>
      <c r="W39" s="257">
        <f ca="1">V39/$O39/РУ!$F$6</f>
        <v>0</v>
      </c>
      <c r="X39" s="206">
        <f ca="1">SUM(G39,I39,K39,M39)</f>
        <v>1</v>
      </c>
      <c r="Y39" s="206">
        <f ca="1">SUM(Q39,S39,U39,W39)</f>
        <v>1</v>
      </c>
    </row>
    <row r="40" spans="2:25" ht="15.75" customHeight="1">
      <c r="B40" s="115">
        <v>2</v>
      </c>
      <c r="C40" s="272" t="s">
        <v>221</v>
      </c>
      <c r="D40" s="200" t="s">
        <v>223</v>
      </c>
      <c r="E40" s="256">
        <v>5</v>
      </c>
      <c r="F40" s="256">
        <f ca="1">SUM(РУ!BN22:BP22,РУ!BQ21,РУ!BR22)</f>
        <v>102</v>
      </c>
      <c r="G40" s="257">
        <f ca="1">F40/$E40/РУ!$F$6</f>
        <v>0.70344827586206893</v>
      </c>
      <c r="H40" s="256">
        <f ca="1">РУ!BQ22</f>
        <v>6</v>
      </c>
      <c r="I40" s="257">
        <f ca="1">H40/$E40/РУ!$F$6</f>
        <v>4.1379310344827586E-2</v>
      </c>
      <c r="J40" s="256">
        <f ca="1">SUM(РУ!BN23:BR23)</f>
        <v>37</v>
      </c>
      <c r="K40" s="257">
        <f ca="1">J40/$E40/РУ!$F$6</f>
        <v>0.25517241379310346</v>
      </c>
      <c r="L40" s="256">
        <f ca="1">SUM(РУ!BN24:BR24)</f>
        <v>0</v>
      </c>
      <c r="M40" s="257">
        <f ca="1">L40/$E40/РУ!$F$6</f>
        <v>0</v>
      </c>
      <c r="N40" s="256">
        <v>11</v>
      </c>
      <c r="O40" s="256">
        <v>1</v>
      </c>
      <c r="P40" s="256">
        <f ca="1">РУ!BV21</f>
        <v>16</v>
      </c>
      <c r="Q40" s="257">
        <f ca="1">P40/$O40/РУ!$F$6</f>
        <v>0.55172413793103448</v>
      </c>
      <c r="R40" s="256">
        <f ca="1">РУ!BV22</f>
        <v>8</v>
      </c>
      <c r="S40" s="257">
        <f ca="1">R40/$O40/РУ!$F$6</f>
        <v>0.27586206896551724</v>
      </c>
      <c r="T40" s="256">
        <f ca="1">РУ!BV23</f>
        <v>5</v>
      </c>
      <c r="U40" s="257">
        <f ca="1">T40/$O40/РУ!$F$6</f>
        <v>0.17241379310344829</v>
      </c>
      <c r="V40" s="256">
        <f ca="1">РУ!BV24</f>
        <v>0</v>
      </c>
      <c r="W40" s="257">
        <f ca="1">V40/$O40/РУ!$F$6</f>
        <v>0</v>
      </c>
      <c r="X40" s="206">
        <f ca="1">SUM(G40,I40,K40,M40)</f>
        <v>1</v>
      </c>
      <c r="Y40" s="206">
        <f ca="1">SUM(Q40,S40,U40,W40)</f>
        <v>1</v>
      </c>
    </row>
    <row r="65" spans="2:25" ht="19.5">
      <c r="B65" s="486" t="s">
        <v>253</v>
      </c>
      <c r="C65" s="486"/>
      <c r="D65" s="486"/>
      <c r="E65" s="486"/>
      <c r="F65" s="486"/>
      <c r="G65" s="486"/>
      <c r="H65" s="486"/>
      <c r="I65" s="486"/>
      <c r="J65" s="486"/>
      <c r="K65" s="486"/>
      <c r="L65" s="486"/>
      <c r="M65" s="486"/>
      <c r="N65" s="486"/>
      <c r="O65" s="486"/>
      <c r="P65" s="486"/>
      <c r="Q65" s="486"/>
      <c r="R65" s="486"/>
      <c r="S65" s="486"/>
      <c r="T65" s="486"/>
      <c r="U65" s="486"/>
      <c r="V65" s="486"/>
      <c r="W65" s="486"/>
    </row>
    <row r="67" spans="2:25" ht="54" customHeight="1">
      <c r="B67" s="490" t="s">
        <v>240</v>
      </c>
      <c r="C67" s="490" t="s">
        <v>254</v>
      </c>
      <c r="D67" s="521" t="s">
        <v>329</v>
      </c>
      <c r="E67" s="521" t="s">
        <v>60</v>
      </c>
      <c r="F67" s="490" t="s">
        <v>40</v>
      </c>
      <c r="G67" s="490"/>
      <c r="H67" s="490" t="s">
        <v>41</v>
      </c>
      <c r="I67" s="490"/>
      <c r="J67" s="519" t="s">
        <v>42</v>
      </c>
      <c r="K67" s="520"/>
      <c r="L67" s="519" t="s">
        <v>43</v>
      </c>
      <c r="M67" s="520"/>
      <c r="N67" s="523" t="s">
        <v>330</v>
      </c>
      <c r="O67" s="523" t="s">
        <v>60</v>
      </c>
      <c r="P67" s="525" t="s">
        <v>40</v>
      </c>
      <c r="Q67" s="525"/>
      <c r="R67" s="525" t="s">
        <v>41</v>
      </c>
      <c r="S67" s="525"/>
      <c r="T67" s="526" t="s">
        <v>42</v>
      </c>
      <c r="U67" s="527"/>
      <c r="V67" s="526" t="s">
        <v>43</v>
      </c>
      <c r="W67" s="527"/>
    </row>
    <row r="68" spans="2:25" ht="21.75" customHeight="1">
      <c r="B68" s="490"/>
      <c r="C68" s="490"/>
      <c r="D68" s="522"/>
      <c r="E68" s="522"/>
      <c r="F68" s="325" t="s">
        <v>36</v>
      </c>
      <c r="G68" s="325" t="s">
        <v>34</v>
      </c>
      <c r="H68" s="325" t="s">
        <v>36</v>
      </c>
      <c r="I68" s="325" t="s">
        <v>34</v>
      </c>
      <c r="J68" s="325" t="s">
        <v>36</v>
      </c>
      <c r="K68" s="325" t="s">
        <v>34</v>
      </c>
      <c r="L68" s="325" t="s">
        <v>36</v>
      </c>
      <c r="M68" s="325" t="s">
        <v>34</v>
      </c>
      <c r="N68" s="524"/>
      <c r="O68" s="524"/>
      <c r="P68" s="332" t="s">
        <v>36</v>
      </c>
      <c r="Q68" s="332" t="s">
        <v>34</v>
      </c>
      <c r="R68" s="332" t="s">
        <v>36</v>
      </c>
      <c r="S68" s="332" t="s">
        <v>34</v>
      </c>
      <c r="T68" s="332" t="s">
        <v>36</v>
      </c>
      <c r="U68" s="332" t="s">
        <v>34</v>
      </c>
      <c r="V68" s="332" t="s">
        <v>36</v>
      </c>
      <c r="W68" s="332" t="s">
        <v>34</v>
      </c>
    </row>
    <row r="69" spans="2:25" ht="81.75" customHeight="1">
      <c r="B69" s="271">
        <v>1</v>
      </c>
      <c r="C69" s="272" t="s">
        <v>255</v>
      </c>
      <c r="D69" s="256" t="s">
        <v>256</v>
      </c>
      <c r="E69" s="256">
        <v>5</v>
      </c>
      <c r="F69" s="256">
        <f ca="1">SUM(ЧТ!BK22:BN22,ЧТ!BP22)</f>
        <v>113</v>
      </c>
      <c r="G69" s="257">
        <f ca="1">F69/$E69/ЧТ!$E$6</f>
        <v>0.77931034482758621</v>
      </c>
      <c r="H69" s="256"/>
      <c r="I69" s="257"/>
      <c r="J69" s="256">
        <f ca="1">SUM(ЧТ!BK23:BN23,ЧТ!BP23)</f>
        <v>27</v>
      </c>
      <c r="K69" s="257">
        <f ca="1">J69/$E69/ЧТ!$E$6</f>
        <v>0.18620689655172415</v>
      </c>
      <c r="L69" s="256">
        <f ca="1">SUM(ЧТ!BK24:BN24,ЧТ!BP24)</f>
        <v>5</v>
      </c>
      <c r="M69" s="257">
        <f ca="1">L69/$E69/ЧТ!$E$6</f>
        <v>3.4482758620689655E-2</v>
      </c>
      <c r="N69" s="256"/>
      <c r="O69" s="256"/>
      <c r="P69" s="256"/>
      <c r="Q69" s="257"/>
      <c r="R69" s="256"/>
      <c r="S69" s="257"/>
      <c r="T69" s="256"/>
      <c r="U69" s="257"/>
      <c r="V69" s="256"/>
      <c r="W69" s="257"/>
      <c r="X69" s="206">
        <f ca="1">SUM(G69,I69,K69,M69)</f>
        <v>1</v>
      </c>
    </row>
    <row r="70" spans="2:25" ht="99.75" customHeight="1">
      <c r="B70" s="115">
        <v>2</v>
      </c>
      <c r="C70" s="272" t="s">
        <v>257</v>
      </c>
      <c r="D70" s="200" t="s">
        <v>258</v>
      </c>
      <c r="E70" s="256">
        <v>1</v>
      </c>
      <c r="F70" s="256">
        <f ca="1">ЧТ!BQ22</f>
        <v>14</v>
      </c>
      <c r="G70" s="257">
        <f ca="1">F70/$E70/ЧТ!$E$6</f>
        <v>0.48275862068965519</v>
      </c>
      <c r="H70" s="256"/>
      <c r="I70" s="257"/>
      <c r="J70" s="256">
        <f ca="1">ЧТ!BQ23</f>
        <v>15</v>
      </c>
      <c r="K70" s="257">
        <f ca="1">J70/$E70/ЧТ!$E$6</f>
        <v>0.51724137931034486</v>
      </c>
      <c r="L70" s="256">
        <f ca="1">ЧТ!BQ24</f>
        <v>0</v>
      </c>
      <c r="M70" s="257">
        <f ca="1">L70/$E70/ЧТ!$E$6</f>
        <v>0</v>
      </c>
      <c r="N70" s="256" t="s">
        <v>259</v>
      </c>
      <c r="O70" s="256">
        <v>2</v>
      </c>
      <c r="P70" s="256">
        <f ca="1">SUM(ЧТ!BS21:BT21)</f>
        <v>28</v>
      </c>
      <c r="Q70" s="257">
        <f ca="1">P70/$O70/ЧТ!$E$6</f>
        <v>0.48275862068965519</v>
      </c>
      <c r="R70" s="256">
        <f ca="1">SUM(ЧТ!BS22:BT22)</f>
        <v>16</v>
      </c>
      <c r="S70" s="257">
        <f ca="1">R70/$O70/ЧТ!$E$6</f>
        <v>0.27586206896551724</v>
      </c>
      <c r="T70" s="256">
        <f ca="1">SUM(ЧТ!BS23:BT23)</f>
        <v>13</v>
      </c>
      <c r="U70" s="257">
        <f ca="1">T70/$O70/ЧТ!$E$6</f>
        <v>0.22413793103448276</v>
      </c>
      <c r="V70" s="256">
        <f ca="1">SUM(ЧТ!BS24:BT24)</f>
        <v>1</v>
      </c>
      <c r="W70" s="257">
        <f ca="1">V70/$O70/ЧТ!$E$6</f>
        <v>1.7241379310344827E-2</v>
      </c>
      <c r="X70" s="206">
        <f t="shared" ref="X70:X72" ca="1" si="0">SUM(G70,I70,K70,M70)</f>
        <v>1</v>
      </c>
      <c r="Y70" s="206">
        <f ca="1">SUM(Q70,S70,U70,W70)</f>
        <v>1</v>
      </c>
    </row>
    <row r="71" spans="2:25" ht="56.25" customHeight="1">
      <c r="B71" s="115">
        <v>3</v>
      </c>
      <c r="C71" s="272" t="s">
        <v>260</v>
      </c>
      <c r="D71" s="200" t="s">
        <v>262</v>
      </c>
      <c r="E71" s="256">
        <v>1</v>
      </c>
      <c r="F71" s="256">
        <f ca="1">ЧТ!BO21</f>
        <v>14</v>
      </c>
      <c r="G71" s="257">
        <f ca="1">F71/$E71/ЧТ!$E$6</f>
        <v>0.48275862068965519</v>
      </c>
      <c r="H71" s="256">
        <f ca="1">ЧТ!BO22</f>
        <v>8</v>
      </c>
      <c r="I71" s="257">
        <f ca="1">H71/$E71/ЧТ!$E$6</f>
        <v>0.27586206896551724</v>
      </c>
      <c r="J71" s="256">
        <f ca="1">ЧТ!BO23</f>
        <v>6</v>
      </c>
      <c r="K71" s="257">
        <f ca="1">J71/$E71/ЧТ!$E$6</f>
        <v>0.20689655172413793</v>
      </c>
      <c r="L71" s="256">
        <f ca="1">ЧТ!BO24</f>
        <v>1</v>
      </c>
      <c r="M71" s="257">
        <f ca="1">L71/$E71/ЧТ!$E$6</f>
        <v>3.4482758620689655E-2</v>
      </c>
      <c r="N71" s="256"/>
      <c r="O71" s="256"/>
      <c r="P71" s="256"/>
      <c r="Q71" s="257"/>
      <c r="R71" s="256"/>
      <c r="S71" s="257"/>
      <c r="T71" s="256"/>
      <c r="U71" s="257"/>
      <c r="V71" s="256"/>
      <c r="W71" s="257"/>
      <c r="X71" s="206">
        <f t="shared" ca="1" si="0"/>
        <v>0.99999999999999989</v>
      </c>
    </row>
    <row r="72" spans="2:25" ht="114.75" customHeight="1">
      <c r="B72" s="115">
        <v>4</v>
      </c>
      <c r="C72" s="272" t="s">
        <v>261</v>
      </c>
      <c r="D72" s="200" t="s">
        <v>263</v>
      </c>
      <c r="E72" s="256">
        <v>1</v>
      </c>
      <c r="F72" s="256">
        <f ca="1">ЧТ!BR21</f>
        <v>13</v>
      </c>
      <c r="G72" s="257">
        <f ca="1">F72/$E72/ЧТ!$E$6</f>
        <v>0.44827586206896552</v>
      </c>
      <c r="H72" s="256">
        <f ca="1">ЧТ!BR22</f>
        <v>5</v>
      </c>
      <c r="I72" s="257">
        <f ca="1">H72/$E72/ЧТ!$E$6</f>
        <v>0.17241379310344829</v>
      </c>
      <c r="J72" s="256">
        <f ca="1">ЧТ!BR23</f>
        <v>11</v>
      </c>
      <c r="K72" s="257">
        <f ca="1">J72/$E72/ЧТ!$E$6</f>
        <v>0.37931034482758619</v>
      </c>
      <c r="L72" s="256">
        <f ca="1">ЧТ!BR24</f>
        <v>0</v>
      </c>
      <c r="M72" s="257">
        <f ca="1">L72/$E72/ЧТ!$E$6</f>
        <v>0</v>
      </c>
      <c r="N72" s="256"/>
      <c r="O72" s="256"/>
      <c r="P72" s="256"/>
      <c r="Q72" s="257"/>
      <c r="R72" s="256"/>
      <c r="S72" s="257"/>
      <c r="T72" s="256"/>
      <c r="U72" s="257"/>
      <c r="V72" s="256"/>
      <c r="W72" s="257"/>
      <c r="X72" s="206">
        <f t="shared" ca="1" si="0"/>
        <v>1</v>
      </c>
    </row>
  </sheetData>
  <sheetProtection password="C621" sheet="1" objects="1" scenarios="1" selectLockedCells="1" selectUnlockedCells="1"/>
  <mergeCells count="47">
    <mergeCell ref="B65:W65"/>
    <mergeCell ref="B67:B68"/>
    <mergeCell ref="C67:C68"/>
    <mergeCell ref="D67:D68"/>
    <mergeCell ref="E67:E68"/>
    <mergeCell ref="F67:G67"/>
    <mergeCell ref="H67:I67"/>
    <mergeCell ref="J67:K67"/>
    <mergeCell ref="L67:M67"/>
    <mergeCell ref="N67:N68"/>
    <mergeCell ref="O67:O68"/>
    <mergeCell ref="P67:Q67"/>
    <mergeCell ref="R67:S67"/>
    <mergeCell ref="T67:U67"/>
    <mergeCell ref="V67:W67"/>
    <mergeCell ref="B35:W35"/>
    <mergeCell ref="B37:B38"/>
    <mergeCell ref="C37:C38"/>
    <mergeCell ref="D37:D38"/>
    <mergeCell ref="E37:E38"/>
    <mergeCell ref="F37:G37"/>
    <mergeCell ref="H37:I37"/>
    <mergeCell ref="J37:K37"/>
    <mergeCell ref="L37:M37"/>
    <mergeCell ref="N37:N38"/>
    <mergeCell ref="O37:O38"/>
    <mergeCell ref="P37:Q37"/>
    <mergeCell ref="R37:S37"/>
    <mergeCell ref="T37:U37"/>
    <mergeCell ref="V37:W37"/>
    <mergeCell ref="N4:N5"/>
    <mergeCell ref="B2:W2"/>
    <mergeCell ref="P4:Q4"/>
    <mergeCell ref="R4:S4"/>
    <mergeCell ref="T4:U4"/>
    <mergeCell ref="V4:W4"/>
    <mergeCell ref="O4:O5"/>
    <mergeCell ref="B4:B5"/>
    <mergeCell ref="C4:C5"/>
    <mergeCell ref="C1:G1"/>
    <mergeCell ref="K1:L1"/>
    <mergeCell ref="F4:G4"/>
    <mergeCell ref="H4:I4"/>
    <mergeCell ref="J4:K4"/>
    <mergeCell ref="L4:M4"/>
    <mergeCell ref="D4:D5"/>
    <mergeCell ref="E4:E5"/>
  </mergeCells>
  <pageMargins left="0.7" right="0.7" top="0.75" bottom="0.75" header="0.3" footer="0.3"/>
  <pageSetup paperSize="9" scale="70" fitToHeight="0" orientation="landscape" r:id="rId1"/>
  <headerFooter>
    <oddHeader>&amp;CКГБУ "Региональный центр оценки качества образования"</oddHeader>
  </headerFooter>
  <rowBreaks count="2" manualBreakCount="2">
    <brk id="34" max="16383" man="1"/>
    <brk id="64" max="16383" man="1"/>
  </rowBreaks>
  <drawing r:id="rId2"/>
</worksheet>
</file>

<file path=xl/worksheets/sheet12.xml><?xml version="1.0" encoding="utf-8"?>
<worksheet xmlns="http://schemas.openxmlformats.org/spreadsheetml/2006/main" xmlns:r="http://schemas.openxmlformats.org/officeDocument/2006/relationships">
  <sheetPr codeName="Лист14"/>
  <dimension ref="A1:V43"/>
  <sheetViews>
    <sheetView topLeftCell="C1" workbookViewId="0">
      <selection activeCell="V4" sqref="V4"/>
    </sheetView>
  </sheetViews>
  <sheetFormatPr defaultRowHeight="12.75"/>
  <cols>
    <col min="1" max="1" width="10.5703125" customWidth="1"/>
    <col min="2" max="3" width="9.140625" style="118"/>
  </cols>
  <sheetData>
    <row r="1" spans="1:22">
      <c r="A1">
        <f>МА!A23</f>
        <v>30</v>
      </c>
      <c r="B1" s="179" t="s">
        <v>85</v>
      </c>
    </row>
    <row r="2" spans="1:22">
      <c r="B2" s="528" t="s">
        <v>205</v>
      </c>
      <c r="C2" s="528"/>
      <c r="D2" s="528"/>
      <c r="E2" s="528"/>
      <c r="F2" s="528"/>
      <c r="G2" s="528"/>
      <c r="H2" s="323"/>
      <c r="I2" s="323"/>
      <c r="J2" s="529" t="s">
        <v>206</v>
      </c>
      <c r="K2" s="529"/>
      <c r="L2" s="529"/>
      <c r="M2" s="529"/>
      <c r="N2" s="529"/>
      <c r="P2" s="333"/>
      <c r="Q2" s="529" t="s">
        <v>238</v>
      </c>
      <c r="R2" s="529"/>
      <c r="S2" s="529"/>
      <c r="T2" s="529"/>
      <c r="U2" s="529"/>
    </row>
    <row r="3" spans="1:22" s="91" customFormat="1" ht="51">
      <c r="A3" s="91" t="s">
        <v>58</v>
      </c>
      <c r="B3" s="149" t="s">
        <v>86</v>
      </c>
      <c r="C3" s="149"/>
      <c r="D3" s="91" t="s">
        <v>87</v>
      </c>
      <c r="G3" s="91" t="s">
        <v>158</v>
      </c>
      <c r="H3" s="91" t="s">
        <v>207</v>
      </c>
      <c r="I3" s="91" t="s">
        <v>58</v>
      </c>
      <c r="J3" s="149" t="s">
        <v>86</v>
      </c>
      <c r="K3" s="149"/>
      <c r="L3" s="91" t="s">
        <v>87</v>
      </c>
      <c r="N3" s="91" t="s">
        <v>158</v>
      </c>
      <c r="O3" s="91" t="s">
        <v>207</v>
      </c>
      <c r="P3" s="91" t="s">
        <v>58</v>
      </c>
      <c r="Q3" s="149" t="s">
        <v>86</v>
      </c>
      <c r="R3" s="149"/>
      <c r="S3" s="91" t="s">
        <v>87</v>
      </c>
      <c r="U3" s="91" t="s">
        <v>158</v>
      </c>
      <c r="V3" s="91" t="s">
        <v>207</v>
      </c>
    </row>
    <row r="4" spans="1:22">
      <c r="A4">
        <f>IF(МА!D25&lt;&gt;"УЧЕНИК НЕ ВЫПОЛНЯЛ РАБОТУ",МА!C25,"")</f>
        <v>1</v>
      </c>
      <c r="B4" s="118">
        <f>МА!AX25</f>
        <v>0.9</v>
      </c>
      <c r="C4" s="118">
        <f>IFERROR(100%-B4,"")</f>
        <v>9.9999999999999978E-2</v>
      </c>
      <c r="D4" s="121">
        <f>МА!AZ25</f>
        <v>0.77777777777777779</v>
      </c>
      <c r="E4" s="150">
        <f>IFERROR(100%-D4,"")</f>
        <v>0.22222222222222221</v>
      </c>
      <c r="F4" s="118">
        <v>0.5</v>
      </c>
      <c r="G4" s="121">
        <f ca="1">МА!AV25</f>
        <v>0.84210526315789469</v>
      </c>
      <c r="H4" s="121">
        <f ca="1">МА!$AZ$24</f>
        <v>0.75862068965517249</v>
      </c>
      <c r="I4">
        <f>IF(РУ!D25&lt;&gt;"УЧЕНИК НЕ ВЫПОЛНЯЛ РАБОТУ",РУ!C25,"")</f>
        <v>1</v>
      </c>
      <c r="J4" s="118">
        <f>РУ!AX25</f>
        <v>0.7</v>
      </c>
      <c r="K4" s="118">
        <f>IFERROR(100%-J4,"")</f>
        <v>0.30000000000000004</v>
      </c>
      <c r="L4" s="118">
        <f>РУ!AZ25</f>
        <v>1</v>
      </c>
      <c r="M4" s="150">
        <f>IFERROR(100%-L4,"")</f>
        <v>0</v>
      </c>
      <c r="N4" s="121">
        <f ca="1">РУ!AV25</f>
        <v>0.70833333333333337</v>
      </c>
      <c r="O4" s="118">
        <f ca="1">РУ!$AV$24</f>
        <v>0.64367816091954011</v>
      </c>
      <c r="P4">
        <f>IF(ЧТ!D25&lt;&gt;"УЧЕНИК НЕ ВЫПОЛНЯЛ РАБОТУ",ЧТ!C25,"")</f>
        <v>1</v>
      </c>
      <c r="Q4" s="121">
        <f>ЧТ!AX25</f>
        <v>0.75</v>
      </c>
      <c r="R4" s="118">
        <f>IFERROR(100%-Q4,"")</f>
        <v>0.25</v>
      </c>
      <c r="S4" s="121">
        <f>ЧТ!AZ25</f>
        <v>0.5</v>
      </c>
      <c r="T4" s="150">
        <f>IFERROR(100%-S4,"")</f>
        <v>0.5</v>
      </c>
      <c r="U4" s="121">
        <f ca="1">ЧТ!AV25</f>
        <v>0.7142857142857143</v>
      </c>
      <c r="V4" s="118">
        <f ca="1">ЧТ!$AV$24</f>
        <v>0.65517241379310354</v>
      </c>
    </row>
    <row r="5" spans="1:22">
      <c r="A5">
        <f>IF(МА!D26&lt;&gt;"УЧЕНИК НЕ ВЫПОЛНЯЛ РАБОТУ",МА!C26,"")</f>
        <v>2</v>
      </c>
      <c r="B5" s="118">
        <f>МА!AX26</f>
        <v>0.5</v>
      </c>
      <c r="C5" s="118">
        <f t="shared" ref="C5:C43" si="0">IFERROR(100%-B5,"")</f>
        <v>0.5</v>
      </c>
      <c r="D5" s="121">
        <f>МА!AZ26</f>
        <v>0</v>
      </c>
      <c r="E5" s="150">
        <f t="shared" ref="E5:E43" si="1">IFERROR(100%-D5,"")</f>
        <v>1</v>
      </c>
      <c r="F5" s="118">
        <v>0.5</v>
      </c>
      <c r="G5" s="121">
        <f ca="1">МА!AV26</f>
        <v>0.26315789473684209</v>
      </c>
      <c r="H5" s="121">
        <f ca="1">МА!$AZ$24</f>
        <v>0.75862068965517249</v>
      </c>
      <c r="I5">
        <f>IF(РУ!D26&lt;&gt;"УЧЕНИК НЕ ВЫПОЛНЯЛ РАБОТУ",РУ!C26,"")</f>
        <v>2</v>
      </c>
      <c r="J5" s="118">
        <f>РУ!AX26</f>
        <v>0.6</v>
      </c>
      <c r="K5" s="118">
        <f t="shared" ref="K5:K43" si="2">IFERROR(100%-J5,"")</f>
        <v>0.4</v>
      </c>
      <c r="L5" s="118">
        <f>РУ!AZ26</f>
        <v>0.33333333333333331</v>
      </c>
      <c r="M5" s="150">
        <f t="shared" ref="M5:M43" si="3">IFERROR(100%-L5,"")</f>
        <v>0.66666666666666674</v>
      </c>
      <c r="N5" s="121">
        <f ca="1">РУ!AV26</f>
        <v>0.33333333333333331</v>
      </c>
      <c r="O5" s="118">
        <f ca="1">РУ!$AV$24</f>
        <v>0.64367816091954011</v>
      </c>
      <c r="P5">
        <f>IF(ЧТ!D26&lt;&gt;"УЧЕНИК НЕ ВЫПОЛНЯЛ РАБОТУ",ЧТ!C26,"")</f>
        <v>2</v>
      </c>
      <c r="Q5" s="121">
        <f>ЧТ!AX26</f>
        <v>0.625</v>
      </c>
      <c r="R5" s="118">
        <f t="shared" ref="R5:R43" si="4">IFERROR(100%-Q5,"")</f>
        <v>0.375</v>
      </c>
      <c r="S5" s="121">
        <f>ЧТ!AZ26</f>
        <v>0.5</v>
      </c>
      <c r="T5" s="150">
        <f t="shared" ref="T5:T43" si="5">IFERROR(100%-S5,"")</f>
        <v>0.5</v>
      </c>
      <c r="U5" s="121">
        <f ca="1">ЧТ!AV26</f>
        <v>0.5</v>
      </c>
      <c r="V5" s="118">
        <f ca="1">ЧТ!$AV$24</f>
        <v>0.65517241379310354</v>
      </c>
    </row>
    <row r="6" spans="1:22">
      <c r="A6">
        <f>IF(МА!D27&lt;&gt;"УЧЕНИК НЕ ВЫПОЛНЯЛ РАБОТУ",МА!C27,"")</f>
        <v>3</v>
      </c>
      <c r="B6" s="118">
        <f>МА!AX27</f>
        <v>0.9</v>
      </c>
      <c r="C6" s="118">
        <f t="shared" si="0"/>
        <v>9.9999999999999978E-2</v>
      </c>
      <c r="D6" s="121">
        <f>МА!AZ27</f>
        <v>0.88888888888888884</v>
      </c>
      <c r="E6" s="150">
        <f t="shared" si="1"/>
        <v>0.11111111111111116</v>
      </c>
      <c r="F6" s="118">
        <v>0.5</v>
      </c>
      <c r="G6" s="121">
        <f ca="1">МА!AV27</f>
        <v>0.89473684210526316</v>
      </c>
      <c r="H6" s="121">
        <f ca="1">МА!$AZ$24</f>
        <v>0.75862068965517249</v>
      </c>
      <c r="I6">
        <f>IF(РУ!D27&lt;&gt;"УЧЕНИК НЕ ВЫПОЛНЯЛ РАБОТУ",РУ!C27,"")</f>
        <v>3</v>
      </c>
      <c r="J6" s="118">
        <f>РУ!AX27</f>
        <v>0.7</v>
      </c>
      <c r="K6" s="118">
        <f t="shared" si="2"/>
        <v>0.30000000000000004</v>
      </c>
      <c r="L6" s="118">
        <f>РУ!AZ27</f>
        <v>0.83333333333333337</v>
      </c>
      <c r="M6" s="150">
        <f t="shared" si="3"/>
        <v>0.16666666666666663</v>
      </c>
      <c r="N6" s="121">
        <f ca="1">РУ!AV27</f>
        <v>0.70833333333333337</v>
      </c>
      <c r="O6" s="118">
        <f ca="1">РУ!$AV$24</f>
        <v>0.64367816091954011</v>
      </c>
      <c r="P6">
        <f>IF(ЧТ!D27&lt;&gt;"УЧЕНИК НЕ ВЫПОЛНЯЛ РАБОТУ",ЧТ!C27,"")</f>
        <v>3</v>
      </c>
      <c r="Q6" s="121">
        <f>ЧТ!AX27</f>
        <v>0.75</v>
      </c>
      <c r="R6" s="118">
        <f t="shared" si="4"/>
        <v>0.25</v>
      </c>
      <c r="S6" s="121">
        <f>ЧТ!AZ27</f>
        <v>0.25</v>
      </c>
      <c r="T6" s="150">
        <f t="shared" si="5"/>
        <v>0.75</v>
      </c>
      <c r="U6" s="121">
        <f ca="1">ЧТ!AV27</f>
        <v>0.6428571428571429</v>
      </c>
      <c r="V6" s="118">
        <f ca="1">ЧТ!$AV$24</f>
        <v>0.65517241379310354</v>
      </c>
    </row>
    <row r="7" spans="1:22">
      <c r="A7">
        <f>IF(МА!D28&lt;&gt;"УЧЕНИК НЕ ВЫПОЛНЯЛ РАБОТУ",МА!C28,"")</f>
        <v>4</v>
      </c>
      <c r="B7" s="118">
        <f>МА!AX28</f>
        <v>0.9</v>
      </c>
      <c r="C7" s="118">
        <f t="shared" si="0"/>
        <v>9.9999999999999978E-2</v>
      </c>
      <c r="D7" s="121">
        <f>МА!AZ28</f>
        <v>0.44444444444444442</v>
      </c>
      <c r="E7" s="150">
        <f t="shared" si="1"/>
        <v>0.55555555555555558</v>
      </c>
      <c r="F7" s="118">
        <v>0.5</v>
      </c>
      <c r="G7" s="121">
        <f ca="1">МА!AV28</f>
        <v>0.68421052631578949</v>
      </c>
      <c r="H7" s="121">
        <f ca="1">МА!$AZ$24</f>
        <v>0.75862068965517249</v>
      </c>
      <c r="I7">
        <f>IF(РУ!D28&lt;&gt;"УЧЕНИК НЕ ВЫПОЛНЯЛ РАБОТУ",РУ!C28,"")</f>
        <v>4</v>
      </c>
      <c r="J7" s="118">
        <f>РУ!AX28</f>
        <v>0.6</v>
      </c>
      <c r="K7" s="118">
        <f t="shared" si="2"/>
        <v>0.4</v>
      </c>
      <c r="L7" s="118">
        <f>РУ!AZ28</f>
        <v>1</v>
      </c>
      <c r="M7" s="150">
        <f t="shared" si="3"/>
        <v>0</v>
      </c>
      <c r="N7" s="121">
        <f ca="1">РУ!AV28</f>
        <v>0.625</v>
      </c>
      <c r="O7" s="118">
        <f ca="1">РУ!$AV$24</f>
        <v>0.64367816091954011</v>
      </c>
      <c r="P7">
        <f>IF(ЧТ!D28&lt;&gt;"УЧЕНИК НЕ ВЫПОЛНЯЛ РАБОТУ",ЧТ!C28,"")</f>
        <v>4</v>
      </c>
      <c r="Q7" s="121">
        <f>ЧТ!AX28</f>
        <v>0.5</v>
      </c>
      <c r="R7" s="118">
        <f t="shared" si="4"/>
        <v>0.5</v>
      </c>
      <c r="S7" s="121">
        <f>ЧТ!AZ28</f>
        <v>0.5</v>
      </c>
      <c r="T7" s="150">
        <f t="shared" si="5"/>
        <v>0.5</v>
      </c>
      <c r="U7" s="121">
        <f ca="1">ЧТ!AV28</f>
        <v>0.5</v>
      </c>
      <c r="V7" s="118">
        <f ca="1">ЧТ!$AV$24</f>
        <v>0.65517241379310354</v>
      </c>
    </row>
    <row r="8" spans="1:22">
      <c r="A8">
        <f>IF(МА!D29&lt;&gt;"УЧЕНИК НЕ ВЫПОЛНЯЛ РАБОТУ",МА!C29,"")</f>
        <v>5</v>
      </c>
      <c r="B8" s="118">
        <f>МА!AX29</f>
        <v>1</v>
      </c>
      <c r="C8" s="118">
        <f t="shared" si="0"/>
        <v>0</v>
      </c>
      <c r="D8" s="121">
        <f>МА!AZ29</f>
        <v>0.88888888888888884</v>
      </c>
      <c r="E8" s="150">
        <f t="shared" si="1"/>
        <v>0.11111111111111116</v>
      </c>
      <c r="F8" s="118">
        <v>0.5</v>
      </c>
      <c r="G8" s="121">
        <f ca="1">МА!AV29</f>
        <v>0.94736842105263153</v>
      </c>
      <c r="H8" s="121">
        <f ca="1">МА!$AZ$24</f>
        <v>0.75862068965517249</v>
      </c>
      <c r="I8">
        <f>IF(РУ!D29&lt;&gt;"УЧЕНИК НЕ ВЫПОЛНЯЛ РАБОТУ",РУ!C29,"")</f>
        <v>5</v>
      </c>
      <c r="J8" s="118">
        <f>РУ!AX29</f>
        <v>0.9</v>
      </c>
      <c r="K8" s="118">
        <f t="shared" si="2"/>
        <v>9.9999999999999978E-2</v>
      </c>
      <c r="L8" s="118">
        <f>РУ!AZ29</f>
        <v>0.66666666666666663</v>
      </c>
      <c r="M8" s="150">
        <f t="shared" si="3"/>
        <v>0.33333333333333337</v>
      </c>
      <c r="N8" s="121">
        <f ca="1">РУ!AV29</f>
        <v>0.83333333333333337</v>
      </c>
      <c r="O8" s="118">
        <f ca="1">РУ!$AV$24</f>
        <v>0.64367816091954011</v>
      </c>
      <c r="P8">
        <f>IF(ЧТ!D29&lt;&gt;"УЧЕНИК НЕ ВЫПОЛНЯЛ РАБОТУ",ЧТ!C29,"")</f>
        <v>5</v>
      </c>
      <c r="Q8" s="121">
        <f>ЧТ!AX29</f>
        <v>0.875</v>
      </c>
      <c r="R8" s="118">
        <f t="shared" si="4"/>
        <v>0.125</v>
      </c>
      <c r="S8" s="121">
        <f>ЧТ!AZ29</f>
        <v>0.5</v>
      </c>
      <c r="T8" s="150">
        <f t="shared" si="5"/>
        <v>0.5</v>
      </c>
      <c r="U8" s="121">
        <f ca="1">ЧТ!AV29</f>
        <v>0.7857142857142857</v>
      </c>
      <c r="V8" s="118">
        <f ca="1">ЧТ!$AV$24</f>
        <v>0.65517241379310354</v>
      </c>
    </row>
    <row r="9" spans="1:22">
      <c r="A9">
        <f>IF(МА!D30&lt;&gt;"УЧЕНИК НЕ ВЫПОЛНЯЛ РАБОТУ",МА!C30,"")</f>
        <v>6</v>
      </c>
      <c r="B9" s="118">
        <f>МА!AX30</f>
        <v>1</v>
      </c>
      <c r="C9" s="118">
        <f t="shared" si="0"/>
        <v>0</v>
      </c>
      <c r="D9" s="121">
        <f>МА!AZ30</f>
        <v>0.88888888888888884</v>
      </c>
      <c r="E9" s="150">
        <f t="shared" si="1"/>
        <v>0.11111111111111116</v>
      </c>
      <c r="F9" s="118">
        <v>0.5</v>
      </c>
      <c r="G9" s="121">
        <f ca="1">МА!AV30</f>
        <v>0.94736842105263153</v>
      </c>
      <c r="H9" s="121">
        <f ca="1">МА!$AZ$24</f>
        <v>0.75862068965517249</v>
      </c>
      <c r="I9">
        <f>IF(РУ!D30&lt;&gt;"УЧЕНИК НЕ ВЫПОЛНЯЛ РАБОТУ",РУ!C30,"")</f>
        <v>6</v>
      </c>
      <c r="J9" s="118">
        <f>РУ!AX30</f>
        <v>0.9</v>
      </c>
      <c r="K9" s="118">
        <f t="shared" si="2"/>
        <v>9.9999999999999978E-2</v>
      </c>
      <c r="L9" s="118">
        <f>РУ!AZ30</f>
        <v>0.66666666666666663</v>
      </c>
      <c r="M9" s="150">
        <f t="shared" si="3"/>
        <v>0.33333333333333337</v>
      </c>
      <c r="N9" s="121">
        <f ca="1">РУ!AV30</f>
        <v>0.83333333333333337</v>
      </c>
      <c r="O9" s="118">
        <f ca="1">РУ!$AV$24</f>
        <v>0.64367816091954011</v>
      </c>
      <c r="P9">
        <f>IF(ЧТ!D30&lt;&gt;"УЧЕНИК НЕ ВЫПОЛНЯЛ РАБОТУ",ЧТ!C30,"")</f>
        <v>6</v>
      </c>
      <c r="Q9" s="121">
        <f>ЧТ!AX30</f>
        <v>0.75</v>
      </c>
      <c r="R9" s="118">
        <f t="shared" si="4"/>
        <v>0.25</v>
      </c>
      <c r="S9" s="121">
        <f>ЧТ!AZ30</f>
        <v>1</v>
      </c>
      <c r="T9" s="150">
        <f t="shared" si="5"/>
        <v>0</v>
      </c>
      <c r="U9" s="121">
        <f ca="1">ЧТ!AV30</f>
        <v>0.7857142857142857</v>
      </c>
      <c r="V9" s="118">
        <f ca="1">ЧТ!$AV$24</f>
        <v>0.65517241379310354</v>
      </c>
    </row>
    <row r="10" spans="1:22">
      <c r="A10">
        <f>IF(МА!D31&lt;&gt;"УЧЕНИК НЕ ВЫПОЛНЯЛ РАБОТУ",МА!C31,"")</f>
        <v>7</v>
      </c>
      <c r="B10" s="118">
        <f>МА!AX31</f>
        <v>0.8</v>
      </c>
      <c r="C10" s="118">
        <f t="shared" si="0"/>
        <v>0.19999999999999996</v>
      </c>
      <c r="D10" s="121">
        <f>МА!AZ31</f>
        <v>1</v>
      </c>
      <c r="E10" s="150">
        <f t="shared" si="1"/>
        <v>0</v>
      </c>
      <c r="F10" s="118">
        <v>0.5</v>
      </c>
      <c r="G10" s="121">
        <f ca="1">МА!AV31</f>
        <v>0.89473684210526316</v>
      </c>
      <c r="H10" s="121">
        <f ca="1">МА!$AZ$24</f>
        <v>0.75862068965517249</v>
      </c>
      <c r="I10">
        <f>IF(РУ!D31&lt;&gt;"УЧЕНИК НЕ ВЫПОЛНЯЛ РАБОТУ",РУ!C31,"")</f>
        <v>7</v>
      </c>
      <c r="J10" s="118">
        <f>РУ!AX31</f>
        <v>1</v>
      </c>
      <c r="K10" s="118">
        <f t="shared" si="2"/>
        <v>0</v>
      </c>
      <c r="L10" s="118">
        <f>РУ!AZ31</f>
        <v>0.5</v>
      </c>
      <c r="M10" s="150">
        <f t="shared" si="3"/>
        <v>0.5</v>
      </c>
      <c r="N10" s="121">
        <f ca="1">РУ!AV31</f>
        <v>0.66666666666666663</v>
      </c>
      <c r="O10" s="118">
        <f ca="1">РУ!$AV$24</f>
        <v>0.64367816091954011</v>
      </c>
      <c r="P10">
        <f>IF(ЧТ!D31&lt;&gt;"УЧЕНИК НЕ ВЫПОЛНЯЛ РАБОТУ",ЧТ!C31,"")</f>
        <v>7</v>
      </c>
      <c r="Q10" s="121">
        <f>ЧТ!AX31</f>
        <v>0.875</v>
      </c>
      <c r="R10" s="118">
        <f t="shared" si="4"/>
        <v>0.125</v>
      </c>
      <c r="S10" s="121">
        <f>ЧТ!AZ31</f>
        <v>0.25</v>
      </c>
      <c r="T10" s="150">
        <f t="shared" si="5"/>
        <v>0.75</v>
      </c>
      <c r="U10" s="121">
        <f ca="1">ЧТ!AV31</f>
        <v>0.7142857142857143</v>
      </c>
      <c r="V10" s="118">
        <f ca="1">ЧТ!$AV$24</f>
        <v>0.65517241379310354</v>
      </c>
    </row>
    <row r="11" spans="1:22">
      <c r="A11">
        <f>IF(МА!D32&lt;&gt;"УЧЕНИК НЕ ВЫПОЛНЯЛ РАБОТУ",МА!C32,"")</f>
        <v>8</v>
      </c>
      <c r="B11" s="118">
        <f>МА!AX32</f>
        <v>0.9</v>
      </c>
      <c r="C11" s="118">
        <f t="shared" si="0"/>
        <v>9.9999999999999978E-2</v>
      </c>
      <c r="D11" s="121">
        <f>МА!AZ32</f>
        <v>0.22222222222222221</v>
      </c>
      <c r="E11" s="150">
        <f t="shared" si="1"/>
        <v>0.77777777777777779</v>
      </c>
      <c r="F11" s="118">
        <v>0.5</v>
      </c>
      <c r="G11" s="121">
        <f ca="1">МА!AV32</f>
        <v>0.57894736842105265</v>
      </c>
      <c r="H11" s="121">
        <f ca="1">МА!$AZ$24</f>
        <v>0.75862068965517249</v>
      </c>
      <c r="I11">
        <f>IF(РУ!D32&lt;&gt;"УЧЕНИК НЕ ВЫПОЛНЯЛ РАБОТУ",РУ!C32,"")</f>
        <v>8</v>
      </c>
      <c r="J11" s="118">
        <f>РУ!AX32</f>
        <v>0.5</v>
      </c>
      <c r="K11" s="118">
        <f t="shared" si="2"/>
        <v>0.5</v>
      </c>
      <c r="L11" s="118">
        <f>РУ!AZ32</f>
        <v>0.5</v>
      </c>
      <c r="M11" s="150">
        <f t="shared" si="3"/>
        <v>0.5</v>
      </c>
      <c r="N11" s="121">
        <f ca="1">РУ!AV32</f>
        <v>0.375</v>
      </c>
      <c r="O11" s="118">
        <f ca="1">РУ!$AV$24</f>
        <v>0.64367816091954011</v>
      </c>
      <c r="P11">
        <f>IF(ЧТ!D32&lt;&gt;"УЧЕНИК НЕ ВЫПОЛНЯЛ РАБОТУ",ЧТ!C32,"")</f>
        <v>8</v>
      </c>
      <c r="Q11" s="121">
        <f>ЧТ!AX32</f>
        <v>0.375</v>
      </c>
      <c r="R11" s="118">
        <f t="shared" si="4"/>
        <v>0.625</v>
      </c>
      <c r="S11" s="121">
        <f>ЧТ!AZ32</f>
        <v>0.25</v>
      </c>
      <c r="T11" s="150">
        <f t="shared" si="5"/>
        <v>0.75</v>
      </c>
      <c r="U11" s="121">
        <f ca="1">ЧТ!AV32</f>
        <v>0.2857142857142857</v>
      </c>
      <c r="V11" s="118">
        <f ca="1">ЧТ!$AV$24</f>
        <v>0.65517241379310354</v>
      </c>
    </row>
    <row r="12" spans="1:22">
      <c r="A12">
        <f>IF(МА!D33&lt;&gt;"УЧЕНИК НЕ ВЫПОЛНЯЛ РАБОТУ",МА!C33,"")</f>
        <v>9</v>
      </c>
      <c r="B12" s="118">
        <f>МА!AX33</f>
        <v>1</v>
      </c>
      <c r="C12" s="118">
        <f t="shared" si="0"/>
        <v>0</v>
      </c>
      <c r="D12" s="121">
        <f>МА!AZ33</f>
        <v>1</v>
      </c>
      <c r="E12" s="150">
        <f t="shared" si="1"/>
        <v>0</v>
      </c>
      <c r="F12" s="118">
        <v>0.5</v>
      </c>
      <c r="G12" s="121">
        <f ca="1">МА!AV33</f>
        <v>1</v>
      </c>
      <c r="H12" s="121">
        <f ca="1">МА!$AZ$24</f>
        <v>0.75862068965517249</v>
      </c>
      <c r="I12">
        <f>IF(РУ!D33&lt;&gt;"УЧЕНИК НЕ ВЫПОЛНЯЛ РАБОТУ",РУ!C33,"")</f>
        <v>9</v>
      </c>
      <c r="J12" s="118">
        <f>РУ!AX33</f>
        <v>0.9</v>
      </c>
      <c r="K12" s="118">
        <f t="shared" si="2"/>
        <v>9.9999999999999978E-2</v>
      </c>
      <c r="L12" s="118">
        <f>РУ!AZ33</f>
        <v>1</v>
      </c>
      <c r="M12" s="150">
        <f t="shared" si="3"/>
        <v>0</v>
      </c>
      <c r="N12" s="121">
        <f ca="1">РУ!AV33</f>
        <v>0.91666666666666663</v>
      </c>
      <c r="O12" s="118">
        <f ca="1">РУ!$AV$24</f>
        <v>0.64367816091954011</v>
      </c>
      <c r="P12">
        <f>IF(ЧТ!D33&lt;&gt;"УЧЕНИК НЕ ВЫПОЛНЯЛ РАБОТУ",ЧТ!C33,"")</f>
        <v>9</v>
      </c>
      <c r="Q12" s="121">
        <f>ЧТ!AX33</f>
        <v>0.875</v>
      </c>
      <c r="R12" s="118">
        <f t="shared" si="4"/>
        <v>0.125</v>
      </c>
      <c r="S12" s="121">
        <f>ЧТ!AZ33</f>
        <v>0.75</v>
      </c>
      <c r="T12" s="150">
        <f t="shared" si="5"/>
        <v>0.25</v>
      </c>
      <c r="U12" s="121">
        <f ca="1">ЧТ!AV33</f>
        <v>0.7142857142857143</v>
      </c>
      <c r="V12" s="118">
        <f ca="1">ЧТ!$AV$24</f>
        <v>0.65517241379310354</v>
      </c>
    </row>
    <row r="13" spans="1:22">
      <c r="A13">
        <f>IF(МА!D34&lt;&gt;"УЧЕНИК НЕ ВЫПОЛНЯЛ РАБОТУ",МА!C34,"")</f>
        <v>10</v>
      </c>
      <c r="B13" s="118">
        <f>МА!AX34</f>
        <v>1</v>
      </c>
      <c r="C13" s="118">
        <f t="shared" si="0"/>
        <v>0</v>
      </c>
      <c r="D13" s="121">
        <f>МА!AZ34</f>
        <v>1</v>
      </c>
      <c r="E13" s="150">
        <f t="shared" si="1"/>
        <v>0</v>
      </c>
      <c r="F13" s="118">
        <v>0.5</v>
      </c>
      <c r="G13" s="121">
        <f ca="1">МА!AV34</f>
        <v>1</v>
      </c>
      <c r="H13" s="121">
        <f ca="1">МА!$AZ$24</f>
        <v>0.75862068965517249</v>
      </c>
      <c r="I13">
        <f>IF(РУ!D34&lt;&gt;"УЧЕНИК НЕ ВЫПОЛНЯЛ РАБОТУ",РУ!C34,"")</f>
        <v>10</v>
      </c>
      <c r="J13" s="118">
        <f>РУ!AX34</f>
        <v>0.9</v>
      </c>
      <c r="K13" s="118">
        <f t="shared" si="2"/>
        <v>9.9999999999999978E-2</v>
      </c>
      <c r="L13" s="118">
        <f>РУ!AZ34</f>
        <v>0.83333333333333337</v>
      </c>
      <c r="M13" s="150">
        <f t="shared" si="3"/>
        <v>0.16666666666666663</v>
      </c>
      <c r="N13" s="121">
        <f ca="1">РУ!AV34</f>
        <v>0.83333333333333337</v>
      </c>
      <c r="O13" s="118">
        <f ca="1">РУ!$AV$24</f>
        <v>0.64367816091954011</v>
      </c>
      <c r="P13">
        <f>IF(ЧТ!D34&lt;&gt;"УЧЕНИК НЕ ВЫПОЛНЯЛ РАБОТУ",ЧТ!C34,"")</f>
        <v>10</v>
      </c>
      <c r="Q13" s="121">
        <f>ЧТ!AX34</f>
        <v>0.875</v>
      </c>
      <c r="R13" s="118">
        <f t="shared" si="4"/>
        <v>0.125</v>
      </c>
      <c r="S13" s="121">
        <f>ЧТ!AZ34</f>
        <v>1</v>
      </c>
      <c r="T13" s="150">
        <f t="shared" si="5"/>
        <v>0</v>
      </c>
      <c r="U13" s="121">
        <f ca="1">ЧТ!AV34</f>
        <v>0.8571428571428571</v>
      </c>
      <c r="V13" s="118">
        <f ca="1">ЧТ!$AV$24</f>
        <v>0.65517241379310354</v>
      </c>
    </row>
    <row r="14" spans="1:22">
      <c r="A14">
        <f>IF(МА!D35&lt;&gt;"УЧЕНИК НЕ ВЫПОЛНЯЛ РАБОТУ",МА!C35,"")</f>
        <v>11</v>
      </c>
      <c r="B14" s="118">
        <f>МА!AX35</f>
        <v>0.8</v>
      </c>
      <c r="C14" s="118">
        <f t="shared" si="0"/>
        <v>0.19999999999999996</v>
      </c>
      <c r="D14" s="121">
        <f>МА!AZ35</f>
        <v>0.77777777777777779</v>
      </c>
      <c r="E14" s="150">
        <f t="shared" si="1"/>
        <v>0.22222222222222221</v>
      </c>
      <c r="F14" s="118">
        <v>0.5</v>
      </c>
      <c r="G14" s="121">
        <f ca="1">МА!AV35</f>
        <v>0.78947368421052633</v>
      </c>
      <c r="H14" s="121">
        <f ca="1">МА!$AZ$24</f>
        <v>0.75862068965517249</v>
      </c>
      <c r="I14">
        <f>IF(РУ!D35&lt;&gt;"УЧЕНИК НЕ ВЫПОЛНЯЛ РАБОТУ",РУ!C35,"")</f>
        <v>11</v>
      </c>
      <c r="J14" s="118">
        <f>РУ!AX35</f>
        <v>0.9</v>
      </c>
      <c r="K14" s="118">
        <f t="shared" si="2"/>
        <v>9.9999999999999978E-2</v>
      </c>
      <c r="L14" s="118">
        <f>РУ!AZ35</f>
        <v>1</v>
      </c>
      <c r="M14" s="150">
        <f t="shared" si="3"/>
        <v>0</v>
      </c>
      <c r="N14" s="121">
        <f ca="1">РУ!AV35</f>
        <v>0.83333333333333337</v>
      </c>
      <c r="O14" s="118">
        <f ca="1">РУ!$AV$24</f>
        <v>0.64367816091954011</v>
      </c>
      <c r="P14">
        <f>IF(ЧТ!D35&lt;&gt;"УЧЕНИК НЕ ВЫПОЛНЯЛ РАБОТУ",ЧТ!C35,"")</f>
        <v>11</v>
      </c>
      <c r="Q14" s="121">
        <f>ЧТ!AX35</f>
        <v>0.875</v>
      </c>
      <c r="R14" s="118">
        <f t="shared" si="4"/>
        <v>0.125</v>
      </c>
      <c r="S14" s="121">
        <f>ЧТ!AZ35</f>
        <v>0.5</v>
      </c>
      <c r="T14" s="150">
        <f t="shared" si="5"/>
        <v>0.5</v>
      </c>
      <c r="U14" s="121">
        <f ca="1">ЧТ!AV35</f>
        <v>0.7857142857142857</v>
      </c>
      <c r="V14" s="118">
        <f ca="1">ЧТ!$AV$24</f>
        <v>0.65517241379310354</v>
      </c>
    </row>
    <row r="15" spans="1:22">
      <c r="A15">
        <f>IF(МА!D36&lt;&gt;"УЧЕНИК НЕ ВЫПОЛНЯЛ РАБОТУ",МА!C36,"")</f>
        <v>12</v>
      </c>
      <c r="B15" s="118">
        <f>МА!AX36</f>
        <v>0.7</v>
      </c>
      <c r="C15" s="118">
        <f t="shared" si="0"/>
        <v>0.30000000000000004</v>
      </c>
      <c r="D15" s="121">
        <f>МА!AZ36</f>
        <v>0.66666666666666663</v>
      </c>
      <c r="E15" s="150">
        <f t="shared" si="1"/>
        <v>0.33333333333333337</v>
      </c>
      <c r="F15" s="118">
        <v>0.5</v>
      </c>
      <c r="G15" s="121">
        <f ca="1">МА!AV36</f>
        <v>0.68421052631578949</v>
      </c>
      <c r="H15" s="121">
        <f ca="1">МА!$AZ$24</f>
        <v>0.75862068965517249</v>
      </c>
      <c r="I15">
        <f>IF(РУ!D36&lt;&gt;"УЧЕНИК НЕ ВЫПОЛНЯЛ РАБОТУ",РУ!C36,"")</f>
        <v>12</v>
      </c>
      <c r="J15" s="118">
        <f>РУ!AX36</f>
        <v>0.9</v>
      </c>
      <c r="K15" s="118">
        <f t="shared" si="2"/>
        <v>9.9999999999999978E-2</v>
      </c>
      <c r="L15" s="118">
        <f>РУ!AZ36</f>
        <v>0.33333333333333331</v>
      </c>
      <c r="M15" s="150">
        <f t="shared" si="3"/>
        <v>0.66666666666666674</v>
      </c>
      <c r="N15" s="121">
        <f ca="1">РУ!AV36</f>
        <v>0.70833333333333337</v>
      </c>
      <c r="O15" s="118">
        <f ca="1">РУ!$AV$24</f>
        <v>0.64367816091954011</v>
      </c>
      <c r="P15">
        <f>IF(ЧТ!D36&lt;&gt;"УЧЕНИК НЕ ВЫПОЛНЯЛ РАБОТУ",ЧТ!C36,"")</f>
        <v>12</v>
      </c>
      <c r="Q15" s="121" t="str">
        <f>ЧТ!AX36</f>
        <v/>
      </c>
      <c r="R15" s="118" t="str">
        <f t="shared" si="4"/>
        <v/>
      </c>
      <c r="S15" s="121" t="str">
        <f>ЧТ!AZ36</f>
        <v/>
      </c>
      <c r="T15" s="150" t="str">
        <f t="shared" si="5"/>
        <v/>
      </c>
      <c r="U15" s="121" t="str">
        <f>ЧТ!AV36</f>
        <v/>
      </c>
      <c r="V15" s="118">
        <f ca="1">ЧТ!$AV$24</f>
        <v>0.65517241379310354</v>
      </c>
    </row>
    <row r="16" spans="1:22">
      <c r="A16">
        <f>IF(МА!D37&lt;&gt;"УЧЕНИК НЕ ВЫПОЛНЯЛ РАБОТУ",МА!C37,"")</f>
        <v>13</v>
      </c>
      <c r="B16" s="118">
        <f>МА!AX37</f>
        <v>1</v>
      </c>
      <c r="C16" s="118">
        <f t="shared" si="0"/>
        <v>0</v>
      </c>
      <c r="D16" s="121">
        <f>МА!AZ37</f>
        <v>0.88888888888888884</v>
      </c>
      <c r="E16" s="150">
        <f t="shared" si="1"/>
        <v>0.11111111111111116</v>
      </c>
      <c r="F16" s="118">
        <v>0.5</v>
      </c>
      <c r="G16" s="121">
        <f ca="1">МА!AV37</f>
        <v>0.94736842105263153</v>
      </c>
      <c r="H16" s="121">
        <f ca="1">МА!$AZ$24</f>
        <v>0.75862068965517249</v>
      </c>
      <c r="I16">
        <f>IF(РУ!D37&lt;&gt;"УЧЕНИК НЕ ВЫПОЛНЯЛ РАБОТУ",РУ!C37,"")</f>
        <v>13</v>
      </c>
      <c r="J16" s="118">
        <f>РУ!AX37</f>
        <v>0.6</v>
      </c>
      <c r="K16" s="118">
        <f t="shared" si="2"/>
        <v>0.4</v>
      </c>
      <c r="L16" s="118">
        <f>РУ!AZ37</f>
        <v>0.5</v>
      </c>
      <c r="M16" s="150">
        <f t="shared" si="3"/>
        <v>0.5</v>
      </c>
      <c r="N16" s="121">
        <f ca="1">РУ!AV37</f>
        <v>0.54166666666666663</v>
      </c>
      <c r="O16" s="118">
        <f ca="1">РУ!$AV$24</f>
        <v>0.64367816091954011</v>
      </c>
      <c r="P16">
        <f>IF(ЧТ!D37&lt;&gt;"УЧЕНИК НЕ ВЫПОЛНЯЛ РАБОТУ",ЧТ!C37,"")</f>
        <v>13</v>
      </c>
      <c r="Q16" s="121">
        <f>ЧТ!AX37</f>
        <v>0.75</v>
      </c>
      <c r="R16" s="118">
        <f t="shared" si="4"/>
        <v>0.25</v>
      </c>
      <c r="S16" s="121">
        <f>ЧТ!AZ37</f>
        <v>0.75</v>
      </c>
      <c r="T16" s="150">
        <f t="shared" si="5"/>
        <v>0.25</v>
      </c>
      <c r="U16" s="121">
        <f ca="1">ЧТ!AV37</f>
        <v>0.7142857142857143</v>
      </c>
      <c r="V16" s="118">
        <f ca="1">ЧТ!$AV$24</f>
        <v>0.65517241379310354</v>
      </c>
    </row>
    <row r="17" spans="1:22">
      <c r="A17">
        <f>IF(МА!D38&lt;&gt;"УЧЕНИК НЕ ВЫПОЛНЯЛ РАБОТУ",МА!C38,"")</f>
        <v>14</v>
      </c>
      <c r="B17" s="118">
        <f>МА!AX38</f>
        <v>0.7</v>
      </c>
      <c r="C17" s="118">
        <f t="shared" si="0"/>
        <v>0.30000000000000004</v>
      </c>
      <c r="D17" s="121">
        <f>МА!AZ38</f>
        <v>0.88888888888888884</v>
      </c>
      <c r="E17" s="150">
        <f t="shared" si="1"/>
        <v>0.11111111111111116</v>
      </c>
      <c r="F17" s="118">
        <v>0.5</v>
      </c>
      <c r="G17" s="121">
        <f ca="1">МА!AV38</f>
        <v>0.78947368421052633</v>
      </c>
      <c r="H17" s="121">
        <f ca="1">МА!$AZ$24</f>
        <v>0.75862068965517249</v>
      </c>
      <c r="I17">
        <f>IF(РУ!D38&lt;&gt;"УЧЕНИК НЕ ВЫПОЛНЯЛ РАБОТУ",РУ!C38,"")</f>
        <v>14</v>
      </c>
      <c r="J17" s="118">
        <f>РУ!AX38</f>
        <v>0.7</v>
      </c>
      <c r="K17" s="118">
        <f t="shared" si="2"/>
        <v>0.30000000000000004</v>
      </c>
      <c r="L17" s="118">
        <f>РУ!AZ38</f>
        <v>0.5</v>
      </c>
      <c r="M17" s="150">
        <f t="shared" si="3"/>
        <v>0.5</v>
      </c>
      <c r="N17" s="121">
        <f ca="1">РУ!AV38</f>
        <v>0.625</v>
      </c>
      <c r="O17" s="118">
        <f ca="1">РУ!$AV$24</f>
        <v>0.64367816091954011</v>
      </c>
      <c r="P17">
        <f>IF(ЧТ!D38&lt;&gt;"УЧЕНИК НЕ ВЫПОЛНЯЛ РАБОТУ",ЧТ!C38,"")</f>
        <v>14</v>
      </c>
      <c r="Q17" s="121">
        <f>ЧТ!AX38</f>
        <v>0.75</v>
      </c>
      <c r="R17" s="118">
        <f t="shared" si="4"/>
        <v>0.25</v>
      </c>
      <c r="S17" s="121">
        <f>ЧТ!AZ38</f>
        <v>0.75</v>
      </c>
      <c r="T17" s="150">
        <f t="shared" si="5"/>
        <v>0.25</v>
      </c>
      <c r="U17" s="121">
        <f ca="1">ЧТ!AV38</f>
        <v>0.6428571428571429</v>
      </c>
      <c r="V17" s="118">
        <f ca="1">ЧТ!$AV$24</f>
        <v>0.65517241379310354</v>
      </c>
    </row>
    <row r="18" spans="1:22">
      <c r="A18">
        <f>IF(МА!D39&lt;&gt;"УЧЕНИК НЕ ВЫПОЛНЯЛ РАБОТУ",МА!C39,"")</f>
        <v>15</v>
      </c>
      <c r="B18" s="118">
        <f>МА!AX39</f>
        <v>0.8</v>
      </c>
      <c r="C18" s="118">
        <f t="shared" si="0"/>
        <v>0.19999999999999996</v>
      </c>
      <c r="D18" s="121">
        <f>МА!AZ39</f>
        <v>0.66666666666666663</v>
      </c>
      <c r="E18" s="150">
        <f t="shared" si="1"/>
        <v>0.33333333333333337</v>
      </c>
      <c r="F18" s="118">
        <v>0.5</v>
      </c>
      <c r="G18" s="121">
        <f ca="1">МА!AV39</f>
        <v>0.73684210526315785</v>
      </c>
      <c r="H18" s="121">
        <f ca="1">МА!$AZ$24</f>
        <v>0.75862068965517249</v>
      </c>
      <c r="I18">
        <f>IF(РУ!D39&lt;&gt;"УЧЕНИК НЕ ВЫПОЛНЯЛ РАБОТУ",РУ!C39,"")</f>
        <v>15</v>
      </c>
      <c r="J18" s="118">
        <f>РУ!AX39</f>
        <v>1</v>
      </c>
      <c r="K18" s="118">
        <f t="shared" si="2"/>
        <v>0</v>
      </c>
      <c r="L18" s="118">
        <f>РУ!AZ39</f>
        <v>0.66666666666666663</v>
      </c>
      <c r="M18" s="150">
        <f t="shared" si="3"/>
        <v>0.33333333333333337</v>
      </c>
      <c r="N18" s="121">
        <f ca="1">РУ!AV39</f>
        <v>0.875</v>
      </c>
      <c r="O18" s="118">
        <f ca="1">РУ!$AV$24</f>
        <v>0.64367816091954011</v>
      </c>
      <c r="P18">
        <f>IF(ЧТ!D39&lt;&gt;"УЧЕНИК НЕ ВЫПОЛНЯЛ РАБОТУ",ЧТ!C39,"")</f>
        <v>15</v>
      </c>
      <c r="Q18" s="121">
        <f>ЧТ!AX39</f>
        <v>0.875</v>
      </c>
      <c r="R18" s="118">
        <f t="shared" si="4"/>
        <v>0.125</v>
      </c>
      <c r="S18" s="121">
        <f>ЧТ!AZ39</f>
        <v>1</v>
      </c>
      <c r="T18" s="150">
        <f t="shared" si="5"/>
        <v>0</v>
      </c>
      <c r="U18" s="121">
        <f ca="1">ЧТ!AV39</f>
        <v>0.9285714285714286</v>
      </c>
      <c r="V18" s="118">
        <f ca="1">ЧТ!$AV$24</f>
        <v>0.65517241379310354</v>
      </c>
    </row>
    <row r="19" spans="1:22">
      <c r="A19">
        <f>IF(МА!D40&lt;&gt;"УЧЕНИК НЕ ВЫПОЛНЯЛ РАБОТУ",МА!C40,"")</f>
        <v>16</v>
      </c>
      <c r="B19" s="118">
        <f>МА!AX40</f>
        <v>0.5</v>
      </c>
      <c r="C19" s="118">
        <f t="shared" si="0"/>
        <v>0.5</v>
      </c>
      <c r="D19" s="121">
        <f>МА!AZ40</f>
        <v>1</v>
      </c>
      <c r="E19" s="150">
        <f t="shared" si="1"/>
        <v>0</v>
      </c>
      <c r="F19" s="118">
        <v>0.5</v>
      </c>
      <c r="G19" s="121">
        <f ca="1">МА!AV40</f>
        <v>0.73684210526315785</v>
      </c>
      <c r="H19" s="121">
        <f ca="1">МА!$AZ$24</f>
        <v>0.75862068965517249</v>
      </c>
      <c r="I19">
        <f>IF(РУ!D40&lt;&gt;"УЧЕНИК НЕ ВЫПОЛНЯЛ РАБОТУ",РУ!C40,"")</f>
        <v>16</v>
      </c>
      <c r="J19" s="118">
        <f>РУ!AX40</f>
        <v>0.7</v>
      </c>
      <c r="K19" s="118">
        <f t="shared" si="2"/>
        <v>0.30000000000000004</v>
      </c>
      <c r="L19" s="118">
        <f>РУ!AZ40</f>
        <v>0.16666666666666666</v>
      </c>
      <c r="M19" s="150">
        <f t="shared" si="3"/>
        <v>0.83333333333333337</v>
      </c>
      <c r="N19" s="121">
        <f ca="1">РУ!AV40</f>
        <v>0.41666666666666669</v>
      </c>
      <c r="O19" s="118">
        <f ca="1">РУ!$AV$24</f>
        <v>0.64367816091954011</v>
      </c>
      <c r="P19">
        <f>IF(ЧТ!D40&lt;&gt;"УЧЕНИК НЕ ВЫПОЛНЯЛ РАБОТУ",ЧТ!C40,"")</f>
        <v>16</v>
      </c>
      <c r="Q19" s="121">
        <f>ЧТ!AX40</f>
        <v>0.875</v>
      </c>
      <c r="R19" s="118">
        <f t="shared" si="4"/>
        <v>0.125</v>
      </c>
      <c r="S19" s="121">
        <f>ЧТ!AZ40</f>
        <v>0.5</v>
      </c>
      <c r="T19" s="150">
        <f t="shared" si="5"/>
        <v>0.5</v>
      </c>
      <c r="U19" s="121">
        <f ca="1">ЧТ!AV40</f>
        <v>0.6428571428571429</v>
      </c>
      <c r="V19" s="118">
        <f ca="1">ЧТ!$AV$24</f>
        <v>0.65517241379310354</v>
      </c>
    </row>
    <row r="20" spans="1:22">
      <c r="A20">
        <f>IF(МА!D41&lt;&gt;"УЧЕНИК НЕ ВЫПОЛНЯЛ РАБОТУ",МА!C41,"")</f>
        <v>17</v>
      </c>
      <c r="B20" s="118">
        <f>МА!AX41</f>
        <v>0.9</v>
      </c>
      <c r="C20" s="118">
        <f t="shared" si="0"/>
        <v>9.9999999999999978E-2</v>
      </c>
      <c r="D20" s="121">
        <f>МА!AZ41</f>
        <v>0.44444444444444442</v>
      </c>
      <c r="E20" s="150">
        <f t="shared" si="1"/>
        <v>0.55555555555555558</v>
      </c>
      <c r="F20" s="118">
        <v>0.5</v>
      </c>
      <c r="G20" s="121">
        <f ca="1">МА!AV41</f>
        <v>0.68421052631578949</v>
      </c>
      <c r="H20" s="121">
        <f ca="1">МА!$AZ$24</f>
        <v>0.75862068965517249</v>
      </c>
      <c r="I20">
        <f>IF(РУ!D41&lt;&gt;"УЧЕНИК НЕ ВЫПОЛНЯЛ РАБОТУ",РУ!C41,"")</f>
        <v>17</v>
      </c>
      <c r="J20" s="118">
        <f>РУ!AX41</f>
        <v>0.4</v>
      </c>
      <c r="K20" s="118">
        <f t="shared" si="2"/>
        <v>0.6</v>
      </c>
      <c r="L20" s="118">
        <f>РУ!AZ41</f>
        <v>0.5</v>
      </c>
      <c r="M20" s="150">
        <f t="shared" si="3"/>
        <v>0.5</v>
      </c>
      <c r="N20" s="121">
        <f ca="1">РУ!AV41</f>
        <v>0.33333333333333331</v>
      </c>
      <c r="O20" s="118">
        <f ca="1">РУ!$AV$24</f>
        <v>0.64367816091954011</v>
      </c>
      <c r="P20">
        <f>IF(ЧТ!D41&lt;&gt;"УЧЕНИК НЕ ВЫПОЛНЯЛ РАБОТУ",ЧТ!C41,"")</f>
        <v>17</v>
      </c>
      <c r="Q20" s="121">
        <f>ЧТ!AX41</f>
        <v>0.625</v>
      </c>
      <c r="R20" s="118">
        <f t="shared" si="4"/>
        <v>0.375</v>
      </c>
      <c r="S20" s="121">
        <f>ЧТ!AZ41</f>
        <v>0.75</v>
      </c>
      <c r="T20" s="150">
        <f t="shared" si="5"/>
        <v>0.25</v>
      </c>
      <c r="U20" s="121">
        <f ca="1">ЧТ!AV41</f>
        <v>0.6428571428571429</v>
      </c>
      <c r="V20" s="118">
        <f ca="1">ЧТ!$AV$24</f>
        <v>0.65517241379310354</v>
      </c>
    </row>
    <row r="21" spans="1:22">
      <c r="A21">
        <f>IF(МА!D42&lt;&gt;"УЧЕНИК НЕ ВЫПОЛНЯЛ РАБОТУ",МА!C42,"")</f>
        <v>18</v>
      </c>
      <c r="B21" s="118">
        <f>МА!AX42</f>
        <v>0.8</v>
      </c>
      <c r="C21" s="118">
        <f t="shared" si="0"/>
        <v>0.19999999999999996</v>
      </c>
      <c r="D21" s="121">
        <f>МА!AZ42</f>
        <v>0.66666666666666663</v>
      </c>
      <c r="E21" s="150">
        <f t="shared" si="1"/>
        <v>0.33333333333333337</v>
      </c>
      <c r="F21" s="118">
        <v>0.5</v>
      </c>
      <c r="G21" s="121">
        <f ca="1">МА!AV42</f>
        <v>0.73684210526315785</v>
      </c>
      <c r="H21" s="121">
        <f ca="1">МА!$AZ$24</f>
        <v>0.75862068965517249</v>
      </c>
      <c r="I21">
        <f>IF(РУ!D42&lt;&gt;"УЧЕНИК НЕ ВЫПОЛНЯЛ РАБОТУ",РУ!C42,"")</f>
        <v>18</v>
      </c>
      <c r="J21" s="118">
        <f>РУ!AX42</f>
        <v>0.6</v>
      </c>
      <c r="K21" s="118">
        <f t="shared" si="2"/>
        <v>0.4</v>
      </c>
      <c r="L21" s="118">
        <f>РУ!AZ42</f>
        <v>0.83333333333333337</v>
      </c>
      <c r="M21" s="150">
        <f t="shared" si="3"/>
        <v>0.16666666666666663</v>
      </c>
      <c r="N21" s="121">
        <f ca="1">РУ!AV42</f>
        <v>0.54166666666666663</v>
      </c>
      <c r="O21" s="118">
        <f ca="1">РУ!$AV$24</f>
        <v>0.64367816091954011</v>
      </c>
      <c r="P21">
        <f>IF(ЧТ!D42&lt;&gt;"УЧЕНИК НЕ ВЫПОЛНЯЛ РАБОТУ",ЧТ!C42,"")</f>
        <v>18</v>
      </c>
      <c r="Q21" s="121">
        <f>ЧТ!AX42</f>
        <v>0.5</v>
      </c>
      <c r="R21" s="118">
        <f t="shared" si="4"/>
        <v>0.5</v>
      </c>
      <c r="S21" s="121">
        <f>ЧТ!AZ42</f>
        <v>0.25</v>
      </c>
      <c r="T21" s="150">
        <f t="shared" si="5"/>
        <v>0.75</v>
      </c>
      <c r="U21" s="121">
        <f ca="1">ЧТ!AV42</f>
        <v>0.35714285714285715</v>
      </c>
      <c r="V21" s="118">
        <f ca="1">ЧТ!$AV$24</f>
        <v>0.65517241379310354</v>
      </c>
    </row>
    <row r="22" spans="1:22">
      <c r="A22">
        <f>IF(МА!D43&lt;&gt;"УЧЕНИК НЕ ВЫПОЛНЯЛ РАБОТУ",МА!C43,"")</f>
        <v>19</v>
      </c>
      <c r="B22" s="118">
        <f>МА!AX43</f>
        <v>0.7</v>
      </c>
      <c r="C22" s="118">
        <f t="shared" si="0"/>
        <v>0.30000000000000004</v>
      </c>
      <c r="D22" s="121">
        <f>МА!AZ43</f>
        <v>1</v>
      </c>
      <c r="E22" s="150">
        <f t="shared" si="1"/>
        <v>0</v>
      </c>
      <c r="F22" s="118">
        <v>0.5</v>
      </c>
      <c r="G22" s="121">
        <f ca="1">МА!AV43</f>
        <v>0.84210526315789469</v>
      </c>
      <c r="H22" s="121">
        <f ca="1">МА!$AZ$24</f>
        <v>0.75862068965517249</v>
      </c>
      <c r="I22">
        <f>IF(РУ!D43&lt;&gt;"УЧЕНИК НЕ ВЫПОЛНЯЛ РАБОТУ",РУ!C43,"")</f>
        <v>19</v>
      </c>
      <c r="J22" s="118">
        <f>РУ!AX43</f>
        <v>1</v>
      </c>
      <c r="K22" s="118">
        <f t="shared" si="2"/>
        <v>0</v>
      </c>
      <c r="L22" s="118">
        <f>РУ!AZ43</f>
        <v>0.66666666666666663</v>
      </c>
      <c r="M22" s="150">
        <f t="shared" si="3"/>
        <v>0.33333333333333337</v>
      </c>
      <c r="N22" s="121">
        <f ca="1">РУ!AV43</f>
        <v>0.91666666666666663</v>
      </c>
      <c r="O22" s="118">
        <f ca="1">РУ!$AV$24</f>
        <v>0.64367816091954011</v>
      </c>
      <c r="P22">
        <f>IF(ЧТ!D43&lt;&gt;"УЧЕНИК НЕ ВЫПОЛНЯЛ РАБОТУ",ЧТ!C43,"")</f>
        <v>19</v>
      </c>
      <c r="Q22" s="121">
        <f>ЧТ!AX43</f>
        <v>0.875</v>
      </c>
      <c r="R22" s="118">
        <f t="shared" si="4"/>
        <v>0.125</v>
      </c>
      <c r="S22" s="121">
        <f>ЧТ!AZ43</f>
        <v>1</v>
      </c>
      <c r="T22" s="150">
        <f t="shared" si="5"/>
        <v>0</v>
      </c>
      <c r="U22" s="121">
        <f ca="1">ЧТ!AV43</f>
        <v>0.9285714285714286</v>
      </c>
      <c r="V22" s="118">
        <f ca="1">ЧТ!$AV$24</f>
        <v>0.65517241379310354</v>
      </c>
    </row>
    <row r="23" spans="1:22">
      <c r="A23">
        <f>IF(МА!D44&lt;&gt;"УЧЕНИК НЕ ВЫПОЛНЯЛ РАБОТУ",МА!C44,"")</f>
        <v>20</v>
      </c>
      <c r="B23" s="118">
        <f>МА!AX44</f>
        <v>0.9</v>
      </c>
      <c r="C23" s="118">
        <f t="shared" si="0"/>
        <v>9.9999999999999978E-2</v>
      </c>
      <c r="D23" s="121">
        <f>МА!AZ44</f>
        <v>0.33333333333333331</v>
      </c>
      <c r="E23" s="150">
        <f t="shared" si="1"/>
        <v>0.66666666666666674</v>
      </c>
      <c r="F23" s="118">
        <v>0.5</v>
      </c>
      <c r="G23" s="121">
        <f ca="1">МА!AV44</f>
        <v>0.63157894736842102</v>
      </c>
      <c r="H23" s="121">
        <f ca="1">МА!$AZ$24</f>
        <v>0.75862068965517249</v>
      </c>
      <c r="I23">
        <f>IF(РУ!D44&lt;&gt;"УЧЕНИК НЕ ВЫПОЛНЯЛ РАБОТУ",РУ!C44,"")</f>
        <v>20</v>
      </c>
      <c r="J23" s="118">
        <f>РУ!AX44</f>
        <v>0.7</v>
      </c>
      <c r="K23" s="118">
        <f t="shared" si="2"/>
        <v>0.30000000000000004</v>
      </c>
      <c r="L23" s="118">
        <f>РУ!AZ44</f>
        <v>0.16666666666666666</v>
      </c>
      <c r="M23" s="150">
        <f t="shared" si="3"/>
        <v>0.83333333333333337</v>
      </c>
      <c r="N23" s="121">
        <f ca="1">РУ!AV44</f>
        <v>0.5</v>
      </c>
      <c r="O23" s="118">
        <f ca="1">РУ!$AV$24</f>
        <v>0.64367816091954011</v>
      </c>
      <c r="P23">
        <f>IF(ЧТ!D44&lt;&gt;"УЧЕНИК НЕ ВЫПОЛНЯЛ РАБОТУ",ЧТ!C44,"")</f>
        <v>20</v>
      </c>
      <c r="Q23" s="121">
        <f>ЧТ!AX44</f>
        <v>0.5</v>
      </c>
      <c r="R23" s="118">
        <f t="shared" si="4"/>
        <v>0.5</v>
      </c>
      <c r="S23" s="121">
        <f>ЧТ!AZ44</f>
        <v>0.5</v>
      </c>
      <c r="T23" s="150">
        <f t="shared" si="5"/>
        <v>0.5</v>
      </c>
      <c r="U23" s="121">
        <f ca="1">ЧТ!AV44</f>
        <v>0.42857142857142855</v>
      </c>
      <c r="V23" s="118">
        <f ca="1">ЧТ!$AV$24</f>
        <v>0.65517241379310354</v>
      </c>
    </row>
    <row r="24" spans="1:22">
      <c r="A24">
        <f>IF(МА!D45&lt;&gt;"УЧЕНИК НЕ ВЫПОЛНЯЛ РАБОТУ",МА!C45,"")</f>
        <v>21</v>
      </c>
      <c r="B24" s="118">
        <f>МА!AX45</f>
        <v>1</v>
      </c>
      <c r="C24" s="118">
        <f t="shared" si="0"/>
        <v>0</v>
      </c>
      <c r="D24" s="121">
        <f>МА!AZ45</f>
        <v>0.88888888888888884</v>
      </c>
      <c r="E24" s="150">
        <f t="shared" si="1"/>
        <v>0.11111111111111116</v>
      </c>
      <c r="F24" s="118">
        <v>0.5</v>
      </c>
      <c r="G24" s="121">
        <f ca="1">МА!AV45</f>
        <v>0.94736842105263153</v>
      </c>
      <c r="H24" s="121">
        <f ca="1">МА!$AZ$24</f>
        <v>0.75862068965517249</v>
      </c>
      <c r="I24">
        <f>IF(РУ!D45&lt;&gt;"УЧЕНИК НЕ ВЫПОЛНЯЛ РАБОТУ",РУ!C45,"")</f>
        <v>21</v>
      </c>
      <c r="J24" s="118">
        <f>РУ!AX45</f>
        <v>0.9</v>
      </c>
      <c r="K24" s="118">
        <f t="shared" si="2"/>
        <v>9.9999999999999978E-2</v>
      </c>
      <c r="L24" s="118">
        <f>РУ!AZ45</f>
        <v>0.66666666666666663</v>
      </c>
      <c r="M24" s="150">
        <f t="shared" si="3"/>
        <v>0.33333333333333337</v>
      </c>
      <c r="N24" s="121">
        <f ca="1">РУ!AV45</f>
        <v>0.79166666666666663</v>
      </c>
      <c r="O24" s="118">
        <f ca="1">РУ!$AV$24</f>
        <v>0.64367816091954011</v>
      </c>
      <c r="P24">
        <f>IF(ЧТ!D45&lt;&gt;"УЧЕНИК НЕ ВЫПОЛНЯЛ РАБОТУ",ЧТ!C45,"")</f>
        <v>21</v>
      </c>
      <c r="Q24" s="121">
        <f>ЧТ!AX45</f>
        <v>1</v>
      </c>
      <c r="R24" s="118">
        <f t="shared" si="4"/>
        <v>0</v>
      </c>
      <c r="S24" s="121">
        <f>ЧТ!AZ45</f>
        <v>1</v>
      </c>
      <c r="T24" s="150">
        <f t="shared" si="5"/>
        <v>0</v>
      </c>
      <c r="U24" s="121">
        <f ca="1">ЧТ!AV45</f>
        <v>1</v>
      </c>
      <c r="V24" s="118">
        <f ca="1">ЧТ!$AV$24</f>
        <v>0.65517241379310354</v>
      </c>
    </row>
    <row r="25" spans="1:22">
      <c r="A25">
        <f>IF(МА!D46&lt;&gt;"УЧЕНИК НЕ ВЫПОЛНЯЛ РАБОТУ",МА!C46,"")</f>
        <v>22</v>
      </c>
      <c r="B25" s="118">
        <f>МА!AX46</f>
        <v>1</v>
      </c>
      <c r="C25" s="118">
        <f t="shared" si="0"/>
        <v>0</v>
      </c>
      <c r="D25" s="121">
        <f>МА!AZ46</f>
        <v>1</v>
      </c>
      <c r="E25" s="150">
        <f t="shared" si="1"/>
        <v>0</v>
      </c>
      <c r="F25" s="118">
        <v>0.5</v>
      </c>
      <c r="G25" s="121">
        <f ca="1">МА!AV46</f>
        <v>1</v>
      </c>
      <c r="H25" s="121">
        <f ca="1">МА!$AZ$24</f>
        <v>0.75862068965517249</v>
      </c>
      <c r="I25">
        <f>IF(РУ!D46&lt;&gt;"УЧЕНИК НЕ ВЫПОЛНЯЛ РАБОТУ",РУ!C46,"")</f>
        <v>22</v>
      </c>
      <c r="J25" s="118">
        <f>РУ!AX46</f>
        <v>0.7</v>
      </c>
      <c r="K25" s="118">
        <f t="shared" si="2"/>
        <v>0.30000000000000004</v>
      </c>
      <c r="L25" s="118">
        <f>РУ!AZ46</f>
        <v>0.66666666666666663</v>
      </c>
      <c r="M25" s="150">
        <f t="shared" si="3"/>
        <v>0.33333333333333337</v>
      </c>
      <c r="N25" s="121">
        <f ca="1">РУ!AV46</f>
        <v>0.625</v>
      </c>
      <c r="O25" s="118">
        <f ca="1">РУ!$AV$24</f>
        <v>0.64367816091954011</v>
      </c>
      <c r="P25">
        <f>IF(ЧТ!D46&lt;&gt;"УЧЕНИК НЕ ВЫПОЛНЯЛ РАБОТУ",ЧТ!C46,"")</f>
        <v>22</v>
      </c>
      <c r="Q25" s="121">
        <f>ЧТ!AX46</f>
        <v>0.75</v>
      </c>
      <c r="R25" s="118">
        <f t="shared" si="4"/>
        <v>0.25</v>
      </c>
      <c r="S25" s="121">
        <f>ЧТ!AZ46</f>
        <v>0.5</v>
      </c>
      <c r="T25" s="150">
        <f t="shared" si="5"/>
        <v>0.5</v>
      </c>
      <c r="U25" s="121">
        <f ca="1">ЧТ!AV46</f>
        <v>0.6428571428571429</v>
      </c>
      <c r="V25" s="118">
        <f ca="1">ЧТ!$AV$24</f>
        <v>0.65517241379310354</v>
      </c>
    </row>
    <row r="26" spans="1:22">
      <c r="A26">
        <f>IF(МА!D47&lt;&gt;"УЧЕНИК НЕ ВЫПОЛНЯЛ РАБОТУ",МА!C47,"")</f>
        <v>23</v>
      </c>
      <c r="B26" s="118">
        <f>МА!AX47</f>
        <v>1</v>
      </c>
      <c r="C26" s="118">
        <f t="shared" si="0"/>
        <v>0</v>
      </c>
      <c r="D26" s="121">
        <f>МА!AZ47</f>
        <v>0.88888888888888884</v>
      </c>
      <c r="E26" s="150">
        <f t="shared" si="1"/>
        <v>0.11111111111111116</v>
      </c>
      <c r="F26" s="118">
        <v>0.5</v>
      </c>
      <c r="G26" s="121">
        <f ca="1">МА!AV47</f>
        <v>0.94736842105263153</v>
      </c>
      <c r="H26" s="121">
        <f ca="1">МА!$AZ$24</f>
        <v>0.75862068965517249</v>
      </c>
      <c r="I26">
        <f>IF(РУ!D47&lt;&gt;"УЧЕНИК НЕ ВЫПОЛНЯЛ РАБОТУ",РУ!C47,"")</f>
        <v>23</v>
      </c>
      <c r="J26" s="118">
        <f>РУ!AX47</f>
        <v>0.8</v>
      </c>
      <c r="K26" s="118">
        <f t="shared" si="2"/>
        <v>0.19999999999999996</v>
      </c>
      <c r="L26" s="118">
        <f>РУ!AZ47</f>
        <v>0.5</v>
      </c>
      <c r="M26" s="150">
        <f t="shared" si="3"/>
        <v>0.5</v>
      </c>
      <c r="N26" s="121">
        <f ca="1">РУ!AV47</f>
        <v>0.70833333333333337</v>
      </c>
      <c r="O26" s="118">
        <f ca="1">РУ!$AV$24</f>
        <v>0.64367816091954011</v>
      </c>
      <c r="P26">
        <f>IF(ЧТ!D47&lt;&gt;"УЧЕНИК НЕ ВЫПОЛНЯЛ РАБОТУ",ЧТ!C47,"")</f>
        <v>23</v>
      </c>
      <c r="Q26" s="121">
        <f>ЧТ!AX47</f>
        <v>0.75</v>
      </c>
      <c r="R26" s="118">
        <f t="shared" si="4"/>
        <v>0.25</v>
      </c>
      <c r="S26" s="121">
        <f>ЧТ!AZ47</f>
        <v>0.75</v>
      </c>
      <c r="T26" s="150">
        <f t="shared" si="5"/>
        <v>0.25</v>
      </c>
      <c r="U26" s="121">
        <f ca="1">ЧТ!AV47</f>
        <v>0.7142857142857143</v>
      </c>
      <c r="V26" s="118">
        <f ca="1">ЧТ!$AV$24</f>
        <v>0.65517241379310354</v>
      </c>
    </row>
    <row r="27" spans="1:22">
      <c r="A27">
        <f>IF(МА!D48&lt;&gt;"УЧЕНИК НЕ ВЫПОЛНЯЛ РАБОТУ",МА!C48,"")</f>
        <v>24</v>
      </c>
      <c r="B27" s="118">
        <f>МА!AX48</f>
        <v>0.9</v>
      </c>
      <c r="C27" s="118">
        <f t="shared" si="0"/>
        <v>9.9999999999999978E-2</v>
      </c>
      <c r="D27" s="121">
        <f>МА!AZ48</f>
        <v>1</v>
      </c>
      <c r="E27" s="150">
        <f t="shared" si="1"/>
        <v>0</v>
      </c>
      <c r="F27" s="118">
        <v>0.5</v>
      </c>
      <c r="G27" s="121">
        <f ca="1">МА!AV48</f>
        <v>0.94736842105263153</v>
      </c>
      <c r="H27" s="121">
        <f ca="1">МА!$AZ$24</f>
        <v>0.75862068965517249</v>
      </c>
      <c r="I27">
        <f>IF(РУ!D48&lt;&gt;"УЧЕНИК НЕ ВЫПОЛНЯЛ РАБОТУ",РУ!C48,"")</f>
        <v>24</v>
      </c>
      <c r="J27" s="118">
        <f>РУ!AX48</f>
        <v>0.9</v>
      </c>
      <c r="K27" s="118">
        <f t="shared" si="2"/>
        <v>9.9999999999999978E-2</v>
      </c>
      <c r="L27" s="118">
        <f>РУ!AZ48</f>
        <v>0.66666666666666663</v>
      </c>
      <c r="M27" s="150">
        <f t="shared" si="3"/>
        <v>0.33333333333333337</v>
      </c>
      <c r="N27" s="121">
        <f ca="1">РУ!AV48</f>
        <v>0.79166666666666663</v>
      </c>
      <c r="O27" s="118">
        <f ca="1">РУ!$AV$24</f>
        <v>0.64367816091954011</v>
      </c>
      <c r="P27">
        <f>IF(ЧТ!D48&lt;&gt;"УЧЕНИК НЕ ВЫПОЛНЯЛ РАБОТУ",ЧТ!C48,"")</f>
        <v>24</v>
      </c>
      <c r="Q27" s="121">
        <f>ЧТ!AX48</f>
        <v>0.75</v>
      </c>
      <c r="R27" s="118">
        <f t="shared" si="4"/>
        <v>0.25</v>
      </c>
      <c r="S27" s="121">
        <f>ЧТ!AZ48</f>
        <v>1</v>
      </c>
      <c r="T27" s="150">
        <f t="shared" si="5"/>
        <v>0</v>
      </c>
      <c r="U27" s="121">
        <f ca="1">ЧТ!AV48</f>
        <v>0.7857142857142857</v>
      </c>
      <c r="V27" s="118">
        <f ca="1">ЧТ!$AV$24</f>
        <v>0.65517241379310354</v>
      </c>
    </row>
    <row r="28" spans="1:22">
      <c r="A28">
        <f>IF(МА!D49&lt;&gt;"УЧЕНИК НЕ ВЫПОЛНЯЛ РАБОТУ",МА!C49,"")</f>
        <v>25</v>
      </c>
      <c r="B28" s="118">
        <f>МА!AX49</f>
        <v>0.9</v>
      </c>
      <c r="C28" s="118">
        <f t="shared" si="0"/>
        <v>9.9999999999999978E-2</v>
      </c>
      <c r="D28" s="121">
        <f>МА!AZ49</f>
        <v>0.44444444444444442</v>
      </c>
      <c r="E28" s="150">
        <f t="shared" si="1"/>
        <v>0.55555555555555558</v>
      </c>
      <c r="F28" s="118">
        <v>0.5</v>
      </c>
      <c r="G28" s="121">
        <f ca="1">МА!AV49</f>
        <v>0.68421052631578949</v>
      </c>
      <c r="H28" s="121">
        <f ca="1">МА!$AZ$24</f>
        <v>0.75862068965517249</v>
      </c>
      <c r="I28">
        <f>IF(РУ!D49&lt;&gt;"УЧЕНИК НЕ ВЫПОЛНЯЛ РАБОТУ",РУ!C49,"")</f>
        <v>25</v>
      </c>
      <c r="J28" s="118">
        <f>РУ!AX49</f>
        <v>0.5</v>
      </c>
      <c r="K28" s="118">
        <f t="shared" si="2"/>
        <v>0.5</v>
      </c>
      <c r="L28" s="118">
        <f>РУ!AZ49</f>
        <v>0.5</v>
      </c>
      <c r="M28" s="150">
        <f t="shared" si="3"/>
        <v>0.5</v>
      </c>
      <c r="N28" s="121">
        <f ca="1">РУ!AV49</f>
        <v>0.375</v>
      </c>
      <c r="O28" s="118">
        <f ca="1">РУ!$AV$24</f>
        <v>0.64367816091954011</v>
      </c>
      <c r="P28">
        <f>IF(ЧТ!D49&lt;&gt;"УЧЕНИК НЕ ВЫПОЛНЯЛ РАБОТУ",ЧТ!C49,"")</f>
        <v>25</v>
      </c>
      <c r="Q28" s="121">
        <f>ЧТ!AX49</f>
        <v>0.875</v>
      </c>
      <c r="R28" s="118">
        <f t="shared" si="4"/>
        <v>0.125</v>
      </c>
      <c r="S28" s="121">
        <f>ЧТ!AZ49</f>
        <v>0.75</v>
      </c>
      <c r="T28" s="150">
        <f t="shared" si="5"/>
        <v>0.25</v>
      </c>
      <c r="U28" s="121">
        <f ca="1">ЧТ!AV49</f>
        <v>0.7857142857142857</v>
      </c>
      <c r="V28" s="118">
        <f ca="1">ЧТ!$AV$24</f>
        <v>0.65517241379310354</v>
      </c>
    </row>
    <row r="29" spans="1:22">
      <c r="A29">
        <f>IF(МА!D50&lt;&gt;"УЧЕНИК НЕ ВЫПОЛНЯЛ РАБОТУ",МА!C50,"")</f>
        <v>26</v>
      </c>
      <c r="B29" s="118">
        <f>МА!AX50</f>
        <v>0.5</v>
      </c>
      <c r="C29" s="118">
        <f t="shared" si="0"/>
        <v>0.5</v>
      </c>
      <c r="D29" s="121">
        <f>МА!AZ50</f>
        <v>0.55555555555555558</v>
      </c>
      <c r="E29" s="150">
        <f t="shared" si="1"/>
        <v>0.44444444444444442</v>
      </c>
      <c r="F29" s="118">
        <v>0.5</v>
      </c>
      <c r="G29" s="121">
        <f ca="1">МА!AV50</f>
        <v>0.52631578947368418</v>
      </c>
      <c r="H29" s="121">
        <f ca="1">МА!$AZ$24</f>
        <v>0.75862068965517249</v>
      </c>
      <c r="I29">
        <f>IF(РУ!D50&lt;&gt;"УЧЕНИК НЕ ВЫПОЛНЯЛ РАБОТУ",РУ!C50,"")</f>
        <v>26</v>
      </c>
      <c r="J29" s="118">
        <f>РУ!AX50</f>
        <v>0.4</v>
      </c>
      <c r="K29" s="118">
        <f t="shared" si="2"/>
        <v>0.6</v>
      </c>
      <c r="L29" s="118">
        <f>РУ!AZ50</f>
        <v>0.16666666666666666</v>
      </c>
      <c r="M29" s="150">
        <f t="shared" si="3"/>
        <v>0.83333333333333337</v>
      </c>
      <c r="N29" s="121">
        <f ca="1">РУ!AV50</f>
        <v>0.25</v>
      </c>
      <c r="O29" s="118">
        <f ca="1">РУ!$AV$24</f>
        <v>0.64367816091954011</v>
      </c>
      <c r="P29">
        <f>IF(ЧТ!D50&lt;&gt;"УЧЕНИК НЕ ВЫПОЛНЯЛ РАБОТУ",ЧТ!C50,"")</f>
        <v>26</v>
      </c>
      <c r="Q29" s="121">
        <f>ЧТ!AX50</f>
        <v>0.125</v>
      </c>
      <c r="R29" s="118">
        <f t="shared" si="4"/>
        <v>0.875</v>
      </c>
      <c r="S29" s="121">
        <f>ЧТ!AZ50</f>
        <v>0</v>
      </c>
      <c r="T29" s="150">
        <f t="shared" si="5"/>
        <v>1</v>
      </c>
      <c r="U29" s="121">
        <f ca="1">ЧТ!AV50</f>
        <v>7.1428571428571425E-2</v>
      </c>
      <c r="V29" s="118">
        <f ca="1">ЧТ!$AV$24</f>
        <v>0.65517241379310354</v>
      </c>
    </row>
    <row r="30" spans="1:22">
      <c r="A30">
        <f>IF(МА!D51&lt;&gt;"УЧЕНИК НЕ ВЫПОЛНЯЛ РАБОТУ",МА!C51,"")</f>
        <v>27</v>
      </c>
      <c r="B30" s="118">
        <f>МА!AX51</f>
        <v>0.5</v>
      </c>
      <c r="C30" s="118">
        <f t="shared" si="0"/>
        <v>0.5</v>
      </c>
      <c r="D30" s="121">
        <f>МА!AZ51</f>
        <v>0.77777777777777779</v>
      </c>
      <c r="E30" s="150">
        <f t="shared" si="1"/>
        <v>0.22222222222222221</v>
      </c>
      <c r="F30" s="118">
        <v>0.5</v>
      </c>
      <c r="G30" s="121">
        <f ca="1">МА!AV51</f>
        <v>0.63157894736842102</v>
      </c>
      <c r="H30" s="121">
        <f ca="1">МА!$AZ$24</f>
        <v>0.75862068965517249</v>
      </c>
      <c r="I30">
        <f>IF(РУ!D51&lt;&gt;"УЧЕНИК НЕ ВЫПОЛНЯЛ РАБОТУ",РУ!C51,"")</f>
        <v>27</v>
      </c>
      <c r="J30" s="118">
        <f>РУ!AX51</f>
        <v>0.2</v>
      </c>
      <c r="K30" s="118">
        <f t="shared" si="2"/>
        <v>0.8</v>
      </c>
      <c r="L30" s="118">
        <f>РУ!AZ51</f>
        <v>0.33333333333333331</v>
      </c>
      <c r="M30" s="150">
        <f t="shared" si="3"/>
        <v>0.66666666666666674</v>
      </c>
      <c r="N30" s="121">
        <f ca="1">РУ!AV51</f>
        <v>0.16666666666666666</v>
      </c>
      <c r="O30" s="118">
        <f ca="1">РУ!$AV$24</f>
        <v>0.64367816091954011</v>
      </c>
      <c r="P30">
        <f>IF(ЧТ!D51&lt;&gt;"УЧЕНИК НЕ ВЫПОЛНЯЛ РАБОТУ",ЧТ!C51,"")</f>
        <v>27</v>
      </c>
      <c r="Q30" s="121">
        <f>ЧТ!AX51</f>
        <v>0.25</v>
      </c>
      <c r="R30" s="118">
        <f t="shared" si="4"/>
        <v>0.75</v>
      </c>
      <c r="S30" s="121">
        <f>ЧТ!AZ51</f>
        <v>0.25</v>
      </c>
      <c r="T30" s="150">
        <f t="shared" si="5"/>
        <v>0.75</v>
      </c>
      <c r="U30" s="121">
        <f ca="1">ЧТ!AV51</f>
        <v>0.21428571428571427</v>
      </c>
      <c r="V30" s="118">
        <f ca="1">ЧТ!$AV$24</f>
        <v>0.65517241379310354</v>
      </c>
    </row>
    <row r="31" spans="1:22">
      <c r="A31">
        <f>IF(МА!D52&lt;&gt;"УЧЕНИК НЕ ВЫПОЛНЯЛ РАБОТУ",МА!C52,"")</f>
        <v>28</v>
      </c>
      <c r="B31" s="118" t="str">
        <f>МА!AX52</f>
        <v/>
      </c>
      <c r="C31" s="118" t="str">
        <f t="shared" si="0"/>
        <v/>
      </c>
      <c r="D31" s="121" t="str">
        <f>МА!AZ52</f>
        <v/>
      </c>
      <c r="E31" s="150" t="str">
        <f t="shared" si="1"/>
        <v/>
      </c>
      <c r="F31" s="118">
        <v>0.5</v>
      </c>
      <c r="G31" s="121" t="str">
        <f>МА!AV52</f>
        <v/>
      </c>
      <c r="H31" s="121">
        <f ca="1">МА!$AZ$24</f>
        <v>0.75862068965517249</v>
      </c>
      <c r="I31">
        <f>IF(РУ!D52&lt;&gt;"УЧЕНИК НЕ ВЫПОЛНЯЛ РАБОТУ",РУ!C52,"")</f>
        <v>28</v>
      </c>
      <c r="J31" s="118" t="str">
        <f>РУ!AX52</f>
        <v/>
      </c>
      <c r="K31" s="118" t="str">
        <f t="shared" si="2"/>
        <v/>
      </c>
      <c r="L31" s="118" t="str">
        <f>РУ!AZ52</f>
        <v/>
      </c>
      <c r="M31" s="150" t="str">
        <f t="shared" si="3"/>
        <v/>
      </c>
      <c r="N31" s="121" t="str">
        <f>РУ!AV52</f>
        <v/>
      </c>
      <c r="O31" s="118">
        <f ca="1">РУ!$AV$24</f>
        <v>0.64367816091954011</v>
      </c>
      <c r="P31">
        <f>IF(ЧТ!D52&lt;&gt;"УЧЕНИК НЕ ВЫПОЛНЯЛ РАБОТУ",ЧТ!C52,"")</f>
        <v>28</v>
      </c>
      <c r="Q31" s="121">
        <f>ЧТ!AX52</f>
        <v>0.875</v>
      </c>
      <c r="R31" s="118">
        <f t="shared" si="4"/>
        <v>0.125</v>
      </c>
      <c r="S31" s="121">
        <f>ЧТ!AZ52</f>
        <v>0.5</v>
      </c>
      <c r="T31" s="150">
        <f t="shared" si="5"/>
        <v>0.5</v>
      </c>
      <c r="U31" s="121">
        <f ca="1">ЧТ!AV52</f>
        <v>0.7142857142857143</v>
      </c>
      <c r="V31" s="118">
        <f ca="1">ЧТ!$AV$24</f>
        <v>0.65517241379310354</v>
      </c>
    </row>
    <row r="32" spans="1:22">
      <c r="A32">
        <f>IF(МА!D53&lt;&gt;"УЧЕНИК НЕ ВЫПОЛНЯЛ РАБОТУ",МА!C53,"")</f>
        <v>29</v>
      </c>
      <c r="B32" s="118">
        <f>МА!AX53</f>
        <v>0.5</v>
      </c>
      <c r="C32" s="118">
        <f t="shared" si="0"/>
        <v>0.5</v>
      </c>
      <c r="D32" s="121">
        <f>МА!AZ53</f>
        <v>1</v>
      </c>
      <c r="E32" s="150">
        <f t="shared" si="1"/>
        <v>0</v>
      </c>
      <c r="F32" s="118">
        <v>0.5</v>
      </c>
      <c r="G32" s="121">
        <f ca="1">МА!AV53</f>
        <v>0.73684210526315785</v>
      </c>
      <c r="H32" s="121">
        <f ca="1">МА!$AZ$24</f>
        <v>0.75862068965517249</v>
      </c>
      <c r="I32">
        <f>IF(РУ!D53&lt;&gt;"УЧЕНИК НЕ ВЫПОЛНЯЛ РАБОТУ",РУ!C53,"")</f>
        <v>29</v>
      </c>
      <c r="J32" s="118">
        <f>РУ!AX53</f>
        <v>0.9</v>
      </c>
      <c r="K32" s="118">
        <f t="shared" si="2"/>
        <v>9.9999999999999978E-2</v>
      </c>
      <c r="L32" s="118">
        <f>РУ!AZ53</f>
        <v>1</v>
      </c>
      <c r="M32" s="150">
        <f t="shared" si="3"/>
        <v>0</v>
      </c>
      <c r="N32" s="121">
        <f ca="1">РУ!AV53</f>
        <v>0.875</v>
      </c>
      <c r="O32" s="118">
        <f ca="1">РУ!$AV$24</f>
        <v>0.64367816091954011</v>
      </c>
      <c r="P32">
        <f>IF(ЧТ!D53&lt;&gt;"УЧЕНИК НЕ ВЫПОЛНЯЛ РАБОТУ",ЧТ!C53,"")</f>
        <v>29</v>
      </c>
      <c r="Q32" s="121">
        <f>ЧТ!AX53</f>
        <v>0.875</v>
      </c>
      <c r="R32" s="118">
        <f t="shared" si="4"/>
        <v>0.125</v>
      </c>
      <c r="S32" s="121">
        <f>ЧТ!AZ53</f>
        <v>1</v>
      </c>
      <c r="T32" s="150">
        <f t="shared" si="5"/>
        <v>0</v>
      </c>
      <c r="U32" s="121">
        <f ca="1">ЧТ!AV53</f>
        <v>0.8571428571428571</v>
      </c>
      <c r="V32" s="118">
        <f ca="1">ЧТ!$AV$24</f>
        <v>0.65517241379310354</v>
      </c>
    </row>
    <row r="33" spans="1:22">
      <c r="A33">
        <f>IF(МА!D54&lt;&gt;"УЧЕНИК НЕ ВЫПОЛНЯЛ РАБОТУ",МА!C54,"")</f>
        <v>30</v>
      </c>
      <c r="B33" s="118">
        <f>МА!AX54</f>
        <v>1</v>
      </c>
      <c r="C33" s="118">
        <f t="shared" si="0"/>
        <v>0</v>
      </c>
      <c r="D33" s="121">
        <f>МА!AZ54</f>
        <v>1</v>
      </c>
      <c r="E33" s="150">
        <f t="shared" si="1"/>
        <v>0</v>
      </c>
      <c r="F33" s="118">
        <v>0.5</v>
      </c>
      <c r="G33" s="121">
        <f ca="1">МА!AV54</f>
        <v>1</v>
      </c>
      <c r="H33" s="121">
        <f ca="1">МА!$AZ$24</f>
        <v>0.75862068965517249</v>
      </c>
      <c r="I33">
        <f>IF(РУ!D54&lt;&gt;"УЧЕНИК НЕ ВЫПОЛНЯЛ РАБОТУ",РУ!C54,"")</f>
        <v>30</v>
      </c>
      <c r="J33" s="118">
        <f>РУ!AX54</f>
        <v>1</v>
      </c>
      <c r="K33" s="118">
        <f t="shared" si="2"/>
        <v>0</v>
      </c>
      <c r="L33" s="118">
        <f>РУ!AZ54</f>
        <v>0.83333333333333337</v>
      </c>
      <c r="M33" s="150">
        <f t="shared" si="3"/>
        <v>0.16666666666666663</v>
      </c>
      <c r="N33" s="121">
        <f ca="1">РУ!AV54</f>
        <v>0.95833333333333337</v>
      </c>
      <c r="O33" s="118">
        <f ca="1">РУ!$AV$24</f>
        <v>0.64367816091954011</v>
      </c>
      <c r="P33">
        <f>IF(ЧТ!D54&lt;&gt;"УЧЕНИК НЕ ВЫПОЛНЯЛ РАБОТУ",ЧТ!C54,"")</f>
        <v>30</v>
      </c>
      <c r="Q33" s="121">
        <f>ЧТ!AX54</f>
        <v>0.75</v>
      </c>
      <c r="R33" s="118">
        <f t="shared" si="4"/>
        <v>0.25</v>
      </c>
      <c r="S33" s="121">
        <f>ЧТ!AZ54</f>
        <v>0.75</v>
      </c>
      <c r="T33" s="150">
        <f t="shared" si="5"/>
        <v>0.25</v>
      </c>
      <c r="U33" s="121">
        <f ca="1">ЧТ!AV54</f>
        <v>0.6428571428571429</v>
      </c>
      <c r="V33" s="118">
        <f ca="1">ЧТ!$AV$24</f>
        <v>0.65517241379310354</v>
      </c>
    </row>
    <row r="34" spans="1:22">
      <c r="A34" t="str">
        <f>IF(МА!D55&lt;&gt;"УЧЕНИК НЕ ВЫПОЛНЯЛ РАБОТУ",МА!C55,"")</f>
        <v/>
      </c>
      <c r="B34" s="118" t="str">
        <f>МА!AX55</f>
        <v/>
      </c>
      <c r="C34" s="118" t="str">
        <f t="shared" si="0"/>
        <v/>
      </c>
      <c r="D34" s="121" t="str">
        <f>МА!AZ55</f>
        <v/>
      </c>
      <c r="E34" s="150" t="str">
        <f t="shared" si="1"/>
        <v/>
      </c>
      <c r="F34" s="118">
        <v>0.5</v>
      </c>
      <c r="G34" s="121" t="str">
        <f>МА!AV55</f>
        <v/>
      </c>
      <c r="H34" s="121">
        <f ca="1">МА!$AZ$24</f>
        <v>0.75862068965517249</v>
      </c>
      <c r="I34" t="str">
        <f>IF(РУ!D55&lt;&gt;"УЧЕНИК НЕ ВЫПОЛНЯЛ РАБОТУ",РУ!C55,"")</f>
        <v/>
      </c>
      <c r="J34" s="118" t="str">
        <f>РУ!AX55</f>
        <v/>
      </c>
      <c r="K34" s="118" t="str">
        <f t="shared" si="2"/>
        <v/>
      </c>
      <c r="L34" s="118" t="str">
        <f>РУ!AZ55</f>
        <v/>
      </c>
      <c r="M34" s="150" t="str">
        <f t="shared" si="3"/>
        <v/>
      </c>
      <c r="N34" s="121" t="str">
        <f>РУ!AV55</f>
        <v/>
      </c>
      <c r="O34" s="118">
        <f ca="1">РУ!$AV$24</f>
        <v>0.64367816091954011</v>
      </c>
      <c r="P34" t="str">
        <f>IF(ЧТ!D55&lt;&gt;"УЧЕНИК НЕ ВЫПОЛНЯЛ РАБОТУ",ЧТ!C55,"")</f>
        <v/>
      </c>
      <c r="Q34" s="121" t="str">
        <f>ЧТ!AX55</f>
        <v/>
      </c>
      <c r="R34" s="118" t="str">
        <f t="shared" si="4"/>
        <v/>
      </c>
      <c r="S34" s="121" t="str">
        <f>ЧТ!AZ55</f>
        <v/>
      </c>
      <c r="T34" s="150" t="str">
        <f t="shared" si="5"/>
        <v/>
      </c>
      <c r="U34" s="121" t="str">
        <f>ЧТ!AV55</f>
        <v/>
      </c>
      <c r="V34" s="118">
        <f ca="1">ЧТ!$AV$24</f>
        <v>0.65517241379310354</v>
      </c>
    </row>
    <row r="35" spans="1:22">
      <c r="A35" t="str">
        <f>IF(МА!D56&lt;&gt;"УЧЕНИК НЕ ВЫПОЛНЯЛ РАБОТУ",МА!C56,"")</f>
        <v/>
      </c>
      <c r="B35" s="118" t="str">
        <f>МА!AX56</f>
        <v/>
      </c>
      <c r="C35" s="118" t="str">
        <f t="shared" si="0"/>
        <v/>
      </c>
      <c r="D35" s="121" t="str">
        <f>МА!AZ56</f>
        <v/>
      </c>
      <c r="E35" s="150" t="str">
        <f t="shared" si="1"/>
        <v/>
      </c>
      <c r="F35" s="118">
        <v>0.5</v>
      </c>
      <c r="G35" s="121" t="str">
        <f>МА!AV56</f>
        <v/>
      </c>
      <c r="H35" s="121">
        <f ca="1">МА!$AZ$24</f>
        <v>0.75862068965517249</v>
      </c>
      <c r="I35" t="str">
        <f>IF(РУ!D56&lt;&gt;"УЧЕНИК НЕ ВЫПОЛНЯЛ РАБОТУ",РУ!C56,"")</f>
        <v/>
      </c>
      <c r="J35" s="118" t="str">
        <f>РУ!AX56</f>
        <v/>
      </c>
      <c r="K35" s="118" t="str">
        <f t="shared" si="2"/>
        <v/>
      </c>
      <c r="L35" s="118" t="str">
        <f>РУ!AZ56</f>
        <v/>
      </c>
      <c r="M35" s="150" t="str">
        <f t="shared" si="3"/>
        <v/>
      </c>
      <c r="N35" s="121" t="str">
        <f>РУ!AV56</f>
        <v/>
      </c>
      <c r="O35" s="118">
        <f ca="1">РУ!$AV$24</f>
        <v>0.64367816091954011</v>
      </c>
      <c r="P35" t="str">
        <f>IF(ЧТ!D56&lt;&gt;"УЧЕНИК НЕ ВЫПОЛНЯЛ РАБОТУ",ЧТ!C56,"")</f>
        <v/>
      </c>
      <c r="Q35" s="121" t="str">
        <f>ЧТ!AX56</f>
        <v/>
      </c>
      <c r="R35" s="118" t="str">
        <f t="shared" si="4"/>
        <v/>
      </c>
      <c r="S35" s="121" t="str">
        <f>ЧТ!AZ56</f>
        <v/>
      </c>
      <c r="T35" s="150" t="str">
        <f t="shared" si="5"/>
        <v/>
      </c>
      <c r="U35" s="121" t="str">
        <f>ЧТ!AV56</f>
        <v/>
      </c>
      <c r="V35" s="118">
        <f ca="1">ЧТ!$AV$24</f>
        <v>0.65517241379310354</v>
      </c>
    </row>
    <row r="36" spans="1:22">
      <c r="A36" t="str">
        <f>IF(МА!D57&lt;&gt;"УЧЕНИК НЕ ВЫПОЛНЯЛ РАБОТУ",МА!C57,"")</f>
        <v/>
      </c>
      <c r="B36" s="118" t="str">
        <f>МА!AX57</f>
        <v/>
      </c>
      <c r="C36" s="118" t="str">
        <f t="shared" si="0"/>
        <v/>
      </c>
      <c r="D36" s="121" t="str">
        <f>МА!AZ57</f>
        <v/>
      </c>
      <c r="E36" s="150" t="str">
        <f t="shared" si="1"/>
        <v/>
      </c>
      <c r="F36" s="118">
        <v>0.5</v>
      </c>
      <c r="G36" s="121" t="str">
        <f>МА!AV57</f>
        <v/>
      </c>
      <c r="H36" s="121">
        <f ca="1">МА!$AZ$24</f>
        <v>0.75862068965517249</v>
      </c>
      <c r="I36" t="str">
        <f>IF(РУ!D57&lt;&gt;"УЧЕНИК НЕ ВЫПОЛНЯЛ РАБОТУ",РУ!C57,"")</f>
        <v/>
      </c>
      <c r="J36" s="118" t="str">
        <f>РУ!AX57</f>
        <v/>
      </c>
      <c r="K36" s="118" t="str">
        <f t="shared" si="2"/>
        <v/>
      </c>
      <c r="L36" s="118" t="str">
        <f>РУ!AZ57</f>
        <v/>
      </c>
      <c r="M36" s="150" t="str">
        <f t="shared" si="3"/>
        <v/>
      </c>
      <c r="N36" s="121" t="str">
        <f>РУ!AV57</f>
        <v/>
      </c>
      <c r="O36" s="118">
        <f ca="1">РУ!$AV$24</f>
        <v>0.64367816091954011</v>
      </c>
      <c r="P36" t="str">
        <f>IF(ЧТ!D57&lt;&gt;"УЧЕНИК НЕ ВЫПОЛНЯЛ РАБОТУ",ЧТ!C57,"")</f>
        <v/>
      </c>
      <c r="Q36" s="121" t="str">
        <f>ЧТ!AX57</f>
        <v/>
      </c>
      <c r="R36" s="118" t="str">
        <f t="shared" si="4"/>
        <v/>
      </c>
      <c r="S36" s="121" t="str">
        <f>ЧТ!AZ57</f>
        <v/>
      </c>
      <c r="T36" s="150" t="str">
        <f t="shared" si="5"/>
        <v/>
      </c>
      <c r="U36" s="121" t="str">
        <f>ЧТ!AV57</f>
        <v/>
      </c>
      <c r="V36" s="118">
        <f ca="1">ЧТ!$AV$24</f>
        <v>0.65517241379310354</v>
      </c>
    </row>
    <row r="37" spans="1:22">
      <c r="A37" t="str">
        <f>IF(МА!D58&lt;&gt;"УЧЕНИК НЕ ВЫПОЛНЯЛ РАБОТУ",МА!C58,"")</f>
        <v/>
      </c>
      <c r="B37" s="118" t="str">
        <f>МА!AX58</f>
        <v/>
      </c>
      <c r="C37" s="118" t="str">
        <f t="shared" si="0"/>
        <v/>
      </c>
      <c r="D37" s="121" t="str">
        <f>МА!AZ58</f>
        <v/>
      </c>
      <c r="E37" s="150" t="str">
        <f t="shared" si="1"/>
        <v/>
      </c>
      <c r="F37" s="118">
        <v>0.5</v>
      </c>
      <c r="G37" s="121" t="str">
        <f>МА!AV58</f>
        <v/>
      </c>
      <c r="H37" s="121">
        <f ca="1">МА!$AZ$24</f>
        <v>0.75862068965517249</v>
      </c>
      <c r="I37" t="str">
        <f>IF(РУ!D58&lt;&gt;"УЧЕНИК НЕ ВЫПОЛНЯЛ РАБОТУ",РУ!C58,"")</f>
        <v/>
      </c>
      <c r="J37" s="118" t="str">
        <f>РУ!AX58</f>
        <v/>
      </c>
      <c r="K37" s="118" t="str">
        <f t="shared" si="2"/>
        <v/>
      </c>
      <c r="L37" s="118" t="str">
        <f>РУ!AZ58</f>
        <v/>
      </c>
      <c r="M37" s="150" t="str">
        <f t="shared" si="3"/>
        <v/>
      </c>
      <c r="N37" s="121" t="str">
        <f>РУ!AV58</f>
        <v/>
      </c>
      <c r="O37" s="118">
        <f ca="1">РУ!$AV$24</f>
        <v>0.64367816091954011</v>
      </c>
      <c r="P37" t="str">
        <f>IF(ЧТ!D58&lt;&gt;"УЧЕНИК НЕ ВЫПОЛНЯЛ РАБОТУ",ЧТ!C58,"")</f>
        <v/>
      </c>
      <c r="Q37" s="121" t="str">
        <f>ЧТ!AX58</f>
        <v/>
      </c>
      <c r="R37" s="118" t="str">
        <f t="shared" si="4"/>
        <v/>
      </c>
      <c r="S37" s="121" t="str">
        <f>ЧТ!AZ58</f>
        <v/>
      </c>
      <c r="T37" s="150" t="str">
        <f t="shared" si="5"/>
        <v/>
      </c>
      <c r="U37" s="121" t="str">
        <f>ЧТ!AV58</f>
        <v/>
      </c>
      <c r="V37" s="118">
        <f ca="1">ЧТ!$AV$24</f>
        <v>0.65517241379310354</v>
      </c>
    </row>
    <row r="38" spans="1:22">
      <c r="A38" t="str">
        <f>IF(МА!D59&lt;&gt;"УЧЕНИК НЕ ВЫПОЛНЯЛ РАБОТУ",МА!C59,"")</f>
        <v/>
      </c>
      <c r="B38" s="118" t="str">
        <f>МА!AX59</f>
        <v/>
      </c>
      <c r="C38" s="118" t="str">
        <f t="shared" si="0"/>
        <v/>
      </c>
      <c r="D38" s="121" t="str">
        <f>МА!AZ59</f>
        <v/>
      </c>
      <c r="E38" s="150" t="str">
        <f t="shared" si="1"/>
        <v/>
      </c>
      <c r="F38" s="118">
        <v>0.5</v>
      </c>
      <c r="G38" s="121" t="str">
        <f>МА!AV59</f>
        <v/>
      </c>
      <c r="H38" s="121">
        <f ca="1">МА!$AZ$24</f>
        <v>0.75862068965517249</v>
      </c>
      <c r="I38" t="str">
        <f>IF(РУ!D59&lt;&gt;"УЧЕНИК НЕ ВЫПОЛНЯЛ РАБОТУ",РУ!C59,"")</f>
        <v/>
      </c>
      <c r="J38" s="118" t="str">
        <f>РУ!AX59</f>
        <v/>
      </c>
      <c r="K38" s="118" t="str">
        <f t="shared" si="2"/>
        <v/>
      </c>
      <c r="L38" s="118" t="str">
        <f>РУ!AZ59</f>
        <v/>
      </c>
      <c r="M38" s="150" t="str">
        <f t="shared" si="3"/>
        <v/>
      </c>
      <c r="N38" s="121" t="str">
        <f>РУ!AV59</f>
        <v/>
      </c>
      <c r="O38" s="118">
        <f ca="1">РУ!$AV$24</f>
        <v>0.64367816091954011</v>
      </c>
      <c r="P38" t="str">
        <f>IF(ЧТ!D59&lt;&gt;"УЧЕНИК НЕ ВЫПОЛНЯЛ РАБОТУ",ЧТ!C59,"")</f>
        <v/>
      </c>
      <c r="Q38" s="121" t="str">
        <f>ЧТ!AX59</f>
        <v/>
      </c>
      <c r="R38" s="118" t="str">
        <f t="shared" si="4"/>
        <v/>
      </c>
      <c r="S38" s="121" t="str">
        <f>ЧТ!AZ59</f>
        <v/>
      </c>
      <c r="T38" s="150" t="str">
        <f t="shared" si="5"/>
        <v/>
      </c>
      <c r="U38" s="121" t="str">
        <f>ЧТ!AV59</f>
        <v/>
      </c>
      <c r="V38" s="118">
        <f ca="1">ЧТ!$AV$24</f>
        <v>0.65517241379310354</v>
      </c>
    </row>
    <row r="39" spans="1:22">
      <c r="A39" t="str">
        <f>IF(МА!D60&lt;&gt;"УЧЕНИК НЕ ВЫПОЛНЯЛ РАБОТУ",МА!C60,"")</f>
        <v/>
      </c>
      <c r="B39" s="118" t="str">
        <f>МА!AX60</f>
        <v/>
      </c>
      <c r="C39" s="118" t="str">
        <f t="shared" si="0"/>
        <v/>
      </c>
      <c r="D39" s="121" t="str">
        <f>МА!AZ60</f>
        <v/>
      </c>
      <c r="E39" s="150" t="str">
        <f t="shared" si="1"/>
        <v/>
      </c>
      <c r="F39" s="118">
        <v>0.5</v>
      </c>
      <c r="G39" s="121" t="str">
        <f>МА!AV60</f>
        <v/>
      </c>
      <c r="H39" s="121">
        <f ca="1">МА!$AZ$24</f>
        <v>0.75862068965517249</v>
      </c>
      <c r="I39" t="str">
        <f>IF(РУ!D60&lt;&gt;"УЧЕНИК НЕ ВЫПОЛНЯЛ РАБОТУ",РУ!C60,"")</f>
        <v/>
      </c>
      <c r="J39" s="118" t="str">
        <f>РУ!AX60</f>
        <v/>
      </c>
      <c r="K39" s="118" t="str">
        <f t="shared" si="2"/>
        <v/>
      </c>
      <c r="L39" s="118" t="str">
        <f>РУ!AZ60</f>
        <v/>
      </c>
      <c r="M39" s="150" t="str">
        <f t="shared" si="3"/>
        <v/>
      </c>
      <c r="N39" s="121" t="str">
        <f>РУ!AV60</f>
        <v/>
      </c>
      <c r="O39" s="118">
        <f ca="1">РУ!$AV$24</f>
        <v>0.64367816091954011</v>
      </c>
      <c r="P39" t="str">
        <f>IF(ЧТ!D60&lt;&gt;"УЧЕНИК НЕ ВЫПОЛНЯЛ РАБОТУ",ЧТ!C60,"")</f>
        <v/>
      </c>
      <c r="Q39" s="121" t="str">
        <f>ЧТ!AX60</f>
        <v/>
      </c>
      <c r="R39" s="118" t="str">
        <f t="shared" si="4"/>
        <v/>
      </c>
      <c r="S39" s="121" t="str">
        <f>ЧТ!AZ60</f>
        <v/>
      </c>
      <c r="T39" s="150" t="str">
        <f t="shared" si="5"/>
        <v/>
      </c>
      <c r="U39" s="121" t="str">
        <f>ЧТ!AV60</f>
        <v/>
      </c>
      <c r="V39" s="118">
        <f ca="1">ЧТ!$AV$24</f>
        <v>0.65517241379310354</v>
      </c>
    </row>
    <row r="40" spans="1:22">
      <c r="A40" t="str">
        <f>IF(МА!D61&lt;&gt;"УЧЕНИК НЕ ВЫПОЛНЯЛ РАБОТУ",МА!C61,"")</f>
        <v/>
      </c>
      <c r="B40" s="118" t="str">
        <f>МА!AX61</f>
        <v/>
      </c>
      <c r="C40" s="118" t="str">
        <f t="shared" si="0"/>
        <v/>
      </c>
      <c r="D40" s="121" t="str">
        <f>МА!AZ61</f>
        <v/>
      </c>
      <c r="E40" s="150" t="str">
        <f t="shared" si="1"/>
        <v/>
      </c>
      <c r="F40" s="118">
        <v>0.5</v>
      </c>
      <c r="G40" s="121" t="str">
        <f>МА!AV61</f>
        <v/>
      </c>
      <c r="H40" s="121">
        <f ca="1">МА!$AZ$24</f>
        <v>0.75862068965517249</v>
      </c>
      <c r="I40" t="str">
        <f>IF(РУ!D61&lt;&gt;"УЧЕНИК НЕ ВЫПОЛНЯЛ РАБОТУ",РУ!C61,"")</f>
        <v/>
      </c>
      <c r="J40" s="118" t="str">
        <f>РУ!AX61</f>
        <v/>
      </c>
      <c r="K40" s="118" t="str">
        <f t="shared" si="2"/>
        <v/>
      </c>
      <c r="L40" s="118" t="str">
        <f>РУ!AZ61</f>
        <v/>
      </c>
      <c r="M40" s="150" t="str">
        <f t="shared" si="3"/>
        <v/>
      </c>
      <c r="N40" s="121" t="str">
        <f>РУ!AV61</f>
        <v/>
      </c>
      <c r="O40" s="118">
        <f ca="1">РУ!$AV$24</f>
        <v>0.64367816091954011</v>
      </c>
      <c r="P40" t="str">
        <f>IF(ЧТ!D61&lt;&gt;"УЧЕНИК НЕ ВЫПОЛНЯЛ РАБОТУ",ЧТ!C61,"")</f>
        <v/>
      </c>
      <c r="Q40" s="121" t="str">
        <f>ЧТ!AX61</f>
        <v/>
      </c>
      <c r="R40" s="118" t="str">
        <f t="shared" si="4"/>
        <v/>
      </c>
      <c r="S40" s="121" t="str">
        <f>ЧТ!AZ61</f>
        <v/>
      </c>
      <c r="T40" s="150" t="str">
        <f t="shared" si="5"/>
        <v/>
      </c>
      <c r="U40" s="121" t="str">
        <f>ЧТ!AV61</f>
        <v/>
      </c>
      <c r="V40" s="118">
        <f ca="1">ЧТ!$AV$24</f>
        <v>0.65517241379310354</v>
      </c>
    </row>
    <row r="41" spans="1:22">
      <c r="A41" t="str">
        <f>IF(МА!D62&lt;&gt;"УЧЕНИК НЕ ВЫПОЛНЯЛ РАБОТУ",МА!C62,"")</f>
        <v/>
      </c>
      <c r="B41" s="118" t="str">
        <f>МА!AX62</f>
        <v/>
      </c>
      <c r="C41" s="118" t="str">
        <f t="shared" si="0"/>
        <v/>
      </c>
      <c r="D41" s="121" t="str">
        <f>МА!AZ62</f>
        <v/>
      </c>
      <c r="E41" s="150" t="str">
        <f t="shared" si="1"/>
        <v/>
      </c>
      <c r="F41" s="118">
        <v>0.5</v>
      </c>
      <c r="G41" s="121" t="str">
        <f>МА!AV62</f>
        <v/>
      </c>
      <c r="H41" s="121">
        <f ca="1">МА!$AZ$24</f>
        <v>0.75862068965517249</v>
      </c>
      <c r="I41" t="str">
        <f>IF(РУ!D62&lt;&gt;"УЧЕНИК НЕ ВЫПОЛНЯЛ РАБОТУ",РУ!C62,"")</f>
        <v/>
      </c>
      <c r="J41" s="118" t="str">
        <f>РУ!AX62</f>
        <v/>
      </c>
      <c r="K41" s="118" t="str">
        <f t="shared" si="2"/>
        <v/>
      </c>
      <c r="L41" s="118" t="str">
        <f>РУ!AZ62</f>
        <v/>
      </c>
      <c r="M41" s="150" t="str">
        <f t="shared" si="3"/>
        <v/>
      </c>
      <c r="N41" s="121" t="str">
        <f>РУ!AV62</f>
        <v/>
      </c>
      <c r="O41" s="118">
        <f ca="1">РУ!$AV$24</f>
        <v>0.64367816091954011</v>
      </c>
      <c r="P41" t="str">
        <f>IF(ЧТ!D62&lt;&gt;"УЧЕНИК НЕ ВЫПОЛНЯЛ РАБОТУ",ЧТ!C62,"")</f>
        <v/>
      </c>
      <c r="Q41" s="121" t="str">
        <f>ЧТ!AX62</f>
        <v/>
      </c>
      <c r="R41" s="118" t="str">
        <f t="shared" si="4"/>
        <v/>
      </c>
      <c r="S41" s="121" t="str">
        <f>ЧТ!AZ62</f>
        <v/>
      </c>
      <c r="T41" s="150" t="str">
        <f t="shared" si="5"/>
        <v/>
      </c>
      <c r="U41" s="121" t="str">
        <f>ЧТ!AV62</f>
        <v/>
      </c>
      <c r="V41" s="118">
        <f ca="1">ЧТ!$AV$24</f>
        <v>0.65517241379310354</v>
      </c>
    </row>
    <row r="42" spans="1:22">
      <c r="A42" t="str">
        <f>IF(МА!D63&lt;&gt;"УЧЕНИК НЕ ВЫПОЛНЯЛ РАБОТУ",МА!C63,"")</f>
        <v/>
      </c>
      <c r="B42" s="118" t="str">
        <f>МА!AX63</f>
        <v/>
      </c>
      <c r="C42" s="118" t="str">
        <f t="shared" si="0"/>
        <v/>
      </c>
      <c r="D42" s="121" t="str">
        <f>МА!AZ63</f>
        <v/>
      </c>
      <c r="E42" s="150" t="str">
        <f t="shared" si="1"/>
        <v/>
      </c>
      <c r="F42" s="118">
        <v>0.5</v>
      </c>
      <c r="G42" s="121" t="str">
        <f>МА!AV63</f>
        <v/>
      </c>
      <c r="H42" s="121">
        <f ca="1">МА!$AZ$24</f>
        <v>0.75862068965517249</v>
      </c>
      <c r="I42" t="str">
        <f>IF(РУ!D63&lt;&gt;"УЧЕНИК НЕ ВЫПОЛНЯЛ РАБОТУ",РУ!C63,"")</f>
        <v/>
      </c>
      <c r="J42" s="118" t="str">
        <f>РУ!AX63</f>
        <v/>
      </c>
      <c r="K42" s="118" t="str">
        <f t="shared" si="2"/>
        <v/>
      </c>
      <c r="L42" s="118" t="str">
        <f>РУ!AZ63</f>
        <v/>
      </c>
      <c r="M42" s="150" t="str">
        <f t="shared" si="3"/>
        <v/>
      </c>
      <c r="N42" s="121" t="str">
        <f>РУ!AV63</f>
        <v/>
      </c>
      <c r="O42" s="118">
        <f ca="1">РУ!$AV$24</f>
        <v>0.64367816091954011</v>
      </c>
      <c r="P42" t="str">
        <f>IF(ЧТ!D63&lt;&gt;"УЧЕНИК НЕ ВЫПОЛНЯЛ РАБОТУ",ЧТ!C63,"")</f>
        <v/>
      </c>
      <c r="Q42" s="121" t="str">
        <f>ЧТ!AX63</f>
        <v/>
      </c>
      <c r="R42" s="118" t="str">
        <f t="shared" si="4"/>
        <v/>
      </c>
      <c r="S42" s="121" t="str">
        <f>ЧТ!AZ63</f>
        <v/>
      </c>
      <c r="T42" s="150" t="str">
        <f t="shared" si="5"/>
        <v/>
      </c>
      <c r="U42" s="121" t="str">
        <f>ЧТ!AV63</f>
        <v/>
      </c>
      <c r="V42" s="118">
        <f ca="1">ЧТ!$AV$24</f>
        <v>0.65517241379310354</v>
      </c>
    </row>
    <row r="43" spans="1:22">
      <c r="A43" t="str">
        <f>IF(МА!D64&lt;&gt;"УЧЕНИК НЕ ВЫПОЛНЯЛ РАБОТУ",МА!C64,"")</f>
        <v/>
      </c>
      <c r="B43" s="118" t="str">
        <f>МА!AX64</f>
        <v/>
      </c>
      <c r="C43" s="118" t="str">
        <f t="shared" si="0"/>
        <v/>
      </c>
      <c r="D43" s="121" t="str">
        <f>МА!AZ64</f>
        <v/>
      </c>
      <c r="E43" s="150" t="str">
        <f t="shared" si="1"/>
        <v/>
      </c>
      <c r="F43" s="118">
        <v>0.5</v>
      </c>
      <c r="G43" s="121" t="str">
        <f>МА!AV64</f>
        <v/>
      </c>
      <c r="H43" s="121">
        <f ca="1">МА!$AZ$24</f>
        <v>0.75862068965517249</v>
      </c>
      <c r="I43" t="str">
        <f>IF(РУ!D64&lt;&gt;"УЧЕНИК НЕ ВЫПОЛНЯЛ РАБОТУ",РУ!C64,"")</f>
        <v/>
      </c>
      <c r="J43" s="118" t="str">
        <f>РУ!AX64</f>
        <v/>
      </c>
      <c r="K43" s="118" t="str">
        <f t="shared" si="2"/>
        <v/>
      </c>
      <c r="L43" s="118" t="str">
        <f>РУ!AZ64</f>
        <v/>
      </c>
      <c r="M43" s="150" t="str">
        <f t="shared" si="3"/>
        <v/>
      </c>
      <c r="N43" s="121" t="str">
        <f>РУ!AV64</f>
        <v/>
      </c>
      <c r="O43" s="118">
        <f ca="1">РУ!$AV$24</f>
        <v>0.64367816091954011</v>
      </c>
      <c r="P43" t="str">
        <f>IF(ЧТ!D64&lt;&gt;"УЧЕНИК НЕ ВЫПОЛНЯЛ РАБОТУ",ЧТ!C64,"")</f>
        <v/>
      </c>
      <c r="Q43" s="121" t="str">
        <f>ЧТ!AX64</f>
        <v/>
      </c>
      <c r="R43" s="118" t="str">
        <f t="shared" si="4"/>
        <v/>
      </c>
      <c r="S43" s="121" t="str">
        <f>ЧТ!AZ64</f>
        <v/>
      </c>
      <c r="T43" s="150" t="str">
        <f t="shared" si="5"/>
        <v/>
      </c>
      <c r="U43" s="121" t="str">
        <f>ЧТ!AV64</f>
        <v/>
      </c>
      <c r="V43" s="118">
        <f ca="1">ЧТ!$AV$24</f>
        <v>0.65517241379310354</v>
      </c>
    </row>
  </sheetData>
  <sheetProtection password="C621" sheet="1" objects="1" scenarios="1"/>
  <mergeCells count="3">
    <mergeCell ref="B2:G2"/>
    <mergeCell ref="J2:N2"/>
    <mergeCell ref="Q2:U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4"/>
  <sheetViews>
    <sheetView workbookViewId="0">
      <selection activeCell="D11" sqref="D11"/>
    </sheetView>
  </sheetViews>
  <sheetFormatPr defaultRowHeight="12.75"/>
  <cols>
    <col min="1" max="1" width="34.85546875" customWidth="1"/>
  </cols>
  <sheetData>
    <row r="1" spans="1:7">
      <c r="A1" t="s">
        <v>355</v>
      </c>
      <c r="B1" s="374">
        <v>0</v>
      </c>
      <c r="C1" s="374">
        <v>1</v>
      </c>
      <c r="D1" s="374" t="s">
        <v>27</v>
      </c>
      <c r="E1" s="374"/>
      <c r="F1" s="374"/>
      <c r="G1" s="374"/>
    </row>
    <row r="2" spans="1:7">
      <c r="B2" s="374">
        <v>0</v>
      </c>
      <c r="C2" s="374">
        <v>1</v>
      </c>
      <c r="D2" s="374">
        <v>2</v>
      </c>
      <c r="E2" s="374" t="s">
        <v>27</v>
      </c>
      <c r="F2" s="374"/>
      <c r="G2" s="374"/>
    </row>
    <row r="3" spans="1:7">
      <c r="B3" s="374">
        <v>1</v>
      </c>
      <c r="C3" s="374">
        <v>2</v>
      </c>
      <c r="D3" s="374">
        <v>3</v>
      </c>
      <c r="E3" s="374" t="s">
        <v>27</v>
      </c>
      <c r="F3" s="374"/>
      <c r="G3" s="374"/>
    </row>
    <row r="4" spans="1:7">
      <c r="B4" s="374">
        <v>1</v>
      </c>
      <c r="C4" s="374">
        <v>2</v>
      </c>
      <c r="D4" s="374">
        <v>3</v>
      </c>
      <c r="E4" s="374">
        <v>4</v>
      </c>
      <c r="F4" s="374" t="s">
        <v>27</v>
      </c>
      <c r="G4" s="374"/>
    </row>
  </sheetData>
  <sheetProtection password="C621"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Лист2">
    <tabColor rgb="FFFFFF00"/>
    <pageSetUpPr fitToPage="1"/>
  </sheetPr>
  <dimension ref="A1:O120"/>
  <sheetViews>
    <sheetView workbookViewId="0">
      <selection activeCell="B15" sqref="B15:F15"/>
    </sheetView>
  </sheetViews>
  <sheetFormatPr defaultRowHeight="12.75"/>
  <cols>
    <col min="1" max="1" width="31.85546875" style="178" customWidth="1"/>
    <col min="2" max="2" width="13.28515625" customWidth="1"/>
    <col min="3" max="3" width="10.85546875" customWidth="1"/>
    <col min="5" max="5" width="16.5703125" customWidth="1"/>
    <col min="7" max="7" width="12" customWidth="1"/>
    <col min="8" max="8" width="14.85546875" customWidth="1"/>
    <col min="10" max="10" width="13.42578125" customWidth="1"/>
    <col min="16" max="16" width="12.42578125" customWidth="1"/>
    <col min="17" max="17" width="58.140625" customWidth="1"/>
    <col min="18" max="18" width="44.5703125" customWidth="1"/>
    <col min="19" max="19" width="31.28515625" customWidth="1"/>
    <col min="20" max="20" width="27.85546875" customWidth="1"/>
    <col min="21" max="21" width="37.7109375" customWidth="1"/>
    <col min="257" max="257" width="28.85546875" customWidth="1"/>
    <col min="258" max="258" width="13.28515625" customWidth="1"/>
    <col min="259" max="259" width="10.85546875" customWidth="1"/>
    <col min="261" max="261" width="16.5703125" customWidth="1"/>
    <col min="263" max="263" width="12" customWidth="1"/>
    <col min="264" max="264" width="14.85546875" customWidth="1"/>
    <col min="266" max="266" width="13.42578125" customWidth="1"/>
    <col min="272" max="272" width="12.42578125" customWidth="1"/>
    <col min="273" max="273" width="58.140625" customWidth="1"/>
    <col min="274" max="274" width="44.5703125" customWidth="1"/>
    <col min="275" max="275" width="31.28515625" customWidth="1"/>
    <col min="276" max="276" width="27.85546875" customWidth="1"/>
    <col min="277" max="277" width="37.7109375" customWidth="1"/>
    <col min="513" max="513" width="28.85546875" customWidth="1"/>
    <col min="514" max="514" width="13.28515625" customWidth="1"/>
    <col min="515" max="515" width="10.85546875" customWidth="1"/>
    <col min="517" max="517" width="16.5703125" customWidth="1"/>
    <col min="519" max="519" width="12" customWidth="1"/>
    <col min="520" max="520" width="14.85546875" customWidth="1"/>
    <col min="522" max="522" width="13.42578125" customWidth="1"/>
    <col min="528" max="528" width="12.42578125" customWidth="1"/>
    <col min="529" max="529" width="58.140625" customWidth="1"/>
    <col min="530" max="530" width="44.5703125" customWidth="1"/>
    <col min="531" max="531" width="31.28515625" customWidth="1"/>
    <col min="532" max="532" width="27.85546875" customWidth="1"/>
    <col min="533" max="533" width="37.7109375" customWidth="1"/>
    <col min="769" max="769" width="28.85546875" customWidth="1"/>
    <col min="770" max="770" width="13.28515625" customWidth="1"/>
    <col min="771" max="771" width="10.85546875" customWidth="1"/>
    <col min="773" max="773" width="16.5703125" customWidth="1"/>
    <col min="775" max="775" width="12" customWidth="1"/>
    <col min="776" max="776" width="14.85546875" customWidth="1"/>
    <col min="778" max="778" width="13.42578125" customWidth="1"/>
    <col min="784" max="784" width="12.42578125" customWidth="1"/>
    <col min="785" max="785" width="58.140625" customWidth="1"/>
    <col min="786" max="786" width="44.5703125" customWidth="1"/>
    <col min="787" max="787" width="31.28515625" customWidth="1"/>
    <col min="788" max="788" width="27.85546875" customWidth="1"/>
    <col min="789" max="789" width="37.7109375" customWidth="1"/>
    <col min="1025" max="1025" width="28.85546875" customWidth="1"/>
    <col min="1026" max="1026" width="13.28515625" customWidth="1"/>
    <col min="1027" max="1027" width="10.85546875" customWidth="1"/>
    <col min="1029" max="1029" width="16.5703125" customWidth="1"/>
    <col min="1031" max="1031" width="12" customWidth="1"/>
    <col min="1032" max="1032" width="14.85546875" customWidth="1"/>
    <col min="1034" max="1034" width="13.42578125" customWidth="1"/>
    <col min="1040" max="1040" width="12.42578125" customWidth="1"/>
    <col min="1041" max="1041" width="58.140625" customWidth="1"/>
    <col min="1042" max="1042" width="44.5703125" customWidth="1"/>
    <col min="1043" max="1043" width="31.28515625" customWidth="1"/>
    <col min="1044" max="1044" width="27.85546875" customWidth="1"/>
    <col min="1045" max="1045" width="37.7109375" customWidth="1"/>
    <col min="1281" max="1281" width="28.85546875" customWidth="1"/>
    <col min="1282" max="1282" width="13.28515625" customWidth="1"/>
    <col min="1283" max="1283" width="10.85546875" customWidth="1"/>
    <col min="1285" max="1285" width="16.5703125" customWidth="1"/>
    <col min="1287" max="1287" width="12" customWidth="1"/>
    <col min="1288" max="1288" width="14.85546875" customWidth="1"/>
    <col min="1290" max="1290" width="13.42578125" customWidth="1"/>
    <col min="1296" max="1296" width="12.42578125" customWidth="1"/>
    <col min="1297" max="1297" width="58.140625" customWidth="1"/>
    <col min="1298" max="1298" width="44.5703125" customWidth="1"/>
    <col min="1299" max="1299" width="31.28515625" customWidth="1"/>
    <col min="1300" max="1300" width="27.85546875" customWidth="1"/>
    <col min="1301" max="1301" width="37.7109375" customWidth="1"/>
    <col min="1537" max="1537" width="28.85546875" customWidth="1"/>
    <col min="1538" max="1538" width="13.28515625" customWidth="1"/>
    <col min="1539" max="1539" width="10.85546875" customWidth="1"/>
    <col min="1541" max="1541" width="16.5703125" customWidth="1"/>
    <col min="1543" max="1543" width="12" customWidth="1"/>
    <col min="1544" max="1544" width="14.85546875" customWidth="1"/>
    <col min="1546" max="1546" width="13.42578125" customWidth="1"/>
    <col min="1552" max="1552" width="12.42578125" customWidth="1"/>
    <col min="1553" max="1553" width="58.140625" customWidth="1"/>
    <col min="1554" max="1554" width="44.5703125" customWidth="1"/>
    <col min="1555" max="1555" width="31.28515625" customWidth="1"/>
    <col min="1556" max="1556" width="27.85546875" customWidth="1"/>
    <col min="1557" max="1557" width="37.7109375" customWidth="1"/>
    <col min="1793" max="1793" width="28.85546875" customWidth="1"/>
    <col min="1794" max="1794" width="13.28515625" customWidth="1"/>
    <col min="1795" max="1795" width="10.85546875" customWidth="1"/>
    <col min="1797" max="1797" width="16.5703125" customWidth="1"/>
    <col min="1799" max="1799" width="12" customWidth="1"/>
    <col min="1800" max="1800" width="14.85546875" customWidth="1"/>
    <col min="1802" max="1802" width="13.42578125" customWidth="1"/>
    <col min="1808" max="1808" width="12.42578125" customWidth="1"/>
    <col min="1809" max="1809" width="58.140625" customWidth="1"/>
    <col min="1810" max="1810" width="44.5703125" customWidth="1"/>
    <col min="1811" max="1811" width="31.28515625" customWidth="1"/>
    <col min="1812" max="1812" width="27.85546875" customWidth="1"/>
    <col min="1813" max="1813" width="37.7109375" customWidth="1"/>
    <col min="2049" max="2049" width="28.85546875" customWidth="1"/>
    <col min="2050" max="2050" width="13.28515625" customWidth="1"/>
    <col min="2051" max="2051" width="10.85546875" customWidth="1"/>
    <col min="2053" max="2053" width="16.5703125" customWidth="1"/>
    <col min="2055" max="2055" width="12" customWidth="1"/>
    <col min="2056" max="2056" width="14.85546875" customWidth="1"/>
    <col min="2058" max="2058" width="13.42578125" customWidth="1"/>
    <col min="2064" max="2064" width="12.42578125" customWidth="1"/>
    <col min="2065" max="2065" width="58.140625" customWidth="1"/>
    <col min="2066" max="2066" width="44.5703125" customWidth="1"/>
    <col min="2067" max="2067" width="31.28515625" customWidth="1"/>
    <col min="2068" max="2068" width="27.85546875" customWidth="1"/>
    <col min="2069" max="2069" width="37.7109375" customWidth="1"/>
    <col min="2305" max="2305" width="28.85546875" customWidth="1"/>
    <col min="2306" max="2306" width="13.28515625" customWidth="1"/>
    <col min="2307" max="2307" width="10.85546875" customWidth="1"/>
    <col min="2309" max="2309" width="16.5703125" customWidth="1"/>
    <col min="2311" max="2311" width="12" customWidth="1"/>
    <col min="2312" max="2312" width="14.85546875" customWidth="1"/>
    <col min="2314" max="2314" width="13.42578125" customWidth="1"/>
    <col min="2320" max="2320" width="12.42578125" customWidth="1"/>
    <col min="2321" max="2321" width="58.140625" customWidth="1"/>
    <col min="2322" max="2322" width="44.5703125" customWidth="1"/>
    <col min="2323" max="2323" width="31.28515625" customWidth="1"/>
    <col min="2324" max="2324" width="27.85546875" customWidth="1"/>
    <col min="2325" max="2325" width="37.7109375" customWidth="1"/>
    <col min="2561" max="2561" width="28.85546875" customWidth="1"/>
    <col min="2562" max="2562" width="13.28515625" customWidth="1"/>
    <col min="2563" max="2563" width="10.85546875" customWidth="1"/>
    <col min="2565" max="2565" width="16.5703125" customWidth="1"/>
    <col min="2567" max="2567" width="12" customWidth="1"/>
    <col min="2568" max="2568" width="14.85546875" customWidth="1"/>
    <col min="2570" max="2570" width="13.42578125" customWidth="1"/>
    <col min="2576" max="2576" width="12.42578125" customWidth="1"/>
    <col min="2577" max="2577" width="58.140625" customWidth="1"/>
    <col min="2578" max="2578" width="44.5703125" customWidth="1"/>
    <col min="2579" max="2579" width="31.28515625" customWidth="1"/>
    <col min="2580" max="2580" width="27.85546875" customWidth="1"/>
    <col min="2581" max="2581" width="37.7109375" customWidth="1"/>
    <col min="2817" max="2817" width="28.85546875" customWidth="1"/>
    <col min="2818" max="2818" width="13.28515625" customWidth="1"/>
    <col min="2819" max="2819" width="10.85546875" customWidth="1"/>
    <col min="2821" max="2821" width="16.5703125" customWidth="1"/>
    <col min="2823" max="2823" width="12" customWidth="1"/>
    <col min="2824" max="2824" width="14.85546875" customWidth="1"/>
    <col min="2826" max="2826" width="13.42578125" customWidth="1"/>
    <col min="2832" max="2832" width="12.42578125" customWidth="1"/>
    <col min="2833" max="2833" width="58.140625" customWidth="1"/>
    <col min="2834" max="2834" width="44.5703125" customWidth="1"/>
    <col min="2835" max="2835" width="31.28515625" customWidth="1"/>
    <col min="2836" max="2836" width="27.85546875" customWidth="1"/>
    <col min="2837" max="2837" width="37.7109375" customWidth="1"/>
    <col min="3073" max="3073" width="28.85546875" customWidth="1"/>
    <col min="3074" max="3074" width="13.28515625" customWidth="1"/>
    <col min="3075" max="3075" width="10.85546875" customWidth="1"/>
    <col min="3077" max="3077" width="16.5703125" customWidth="1"/>
    <col min="3079" max="3079" width="12" customWidth="1"/>
    <col min="3080" max="3080" width="14.85546875" customWidth="1"/>
    <col min="3082" max="3082" width="13.42578125" customWidth="1"/>
    <col min="3088" max="3088" width="12.42578125" customWidth="1"/>
    <col min="3089" max="3089" width="58.140625" customWidth="1"/>
    <col min="3090" max="3090" width="44.5703125" customWidth="1"/>
    <col min="3091" max="3091" width="31.28515625" customWidth="1"/>
    <col min="3092" max="3092" width="27.85546875" customWidth="1"/>
    <col min="3093" max="3093" width="37.7109375" customWidth="1"/>
    <col min="3329" max="3329" width="28.85546875" customWidth="1"/>
    <col min="3330" max="3330" width="13.28515625" customWidth="1"/>
    <col min="3331" max="3331" width="10.85546875" customWidth="1"/>
    <col min="3333" max="3333" width="16.5703125" customWidth="1"/>
    <col min="3335" max="3335" width="12" customWidth="1"/>
    <col min="3336" max="3336" width="14.85546875" customWidth="1"/>
    <col min="3338" max="3338" width="13.42578125" customWidth="1"/>
    <col min="3344" max="3344" width="12.42578125" customWidth="1"/>
    <col min="3345" max="3345" width="58.140625" customWidth="1"/>
    <col min="3346" max="3346" width="44.5703125" customWidth="1"/>
    <col min="3347" max="3347" width="31.28515625" customWidth="1"/>
    <col min="3348" max="3348" width="27.85546875" customWidth="1"/>
    <col min="3349" max="3349" width="37.7109375" customWidth="1"/>
    <col min="3585" max="3585" width="28.85546875" customWidth="1"/>
    <col min="3586" max="3586" width="13.28515625" customWidth="1"/>
    <col min="3587" max="3587" width="10.85546875" customWidth="1"/>
    <col min="3589" max="3589" width="16.5703125" customWidth="1"/>
    <col min="3591" max="3591" width="12" customWidth="1"/>
    <col min="3592" max="3592" width="14.85546875" customWidth="1"/>
    <col min="3594" max="3594" width="13.42578125" customWidth="1"/>
    <col min="3600" max="3600" width="12.42578125" customWidth="1"/>
    <col min="3601" max="3601" width="58.140625" customWidth="1"/>
    <col min="3602" max="3602" width="44.5703125" customWidth="1"/>
    <col min="3603" max="3603" width="31.28515625" customWidth="1"/>
    <col min="3604" max="3604" width="27.85546875" customWidth="1"/>
    <col min="3605" max="3605" width="37.7109375" customWidth="1"/>
    <col min="3841" max="3841" width="28.85546875" customWidth="1"/>
    <col min="3842" max="3842" width="13.28515625" customWidth="1"/>
    <col min="3843" max="3843" width="10.85546875" customWidth="1"/>
    <col min="3845" max="3845" width="16.5703125" customWidth="1"/>
    <col min="3847" max="3847" width="12" customWidth="1"/>
    <col min="3848" max="3848" width="14.85546875" customWidth="1"/>
    <col min="3850" max="3850" width="13.42578125" customWidth="1"/>
    <col min="3856" max="3856" width="12.42578125" customWidth="1"/>
    <col min="3857" max="3857" width="58.140625" customWidth="1"/>
    <col min="3858" max="3858" width="44.5703125" customWidth="1"/>
    <col min="3859" max="3859" width="31.28515625" customWidth="1"/>
    <col min="3860" max="3860" width="27.85546875" customWidth="1"/>
    <col min="3861" max="3861" width="37.7109375" customWidth="1"/>
    <col min="4097" max="4097" width="28.85546875" customWidth="1"/>
    <col min="4098" max="4098" width="13.28515625" customWidth="1"/>
    <col min="4099" max="4099" width="10.85546875" customWidth="1"/>
    <col min="4101" max="4101" width="16.5703125" customWidth="1"/>
    <col min="4103" max="4103" width="12" customWidth="1"/>
    <col min="4104" max="4104" width="14.85546875" customWidth="1"/>
    <col min="4106" max="4106" width="13.42578125" customWidth="1"/>
    <col min="4112" max="4112" width="12.42578125" customWidth="1"/>
    <col min="4113" max="4113" width="58.140625" customWidth="1"/>
    <col min="4114" max="4114" width="44.5703125" customWidth="1"/>
    <col min="4115" max="4115" width="31.28515625" customWidth="1"/>
    <col min="4116" max="4116" width="27.85546875" customWidth="1"/>
    <col min="4117" max="4117" width="37.7109375" customWidth="1"/>
    <col min="4353" max="4353" width="28.85546875" customWidth="1"/>
    <col min="4354" max="4354" width="13.28515625" customWidth="1"/>
    <col min="4355" max="4355" width="10.85546875" customWidth="1"/>
    <col min="4357" max="4357" width="16.5703125" customWidth="1"/>
    <col min="4359" max="4359" width="12" customWidth="1"/>
    <col min="4360" max="4360" width="14.85546875" customWidth="1"/>
    <col min="4362" max="4362" width="13.42578125" customWidth="1"/>
    <col min="4368" max="4368" width="12.42578125" customWidth="1"/>
    <col min="4369" max="4369" width="58.140625" customWidth="1"/>
    <col min="4370" max="4370" width="44.5703125" customWidth="1"/>
    <col min="4371" max="4371" width="31.28515625" customWidth="1"/>
    <col min="4372" max="4372" width="27.85546875" customWidth="1"/>
    <col min="4373" max="4373" width="37.7109375" customWidth="1"/>
    <col min="4609" max="4609" width="28.85546875" customWidth="1"/>
    <col min="4610" max="4610" width="13.28515625" customWidth="1"/>
    <col min="4611" max="4611" width="10.85546875" customWidth="1"/>
    <col min="4613" max="4613" width="16.5703125" customWidth="1"/>
    <col min="4615" max="4615" width="12" customWidth="1"/>
    <col min="4616" max="4616" width="14.85546875" customWidth="1"/>
    <col min="4618" max="4618" width="13.42578125" customWidth="1"/>
    <col min="4624" max="4624" width="12.42578125" customWidth="1"/>
    <col min="4625" max="4625" width="58.140625" customWidth="1"/>
    <col min="4626" max="4626" width="44.5703125" customWidth="1"/>
    <col min="4627" max="4627" width="31.28515625" customWidth="1"/>
    <col min="4628" max="4628" width="27.85546875" customWidth="1"/>
    <col min="4629" max="4629" width="37.7109375" customWidth="1"/>
    <col min="4865" max="4865" width="28.85546875" customWidth="1"/>
    <col min="4866" max="4866" width="13.28515625" customWidth="1"/>
    <col min="4867" max="4867" width="10.85546875" customWidth="1"/>
    <col min="4869" max="4869" width="16.5703125" customWidth="1"/>
    <col min="4871" max="4871" width="12" customWidth="1"/>
    <col min="4872" max="4872" width="14.85546875" customWidth="1"/>
    <col min="4874" max="4874" width="13.42578125" customWidth="1"/>
    <col min="4880" max="4880" width="12.42578125" customWidth="1"/>
    <col min="4881" max="4881" width="58.140625" customWidth="1"/>
    <col min="4882" max="4882" width="44.5703125" customWidth="1"/>
    <col min="4883" max="4883" width="31.28515625" customWidth="1"/>
    <col min="4884" max="4884" width="27.85546875" customWidth="1"/>
    <col min="4885" max="4885" width="37.7109375" customWidth="1"/>
    <col min="5121" max="5121" width="28.85546875" customWidth="1"/>
    <col min="5122" max="5122" width="13.28515625" customWidth="1"/>
    <col min="5123" max="5123" width="10.85546875" customWidth="1"/>
    <col min="5125" max="5125" width="16.5703125" customWidth="1"/>
    <col min="5127" max="5127" width="12" customWidth="1"/>
    <col min="5128" max="5128" width="14.85546875" customWidth="1"/>
    <col min="5130" max="5130" width="13.42578125" customWidth="1"/>
    <col min="5136" max="5136" width="12.42578125" customWidth="1"/>
    <col min="5137" max="5137" width="58.140625" customWidth="1"/>
    <col min="5138" max="5138" width="44.5703125" customWidth="1"/>
    <col min="5139" max="5139" width="31.28515625" customWidth="1"/>
    <col min="5140" max="5140" width="27.85546875" customWidth="1"/>
    <col min="5141" max="5141" width="37.7109375" customWidth="1"/>
    <col min="5377" max="5377" width="28.85546875" customWidth="1"/>
    <col min="5378" max="5378" width="13.28515625" customWidth="1"/>
    <col min="5379" max="5379" width="10.85546875" customWidth="1"/>
    <col min="5381" max="5381" width="16.5703125" customWidth="1"/>
    <col min="5383" max="5383" width="12" customWidth="1"/>
    <col min="5384" max="5384" width="14.85546875" customWidth="1"/>
    <col min="5386" max="5386" width="13.42578125" customWidth="1"/>
    <col min="5392" max="5392" width="12.42578125" customWidth="1"/>
    <col min="5393" max="5393" width="58.140625" customWidth="1"/>
    <col min="5394" max="5394" width="44.5703125" customWidth="1"/>
    <col min="5395" max="5395" width="31.28515625" customWidth="1"/>
    <col min="5396" max="5396" width="27.85546875" customWidth="1"/>
    <col min="5397" max="5397" width="37.7109375" customWidth="1"/>
    <col min="5633" max="5633" width="28.85546875" customWidth="1"/>
    <col min="5634" max="5634" width="13.28515625" customWidth="1"/>
    <col min="5635" max="5635" width="10.85546875" customWidth="1"/>
    <col min="5637" max="5637" width="16.5703125" customWidth="1"/>
    <col min="5639" max="5639" width="12" customWidth="1"/>
    <col min="5640" max="5640" width="14.85546875" customWidth="1"/>
    <col min="5642" max="5642" width="13.42578125" customWidth="1"/>
    <col min="5648" max="5648" width="12.42578125" customWidth="1"/>
    <col min="5649" max="5649" width="58.140625" customWidth="1"/>
    <col min="5650" max="5650" width="44.5703125" customWidth="1"/>
    <col min="5651" max="5651" width="31.28515625" customWidth="1"/>
    <col min="5652" max="5652" width="27.85546875" customWidth="1"/>
    <col min="5653" max="5653" width="37.7109375" customWidth="1"/>
    <col min="5889" max="5889" width="28.85546875" customWidth="1"/>
    <col min="5890" max="5890" width="13.28515625" customWidth="1"/>
    <col min="5891" max="5891" width="10.85546875" customWidth="1"/>
    <col min="5893" max="5893" width="16.5703125" customWidth="1"/>
    <col min="5895" max="5895" width="12" customWidth="1"/>
    <col min="5896" max="5896" width="14.85546875" customWidth="1"/>
    <col min="5898" max="5898" width="13.42578125" customWidth="1"/>
    <col min="5904" max="5904" width="12.42578125" customWidth="1"/>
    <col min="5905" max="5905" width="58.140625" customWidth="1"/>
    <col min="5906" max="5906" width="44.5703125" customWidth="1"/>
    <col min="5907" max="5907" width="31.28515625" customWidth="1"/>
    <col min="5908" max="5908" width="27.85546875" customWidth="1"/>
    <col min="5909" max="5909" width="37.7109375" customWidth="1"/>
    <col min="6145" max="6145" width="28.85546875" customWidth="1"/>
    <col min="6146" max="6146" width="13.28515625" customWidth="1"/>
    <col min="6147" max="6147" width="10.85546875" customWidth="1"/>
    <col min="6149" max="6149" width="16.5703125" customWidth="1"/>
    <col min="6151" max="6151" width="12" customWidth="1"/>
    <col min="6152" max="6152" width="14.85546875" customWidth="1"/>
    <col min="6154" max="6154" width="13.42578125" customWidth="1"/>
    <col min="6160" max="6160" width="12.42578125" customWidth="1"/>
    <col min="6161" max="6161" width="58.140625" customWidth="1"/>
    <col min="6162" max="6162" width="44.5703125" customWidth="1"/>
    <col min="6163" max="6163" width="31.28515625" customWidth="1"/>
    <col min="6164" max="6164" width="27.85546875" customWidth="1"/>
    <col min="6165" max="6165" width="37.7109375" customWidth="1"/>
    <col min="6401" max="6401" width="28.85546875" customWidth="1"/>
    <col min="6402" max="6402" width="13.28515625" customWidth="1"/>
    <col min="6403" max="6403" width="10.85546875" customWidth="1"/>
    <col min="6405" max="6405" width="16.5703125" customWidth="1"/>
    <col min="6407" max="6407" width="12" customWidth="1"/>
    <col min="6408" max="6408" width="14.85546875" customWidth="1"/>
    <col min="6410" max="6410" width="13.42578125" customWidth="1"/>
    <col min="6416" max="6416" width="12.42578125" customWidth="1"/>
    <col min="6417" max="6417" width="58.140625" customWidth="1"/>
    <col min="6418" max="6418" width="44.5703125" customWidth="1"/>
    <col min="6419" max="6419" width="31.28515625" customWidth="1"/>
    <col min="6420" max="6420" width="27.85546875" customWidth="1"/>
    <col min="6421" max="6421" width="37.7109375" customWidth="1"/>
    <col min="6657" max="6657" width="28.85546875" customWidth="1"/>
    <col min="6658" max="6658" width="13.28515625" customWidth="1"/>
    <col min="6659" max="6659" width="10.85546875" customWidth="1"/>
    <col min="6661" max="6661" width="16.5703125" customWidth="1"/>
    <col min="6663" max="6663" width="12" customWidth="1"/>
    <col min="6664" max="6664" width="14.85546875" customWidth="1"/>
    <col min="6666" max="6666" width="13.42578125" customWidth="1"/>
    <col min="6672" max="6672" width="12.42578125" customWidth="1"/>
    <col min="6673" max="6673" width="58.140625" customWidth="1"/>
    <col min="6674" max="6674" width="44.5703125" customWidth="1"/>
    <col min="6675" max="6675" width="31.28515625" customWidth="1"/>
    <col min="6676" max="6676" width="27.85546875" customWidth="1"/>
    <col min="6677" max="6677" width="37.7109375" customWidth="1"/>
    <col min="6913" max="6913" width="28.85546875" customWidth="1"/>
    <col min="6914" max="6914" width="13.28515625" customWidth="1"/>
    <col min="6915" max="6915" width="10.85546875" customWidth="1"/>
    <col min="6917" max="6917" width="16.5703125" customWidth="1"/>
    <col min="6919" max="6919" width="12" customWidth="1"/>
    <col min="6920" max="6920" width="14.85546875" customWidth="1"/>
    <col min="6922" max="6922" width="13.42578125" customWidth="1"/>
    <col min="6928" max="6928" width="12.42578125" customWidth="1"/>
    <col min="6929" max="6929" width="58.140625" customWidth="1"/>
    <col min="6930" max="6930" width="44.5703125" customWidth="1"/>
    <col min="6931" max="6931" width="31.28515625" customWidth="1"/>
    <col min="6932" max="6932" width="27.85546875" customWidth="1"/>
    <col min="6933" max="6933" width="37.7109375" customWidth="1"/>
    <col min="7169" max="7169" width="28.85546875" customWidth="1"/>
    <col min="7170" max="7170" width="13.28515625" customWidth="1"/>
    <col min="7171" max="7171" width="10.85546875" customWidth="1"/>
    <col min="7173" max="7173" width="16.5703125" customWidth="1"/>
    <col min="7175" max="7175" width="12" customWidth="1"/>
    <col min="7176" max="7176" width="14.85546875" customWidth="1"/>
    <col min="7178" max="7178" width="13.42578125" customWidth="1"/>
    <col min="7184" max="7184" width="12.42578125" customWidth="1"/>
    <col min="7185" max="7185" width="58.140625" customWidth="1"/>
    <col min="7186" max="7186" width="44.5703125" customWidth="1"/>
    <col min="7187" max="7187" width="31.28515625" customWidth="1"/>
    <col min="7188" max="7188" width="27.85546875" customWidth="1"/>
    <col min="7189" max="7189" width="37.7109375" customWidth="1"/>
    <col min="7425" max="7425" width="28.85546875" customWidth="1"/>
    <col min="7426" max="7426" width="13.28515625" customWidth="1"/>
    <col min="7427" max="7427" width="10.85546875" customWidth="1"/>
    <col min="7429" max="7429" width="16.5703125" customWidth="1"/>
    <col min="7431" max="7431" width="12" customWidth="1"/>
    <col min="7432" max="7432" width="14.85546875" customWidth="1"/>
    <col min="7434" max="7434" width="13.42578125" customWidth="1"/>
    <col min="7440" max="7440" width="12.42578125" customWidth="1"/>
    <col min="7441" max="7441" width="58.140625" customWidth="1"/>
    <col min="7442" max="7442" width="44.5703125" customWidth="1"/>
    <col min="7443" max="7443" width="31.28515625" customWidth="1"/>
    <col min="7444" max="7444" width="27.85546875" customWidth="1"/>
    <col min="7445" max="7445" width="37.7109375" customWidth="1"/>
    <col min="7681" max="7681" width="28.85546875" customWidth="1"/>
    <col min="7682" max="7682" width="13.28515625" customWidth="1"/>
    <col min="7683" max="7683" width="10.85546875" customWidth="1"/>
    <col min="7685" max="7685" width="16.5703125" customWidth="1"/>
    <col min="7687" max="7687" width="12" customWidth="1"/>
    <col min="7688" max="7688" width="14.85546875" customWidth="1"/>
    <col min="7690" max="7690" width="13.42578125" customWidth="1"/>
    <col min="7696" max="7696" width="12.42578125" customWidth="1"/>
    <col min="7697" max="7697" width="58.140625" customWidth="1"/>
    <col min="7698" max="7698" width="44.5703125" customWidth="1"/>
    <col min="7699" max="7699" width="31.28515625" customWidth="1"/>
    <col min="7700" max="7700" width="27.85546875" customWidth="1"/>
    <col min="7701" max="7701" width="37.7109375" customWidth="1"/>
    <col min="7937" max="7937" width="28.85546875" customWidth="1"/>
    <col min="7938" max="7938" width="13.28515625" customWidth="1"/>
    <col min="7939" max="7939" width="10.85546875" customWidth="1"/>
    <col min="7941" max="7941" width="16.5703125" customWidth="1"/>
    <col min="7943" max="7943" width="12" customWidth="1"/>
    <col min="7944" max="7944" width="14.85546875" customWidth="1"/>
    <col min="7946" max="7946" width="13.42578125" customWidth="1"/>
    <col min="7952" max="7952" width="12.42578125" customWidth="1"/>
    <col min="7953" max="7953" width="58.140625" customWidth="1"/>
    <col min="7954" max="7954" width="44.5703125" customWidth="1"/>
    <col min="7955" max="7955" width="31.28515625" customWidth="1"/>
    <col min="7956" max="7956" width="27.85546875" customWidth="1"/>
    <col min="7957" max="7957" width="37.7109375" customWidth="1"/>
    <col min="8193" max="8193" width="28.85546875" customWidth="1"/>
    <col min="8194" max="8194" width="13.28515625" customWidth="1"/>
    <col min="8195" max="8195" width="10.85546875" customWidth="1"/>
    <col min="8197" max="8197" width="16.5703125" customWidth="1"/>
    <col min="8199" max="8199" width="12" customWidth="1"/>
    <col min="8200" max="8200" width="14.85546875" customWidth="1"/>
    <col min="8202" max="8202" width="13.42578125" customWidth="1"/>
    <col min="8208" max="8208" width="12.42578125" customWidth="1"/>
    <col min="8209" max="8209" width="58.140625" customWidth="1"/>
    <col min="8210" max="8210" width="44.5703125" customWidth="1"/>
    <col min="8211" max="8211" width="31.28515625" customWidth="1"/>
    <col min="8212" max="8212" width="27.85546875" customWidth="1"/>
    <col min="8213" max="8213" width="37.7109375" customWidth="1"/>
    <col min="8449" max="8449" width="28.85546875" customWidth="1"/>
    <col min="8450" max="8450" width="13.28515625" customWidth="1"/>
    <col min="8451" max="8451" width="10.85546875" customWidth="1"/>
    <col min="8453" max="8453" width="16.5703125" customWidth="1"/>
    <col min="8455" max="8455" width="12" customWidth="1"/>
    <col min="8456" max="8456" width="14.85546875" customWidth="1"/>
    <col min="8458" max="8458" width="13.42578125" customWidth="1"/>
    <col min="8464" max="8464" width="12.42578125" customWidth="1"/>
    <col min="8465" max="8465" width="58.140625" customWidth="1"/>
    <col min="8466" max="8466" width="44.5703125" customWidth="1"/>
    <col min="8467" max="8467" width="31.28515625" customWidth="1"/>
    <col min="8468" max="8468" width="27.85546875" customWidth="1"/>
    <col min="8469" max="8469" width="37.7109375" customWidth="1"/>
    <col min="8705" max="8705" width="28.85546875" customWidth="1"/>
    <col min="8706" max="8706" width="13.28515625" customWidth="1"/>
    <col min="8707" max="8707" width="10.85546875" customWidth="1"/>
    <col min="8709" max="8709" width="16.5703125" customWidth="1"/>
    <col min="8711" max="8711" width="12" customWidth="1"/>
    <col min="8712" max="8712" width="14.85546875" customWidth="1"/>
    <col min="8714" max="8714" width="13.42578125" customWidth="1"/>
    <col min="8720" max="8720" width="12.42578125" customWidth="1"/>
    <col min="8721" max="8721" width="58.140625" customWidth="1"/>
    <col min="8722" max="8722" width="44.5703125" customWidth="1"/>
    <col min="8723" max="8723" width="31.28515625" customWidth="1"/>
    <col min="8724" max="8724" width="27.85546875" customWidth="1"/>
    <col min="8725" max="8725" width="37.7109375" customWidth="1"/>
    <col min="8961" max="8961" width="28.85546875" customWidth="1"/>
    <col min="8962" max="8962" width="13.28515625" customWidth="1"/>
    <col min="8963" max="8963" width="10.85546875" customWidth="1"/>
    <col min="8965" max="8965" width="16.5703125" customWidth="1"/>
    <col min="8967" max="8967" width="12" customWidth="1"/>
    <col min="8968" max="8968" width="14.85546875" customWidth="1"/>
    <col min="8970" max="8970" width="13.42578125" customWidth="1"/>
    <col min="8976" max="8976" width="12.42578125" customWidth="1"/>
    <col min="8977" max="8977" width="58.140625" customWidth="1"/>
    <col min="8978" max="8978" width="44.5703125" customWidth="1"/>
    <col min="8979" max="8979" width="31.28515625" customWidth="1"/>
    <col min="8980" max="8980" width="27.85546875" customWidth="1"/>
    <col min="8981" max="8981" width="37.7109375" customWidth="1"/>
    <col min="9217" max="9217" width="28.85546875" customWidth="1"/>
    <col min="9218" max="9218" width="13.28515625" customWidth="1"/>
    <col min="9219" max="9219" width="10.85546875" customWidth="1"/>
    <col min="9221" max="9221" width="16.5703125" customWidth="1"/>
    <col min="9223" max="9223" width="12" customWidth="1"/>
    <col min="9224" max="9224" width="14.85546875" customWidth="1"/>
    <col min="9226" max="9226" width="13.42578125" customWidth="1"/>
    <col min="9232" max="9232" width="12.42578125" customWidth="1"/>
    <col min="9233" max="9233" width="58.140625" customWidth="1"/>
    <col min="9234" max="9234" width="44.5703125" customWidth="1"/>
    <col min="9235" max="9235" width="31.28515625" customWidth="1"/>
    <col min="9236" max="9236" width="27.85546875" customWidth="1"/>
    <col min="9237" max="9237" width="37.7109375" customWidth="1"/>
    <col min="9473" max="9473" width="28.85546875" customWidth="1"/>
    <col min="9474" max="9474" width="13.28515625" customWidth="1"/>
    <col min="9475" max="9475" width="10.85546875" customWidth="1"/>
    <col min="9477" max="9477" width="16.5703125" customWidth="1"/>
    <col min="9479" max="9479" width="12" customWidth="1"/>
    <col min="9480" max="9480" width="14.85546875" customWidth="1"/>
    <col min="9482" max="9482" width="13.42578125" customWidth="1"/>
    <col min="9488" max="9488" width="12.42578125" customWidth="1"/>
    <col min="9489" max="9489" width="58.140625" customWidth="1"/>
    <col min="9490" max="9490" width="44.5703125" customWidth="1"/>
    <col min="9491" max="9491" width="31.28515625" customWidth="1"/>
    <col min="9492" max="9492" width="27.85546875" customWidth="1"/>
    <col min="9493" max="9493" width="37.7109375" customWidth="1"/>
    <col min="9729" max="9729" width="28.85546875" customWidth="1"/>
    <col min="9730" max="9730" width="13.28515625" customWidth="1"/>
    <col min="9731" max="9731" width="10.85546875" customWidth="1"/>
    <col min="9733" max="9733" width="16.5703125" customWidth="1"/>
    <col min="9735" max="9735" width="12" customWidth="1"/>
    <col min="9736" max="9736" width="14.85546875" customWidth="1"/>
    <col min="9738" max="9738" width="13.42578125" customWidth="1"/>
    <col min="9744" max="9744" width="12.42578125" customWidth="1"/>
    <col min="9745" max="9745" width="58.140625" customWidth="1"/>
    <col min="9746" max="9746" width="44.5703125" customWidth="1"/>
    <col min="9747" max="9747" width="31.28515625" customWidth="1"/>
    <col min="9748" max="9748" width="27.85546875" customWidth="1"/>
    <col min="9749" max="9749" width="37.7109375" customWidth="1"/>
    <col min="9985" max="9985" width="28.85546875" customWidth="1"/>
    <col min="9986" max="9986" width="13.28515625" customWidth="1"/>
    <col min="9987" max="9987" width="10.85546875" customWidth="1"/>
    <col min="9989" max="9989" width="16.5703125" customWidth="1"/>
    <col min="9991" max="9991" width="12" customWidth="1"/>
    <col min="9992" max="9992" width="14.85546875" customWidth="1"/>
    <col min="9994" max="9994" width="13.42578125" customWidth="1"/>
    <col min="10000" max="10000" width="12.42578125" customWidth="1"/>
    <col min="10001" max="10001" width="58.140625" customWidth="1"/>
    <col min="10002" max="10002" width="44.5703125" customWidth="1"/>
    <col min="10003" max="10003" width="31.28515625" customWidth="1"/>
    <col min="10004" max="10004" width="27.85546875" customWidth="1"/>
    <col min="10005" max="10005" width="37.7109375" customWidth="1"/>
    <col min="10241" max="10241" width="28.85546875" customWidth="1"/>
    <col min="10242" max="10242" width="13.28515625" customWidth="1"/>
    <col min="10243" max="10243" width="10.85546875" customWidth="1"/>
    <col min="10245" max="10245" width="16.5703125" customWidth="1"/>
    <col min="10247" max="10247" width="12" customWidth="1"/>
    <col min="10248" max="10248" width="14.85546875" customWidth="1"/>
    <col min="10250" max="10250" width="13.42578125" customWidth="1"/>
    <col min="10256" max="10256" width="12.42578125" customWidth="1"/>
    <col min="10257" max="10257" width="58.140625" customWidth="1"/>
    <col min="10258" max="10258" width="44.5703125" customWidth="1"/>
    <col min="10259" max="10259" width="31.28515625" customWidth="1"/>
    <col min="10260" max="10260" width="27.85546875" customWidth="1"/>
    <col min="10261" max="10261" width="37.7109375" customWidth="1"/>
    <col min="10497" max="10497" width="28.85546875" customWidth="1"/>
    <col min="10498" max="10498" width="13.28515625" customWidth="1"/>
    <col min="10499" max="10499" width="10.85546875" customWidth="1"/>
    <col min="10501" max="10501" width="16.5703125" customWidth="1"/>
    <col min="10503" max="10503" width="12" customWidth="1"/>
    <col min="10504" max="10504" width="14.85546875" customWidth="1"/>
    <col min="10506" max="10506" width="13.42578125" customWidth="1"/>
    <col min="10512" max="10512" width="12.42578125" customWidth="1"/>
    <col min="10513" max="10513" width="58.140625" customWidth="1"/>
    <col min="10514" max="10514" width="44.5703125" customWidth="1"/>
    <col min="10515" max="10515" width="31.28515625" customWidth="1"/>
    <col min="10516" max="10516" width="27.85546875" customWidth="1"/>
    <col min="10517" max="10517" width="37.7109375" customWidth="1"/>
    <col min="10753" max="10753" width="28.85546875" customWidth="1"/>
    <col min="10754" max="10754" width="13.28515625" customWidth="1"/>
    <col min="10755" max="10755" width="10.85546875" customWidth="1"/>
    <col min="10757" max="10757" width="16.5703125" customWidth="1"/>
    <col min="10759" max="10759" width="12" customWidth="1"/>
    <col min="10760" max="10760" width="14.85546875" customWidth="1"/>
    <col min="10762" max="10762" width="13.42578125" customWidth="1"/>
    <col min="10768" max="10768" width="12.42578125" customWidth="1"/>
    <col min="10769" max="10769" width="58.140625" customWidth="1"/>
    <col min="10770" max="10770" width="44.5703125" customWidth="1"/>
    <col min="10771" max="10771" width="31.28515625" customWidth="1"/>
    <col min="10772" max="10772" width="27.85546875" customWidth="1"/>
    <col min="10773" max="10773" width="37.7109375" customWidth="1"/>
    <col min="11009" max="11009" width="28.85546875" customWidth="1"/>
    <col min="11010" max="11010" width="13.28515625" customWidth="1"/>
    <col min="11011" max="11011" width="10.85546875" customWidth="1"/>
    <col min="11013" max="11013" width="16.5703125" customWidth="1"/>
    <col min="11015" max="11015" width="12" customWidth="1"/>
    <col min="11016" max="11016" width="14.85546875" customWidth="1"/>
    <col min="11018" max="11018" width="13.42578125" customWidth="1"/>
    <col min="11024" max="11024" width="12.42578125" customWidth="1"/>
    <col min="11025" max="11025" width="58.140625" customWidth="1"/>
    <col min="11026" max="11026" width="44.5703125" customWidth="1"/>
    <col min="11027" max="11027" width="31.28515625" customWidth="1"/>
    <col min="11028" max="11028" width="27.85546875" customWidth="1"/>
    <col min="11029" max="11029" width="37.7109375" customWidth="1"/>
    <col min="11265" max="11265" width="28.85546875" customWidth="1"/>
    <col min="11266" max="11266" width="13.28515625" customWidth="1"/>
    <col min="11267" max="11267" width="10.85546875" customWidth="1"/>
    <col min="11269" max="11269" width="16.5703125" customWidth="1"/>
    <col min="11271" max="11271" width="12" customWidth="1"/>
    <col min="11272" max="11272" width="14.85546875" customWidth="1"/>
    <col min="11274" max="11274" width="13.42578125" customWidth="1"/>
    <col min="11280" max="11280" width="12.42578125" customWidth="1"/>
    <col min="11281" max="11281" width="58.140625" customWidth="1"/>
    <col min="11282" max="11282" width="44.5703125" customWidth="1"/>
    <col min="11283" max="11283" width="31.28515625" customWidth="1"/>
    <col min="11284" max="11284" width="27.85546875" customWidth="1"/>
    <col min="11285" max="11285" width="37.7109375" customWidth="1"/>
    <col min="11521" max="11521" width="28.85546875" customWidth="1"/>
    <col min="11522" max="11522" width="13.28515625" customWidth="1"/>
    <col min="11523" max="11523" width="10.85546875" customWidth="1"/>
    <col min="11525" max="11525" width="16.5703125" customWidth="1"/>
    <col min="11527" max="11527" width="12" customWidth="1"/>
    <col min="11528" max="11528" width="14.85546875" customWidth="1"/>
    <col min="11530" max="11530" width="13.42578125" customWidth="1"/>
    <col min="11536" max="11536" width="12.42578125" customWidth="1"/>
    <col min="11537" max="11537" width="58.140625" customWidth="1"/>
    <col min="11538" max="11538" width="44.5703125" customWidth="1"/>
    <col min="11539" max="11539" width="31.28515625" customWidth="1"/>
    <col min="11540" max="11540" width="27.85546875" customWidth="1"/>
    <col min="11541" max="11541" width="37.7109375" customWidth="1"/>
    <col min="11777" max="11777" width="28.85546875" customWidth="1"/>
    <col min="11778" max="11778" width="13.28515625" customWidth="1"/>
    <col min="11779" max="11779" width="10.85546875" customWidth="1"/>
    <col min="11781" max="11781" width="16.5703125" customWidth="1"/>
    <col min="11783" max="11783" width="12" customWidth="1"/>
    <col min="11784" max="11784" width="14.85546875" customWidth="1"/>
    <col min="11786" max="11786" width="13.42578125" customWidth="1"/>
    <col min="11792" max="11792" width="12.42578125" customWidth="1"/>
    <col min="11793" max="11793" width="58.140625" customWidth="1"/>
    <col min="11794" max="11794" width="44.5703125" customWidth="1"/>
    <col min="11795" max="11795" width="31.28515625" customWidth="1"/>
    <col min="11796" max="11796" width="27.85546875" customWidth="1"/>
    <col min="11797" max="11797" width="37.7109375" customWidth="1"/>
    <col min="12033" max="12033" width="28.85546875" customWidth="1"/>
    <col min="12034" max="12034" width="13.28515625" customWidth="1"/>
    <col min="12035" max="12035" width="10.85546875" customWidth="1"/>
    <col min="12037" max="12037" width="16.5703125" customWidth="1"/>
    <col min="12039" max="12039" width="12" customWidth="1"/>
    <col min="12040" max="12040" width="14.85546875" customWidth="1"/>
    <col min="12042" max="12042" width="13.42578125" customWidth="1"/>
    <col min="12048" max="12048" width="12.42578125" customWidth="1"/>
    <col min="12049" max="12049" width="58.140625" customWidth="1"/>
    <col min="12050" max="12050" width="44.5703125" customWidth="1"/>
    <col min="12051" max="12051" width="31.28515625" customWidth="1"/>
    <col min="12052" max="12052" width="27.85546875" customWidth="1"/>
    <col min="12053" max="12053" width="37.7109375" customWidth="1"/>
    <col min="12289" max="12289" width="28.85546875" customWidth="1"/>
    <col min="12290" max="12290" width="13.28515625" customWidth="1"/>
    <col min="12291" max="12291" width="10.85546875" customWidth="1"/>
    <col min="12293" max="12293" width="16.5703125" customWidth="1"/>
    <col min="12295" max="12295" width="12" customWidth="1"/>
    <col min="12296" max="12296" width="14.85546875" customWidth="1"/>
    <col min="12298" max="12298" width="13.42578125" customWidth="1"/>
    <col min="12304" max="12304" width="12.42578125" customWidth="1"/>
    <col min="12305" max="12305" width="58.140625" customWidth="1"/>
    <col min="12306" max="12306" width="44.5703125" customWidth="1"/>
    <col min="12307" max="12307" width="31.28515625" customWidth="1"/>
    <col min="12308" max="12308" width="27.85546875" customWidth="1"/>
    <col min="12309" max="12309" width="37.7109375" customWidth="1"/>
    <col min="12545" max="12545" width="28.85546875" customWidth="1"/>
    <col min="12546" max="12546" width="13.28515625" customWidth="1"/>
    <col min="12547" max="12547" width="10.85546875" customWidth="1"/>
    <col min="12549" max="12549" width="16.5703125" customWidth="1"/>
    <col min="12551" max="12551" width="12" customWidth="1"/>
    <col min="12552" max="12552" width="14.85546875" customWidth="1"/>
    <col min="12554" max="12554" width="13.42578125" customWidth="1"/>
    <col min="12560" max="12560" width="12.42578125" customWidth="1"/>
    <col min="12561" max="12561" width="58.140625" customWidth="1"/>
    <col min="12562" max="12562" width="44.5703125" customWidth="1"/>
    <col min="12563" max="12563" width="31.28515625" customWidth="1"/>
    <col min="12564" max="12564" width="27.85546875" customWidth="1"/>
    <col min="12565" max="12565" width="37.7109375" customWidth="1"/>
    <col min="12801" max="12801" width="28.85546875" customWidth="1"/>
    <col min="12802" max="12802" width="13.28515625" customWidth="1"/>
    <col min="12803" max="12803" width="10.85546875" customWidth="1"/>
    <col min="12805" max="12805" width="16.5703125" customWidth="1"/>
    <col min="12807" max="12807" width="12" customWidth="1"/>
    <col min="12808" max="12808" width="14.85546875" customWidth="1"/>
    <col min="12810" max="12810" width="13.42578125" customWidth="1"/>
    <col min="12816" max="12816" width="12.42578125" customWidth="1"/>
    <col min="12817" max="12817" width="58.140625" customWidth="1"/>
    <col min="12818" max="12818" width="44.5703125" customWidth="1"/>
    <col min="12819" max="12819" width="31.28515625" customWidth="1"/>
    <col min="12820" max="12820" width="27.85546875" customWidth="1"/>
    <col min="12821" max="12821" width="37.7109375" customWidth="1"/>
    <col min="13057" max="13057" width="28.85546875" customWidth="1"/>
    <col min="13058" max="13058" width="13.28515625" customWidth="1"/>
    <col min="13059" max="13059" width="10.85546875" customWidth="1"/>
    <col min="13061" max="13061" width="16.5703125" customWidth="1"/>
    <col min="13063" max="13063" width="12" customWidth="1"/>
    <col min="13064" max="13064" width="14.85546875" customWidth="1"/>
    <col min="13066" max="13066" width="13.42578125" customWidth="1"/>
    <col min="13072" max="13072" width="12.42578125" customWidth="1"/>
    <col min="13073" max="13073" width="58.140625" customWidth="1"/>
    <col min="13074" max="13074" width="44.5703125" customWidth="1"/>
    <col min="13075" max="13075" width="31.28515625" customWidth="1"/>
    <col min="13076" max="13076" width="27.85546875" customWidth="1"/>
    <col min="13077" max="13077" width="37.7109375" customWidth="1"/>
    <col min="13313" max="13313" width="28.85546875" customWidth="1"/>
    <col min="13314" max="13314" width="13.28515625" customWidth="1"/>
    <col min="13315" max="13315" width="10.85546875" customWidth="1"/>
    <col min="13317" max="13317" width="16.5703125" customWidth="1"/>
    <col min="13319" max="13319" width="12" customWidth="1"/>
    <col min="13320" max="13320" width="14.85546875" customWidth="1"/>
    <col min="13322" max="13322" width="13.42578125" customWidth="1"/>
    <col min="13328" max="13328" width="12.42578125" customWidth="1"/>
    <col min="13329" max="13329" width="58.140625" customWidth="1"/>
    <col min="13330" max="13330" width="44.5703125" customWidth="1"/>
    <col min="13331" max="13331" width="31.28515625" customWidth="1"/>
    <col min="13332" max="13332" width="27.85546875" customWidth="1"/>
    <col min="13333" max="13333" width="37.7109375" customWidth="1"/>
    <col min="13569" max="13569" width="28.85546875" customWidth="1"/>
    <col min="13570" max="13570" width="13.28515625" customWidth="1"/>
    <col min="13571" max="13571" width="10.85546875" customWidth="1"/>
    <col min="13573" max="13573" width="16.5703125" customWidth="1"/>
    <col min="13575" max="13575" width="12" customWidth="1"/>
    <col min="13576" max="13576" width="14.85546875" customWidth="1"/>
    <col min="13578" max="13578" width="13.42578125" customWidth="1"/>
    <col min="13584" max="13584" width="12.42578125" customWidth="1"/>
    <col min="13585" max="13585" width="58.140625" customWidth="1"/>
    <col min="13586" max="13586" width="44.5703125" customWidth="1"/>
    <col min="13587" max="13587" width="31.28515625" customWidth="1"/>
    <col min="13588" max="13588" width="27.85546875" customWidth="1"/>
    <col min="13589" max="13589" width="37.7109375" customWidth="1"/>
    <col min="13825" max="13825" width="28.85546875" customWidth="1"/>
    <col min="13826" max="13826" width="13.28515625" customWidth="1"/>
    <col min="13827" max="13827" width="10.85546875" customWidth="1"/>
    <col min="13829" max="13829" width="16.5703125" customWidth="1"/>
    <col min="13831" max="13831" width="12" customWidth="1"/>
    <col min="13832" max="13832" width="14.85546875" customWidth="1"/>
    <col min="13834" max="13834" width="13.42578125" customWidth="1"/>
    <col min="13840" max="13840" width="12.42578125" customWidth="1"/>
    <col min="13841" max="13841" width="58.140625" customWidth="1"/>
    <col min="13842" max="13842" width="44.5703125" customWidth="1"/>
    <col min="13843" max="13843" width="31.28515625" customWidth="1"/>
    <col min="13844" max="13844" width="27.85546875" customWidth="1"/>
    <col min="13845" max="13845" width="37.7109375" customWidth="1"/>
    <col min="14081" max="14081" width="28.85546875" customWidth="1"/>
    <col min="14082" max="14082" width="13.28515625" customWidth="1"/>
    <col min="14083" max="14083" width="10.85546875" customWidth="1"/>
    <col min="14085" max="14085" width="16.5703125" customWidth="1"/>
    <col min="14087" max="14087" width="12" customWidth="1"/>
    <col min="14088" max="14088" width="14.85546875" customWidth="1"/>
    <col min="14090" max="14090" width="13.42578125" customWidth="1"/>
    <col min="14096" max="14096" width="12.42578125" customWidth="1"/>
    <col min="14097" max="14097" width="58.140625" customWidth="1"/>
    <col min="14098" max="14098" width="44.5703125" customWidth="1"/>
    <col min="14099" max="14099" width="31.28515625" customWidth="1"/>
    <col min="14100" max="14100" width="27.85546875" customWidth="1"/>
    <col min="14101" max="14101" width="37.7109375" customWidth="1"/>
    <col min="14337" max="14337" width="28.85546875" customWidth="1"/>
    <col min="14338" max="14338" width="13.28515625" customWidth="1"/>
    <col min="14339" max="14339" width="10.85546875" customWidth="1"/>
    <col min="14341" max="14341" width="16.5703125" customWidth="1"/>
    <col min="14343" max="14343" width="12" customWidth="1"/>
    <col min="14344" max="14344" width="14.85546875" customWidth="1"/>
    <col min="14346" max="14346" width="13.42578125" customWidth="1"/>
    <col min="14352" max="14352" width="12.42578125" customWidth="1"/>
    <col min="14353" max="14353" width="58.140625" customWidth="1"/>
    <col min="14354" max="14354" width="44.5703125" customWidth="1"/>
    <col min="14355" max="14355" width="31.28515625" customWidth="1"/>
    <col min="14356" max="14356" width="27.85546875" customWidth="1"/>
    <col min="14357" max="14357" width="37.7109375" customWidth="1"/>
    <col min="14593" max="14593" width="28.85546875" customWidth="1"/>
    <col min="14594" max="14594" width="13.28515625" customWidth="1"/>
    <col min="14595" max="14595" width="10.85546875" customWidth="1"/>
    <col min="14597" max="14597" width="16.5703125" customWidth="1"/>
    <col min="14599" max="14599" width="12" customWidth="1"/>
    <col min="14600" max="14600" width="14.85546875" customWidth="1"/>
    <col min="14602" max="14602" width="13.42578125" customWidth="1"/>
    <col min="14608" max="14608" width="12.42578125" customWidth="1"/>
    <col min="14609" max="14609" width="58.140625" customWidth="1"/>
    <col min="14610" max="14610" width="44.5703125" customWidth="1"/>
    <col min="14611" max="14611" width="31.28515625" customWidth="1"/>
    <col min="14612" max="14612" width="27.85546875" customWidth="1"/>
    <col min="14613" max="14613" width="37.7109375" customWidth="1"/>
    <col min="14849" max="14849" width="28.85546875" customWidth="1"/>
    <col min="14850" max="14850" width="13.28515625" customWidth="1"/>
    <col min="14851" max="14851" width="10.85546875" customWidth="1"/>
    <col min="14853" max="14853" width="16.5703125" customWidth="1"/>
    <col min="14855" max="14855" width="12" customWidth="1"/>
    <col min="14856" max="14856" width="14.85546875" customWidth="1"/>
    <col min="14858" max="14858" width="13.42578125" customWidth="1"/>
    <col min="14864" max="14864" width="12.42578125" customWidth="1"/>
    <col min="14865" max="14865" width="58.140625" customWidth="1"/>
    <col min="14866" max="14866" width="44.5703125" customWidth="1"/>
    <col min="14867" max="14867" width="31.28515625" customWidth="1"/>
    <col min="14868" max="14868" width="27.85546875" customWidth="1"/>
    <col min="14869" max="14869" width="37.7109375" customWidth="1"/>
    <col min="15105" max="15105" width="28.85546875" customWidth="1"/>
    <col min="15106" max="15106" width="13.28515625" customWidth="1"/>
    <col min="15107" max="15107" width="10.85546875" customWidth="1"/>
    <col min="15109" max="15109" width="16.5703125" customWidth="1"/>
    <col min="15111" max="15111" width="12" customWidth="1"/>
    <col min="15112" max="15112" width="14.85546875" customWidth="1"/>
    <col min="15114" max="15114" width="13.42578125" customWidth="1"/>
    <col min="15120" max="15120" width="12.42578125" customWidth="1"/>
    <col min="15121" max="15121" width="58.140625" customWidth="1"/>
    <col min="15122" max="15122" width="44.5703125" customWidth="1"/>
    <col min="15123" max="15123" width="31.28515625" customWidth="1"/>
    <col min="15124" max="15124" width="27.85546875" customWidth="1"/>
    <col min="15125" max="15125" width="37.7109375" customWidth="1"/>
    <col min="15361" max="15361" width="28.85546875" customWidth="1"/>
    <col min="15362" max="15362" width="13.28515625" customWidth="1"/>
    <col min="15363" max="15363" width="10.85546875" customWidth="1"/>
    <col min="15365" max="15365" width="16.5703125" customWidth="1"/>
    <col min="15367" max="15367" width="12" customWidth="1"/>
    <col min="15368" max="15368" width="14.85546875" customWidth="1"/>
    <col min="15370" max="15370" width="13.42578125" customWidth="1"/>
    <col min="15376" max="15376" width="12.42578125" customWidth="1"/>
    <col min="15377" max="15377" width="58.140625" customWidth="1"/>
    <col min="15378" max="15378" width="44.5703125" customWidth="1"/>
    <col min="15379" max="15379" width="31.28515625" customWidth="1"/>
    <col min="15380" max="15380" width="27.85546875" customWidth="1"/>
    <col min="15381" max="15381" width="37.7109375" customWidth="1"/>
    <col min="15617" max="15617" width="28.85546875" customWidth="1"/>
    <col min="15618" max="15618" width="13.28515625" customWidth="1"/>
    <col min="15619" max="15619" width="10.85546875" customWidth="1"/>
    <col min="15621" max="15621" width="16.5703125" customWidth="1"/>
    <col min="15623" max="15623" width="12" customWidth="1"/>
    <col min="15624" max="15624" width="14.85546875" customWidth="1"/>
    <col min="15626" max="15626" width="13.42578125" customWidth="1"/>
    <col min="15632" max="15632" width="12.42578125" customWidth="1"/>
    <col min="15633" max="15633" width="58.140625" customWidth="1"/>
    <col min="15634" max="15634" width="44.5703125" customWidth="1"/>
    <col min="15635" max="15635" width="31.28515625" customWidth="1"/>
    <col min="15636" max="15636" width="27.85546875" customWidth="1"/>
    <col min="15637" max="15637" width="37.7109375" customWidth="1"/>
    <col min="15873" max="15873" width="28.85546875" customWidth="1"/>
    <col min="15874" max="15874" width="13.28515625" customWidth="1"/>
    <col min="15875" max="15875" width="10.85546875" customWidth="1"/>
    <col min="15877" max="15877" width="16.5703125" customWidth="1"/>
    <col min="15879" max="15879" width="12" customWidth="1"/>
    <col min="15880" max="15880" width="14.85546875" customWidth="1"/>
    <col min="15882" max="15882" width="13.42578125" customWidth="1"/>
    <col min="15888" max="15888" width="12.42578125" customWidth="1"/>
    <col min="15889" max="15889" width="58.140625" customWidth="1"/>
    <col min="15890" max="15890" width="44.5703125" customWidth="1"/>
    <col min="15891" max="15891" width="31.28515625" customWidth="1"/>
    <col min="15892" max="15892" width="27.85546875" customWidth="1"/>
    <col min="15893" max="15893" width="37.7109375" customWidth="1"/>
    <col min="16129" max="16129" width="28.85546875" customWidth="1"/>
    <col min="16130" max="16130" width="13.28515625" customWidth="1"/>
    <col min="16131" max="16131" width="10.85546875" customWidth="1"/>
    <col min="16133" max="16133" width="16.5703125" customWidth="1"/>
    <col min="16135" max="16135" width="12" customWidth="1"/>
    <col min="16136" max="16136" width="14.85546875" customWidth="1"/>
    <col min="16138" max="16138" width="13.42578125" customWidth="1"/>
    <col min="16144" max="16144" width="12.42578125" customWidth="1"/>
    <col min="16145" max="16145" width="58.140625" customWidth="1"/>
    <col min="16146" max="16146" width="44.5703125" customWidth="1"/>
    <col min="16147" max="16147" width="31.28515625" customWidth="1"/>
    <col min="16148" max="16148" width="27.85546875" customWidth="1"/>
    <col min="16149" max="16149" width="37.7109375" customWidth="1"/>
  </cols>
  <sheetData>
    <row r="1" spans="1:8" ht="6.75" customHeight="1" thickBot="1">
      <c r="A1" s="152"/>
      <c r="B1" s="153"/>
      <c r="C1" s="153"/>
      <c r="D1" s="153"/>
      <c r="E1" s="153"/>
      <c r="F1" s="153"/>
      <c r="G1" s="153"/>
      <c r="H1" s="153"/>
    </row>
    <row r="2" spans="1:8" ht="15.75" customHeight="1" thickBot="1">
      <c r="A2" s="154"/>
      <c r="B2" s="155"/>
      <c r="C2" s="410" t="s">
        <v>14</v>
      </c>
      <c r="D2" s="411"/>
      <c r="E2" s="156">
        <f>IF(NOT(ISBLANK('СПИСОК КЛАССА'!F1)),'СПИСОК КЛАССА'!F1,"")</f>
        <v>3866</v>
      </c>
      <c r="F2" s="410" t="s">
        <v>15</v>
      </c>
      <c r="G2" s="411"/>
      <c r="H2" s="156" t="str">
        <f>IF(NOT(ISBLANK('СПИСОК КЛАССА'!H1)),'СПИСОК КЛАССА'!H1,"")</f>
        <v>0101</v>
      </c>
    </row>
    <row r="3" spans="1:8" ht="7.5" customHeight="1">
      <c r="A3" s="157"/>
      <c r="B3" s="158"/>
      <c r="C3" s="158"/>
      <c r="D3" s="158"/>
      <c r="E3" s="158"/>
      <c r="F3" s="158"/>
      <c r="G3" s="158"/>
      <c r="H3" s="158"/>
    </row>
    <row r="4" spans="1:8" ht="6.75" customHeight="1" thickBot="1">
      <c r="A4" s="157"/>
      <c r="B4" s="158"/>
      <c r="C4" s="158"/>
      <c r="D4" s="158"/>
      <c r="E4" s="158"/>
      <c r="F4" s="158"/>
      <c r="G4" s="158"/>
      <c r="H4" s="158"/>
    </row>
    <row r="5" spans="1:8" ht="16.5" thickBot="1">
      <c r="A5" s="412" t="s">
        <v>61</v>
      </c>
      <c r="B5" s="413"/>
      <c r="C5" s="413"/>
      <c r="D5" s="413"/>
      <c r="E5" s="413"/>
      <c r="F5" s="413"/>
      <c r="G5" s="413"/>
      <c r="H5" s="414"/>
    </row>
    <row r="6" spans="1:8" ht="9" customHeight="1" thickBot="1">
      <c r="A6" s="159"/>
      <c r="B6" s="160"/>
      <c r="C6" s="160"/>
      <c r="D6" s="160"/>
      <c r="E6" s="160"/>
      <c r="F6" s="160"/>
      <c r="G6" s="160"/>
      <c r="H6" s="161"/>
    </row>
    <row r="7" spans="1:8" ht="16.5" thickBot="1">
      <c r="A7" s="159" t="s">
        <v>92</v>
      </c>
      <c r="B7" s="416" t="s">
        <v>362</v>
      </c>
      <c r="C7" s="417"/>
      <c r="D7" s="417"/>
      <c r="E7" s="417"/>
      <c r="F7" s="418"/>
      <c r="G7" s="160"/>
      <c r="H7" s="161"/>
    </row>
    <row r="8" spans="1:8" ht="8.25" customHeight="1">
      <c r="A8" s="159"/>
      <c r="B8" s="163"/>
      <c r="C8" s="160"/>
      <c r="D8" s="160"/>
      <c r="E8" s="160"/>
      <c r="F8" s="160"/>
      <c r="G8" s="160"/>
      <c r="H8" s="161"/>
    </row>
    <row r="9" spans="1:8" ht="6" customHeight="1">
      <c r="A9" s="164"/>
      <c r="B9" s="165"/>
      <c r="C9" s="166"/>
      <c r="D9" s="166"/>
      <c r="E9" s="166"/>
      <c r="F9" s="166"/>
      <c r="G9" s="166"/>
      <c r="H9" s="167"/>
    </row>
    <row r="10" spans="1:8" ht="6" customHeight="1" thickBot="1">
      <c r="A10" s="159"/>
      <c r="B10" s="168"/>
      <c r="C10" s="160"/>
      <c r="D10" s="160"/>
      <c r="E10" s="160"/>
      <c r="F10" s="160"/>
      <c r="G10" s="160"/>
      <c r="H10" s="161"/>
    </row>
    <row r="11" spans="1:8" ht="15.75" customHeight="1" thickBot="1">
      <c r="A11" s="159" t="s">
        <v>62</v>
      </c>
      <c r="B11" s="169" t="s">
        <v>363</v>
      </c>
      <c r="C11" s="160"/>
      <c r="D11" s="160"/>
      <c r="E11" s="160"/>
      <c r="F11" s="160"/>
      <c r="G11" s="160"/>
      <c r="H11" s="161"/>
    </row>
    <row r="12" spans="1:8" ht="6.75" customHeight="1">
      <c r="A12" s="159"/>
      <c r="B12" s="168"/>
      <c r="C12" s="160"/>
      <c r="D12" s="160"/>
      <c r="E12" s="160"/>
      <c r="F12" s="160"/>
      <c r="G12" s="160"/>
      <c r="H12" s="161"/>
    </row>
    <row r="13" spans="1:8" ht="6" customHeight="1">
      <c r="A13" s="164"/>
      <c r="B13" s="165"/>
      <c r="C13" s="166"/>
      <c r="D13" s="166"/>
      <c r="E13" s="166"/>
      <c r="F13" s="166"/>
      <c r="G13" s="166"/>
      <c r="H13" s="167"/>
    </row>
    <row r="14" spans="1:8" ht="6.75" customHeight="1" thickBot="1">
      <c r="A14" s="159"/>
      <c r="B14" s="168"/>
      <c r="C14" s="160"/>
      <c r="D14" s="160"/>
      <c r="E14" s="160"/>
      <c r="F14" s="160"/>
      <c r="G14" s="160"/>
      <c r="H14" s="161"/>
    </row>
    <row r="15" spans="1:8" ht="16.5" customHeight="1" thickBot="1">
      <c r="A15" s="159" t="s">
        <v>63</v>
      </c>
      <c r="B15" s="405" t="s">
        <v>73</v>
      </c>
      <c r="C15" s="415"/>
      <c r="D15" s="415"/>
      <c r="E15" s="406"/>
      <c r="F15" s="407"/>
      <c r="G15" s="160"/>
      <c r="H15" s="161"/>
    </row>
    <row r="16" spans="1:8" ht="6.75" customHeight="1">
      <c r="A16" s="159"/>
      <c r="B16" s="168"/>
      <c r="C16" s="170"/>
      <c r="D16" s="170"/>
      <c r="E16" s="170"/>
      <c r="F16" s="170"/>
      <c r="G16" s="160"/>
      <c r="H16" s="161"/>
    </row>
    <row r="17" spans="1:15" ht="6" customHeight="1">
      <c r="A17" s="164"/>
      <c r="B17" s="165"/>
      <c r="C17" s="166"/>
      <c r="D17" s="166"/>
      <c r="E17" s="166"/>
      <c r="F17" s="166"/>
      <c r="G17" s="166"/>
      <c r="H17" s="167"/>
    </row>
    <row r="18" spans="1:15" ht="7.5" customHeight="1" thickBot="1">
      <c r="A18" s="159"/>
      <c r="B18" s="168"/>
      <c r="C18" s="160"/>
      <c r="D18" s="160"/>
      <c r="E18" s="160"/>
      <c r="F18" s="160"/>
      <c r="G18" s="160"/>
      <c r="H18" s="161"/>
    </row>
    <row r="19" spans="1:15" ht="14.25" customHeight="1" thickBot="1">
      <c r="A19" s="159" t="s">
        <v>64</v>
      </c>
      <c r="B19" s="169">
        <v>45</v>
      </c>
      <c r="C19" s="160" t="s">
        <v>65</v>
      </c>
      <c r="D19" s="160"/>
      <c r="E19" s="171"/>
      <c r="F19" s="170"/>
      <c r="G19" s="171"/>
      <c r="H19" s="172"/>
      <c r="I19" s="173"/>
      <c r="J19" s="173"/>
      <c r="K19" s="173"/>
      <c r="L19" s="173"/>
      <c r="M19" s="173"/>
      <c r="N19" s="173"/>
      <c r="O19" s="173"/>
    </row>
    <row r="20" spans="1:15" ht="6.75" customHeight="1">
      <c r="A20" s="159"/>
      <c r="B20" s="168"/>
      <c r="C20" s="162"/>
      <c r="D20" s="160"/>
      <c r="E20" s="171"/>
      <c r="F20" s="170"/>
      <c r="G20" s="171"/>
      <c r="H20" s="172"/>
      <c r="I20" s="173"/>
      <c r="J20" s="173"/>
      <c r="K20" s="173"/>
      <c r="L20" s="173"/>
      <c r="M20" s="173"/>
      <c r="N20" s="173"/>
      <c r="O20" s="173"/>
    </row>
    <row r="21" spans="1:15" ht="6" customHeight="1">
      <c r="A21" s="164"/>
      <c r="B21" s="165"/>
      <c r="C21" s="166"/>
      <c r="D21" s="166"/>
      <c r="E21" s="166"/>
      <c r="F21" s="166"/>
      <c r="G21" s="166"/>
      <c r="H21" s="167"/>
    </row>
    <row r="22" spans="1:15" ht="7.5" customHeight="1" thickBot="1">
      <c r="A22" s="159"/>
      <c r="B22" s="168"/>
      <c r="C22" s="160"/>
      <c r="D22" s="160"/>
      <c r="E22" s="160"/>
      <c r="F22" s="160"/>
      <c r="G22" s="160"/>
      <c r="H22" s="161"/>
    </row>
    <row r="23" spans="1:15" ht="16.5" customHeight="1" thickBot="1">
      <c r="A23" s="159" t="s">
        <v>66</v>
      </c>
      <c r="B23" s="169">
        <v>30</v>
      </c>
      <c r="C23" s="160"/>
      <c r="D23" s="160"/>
      <c r="E23" s="171"/>
      <c r="F23" s="170"/>
      <c r="G23" s="171"/>
      <c r="H23" s="172"/>
      <c r="I23" s="173"/>
      <c r="J23" s="173"/>
      <c r="K23" s="173"/>
      <c r="L23" s="173"/>
      <c r="M23" s="173"/>
      <c r="N23" s="173"/>
      <c r="O23" s="173"/>
    </row>
    <row r="24" spans="1:15" ht="6.75" customHeight="1">
      <c r="A24" s="159"/>
      <c r="B24" s="168"/>
      <c r="C24" s="162"/>
      <c r="D24" s="160"/>
      <c r="E24" s="171"/>
      <c r="F24" s="170"/>
      <c r="G24" s="171"/>
      <c r="H24" s="172"/>
      <c r="I24" s="173"/>
      <c r="J24" s="173"/>
      <c r="K24" s="173"/>
      <c r="L24" s="173"/>
      <c r="M24" s="173"/>
      <c r="N24" s="173"/>
      <c r="O24" s="173"/>
    </row>
    <row r="25" spans="1:15" ht="6" customHeight="1">
      <c r="A25" s="164"/>
      <c r="B25" s="165"/>
      <c r="C25" s="166"/>
      <c r="D25" s="166"/>
      <c r="E25" s="166"/>
      <c r="F25" s="166"/>
      <c r="G25" s="166"/>
      <c r="H25" s="167"/>
    </row>
    <row r="26" spans="1:15" ht="8.25" customHeight="1" thickBot="1">
      <c r="A26" s="159"/>
      <c r="B26" s="168"/>
      <c r="C26" s="160"/>
      <c r="D26" s="160"/>
      <c r="E26" s="171"/>
      <c r="F26" s="170"/>
      <c r="G26" s="171"/>
      <c r="H26" s="172"/>
      <c r="I26" s="173"/>
      <c r="J26" s="173"/>
      <c r="K26" s="173"/>
      <c r="L26" s="173"/>
      <c r="M26" s="173"/>
      <c r="N26" s="173"/>
      <c r="O26" s="173"/>
    </row>
    <row r="27" spans="1:15" ht="14.25" customHeight="1" thickBot="1">
      <c r="A27" s="419" t="s">
        <v>264</v>
      </c>
      <c r="B27" s="420"/>
      <c r="C27" s="169">
        <v>4</v>
      </c>
      <c r="E27" s="160"/>
      <c r="F27" s="160"/>
      <c r="G27" s="160"/>
      <c r="H27" s="161"/>
    </row>
    <row r="28" spans="1:15" ht="7.5" customHeight="1">
      <c r="A28" s="159"/>
      <c r="B28" s="162"/>
      <c r="C28" s="168"/>
      <c r="D28" s="160"/>
      <c r="E28" s="160"/>
      <c r="F28" s="160"/>
      <c r="G28" s="160"/>
      <c r="H28" s="161"/>
    </row>
    <row r="29" spans="1:15" ht="6" customHeight="1">
      <c r="A29" s="164"/>
      <c r="B29" s="165"/>
      <c r="C29" s="166"/>
      <c r="D29" s="166"/>
      <c r="E29" s="166"/>
      <c r="F29" s="166"/>
      <c r="G29" s="166"/>
      <c r="H29" s="167"/>
    </row>
    <row r="30" spans="1:15">
      <c r="A30" s="159" t="s">
        <v>265</v>
      </c>
      <c r="B30" s="160"/>
      <c r="C30" s="160"/>
      <c r="D30" s="160"/>
      <c r="E30" s="160"/>
      <c r="F30" s="160"/>
      <c r="G30" s="160"/>
      <c r="H30" s="161"/>
    </row>
    <row r="31" spans="1:15" ht="5.25" customHeight="1" thickBot="1">
      <c r="A31" s="159"/>
      <c r="B31" s="160"/>
      <c r="C31" s="160"/>
      <c r="D31" s="160"/>
      <c r="E31" s="160"/>
      <c r="F31" s="160"/>
      <c r="G31" s="160"/>
      <c r="H31" s="161"/>
    </row>
    <row r="32" spans="1:15" ht="18.75" customHeight="1" thickBot="1">
      <c r="A32" s="159"/>
      <c r="B32" s="405" t="s">
        <v>270</v>
      </c>
      <c r="C32" s="406"/>
      <c r="D32" s="406"/>
      <c r="E32" s="406"/>
      <c r="F32" s="407"/>
      <c r="G32" s="160"/>
      <c r="H32" s="161"/>
    </row>
    <row r="33" spans="1:15" ht="6" customHeight="1">
      <c r="A33" s="159"/>
      <c r="B33" s="168"/>
      <c r="C33" s="160"/>
      <c r="D33" s="160"/>
      <c r="E33" s="160"/>
      <c r="F33" s="160"/>
      <c r="G33" s="160"/>
      <c r="H33" s="161"/>
    </row>
    <row r="34" spans="1:15" ht="6" customHeight="1">
      <c r="A34" s="164"/>
      <c r="B34" s="165"/>
      <c r="C34" s="166"/>
      <c r="D34" s="166"/>
      <c r="E34" s="166"/>
      <c r="F34" s="166"/>
      <c r="G34" s="166"/>
      <c r="H34" s="167"/>
    </row>
    <row r="35" spans="1:15" ht="8.25" customHeight="1" thickBot="1">
      <c r="A35" s="159"/>
      <c r="B35" s="168"/>
      <c r="C35" s="160"/>
      <c r="D35" s="160"/>
      <c r="E35" s="171"/>
      <c r="F35" s="170"/>
      <c r="G35" s="171"/>
      <c r="H35" s="172"/>
      <c r="I35" s="173"/>
      <c r="J35" s="173"/>
      <c r="K35" s="173"/>
      <c r="L35" s="173"/>
      <c r="M35" s="173"/>
      <c r="N35" s="173"/>
      <c r="O35" s="173"/>
    </row>
    <row r="36" spans="1:15" ht="14.25" customHeight="1" thickBot="1">
      <c r="A36" s="419" t="s">
        <v>281</v>
      </c>
      <c r="B36" s="421"/>
      <c r="C36" s="421"/>
      <c r="D36" s="169">
        <v>5</v>
      </c>
      <c r="F36" s="160"/>
      <c r="G36" s="160"/>
      <c r="H36" s="161"/>
    </row>
    <row r="37" spans="1:15" ht="7.5" customHeight="1">
      <c r="A37" s="159"/>
      <c r="B37" s="162"/>
      <c r="C37" s="168"/>
      <c r="D37" s="160"/>
      <c r="E37" s="160"/>
      <c r="F37" s="160"/>
      <c r="G37" s="160"/>
      <c r="H37" s="161"/>
    </row>
    <row r="38" spans="1:15" ht="6" customHeight="1">
      <c r="A38" s="164"/>
      <c r="B38" s="165"/>
      <c r="C38" s="166"/>
      <c r="D38" s="166"/>
      <c r="E38" s="166"/>
      <c r="F38" s="166"/>
      <c r="G38" s="166"/>
      <c r="H38" s="167"/>
    </row>
    <row r="39" spans="1:15">
      <c r="A39" s="159" t="s">
        <v>282</v>
      </c>
      <c r="B39" s="160"/>
      <c r="C39" s="160"/>
      <c r="D39" s="160"/>
      <c r="E39" s="160"/>
      <c r="F39" s="160"/>
      <c r="G39" s="160"/>
      <c r="H39" s="161"/>
    </row>
    <row r="40" spans="1:15" ht="5.25" customHeight="1" thickBot="1">
      <c r="A40" s="159"/>
      <c r="B40" s="160"/>
      <c r="C40" s="160"/>
      <c r="D40" s="160"/>
      <c r="E40" s="160"/>
      <c r="F40" s="160"/>
      <c r="G40" s="160"/>
      <c r="H40" s="161"/>
    </row>
    <row r="41" spans="1:15" ht="18.75" customHeight="1" thickBot="1">
      <c r="A41" s="159"/>
      <c r="B41" s="405" t="s">
        <v>283</v>
      </c>
      <c r="C41" s="406"/>
      <c r="D41" s="406"/>
      <c r="E41" s="406"/>
      <c r="F41" s="407"/>
      <c r="G41" s="160"/>
      <c r="H41" s="161"/>
    </row>
    <row r="42" spans="1:15" ht="6" customHeight="1">
      <c r="A42" s="159"/>
      <c r="B42" s="168"/>
      <c r="C42" s="160"/>
      <c r="D42" s="160"/>
      <c r="E42" s="160"/>
      <c r="F42" s="160"/>
      <c r="G42" s="160"/>
      <c r="H42" s="161"/>
    </row>
    <row r="43" spans="1:15" ht="6" customHeight="1">
      <c r="A43" s="164"/>
      <c r="B43" s="165"/>
      <c r="C43" s="166"/>
      <c r="D43" s="166"/>
      <c r="E43" s="166"/>
      <c r="F43" s="166"/>
      <c r="G43" s="166"/>
      <c r="H43" s="167"/>
    </row>
    <row r="44" spans="1:15" ht="8.25" customHeight="1" thickBot="1">
      <c r="A44" s="159"/>
      <c r="B44" s="168"/>
      <c r="C44" s="160"/>
      <c r="D44" s="160"/>
      <c r="E44" s="171"/>
      <c r="F44" s="170"/>
      <c r="G44" s="171"/>
      <c r="H44" s="172"/>
      <c r="I44" s="173"/>
      <c r="J44" s="173"/>
      <c r="K44" s="173"/>
      <c r="L44" s="173"/>
      <c r="M44" s="173"/>
      <c r="N44" s="173"/>
      <c r="O44" s="173"/>
    </row>
    <row r="45" spans="1:15" ht="14.25" customHeight="1" thickBot="1">
      <c r="A45" s="419" t="s">
        <v>295</v>
      </c>
      <c r="B45" s="421"/>
      <c r="C45" s="421"/>
      <c r="D45" s="169">
        <v>4</v>
      </c>
      <c r="F45" s="160"/>
      <c r="G45" s="160"/>
      <c r="H45" s="161"/>
    </row>
    <row r="46" spans="1:15" ht="7.5" customHeight="1">
      <c r="A46" s="159"/>
      <c r="B46" s="162"/>
      <c r="C46" s="168"/>
      <c r="D46" s="160"/>
      <c r="E46" s="160"/>
      <c r="F46" s="160"/>
      <c r="G46" s="160"/>
      <c r="H46" s="161"/>
    </row>
    <row r="47" spans="1:15" ht="6" customHeight="1">
      <c r="A47" s="164"/>
      <c r="B47" s="165"/>
      <c r="C47" s="166"/>
      <c r="D47" s="166"/>
      <c r="E47" s="166"/>
      <c r="F47" s="166"/>
      <c r="G47" s="166"/>
      <c r="H47" s="167"/>
    </row>
    <row r="48" spans="1:15">
      <c r="A48" s="159" t="s">
        <v>296</v>
      </c>
      <c r="B48" s="160"/>
      <c r="C48" s="160"/>
      <c r="D48" s="160"/>
      <c r="E48" s="160"/>
      <c r="F48" s="160"/>
      <c r="G48" s="160"/>
      <c r="H48" s="161"/>
    </row>
    <row r="49" spans="1:8" ht="5.25" customHeight="1" thickBot="1">
      <c r="A49" s="159"/>
      <c r="B49" s="160"/>
      <c r="C49" s="160"/>
      <c r="D49" s="160"/>
      <c r="E49" s="160"/>
      <c r="F49" s="160"/>
      <c r="G49" s="160"/>
      <c r="H49" s="161"/>
    </row>
    <row r="50" spans="1:8" ht="18.75" customHeight="1" thickBot="1">
      <c r="A50" s="159"/>
      <c r="B50" s="405" t="s">
        <v>301</v>
      </c>
      <c r="C50" s="406"/>
      <c r="D50" s="406"/>
      <c r="E50" s="406"/>
      <c r="F50" s="407"/>
      <c r="G50" s="160"/>
      <c r="H50" s="161"/>
    </row>
    <row r="51" spans="1:8" ht="6" customHeight="1">
      <c r="A51" s="159"/>
      <c r="B51" s="168"/>
      <c r="C51" s="160"/>
      <c r="D51" s="160"/>
      <c r="E51" s="160"/>
      <c r="F51" s="160"/>
      <c r="G51" s="160"/>
      <c r="H51" s="161"/>
    </row>
    <row r="52" spans="1:8" ht="6" customHeight="1">
      <c r="A52" s="164"/>
      <c r="B52" s="165"/>
      <c r="C52" s="166"/>
      <c r="D52" s="166"/>
      <c r="E52" s="166"/>
      <c r="F52" s="166"/>
      <c r="G52" s="166"/>
      <c r="H52" s="167"/>
    </row>
    <row r="53" spans="1:8" ht="30.75" customHeight="1">
      <c r="A53" s="402" t="s">
        <v>311</v>
      </c>
      <c r="B53" s="403"/>
      <c r="C53" s="403"/>
      <c r="D53" s="403"/>
      <c r="E53" s="403"/>
      <c r="F53" s="403"/>
      <c r="G53" s="403"/>
      <c r="H53" s="404"/>
    </row>
    <row r="54" spans="1:8" ht="5.25" customHeight="1" thickBot="1">
      <c r="A54" s="159"/>
      <c r="B54" s="160"/>
      <c r="C54" s="160"/>
      <c r="D54" s="160"/>
      <c r="E54" s="160"/>
      <c r="F54" s="160"/>
      <c r="G54" s="160"/>
      <c r="H54" s="161"/>
    </row>
    <row r="55" spans="1:8" ht="18.75" customHeight="1" thickBot="1">
      <c r="A55" s="350" t="s">
        <v>312</v>
      </c>
      <c r="B55" s="405" t="s">
        <v>317</v>
      </c>
      <c r="C55" s="406"/>
      <c r="D55" s="406"/>
      <c r="E55" s="406"/>
      <c r="F55" s="407"/>
      <c r="G55" s="160"/>
      <c r="H55" s="161"/>
    </row>
    <row r="56" spans="1:8" ht="6" customHeight="1" thickBot="1">
      <c r="A56" s="350"/>
      <c r="B56" s="168"/>
      <c r="C56" s="160"/>
      <c r="D56" s="160"/>
      <c r="E56" s="160"/>
      <c r="F56" s="160"/>
      <c r="G56" s="160"/>
      <c r="H56" s="161"/>
    </row>
    <row r="57" spans="1:8" ht="18.75" customHeight="1" thickBot="1">
      <c r="A57" s="350" t="s">
        <v>324</v>
      </c>
      <c r="B57" s="405" t="s">
        <v>318</v>
      </c>
      <c r="C57" s="406"/>
      <c r="D57" s="406"/>
      <c r="E57" s="406"/>
      <c r="F57" s="407"/>
      <c r="G57" s="160"/>
      <c r="H57" s="161"/>
    </row>
    <row r="58" spans="1:8" ht="6" customHeight="1">
      <c r="A58" s="159"/>
      <c r="B58" s="168"/>
      <c r="C58" s="160"/>
      <c r="D58" s="160"/>
      <c r="E58" s="160"/>
      <c r="F58" s="160"/>
      <c r="G58" s="160"/>
      <c r="H58" s="161"/>
    </row>
    <row r="59" spans="1:8" ht="6" customHeight="1">
      <c r="A59" s="164"/>
      <c r="B59" s="165"/>
      <c r="C59" s="166"/>
      <c r="D59" s="166"/>
      <c r="E59" s="166"/>
      <c r="F59" s="166"/>
      <c r="G59" s="166"/>
      <c r="H59" s="167"/>
    </row>
    <row r="60" spans="1:8" ht="6" customHeight="1" thickBot="1">
      <c r="A60" s="159"/>
      <c r="B60" s="168"/>
      <c r="C60" s="160"/>
      <c r="D60" s="160"/>
      <c r="E60" s="160"/>
      <c r="F60" s="160"/>
      <c r="G60" s="160"/>
      <c r="H60" s="161"/>
    </row>
    <row r="61" spans="1:8" ht="13.5" thickBot="1">
      <c r="A61" s="159" t="s">
        <v>325</v>
      </c>
      <c r="B61" s="169">
        <v>46</v>
      </c>
      <c r="C61" s="160" t="s">
        <v>67</v>
      </c>
      <c r="D61" s="160"/>
      <c r="E61" s="160"/>
      <c r="F61" s="160"/>
      <c r="G61" s="160"/>
      <c r="H61" s="161"/>
    </row>
    <row r="62" spans="1:8" ht="6" customHeight="1">
      <c r="A62" s="159"/>
      <c r="B62" s="168"/>
      <c r="C62" s="160"/>
      <c r="D62" s="160"/>
      <c r="E62" s="160"/>
      <c r="F62" s="160"/>
      <c r="G62" s="160"/>
      <c r="H62" s="161"/>
    </row>
    <row r="63" spans="1:8" ht="6" customHeight="1">
      <c r="A63" s="164"/>
      <c r="B63" s="165"/>
      <c r="C63" s="166"/>
      <c r="D63" s="166"/>
      <c r="E63" s="166"/>
      <c r="F63" s="166"/>
      <c r="G63" s="166"/>
      <c r="H63" s="167"/>
    </row>
    <row r="64" spans="1:8" ht="6" customHeight="1" thickBot="1">
      <c r="A64" s="159"/>
      <c r="B64" s="168"/>
      <c r="C64" s="160"/>
      <c r="D64" s="160"/>
      <c r="E64" s="160"/>
      <c r="F64" s="160"/>
      <c r="G64" s="160"/>
      <c r="H64" s="161"/>
    </row>
    <row r="65" spans="1:8" ht="13.5" thickBot="1">
      <c r="A65" s="159" t="s">
        <v>326</v>
      </c>
      <c r="B65" s="169" t="s">
        <v>81</v>
      </c>
      <c r="C65" s="160"/>
      <c r="D65" s="160"/>
      <c r="E65" s="160"/>
      <c r="F65" s="160"/>
      <c r="G65" s="160"/>
      <c r="H65" s="161"/>
    </row>
    <row r="66" spans="1:8" ht="6" customHeight="1">
      <c r="A66" s="159"/>
      <c r="B66" s="168"/>
      <c r="C66" s="160"/>
      <c r="D66" s="160"/>
      <c r="E66" s="160"/>
      <c r="F66" s="160"/>
      <c r="G66" s="160"/>
      <c r="H66" s="161"/>
    </row>
    <row r="67" spans="1:8" ht="6" customHeight="1">
      <c r="A67" s="164"/>
      <c r="B67" s="165"/>
      <c r="C67" s="166"/>
      <c r="D67" s="166"/>
      <c r="E67" s="166"/>
      <c r="F67" s="166"/>
      <c r="G67" s="166"/>
      <c r="H67" s="167"/>
    </row>
    <row r="68" spans="1:8" ht="6.75" customHeight="1" thickBot="1">
      <c r="A68" s="159"/>
      <c r="B68" s="168"/>
      <c r="C68" s="160"/>
      <c r="D68" s="160"/>
      <c r="E68" s="160"/>
      <c r="F68" s="160"/>
      <c r="G68" s="160"/>
      <c r="H68" s="161"/>
    </row>
    <row r="69" spans="1:8" ht="13.5" thickBot="1">
      <c r="A69" s="159" t="s">
        <v>327</v>
      </c>
      <c r="B69" s="169">
        <v>24</v>
      </c>
      <c r="C69" s="160"/>
      <c r="D69" s="160"/>
      <c r="E69" s="160"/>
      <c r="F69" s="160"/>
      <c r="G69" s="160"/>
      <c r="H69" s="161"/>
    </row>
    <row r="70" spans="1:8" ht="6" customHeight="1">
      <c r="A70" s="159"/>
      <c r="B70" s="160"/>
      <c r="C70" s="160"/>
      <c r="D70" s="160"/>
      <c r="E70" s="160"/>
      <c r="F70" s="160"/>
      <c r="G70" s="160"/>
      <c r="H70" s="161"/>
    </row>
    <row r="71" spans="1:8" ht="6" customHeight="1" thickBot="1">
      <c r="A71" s="174"/>
      <c r="B71" s="175"/>
      <c r="C71" s="176"/>
      <c r="D71" s="176"/>
      <c r="E71" s="176"/>
      <c r="F71" s="176"/>
      <c r="G71" s="176"/>
      <c r="H71" s="177"/>
    </row>
    <row r="72" spans="1:8" ht="21" customHeight="1">
      <c r="A72" s="408" t="s">
        <v>68</v>
      </c>
      <c r="B72" s="409"/>
      <c r="C72" s="409"/>
      <c r="D72" s="409"/>
      <c r="E72" s="409"/>
      <c r="F72" s="409"/>
      <c r="G72" s="409"/>
      <c r="H72" s="409"/>
    </row>
    <row r="73" spans="1:8">
      <c r="A73" s="157"/>
      <c r="B73" s="158"/>
      <c r="C73" s="158"/>
      <c r="D73" s="158"/>
      <c r="E73" s="158"/>
      <c r="F73" s="158"/>
      <c r="G73" s="158"/>
      <c r="H73" s="158"/>
    </row>
    <row r="74" spans="1:8">
      <c r="A74" s="157"/>
      <c r="B74" s="158"/>
      <c r="C74" s="158"/>
      <c r="D74" s="158"/>
      <c r="E74" s="158"/>
      <c r="F74" s="158"/>
      <c r="G74" s="158"/>
      <c r="H74" s="158"/>
    </row>
    <row r="75" spans="1:8">
      <c r="A75" s="152"/>
      <c r="B75" s="153"/>
      <c r="C75" s="153"/>
      <c r="D75" s="153"/>
      <c r="E75" s="153"/>
      <c r="F75" s="153"/>
      <c r="G75" s="153"/>
      <c r="H75" s="153"/>
    </row>
    <row r="76" spans="1:8">
      <c r="A76" s="152"/>
      <c r="B76" s="153"/>
      <c r="C76" s="153"/>
      <c r="D76" s="153"/>
      <c r="E76" s="153"/>
      <c r="F76" s="153"/>
      <c r="G76" s="153"/>
      <c r="H76" s="153"/>
    </row>
    <row r="77" spans="1:8">
      <c r="A77" s="152"/>
      <c r="C77" s="153"/>
      <c r="D77" s="153"/>
      <c r="E77" s="153"/>
      <c r="F77" s="153"/>
      <c r="G77" s="153"/>
      <c r="H77" s="153"/>
    </row>
    <row r="78" spans="1:8">
      <c r="A78" s="152"/>
      <c r="C78" s="153"/>
      <c r="D78" s="153"/>
      <c r="E78" s="153"/>
      <c r="F78" s="153"/>
      <c r="G78" s="153"/>
      <c r="H78" s="153"/>
    </row>
    <row r="79" spans="1:8">
      <c r="A79" s="152"/>
      <c r="C79" s="153"/>
      <c r="D79" s="153"/>
      <c r="E79" s="153"/>
      <c r="F79" s="153"/>
      <c r="G79" s="153"/>
      <c r="H79" s="153"/>
    </row>
    <row r="80" spans="1:8">
      <c r="A80" s="152"/>
      <c r="C80" s="153"/>
      <c r="D80" s="153"/>
      <c r="E80" s="153"/>
      <c r="F80" s="153"/>
      <c r="G80" s="153"/>
      <c r="H80" s="153"/>
    </row>
    <row r="81" spans="1:8">
      <c r="A81" s="152"/>
      <c r="C81" s="153"/>
      <c r="D81" s="153"/>
      <c r="E81" s="153"/>
      <c r="F81" s="153"/>
      <c r="G81" s="153"/>
      <c r="H81" s="153"/>
    </row>
    <row r="82" spans="1:8">
      <c r="A82" s="152"/>
      <c r="C82" s="153"/>
      <c r="D82" s="153"/>
      <c r="E82" s="153"/>
      <c r="F82" s="153"/>
      <c r="G82" s="153"/>
      <c r="H82" s="153"/>
    </row>
    <row r="83" spans="1:8">
      <c r="A83" s="152"/>
      <c r="C83" s="153"/>
      <c r="D83" s="153"/>
      <c r="E83" s="153"/>
      <c r="F83" s="153"/>
      <c r="G83" s="153"/>
      <c r="H83" s="153"/>
    </row>
    <row r="84" spans="1:8">
      <c r="A84" s="152"/>
      <c r="B84" s="153"/>
      <c r="C84" s="153"/>
      <c r="D84" s="153"/>
      <c r="E84" s="153"/>
      <c r="F84" s="153"/>
      <c r="G84" s="153"/>
      <c r="H84" s="153"/>
    </row>
    <row r="85" spans="1:8">
      <c r="A85" s="152"/>
      <c r="B85" s="153"/>
      <c r="C85" s="153"/>
      <c r="D85" s="153"/>
      <c r="E85" s="153"/>
      <c r="F85" s="153"/>
      <c r="G85" s="153"/>
      <c r="H85" s="153"/>
    </row>
    <row r="86" spans="1:8">
      <c r="A86" s="152"/>
      <c r="B86" s="153"/>
      <c r="C86" s="153"/>
      <c r="D86" s="153"/>
      <c r="E86" s="153"/>
      <c r="F86" s="153"/>
      <c r="G86" s="153"/>
      <c r="H86" s="153"/>
    </row>
    <row r="87" spans="1:8">
      <c r="A87" s="152"/>
      <c r="B87" s="153"/>
      <c r="C87" s="153"/>
      <c r="D87" s="153"/>
      <c r="E87" s="153"/>
      <c r="F87" s="153"/>
      <c r="G87" s="153"/>
      <c r="H87" s="153"/>
    </row>
    <row r="88" spans="1:8">
      <c r="A88" s="152"/>
      <c r="B88" s="153"/>
      <c r="C88" s="153"/>
      <c r="D88" s="153"/>
      <c r="E88" s="153"/>
      <c r="F88" s="153"/>
      <c r="G88" s="153"/>
      <c r="H88" s="153"/>
    </row>
    <row r="89" spans="1:8">
      <c r="A89" s="152"/>
      <c r="B89" s="153"/>
      <c r="C89" s="153"/>
      <c r="D89" s="153"/>
      <c r="E89" s="153"/>
      <c r="F89" s="153"/>
      <c r="G89" s="153"/>
      <c r="H89" s="153"/>
    </row>
    <row r="90" spans="1:8">
      <c r="A90" s="152"/>
      <c r="B90" s="153"/>
      <c r="C90" s="153"/>
      <c r="D90" s="153"/>
      <c r="E90" s="153"/>
      <c r="F90" s="153"/>
      <c r="G90" s="153"/>
      <c r="H90" s="153"/>
    </row>
    <row r="91" spans="1:8">
      <c r="A91" s="152"/>
      <c r="B91" s="153"/>
      <c r="C91" s="153"/>
      <c r="D91" s="153"/>
      <c r="E91" s="153"/>
      <c r="F91" s="153"/>
      <c r="G91" s="153"/>
      <c r="H91" s="153"/>
    </row>
    <row r="92" spans="1:8">
      <c r="A92" s="152"/>
      <c r="B92" s="153"/>
      <c r="C92" s="153"/>
      <c r="D92" s="153"/>
      <c r="E92" s="153"/>
      <c r="F92" s="153"/>
      <c r="G92" s="153"/>
      <c r="H92" s="153"/>
    </row>
    <row r="93" spans="1:8">
      <c r="A93" s="152"/>
      <c r="B93" s="153"/>
      <c r="C93" s="153"/>
      <c r="D93" s="153"/>
      <c r="E93" s="153"/>
      <c r="F93" s="153"/>
      <c r="G93" s="153"/>
      <c r="H93" s="153"/>
    </row>
    <row r="94" spans="1:8">
      <c r="A94" s="152"/>
      <c r="B94" s="153"/>
      <c r="C94" s="153"/>
      <c r="D94" s="153"/>
      <c r="E94" s="153"/>
      <c r="F94" s="153"/>
      <c r="G94" s="153"/>
      <c r="H94" s="153"/>
    </row>
    <row r="95" spans="1:8">
      <c r="A95" s="152"/>
      <c r="B95" s="153"/>
      <c r="C95" s="153"/>
      <c r="D95" s="153"/>
      <c r="E95" s="153"/>
      <c r="F95" s="153"/>
      <c r="G95" s="153"/>
      <c r="H95" s="153"/>
    </row>
    <row r="96" spans="1:8">
      <c r="A96" s="152"/>
      <c r="B96" s="153"/>
      <c r="C96" s="153"/>
      <c r="D96" s="153"/>
      <c r="E96" s="153"/>
      <c r="F96" s="153"/>
      <c r="G96" s="153"/>
      <c r="H96" s="153"/>
    </row>
    <row r="97" spans="1:8">
      <c r="A97" s="152"/>
      <c r="B97" s="153"/>
      <c r="C97" s="153"/>
      <c r="D97" s="153"/>
      <c r="E97" s="153"/>
      <c r="F97" s="153"/>
      <c r="G97" s="153"/>
      <c r="H97" s="153"/>
    </row>
    <row r="98" spans="1:8">
      <c r="A98" s="152"/>
      <c r="B98" s="153"/>
      <c r="C98" s="153"/>
      <c r="D98" s="153"/>
      <c r="E98" s="153"/>
      <c r="F98" s="153"/>
      <c r="G98" s="153"/>
      <c r="H98" s="153"/>
    </row>
    <row r="99" spans="1:8">
      <c r="A99" s="152"/>
      <c r="B99" s="153"/>
      <c r="C99" s="153"/>
      <c r="D99" s="153"/>
      <c r="E99" s="153"/>
      <c r="F99" s="153"/>
      <c r="G99" s="153"/>
      <c r="H99" s="153"/>
    </row>
    <row r="100" spans="1:8">
      <c r="A100" s="152"/>
      <c r="B100" s="153"/>
      <c r="C100" s="153"/>
      <c r="D100" s="153"/>
      <c r="E100" s="153"/>
      <c r="F100" s="153"/>
      <c r="G100" s="153"/>
      <c r="H100" s="153"/>
    </row>
    <row r="101" spans="1:8">
      <c r="A101" s="152"/>
      <c r="B101" s="153"/>
      <c r="C101" s="153"/>
      <c r="D101" s="153"/>
      <c r="E101" s="153"/>
      <c r="F101" s="153"/>
      <c r="G101" s="153"/>
      <c r="H101" s="153"/>
    </row>
    <row r="102" spans="1:8">
      <c r="A102" s="152"/>
      <c r="B102" s="153"/>
      <c r="C102" s="153"/>
      <c r="D102" s="153"/>
      <c r="E102" s="153"/>
      <c r="F102" s="153"/>
      <c r="G102" s="153"/>
      <c r="H102" s="153"/>
    </row>
    <row r="103" spans="1:8">
      <c r="A103" s="152"/>
      <c r="B103" s="153"/>
      <c r="C103" s="153"/>
      <c r="D103" s="153"/>
      <c r="E103" s="153"/>
      <c r="F103" s="153"/>
      <c r="G103" s="153"/>
      <c r="H103" s="153"/>
    </row>
    <row r="104" spans="1:8">
      <c r="A104" s="152"/>
      <c r="B104" s="153"/>
      <c r="C104" s="153"/>
      <c r="D104" s="153"/>
      <c r="E104" s="153"/>
      <c r="F104" s="153"/>
      <c r="G104" s="153"/>
      <c r="H104" s="153"/>
    </row>
    <row r="105" spans="1:8">
      <c r="A105" s="152"/>
      <c r="B105" s="153"/>
      <c r="C105" s="153"/>
      <c r="D105" s="153"/>
      <c r="E105" s="153"/>
      <c r="F105" s="153"/>
      <c r="G105" s="153"/>
      <c r="H105" s="153"/>
    </row>
    <row r="106" spans="1:8">
      <c r="A106" s="152"/>
      <c r="B106" s="153"/>
      <c r="C106" s="153"/>
      <c r="D106" s="153"/>
      <c r="E106" s="153"/>
      <c r="F106" s="153"/>
      <c r="G106" s="153"/>
      <c r="H106" s="153"/>
    </row>
    <row r="107" spans="1:8">
      <c r="A107" s="152"/>
      <c r="B107" s="153"/>
      <c r="C107" s="153"/>
      <c r="D107" s="153"/>
      <c r="E107" s="153"/>
      <c r="F107" s="153"/>
      <c r="G107" s="153"/>
      <c r="H107" s="153"/>
    </row>
    <row r="108" spans="1:8">
      <c r="A108" s="152"/>
      <c r="B108" s="153"/>
      <c r="C108" s="153"/>
      <c r="D108" s="153"/>
      <c r="E108" s="153"/>
      <c r="F108" s="153"/>
      <c r="G108" s="153"/>
      <c r="H108" s="153"/>
    </row>
    <row r="109" spans="1:8">
      <c r="A109" s="152"/>
      <c r="B109" s="153"/>
      <c r="C109" s="153"/>
      <c r="D109" s="153"/>
      <c r="E109" s="153"/>
      <c r="F109" s="153"/>
      <c r="G109" s="153"/>
      <c r="H109" s="153"/>
    </row>
    <row r="110" spans="1:8">
      <c r="A110" s="152"/>
      <c r="B110" s="153"/>
      <c r="C110" s="153"/>
      <c r="D110" s="153"/>
      <c r="E110" s="153"/>
      <c r="F110" s="153"/>
      <c r="G110" s="153"/>
      <c r="H110" s="153"/>
    </row>
    <row r="111" spans="1:8">
      <c r="A111" s="152"/>
      <c r="B111" s="153"/>
      <c r="C111" s="153"/>
      <c r="D111" s="153"/>
      <c r="E111" s="153"/>
      <c r="F111" s="153"/>
      <c r="G111" s="153"/>
      <c r="H111" s="153"/>
    </row>
    <row r="112" spans="1:8">
      <c r="A112" s="152"/>
      <c r="B112" s="153"/>
      <c r="C112" s="153"/>
      <c r="D112" s="153"/>
      <c r="E112" s="153"/>
      <c r="F112" s="153"/>
      <c r="G112" s="153"/>
      <c r="H112" s="153"/>
    </row>
    <row r="113" spans="1:8">
      <c r="A113" s="152"/>
      <c r="B113" s="153"/>
      <c r="C113" s="153"/>
      <c r="D113" s="153"/>
      <c r="E113" s="153"/>
      <c r="F113" s="153"/>
      <c r="G113" s="153"/>
      <c r="H113" s="153"/>
    </row>
    <row r="114" spans="1:8">
      <c r="A114" s="152"/>
      <c r="B114" s="153"/>
      <c r="C114" s="153"/>
      <c r="D114" s="153"/>
      <c r="E114" s="153"/>
      <c r="F114" s="153"/>
      <c r="G114" s="153"/>
      <c r="H114" s="153"/>
    </row>
    <row r="115" spans="1:8">
      <c r="A115" s="152"/>
      <c r="B115" s="153"/>
      <c r="C115" s="153"/>
      <c r="D115" s="153"/>
      <c r="E115" s="153"/>
      <c r="F115" s="153"/>
      <c r="G115" s="153"/>
      <c r="H115" s="153"/>
    </row>
    <row r="116" spans="1:8">
      <c r="A116" s="152"/>
      <c r="B116" s="153"/>
      <c r="C116" s="153"/>
      <c r="D116" s="153"/>
      <c r="E116" s="153"/>
      <c r="F116" s="153"/>
      <c r="G116" s="153"/>
      <c r="H116" s="153"/>
    </row>
    <row r="117" spans="1:8">
      <c r="A117" s="152"/>
      <c r="B117" s="153"/>
      <c r="C117" s="153"/>
      <c r="D117" s="153"/>
      <c r="E117" s="153"/>
      <c r="F117" s="153"/>
      <c r="G117" s="153"/>
      <c r="H117" s="153"/>
    </row>
    <row r="118" spans="1:8">
      <c r="A118" s="152"/>
      <c r="B118" s="153"/>
      <c r="C118" s="153"/>
      <c r="D118" s="153"/>
      <c r="E118" s="153"/>
      <c r="F118" s="153"/>
      <c r="G118" s="153"/>
      <c r="H118" s="153"/>
    </row>
    <row r="119" spans="1:8">
      <c r="A119" s="152"/>
      <c r="B119" s="153"/>
      <c r="C119" s="153"/>
      <c r="D119" s="153"/>
      <c r="E119" s="153"/>
      <c r="F119" s="153"/>
      <c r="G119" s="153"/>
      <c r="H119" s="153"/>
    </row>
    <row r="120" spans="1:8">
      <c r="A120" s="152"/>
      <c r="B120" s="153"/>
      <c r="C120" s="153"/>
      <c r="D120" s="153"/>
      <c r="E120" s="153"/>
      <c r="F120" s="153"/>
      <c r="G120" s="153"/>
      <c r="H120" s="153"/>
    </row>
  </sheetData>
  <sheetProtection password="C621" sheet="1" objects="1" scenarios="1" selectLockedCells="1"/>
  <protectedRanges>
    <protectedRange sqref="B7:F7 B11 B15:F15 B19 B23 C27 B32:F32 B61 B65 B69 D36 B41:F41 D45 B50:F50 B55:F55 B57:F57" name="Диапазон1"/>
  </protectedRanges>
  <mergeCells count="15">
    <mergeCell ref="A53:H53"/>
    <mergeCell ref="B57:F57"/>
    <mergeCell ref="A72:H72"/>
    <mergeCell ref="C2:D2"/>
    <mergeCell ref="F2:G2"/>
    <mergeCell ref="A5:H5"/>
    <mergeCell ref="B15:F15"/>
    <mergeCell ref="B32:F32"/>
    <mergeCell ref="B7:F7"/>
    <mergeCell ref="A27:B27"/>
    <mergeCell ref="B41:F41"/>
    <mergeCell ref="A36:C36"/>
    <mergeCell ref="A45:C45"/>
    <mergeCell ref="B50:F50"/>
    <mergeCell ref="B55:F55"/>
  </mergeCells>
  <conditionalFormatting sqref="E2:F2 B11 B15:F15 B23 B32:F32 B19 B65 B69 B61 C27 C2 H2 B7">
    <cfRule type="expression" dxfId="26" priority="5" stopIfTrue="1">
      <formula>ISBLANK(B2)</formula>
    </cfRule>
  </conditionalFormatting>
  <conditionalFormatting sqref="B41:F41 D36">
    <cfRule type="expression" dxfId="25" priority="4" stopIfTrue="1">
      <formula>ISBLANK(B36)</formula>
    </cfRule>
  </conditionalFormatting>
  <conditionalFormatting sqref="B50:F50 D45">
    <cfRule type="expression" dxfId="24" priority="3" stopIfTrue="1">
      <formula>ISBLANK(B45)</formula>
    </cfRule>
  </conditionalFormatting>
  <conditionalFormatting sqref="B55:F55">
    <cfRule type="expression" dxfId="23" priority="2" stopIfTrue="1">
      <formula>ISBLANK(B55)</formula>
    </cfRule>
  </conditionalFormatting>
  <conditionalFormatting sqref="B57:F57">
    <cfRule type="expression" dxfId="22" priority="1" stopIfTrue="1">
      <formula>ISBLANK(B57)</formula>
    </cfRule>
  </conditionalFormatting>
  <dataValidations xWindow="981" yWindow="389" count="16">
    <dataValidation type="list" allowBlank="1" showInputMessage="1" showErrorMessage="1" promptTitle="Тип школы" prompt="Укажите тип школы" sqref="WVJ983076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formula1>"начальняя, основная, средняя"</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94 IX65594 ST65594 ACP65594 AML65594 AWH65594 BGD65594 BPZ65594 BZV65594 CJR65594 CTN65594 DDJ65594 DNF65594 DXB65594 EGX65594 EQT65594 FAP65594 FKL65594 FUH65594 GED65594 GNZ65594 GXV65594 HHR65594 HRN65594 IBJ65594 ILF65594 IVB65594 JEX65594 JOT65594 JYP65594 KIL65594 KSH65594 LCD65594 LLZ65594 LVV65594 MFR65594 MPN65594 MZJ65594 NJF65594 NTB65594 OCX65594 OMT65594 OWP65594 PGL65594 PQH65594 QAD65594 QJZ65594 QTV65594 RDR65594 RNN65594 RXJ65594 SHF65594 SRB65594 TAX65594 TKT65594 TUP65594 UEL65594 UOH65594 UYD65594 VHZ65594 VRV65594 WBR65594 WLN65594 WVJ65594 B131130 IX131130 ST131130 ACP131130 AML131130 AWH131130 BGD131130 BPZ131130 BZV131130 CJR131130 CTN131130 DDJ131130 DNF131130 DXB131130 EGX131130 EQT131130 FAP131130 FKL131130 FUH131130 GED131130 GNZ131130 GXV131130 HHR131130 HRN131130 IBJ131130 ILF131130 IVB131130 JEX131130 JOT131130 JYP131130 KIL131130 KSH131130 LCD131130 LLZ131130 LVV131130 MFR131130 MPN131130 MZJ131130 NJF131130 NTB131130 OCX131130 OMT131130 OWP131130 PGL131130 PQH131130 QAD131130 QJZ131130 QTV131130 RDR131130 RNN131130 RXJ131130 SHF131130 SRB131130 TAX131130 TKT131130 TUP131130 UEL131130 UOH131130 UYD131130 VHZ131130 VRV131130 WBR131130 WLN131130 WVJ131130 B196666 IX196666 ST196666 ACP196666 AML196666 AWH196666 BGD196666 BPZ196666 BZV196666 CJR196666 CTN196666 DDJ196666 DNF196666 DXB196666 EGX196666 EQT196666 FAP196666 FKL196666 FUH196666 GED196666 GNZ196666 GXV196666 HHR196666 HRN196666 IBJ196666 ILF196666 IVB196666 JEX196666 JOT196666 JYP196666 KIL196666 KSH196666 LCD196666 LLZ196666 LVV196666 MFR196666 MPN196666 MZJ196666 NJF196666 NTB196666 OCX196666 OMT196666 OWP196666 PGL196666 PQH196666 QAD196666 QJZ196666 QTV196666 RDR196666 RNN196666 RXJ196666 SHF196666 SRB196666 TAX196666 TKT196666 TUP196666 UEL196666 UOH196666 UYD196666 VHZ196666 VRV196666 WBR196666 WLN196666 WVJ196666 B262202 IX262202 ST262202 ACP262202 AML262202 AWH262202 BGD262202 BPZ262202 BZV262202 CJR262202 CTN262202 DDJ262202 DNF262202 DXB262202 EGX262202 EQT262202 FAP262202 FKL262202 FUH262202 GED262202 GNZ262202 GXV262202 HHR262202 HRN262202 IBJ262202 ILF262202 IVB262202 JEX262202 JOT262202 JYP262202 KIL262202 KSH262202 LCD262202 LLZ262202 LVV262202 MFR262202 MPN262202 MZJ262202 NJF262202 NTB262202 OCX262202 OMT262202 OWP262202 PGL262202 PQH262202 QAD262202 QJZ262202 QTV262202 RDR262202 RNN262202 RXJ262202 SHF262202 SRB262202 TAX262202 TKT262202 TUP262202 UEL262202 UOH262202 UYD262202 VHZ262202 VRV262202 WBR262202 WLN262202 WVJ262202 B327738 IX327738 ST327738 ACP327738 AML327738 AWH327738 BGD327738 BPZ327738 BZV327738 CJR327738 CTN327738 DDJ327738 DNF327738 DXB327738 EGX327738 EQT327738 FAP327738 FKL327738 FUH327738 GED327738 GNZ327738 GXV327738 HHR327738 HRN327738 IBJ327738 ILF327738 IVB327738 JEX327738 JOT327738 JYP327738 KIL327738 KSH327738 LCD327738 LLZ327738 LVV327738 MFR327738 MPN327738 MZJ327738 NJF327738 NTB327738 OCX327738 OMT327738 OWP327738 PGL327738 PQH327738 QAD327738 QJZ327738 QTV327738 RDR327738 RNN327738 RXJ327738 SHF327738 SRB327738 TAX327738 TKT327738 TUP327738 UEL327738 UOH327738 UYD327738 VHZ327738 VRV327738 WBR327738 WLN327738 WVJ327738 B393274 IX393274 ST393274 ACP393274 AML393274 AWH393274 BGD393274 BPZ393274 BZV393274 CJR393274 CTN393274 DDJ393274 DNF393274 DXB393274 EGX393274 EQT393274 FAP393274 FKL393274 FUH393274 GED393274 GNZ393274 GXV393274 HHR393274 HRN393274 IBJ393274 ILF393274 IVB393274 JEX393274 JOT393274 JYP393274 KIL393274 KSH393274 LCD393274 LLZ393274 LVV393274 MFR393274 MPN393274 MZJ393274 NJF393274 NTB393274 OCX393274 OMT393274 OWP393274 PGL393274 PQH393274 QAD393274 QJZ393274 QTV393274 RDR393274 RNN393274 RXJ393274 SHF393274 SRB393274 TAX393274 TKT393274 TUP393274 UEL393274 UOH393274 UYD393274 VHZ393274 VRV393274 WBR393274 WLN393274 WVJ393274 B458810 IX458810 ST458810 ACP458810 AML458810 AWH458810 BGD458810 BPZ458810 BZV458810 CJR458810 CTN458810 DDJ458810 DNF458810 DXB458810 EGX458810 EQT458810 FAP458810 FKL458810 FUH458810 GED458810 GNZ458810 GXV458810 HHR458810 HRN458810 IBJ458810 ILF458810 IVB458810 JEX458810 JOT458810 JYP458810 KIL458810 KSH458810 LCD458810 LLZ458810 LVV458810 MFR458810 MPN458810 MZJ458810 NJF458810 NTB458810 OCX458810 OMT458810 OWP458810 PGL458810 PQH458810 QAD458810 QJZ458810 QTV458810 RDR458810 RNN458810 RXJ458810 SHF458810 SRB458810 TAX458810 TKT458810 TUP458810 UEL458810 UOH458810 UYD458810 VHZ458810 VRV458810 WBR458810 WLN458810 WVJ458810 B524346 IX524346 ST524346 ACP524346 AML524346 AWH524346 BGD524346 BPZ524346 BZV524346 CJR524346 CTN524346 DDJ524346 DNF524346 DXB524346 EGX524346 EQT524346 FAP524346 FKL524346 FUH524346 GED524346 GNZ524346 GXV524346 HHR524346 HRN524346 IBJ524346 ILF524346 IVB524346 JEX524346 JOT524346 JYP524346 KIL524346 KSH524346 LCD524346 LLZ524346 LVV524346 MFR524346 MPN524346 MZJ524346 NJF524346 NTB524346 OCX524346 OMT524346 OWP524346 PGL524346 PQH524346 QAD524346 QJZ524346 QTV524346 RDR524346 RNN524346 RXJ524346 SHF524346 SRB524346 TAX524346 TKT524346 TUP524346 UEL524346 UOH524346 UYD524346 VHZ524346 VRV524346 WBR524346 WLN524346 WVJ524346 B589882 IX589882 ST589882 ACP589882 AML589882 AWH589882 BGD589882 BPZ589882 BZV589882 CJR589882 CTN589882 DDJ589882 DNF589882 DXB589882 EGX589882 EQT589882 FAP589882 FKL589882 FUH589882 GED589882 GNZ589882 GXV589882 HHR589882 HRN589882 IBJ589882 ILF589882 IVB589882 JEX589882 JOT589882 JYP589882 KIL589882 KSH589882 LCD589882 LLZ589882 LVV589882 MFR589882 MPN589882 MZJ589882 NJF589882 NTB589882 OCX589882 OMT589882 OWP589882 PGL589882 PQH589882 QAD589882 QJZ589882 QTV589882 RDR589882 RNN589882 RXJ589882 SHF589882 SRB589882 TAX589882 TKT589882 TUP589882 UEL589882 UOH589882 UYD589882 VHZ589882 VRV589882 WBR589882 WLN589882 WVJ589882 B655418 IX655418 ST655418 ACP655418 AML655418 AWH655418 BGD655418 BPZ655418 BZV655418 CJR655418 CTN655418 DDJ655418 DNF655418 DXB655418 EGX655418 EQT655418 FAP655418 FKL655418 FUH655418 GED655418 GNZ655418 GXV655418 HHR655418 HRN655418 IBJ655418 ILF655418 IVB655418 JEX655418 JOT655418 JYP655418 KIL655418 KSH655418 LCD655418 LLZ655418 LVV655418 MFR655418 MPN655418 MZJ655418 NJF655418 NTB655418 OCX655418 OMT655418 OWP655418 PGL655418 PQH655418 QAD655418 QJZ655418 QTV655418 RDR655418 RNN655418 RXJ655418 SHF655418 SRB655418 TAX655418 TKT655418 TUP655418 UEL655418 UOH655418 UYD655418 VHZ655418 VRV655418 WBR655418 WLN655418 WVJ655418 B720954 IX720954 ST720954 ACP720954 AML720954 AWH720954 BGD720954 BPZ720954 BZV720954 CJR720954 CTN720954 DDJ720954 DNF720954 DXB720954 EGX720954 EQT720954 FAP720954 FKL720954 FUH720954 GED720954 GNZ720954 GXV720954 HHR720954 HRN720954 IBJ720954 ILF720954 IVB720954 JEX720954 JOT720954 JYP720954 KIL720954 KSH720954 LCD720954 LLZ720954 LVV720954 MFR720954 MPN720954 MZJ720954 NJF720954 NTB720954 OCX720954 OMT720954 OWP720954 PGL720954 PQH720954 QAD720954 QJZ720954 QTV720954 RDR720954 RNN720954 RXJ720954 SHF720954 SRB720954 TAX720954 TKT720954 TUP720954 UEL720954 UOH720954 UYD720954 VHZ720954 VRV720954 WBR720954 WLN720954 WVJ720954 B786490 IX786490 ST786490 ACP786490 AML786490 AWH786490 BGD786490 BPZ786490 BZV786490 CJR786490 CTN786490 DDJ786490 DNF786490 DXB786490 EGX786490 EQT786490 FAP786490 FKL786490 FUH786490 GED786490 GNZ786490 GXV786490 HHR786490 HRN786490 IBJ786490 ILF786490 IVB786490 JEX786490 JOT786490 JYP786490 KIL786490 KSH786490 LCD786490 LLZ786490 LVV786490 MFR786490 MPN786490 MZJ786490 NJF786490 NTB786490 OCX786490 OMT786490 OWP786490 PGL786490 PQH786490 QAD786490 QJZ786490 QTV786490 RDR786490 RNN786490 RXJ786490 SHF786490 SRB786490 TAX786490 TKT786490 TUP786490 UEL786490 UOH786490 UYD786490 VHZ786490 VRV786490 WBR786490 WLN786490 WVJ786490 B852026 IX852026 ST852026 ACP852026 AML852026 AWH852026 BGD852026 BPZ852026 BZV852026 CJR852026 CTN852026 DDJ852026 DNF852026 DXB852026 EGX852026 EQT852026 FAP852026 FKL852026 FUH852026 GED852026 GNZ852026 GXV852026 HHR852026 HRN852026 IBJ852026 ILF852026 IVB852026 JEX852026 JOT852026 JYP852026 KIL852026 KSH852026 LCD852026 LLZ852026 LVV852026 MFR852026 MPN852026 MZJ852026 NJF852026 NTB852026 OCX852026 OMT852026 OWP852026 PGL852026 PQH852026 QAD852026 QJZ852026 QTV852026 RDR852026 RNN852026 RXJ852026 SHF852026 SRB852026 TAX852026 TKT852026 TUP852026 UEL852026 UOH852026 UYD852026 VHZ852026 VRV852026 WBR852026 WLN852026 WVJ852026 B917562 IX917562 ST917562 ACP917562 AML917562 AWH917562 BGD917562 BPZ917562 BZV917562 CJR917562 CTN917562 DDJ917562 DNF917562 DXB917562 EGX917562 EQT917562 FAP917562 FKL917562 FUH917562 GED917562 GNZ917562 GXV917562 HHR917562 HRN917562 IBJ917562 ILF917562 IVB917562 JEX917562 JOT917562 JYP917562 KIL917562 KSH917562 LCD917562 LLZ917562 LVV917562 MFR917562 MPN917562 MZJ917562 NJF917562 NTB917562 OCX917562 OMT917562 OWP917562 PGL917562 PQH917562 QAD917562 QJZ917562 QTV917562 RDR917562 RNN917562 RXJ917562 SHF917562 SRB917562 TAX917562 TKT917562 TUP917562 UEL917562 UOH917562 UYD917562 VHZ917562 VRV917562 WBR917562 WLN917562 WVJ917562 B983098 IX983098 ST983098 ACP983098 AML983098 AWH983098 BGD983098 BPZ983098 BZV983098 CJR983098 CTN983098 DDJ983098 DNF983098 DXB983098 EGX983098 EQT983098 FAP983098 FKL983098 FUH983098 GED983098 GNZ983098 GXV983098 HHR983098 HRN983098 IBJ983098 ILF983098 IVB983098 JEX983098 JOT983098 JYP983098 KIL983098 KSH983098 LCD983098 LLZ983098 LVV983098 MFR983098 MPN983098 MZJ983098 NJF983098 NTB983098 OCX983098 OMT983098 OWP983098 PGL983098 PQH983098 QAD983098 QJZ983098 QTV983098 RDR983098 RNN983098 RXJ983098 SHF983098 SRB983098 TAX983098 TKT983098 TUP983098 UEL983098 UOH983098 UYD983098 VHZ983098 VRV983098 WBR983098 WLN983098 WVJ983098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B42 IX51 ST51 ACP51 AML51 AWH51 BGD51 BPZ51 BZV51 CJR51 CTN51 DDJ51 DNF51 DXB51 EGX51 EQT51 FAP51 FKL51 FUH51 GED51 GNZ51 GXV51 HHR51 HRN51 IBJ51 ILF51 IVB51 JEX51 JOT51 JYP51 KIL51 KSH51 LCD51 LLZ51 LVV51 MFR51 MPN51 MZJ51 NJF51 NTB51 OCX51 OMT51 OWP51 PGL51 PQH51 QAD51 QJZ51 QTV51 RDR51 RNN51 RXJ51 SHF51 SRB51 TAX51 TKT51 TUP51 UEL51 UOH51 UYD51 VHZ51 VRV51 WBR51 WLN51 WVJ51 B51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B56 IX56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B58 IX58">
      <formula1>#REF!</formula1>
    </dataValidation>
    <dataValidation type="whole" allowBlank="1" showInputMessage="1" showErrorMessage="1" promptTitle="Продолжительность урока" prompt="Введите продолжительность урока в минутах"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formula1>1</formula1>
      <formula2>50</formula2>
    </dataValidation>
    <dataValidation allowBlank="1" showInputMessage="1" showErrorMessage="1" promptTitle="Ваш стаж" prompt="Введите стаж Вашей педагогической деятельности" sqref="B69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B65605 IX65605 ST65605 ACP65605 AML65605 AWH65605 BGD65605 BPZ65605 BZV65605 CJR65605 CTN65605 DDJ65605 DNF65605 DXB65605 EGX65605 EQT65605 FAP65605 FKL65605 FUH65605 GED65605 GNZ65605 GXV65605 HHR65605 HRN65605 IBJ65605 ILF65605 IVB65605 JEX65605 JOT65605 JYP65605 KIL65605 KSH65605 LCD65605 LLZ65605 LVV65605 MFR65605 MPN65605 MZJ65605 NJF65605 NTB65605 OCX65605 OMT65605 OWP65605 PGL65605 PQH65605 QAD65605 QJZ65605 QTV65605 RDR65605 RNN65605 RXJ65605 SHF65605 SRB65605 TAX65605 TKT65605 TUP65605 UEL65605 UOH65605 UYD65605 VHZ65605 VRV65605 WBR65605 WLN65605 WVJ65605 B131141 IX131141 ST131141 ACP131141 AML131141 AWH131141 BGD131141 BPZ131141 BZV131141 CJR131141 CTN131141 DDJ131141 DNF131141 DXB131141 EGX131141 EQT131141 FAP131141 FKL131141 FUH131141 GED131141 GNZ131141 GXV131141 HHR131141 HRN131141 IBJ131141 ILF131141 IVB131141 JEX131141 JOT131141 JYP131141 KIL131141 KSH131141 LCD131141 LLZ131141 LVV131141 MFR131141 MPN131141 MZJ131141 NJF131141 NTB131141 OCX131141 OMT131141 OWP131141 PGL131141 PQH131141 QAD131141 QJZ131141 QTV131141 RDR131141 RNN131141 RXJ131141 SHF131141 SRB131141 TAX131141 TKT131141 TUP131141 UEL131141 UOH131141 UYD131141 VHZ131141 VRV131141 WBR131141 WLN131141 WVJ131141 B196677 IX196677 ST196677 ACP196677 AML196677 AWH196677 BGD196677 BPZ196677 BZV196677 CJR196677 CTN196677 DDJ196677 DNF196677 DXB196677 EGX196677 EQT196677 FAP196677 FKL196677 FUH196677 GED196677 GNZ196677 GXV196677 HHR196677 HRN196677 IBJ196677 ILF196677 IVB196677 JEX196677 JOT196677 JYP196677 KIL196677 KSH196677 LCD196677 LLZ196677 LVV196677 MFR196677 MPN196677 MZJ196677 NJF196677 NTB196677 OCX196677 OMT196677 OWP196677 PGL196677 PQH196677 QAD196677 QJZ196677 QTV196677 RDR196677 RNN196677 RXJ196677 SHF196677 SRB196677 TAX196677 TKT196677 TUP196677 UEL196677 UOH196677 UYD196677 VHZ196677 VRV196677 WBR196677 WLN196677 WVJ196677 B262213 IX262213 ST262213 ACP262213 AML262213 AWH262213 BGD262213 BPZ262213 BZV262213 CJR262213 CTN262213 DDJ262213 DNF262213 DXB262213 EGX262213 EQT262213 FAP262213 FKL262213 FUH262213 GED262213 GNZ262213 GXV262213 HHR262213 HRN262213 IBJ262213 ILF262213 IVB262213 JEX262213 JOT262213 JYP262213 KIL262213 KSH262213 LCD262213 LLZ262213 LVV262213 MFR262213 MPN262213 MZJ262213 NJF262213 NTB262213 OCX262213 OMT262213 OWP262213 PGL262213 PQH262213 QAD262213 QJZ262213 QTV262213 RDR262213 RNN262213 RXJ262213 SHF262213 SRB262213 TAX262213 TKT262213 TUP262213 UEL262213 UOH262213 UYD262213 VHZ262213 VRV262213 WBR262213 WLN262213 WVJ262213 B327749 IX327749 ST327749 ACP327749 AML327749 AWH327749 BGD327749 BPZ327749 BZV327749 CJR327749 CTN327749 DDJ327749 DNF327749 DXB327749 EGX327749 EQT327749 FAP327749 FKL327749 FUH327749 GED327749 GNZ327749 GXV327749 HHR327749 HRN327749 IBJ327749 ILF327749 IVB327749 JEX327749 JOT327749 JYP327749 KIL327749 KSH327749 LCD327749 LLZ327749 LVV327749 MFR327749 MPN327749 MZJ327749 NJF327749 NTB327749 OCX327749 OMT327749 OWP327749 PGL327749 PQH327749 QAD327749 QJZ327749 QTV327749 RDR327749 RNN327749 RXJ327749 SHF327749 SRB327749 TAX327749 TKT327749 TUP327749 UEL327749 UOH327749 UYD327749 VHZ327749 VRV327749 WBR327749 WLN327749 WVJ327749 B393285 IX393285 ST393285 ACP393285 AML393285 AWH393285 BGD393285 BPZ393285 BZV393285 CJR393285 CTN393285 DDJ393285 DNF393285 DXB393285 EGX393285 EQT393285 FAP393285 FKL393285 FUH393285 GED393285 GNZ393285 GXV393285 HHR393285 HRN393285 IBJ393285 ILF393285 IVB393285 JEX393285 JOT393285 JYP393285 KIL393285 KSH393285 LCD393285 LLZ393285 LVV393285 MFR393285 MPN393285 MZJ393285 NJF393285 NTB393285 OCX393285 OMT393285 OWP393285 PGL393285 PQH393285 QAD393285 QJZ393285 QTV393285 RDR393285 RNN393285 RXJ393285 SHF393285 SRB393285 TAX393285 TKT393285 TUP393285 UEL393285 UOH393285 UYD393285 VHZ393285 VRV393285 WBR393285 WLN393285 WVJ393285 B458821 IX458821 ST458821 ACP458821 AML458821 AWH458821 BGD458821 BPZ458821 BZV458821 CJR458821 CTN458821 DDJ458821 DNF458821 DXB458821 EGX458821 EQT458821 FAP458821 FKL458821 FUH458821 GED458821 GNZ458821 GXV458821 HHR458821 HRN458821 IBJ458821 ILF458821 IVB458821 JEX458821 JOT458821 JYP458821 KIL458821 KSH458821 LCD458821 LLZ458821 LVV458821 MFR458821 MPN458821 MZJ458821 NJF458821 NTB458821 OCX458821 OMT458821 OWP458821 PGL458821 PQH458821 QAD458821 QJZ458821 QTV458821 RDR458821 RNN458821 RXJ458821 SHF458821 SRB458821 TAX458821 TKT458821 TUP458821 UEL458821 UOH458821 UYD458821 VHZ458821 VRV458821 WBR458821 WLN458821 WVJ458821 B524357 IX524357 ST524357 ACP524357 AML524357 AWH524357 BGD524357 BPZ524357 BZV524357 CJR524357 CTN524357 DDJ524357 DNF524357 DXB524357 EGX524357 EQT524357 FAP524357 FKL524357 FUH524357 GED524357 GNZ524357 GXV524357 HHR524357 HRN524357 IBJ524357 ILF524357 IVB524357 JEX524357 JOT524357 JYP524357 KIL524357 KSH524357 LCD524357 LLZ524357 LVV524357 MFR524357 MPN524357 MZJ524357 NJF524357 NTB524357 OCX524357 OMT524357 OWP524357 PGL524357 PQH524357 QAD524357 QJZ524357 QTV524357 RDR524357 RNN524357 RXJ524357 SHF524357 SRB524357 TAX524357 TKT524357 TUP524357 UEL524357 UOH524357 UYD524357 VHZ524357 VRV524357 WBR524357 WLN524357 WVJ524357 B589893 IX589893 ST589893 ACP589893 AML589893 AWH589893 BGD589893 BPZ589893 BZV589893 CJR589893 CTN589893 DDJ589893 DNF589893 DXB589893 EGX589893 EQT589893 FAP589893 FKL589893 FUH589893 GED589893 GNZ589893 GXV589893 HHR589893 HRN589893 IBJ589893 ILF589893 IVB589893 JEX589893 JOT589893 JYP589893 KIL589893 KSH589893 LCD589893 LLZ589893 LVV589893 MFR589893 MPN589893 MZJ589893 NJF589893 NTB589893 OCX589893 OMT589893 OWP589893 PGL589893 PQH589893 QAD589893 QJZ589893 QTV589893 RDR589893 RNN589893 RXJ589893 SHF589893 SRB589893 TAX589893 TKT589893 TUP589893 UEL589893 UOH589893 UYD589893 VHZ589893 VRV589893 WBR589893 WLN589893 WVJ589893 B655429 IX655429 ST655429 ACP655429 AML655429 AWH655429 BGD655429 BPZ655429 BZV655429 CJR655429 CTN655429 DDJ655429 DNF655429 DXB655429 EGX655429 EQT655429 FAP655429 FKL655429 FUH655429 GED655429 GNZ655429 GXV655429 HHR655429 HRN655429 IBJ655429 ILF655429 IVB655429 JEX655429 JOT655429 JYP655429 KIL655429 KSH655429 LCD655429 LLZ655429 LVV655429 MFR655429 MPN655429 MZJ655429 NJF655429 NTB655429 OCX655429 OMT655429 OWP655429 PGL655429 PQH655429 QAD655429 QJZ655429 QTV655429 RDR655429 RNN655429 RXJ655429 SHF655429 SRB655429 TAX655429 TKT655429 TUP655429 UEL655429 UOH655429 UYD655429 VHZ655429 VRV655429 WBR655429 WLN655429 WVJ655429 B720965 IX720965 ST720965 ACP720965 AML720965 AWH720965 BGD720965 BPZ720965 BZV720965 CJR720965 CTN720965 DDJ720965 DNF720965 DXB720965 EGX720965 EQT720965 FAP720965 FKL720965 FUH720965 GED720965 GNZ720965 GXV720965 HHR720965 HRN720965 IBJ720965 ILF720965 IVB720965 JEX720965 JOT720965 JYP720965 KIL720965 KSH720965 LCD720965 LLZ720965 LVV720965 MFR720965 MPN720965 MZJ720965 NJF720965 NTB720965 OCX720965 OMT720965 OWP720965 PGL720965 PQH720965 QAD720965 QJZ720965 QTV720965 RDR720965 RNN720965 RXJ720965 SHF720965 SRB720965 TAX720965 TKT720965 TUP720965 UEL720965 UOH720965 UYD720965 VHZ720965 VRV720965 WBR720965 WLN720965 WVJ720965 B786501 IX786501 ST786501 ACP786501 AML786501 AWH786501 BGD786501 BPZ786501 BZV786501 CJR786501 CTN786501 DDJ786501 DNF786501 DXB786501 EGX786501 EQT786501 FAP786501 FKL786501 FUH786501 GED786501 GNZ786501 GXV786501 HHR786501 HRN786501 IBJ786501 ILF786501 IVB786501 JEX786501 JOT786501 JYP786501 KIL786501 KSH786501 LCD786501 LLZ786501 LVV786501 MFR786501 MPN786501 MZJ786501 NJF786501 NTB786501 OCX786501 OMT786501 OWP786501 PGL786501 PQH786501 QAD786501 QJZ786501 QTV786501 RDR786501 RNN786501 RXJ786501 SHF786501 SRB786501 TAX786501 TKT786501 TUP786501 UEL786501 UOH786501 UYD786501 VHZ786501 VRV786501 WBR786501 WLN786501 WVJ786501 B852037 IX852037 ST852037 ACP852037 AML852037 AWH852037 BGD852037 BPZ852037 BZV852037 CJR852037 CTN852037 DDJ852037 DNF852037 DXB852037 EGX852037 EQT852037 FAP852037 FKL852037 FUH852037 GED852037 GNZ852037 GXV852037 HHR852037 HRN852037 IBJ852037 ILF852037 IVB852037 JEX852037 JOT852037 JYP852037 KIL852037 KSH852037 LCD852037 LLZ852037 LVV852037 MFR852037 MPN852037 MZJ852037 NJF852037 NTB852037 OCX852037 OMT852037 OWP852037 PGL852037 PQH852037 QAD852037 QJZ852037 QTV852037 RDR852037 RNN852037 RXJ852037 SHF852037 SRB852037 TAX852037 TKT852037 TUP852037 UEL852037 UOH852037 UYD852037 VHZ852037 VRV852037 WBR852037 WLN852037 WVJ852037 B917573 IX917573 ST917573 ACP917573 AML917573 AWH917573 BGD917573 BPZ917573 BZV917573 CJR917573 CTN917573 DDJ917573 DNF917573 DXB917573 EGX917573 EQT917573 FAP917573 FKL917573 FUH917573 GED917573 GNZ917573 GXV917573 HHR917573 HRN917573 IBJ917573 ILF917573 IVB917573 JEX917573 JOT917573 JYP917573 KIL917573 KSH917573 LCD917573 LLZ917573 LVV917573 MFR917573 MPN917573 MZJ917573 NJF917573 NTB917573 OCX917573 OMT917573 OWP917573 PGL917573 PQH917573 QAD917573 QJZ917573 QTV917573 RDR917573 RNN917573 RXJ917573 SHF917573 SRB917573 TAX917573 TKT917573 TUP917573 UEL917573 UOH917573 UYD917573 VHZ917573 VRV917573 WBR917573 WLN917573 WVJ917573 B983109 IX983109 ST983109 ACP983109 AML983109 AWH983109 BGD983109 BPZ983109 BZV983109 CJR983109 CTN983109 DDJ983109 DNF983109 DXB983109 EGX983109 EQT983109 FAP983109 FKL983109 FUH983109 GED983109 GNZ983109 GXV983109 HHR983109 HRN983109 IBJ983109 ILF983109 IVB983109 JEX983109 JOT983109 JYP983109 KIL983109 KSH983109 LCD983109 LLZ983109 LVV983109 MFR983109 MPN983109 MZJ983109 NJF983109 NTB983109 OCX983109 OMT983109 OWP983109 PGL983109 PQH983109 QAD983109 QJZ983109 QTV983109 RDR983109 RNN983109 RXJ983109 SHF983109 SRB983109 TAX983109 TKT983109 TUP983109 UEL983109 UOH983109 UYD983109 VHZ983109 VRV983109 WBR983109 WLN983109 WVJ983109"/>
    <dataValidation type="whole" allowBlank="1" showInputMessage="1" showErrorMessage="1" promptTitle="Ваш возраст" prompt="Введите Ваш возраст (число полных лет)" sqref="B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B65597 IX65597 ST65597 ACP65597 AML65597 AWH65597 BGD65597 BPZ65597 BZV65597 CJR65597 CTN65597 DDJ65597 DNF65597 DXB65597 EGX65597 EQT65597 FAP65597 FKL65597 FUH65597 GED65597 GNZ65597 GXV65597 HHR65597 HRN65597 IBJ65597 ILF65597 IVB65597 JEX65597 JOT65597 JYP65597 KIL65597 KSH65597 LCD65597 LLZ65597 LVV65597 MFR65597 MPN65597 MZJ65597 NJF65597 NTB65597 OCX65597 OMT65597 OWP65597 PGL65597 PQH65597 QAD65597 QJZ65597 QTV65597 RDR65597 RNN65597 RXJ65597 SHF65597 SRB65597 TAX65597 TKT65597 TUP65597 UEL65597 UOH65597 UYD65597 VHZ65597 VRV65597 WBR65597 WLN65597 WVJ65597 B131133 IX131133 ST131133 ACP131133 AML131133 AWH131133 BGD131133 BPZ131133 BZV131133 CJR131133 CTN131133 DDJ131133 DNF131133 DXB131133 EGX131133 EQT131133 FAP131133 FKL131133 FUH131133 GED131133 GNZ131133 GXV131133 HHR131133 HRN131133 IBJ131133 ILF131133 IVB131133 JEX131133 JOT131133 JYP131133 KIL131133 KSH131133 LCD131133 LLZ131133 LVV131133 MFR131133 MPN131133 MZJ131133 NJF131133 NTB131133 OCX131133 OMT131133 OWP131133 PGL131133 PQH131133 QAD131133 QJZ131133 QTV131133 RDR131133 RNN131133 RXJ131133 SHF131133 SRB131133 TAX131133 TKT131133 TUP131133 UEL131133 UOH131133 UYD131133 VHZ131133 VRV131133 WBR131133 WLN131133 WVJ131133 B196669 IX196669 ST196669 ACP196669 AML196669 AWH196669 BGD196669 BPZ196669 BZV196669 CJR196669 CTN196669 DDJ196669 DNF196669 DXB196669 EGX196669 EQT196669 FAP196669 FKL196669 FUH196669 GED196669 GNZ196669 GXV196669 HHR196669 HRN196669 IBJ196669 ILF196669 IVB196669 JEX196669 JOT196669 JYP196669 KIL196669 KSH196669 LCD196669 LLZ196669 LVV196669 MFR196669 MPN196669 MZJ196669 NJF196669 NTB196669 OCX196669 OMT196669 OWP196669 PGL196669 PQH196669 QAD196669 QJZ196669 QTV196669 RDR196669 RNN196669 RXJ196669 SHF196669 SRB196669 TAX196669 TKT196669 TUP196669 UEL196669 UOH196669 UYD196669 VHZ196669 VRV196669 WBR196669 WLN196669 WVJ196669 B262205 IX262205 ST262205 ACP262205 AML262205 AWH262205 BGD262205 BPZ262205 BZV262205 CJR262205 CTN262205 DDJ262205 DNF262205 DXB262205 EGX262205 EQT262205 FAP262205 FKL262205 FUH262205 GED262205 GNZ262205 GXV262205 HHR262205 HRN262205 IBJ262205 ILF262205 IVB262205 JEX262205 JOT262205 JYP262205 KIL262205 KSH262205 LCD262205 LLZ262205 LVV262205 MFR262205 MPN262205 MZJ262205 NJF262205 NTB262205 OCX262205 OMT262205 OWP262205 PGL262205 PQH262205 QAD262205 QJZ262205 QTV262205 RDR262205 RNN262205 RXJ262205 SHF262205 SRB262205 TAX262205 TKT262205 TUP262205 UEL262205 UOH262205 UYD262205 VHZ262205 VRV262205 WBR262205 WLN262205 WVJ262205 B327741 IX327741 ST327741 ACP327741 AML327741 AWH327741 BGD327741 BPZ327741 BZV327741 CJR327741 CTN327741 DDJ327741 DNF327741 DXB327741 EGX327741 EQT327741 FAP327741 FKL327741 FUH327741 GED327741 GNZ327741 GXV327741 HHR327741 HRN327741 IBJ327741 ILF327741 IVB327741 JEX327741 JOT327741 JYP327741 KIL327741 KSH327741 LCD327741 LLZ327741 LVV327741 MFR327741 MPN327741 MZJ327741 NJF327741 NTB327741 OCX327741 OMT327741 OWP327741 PGL327741 PQH327741 QAD327741 QJZ327741 QTV327741 RDR327741 RNN327741 RXJ327741 SHF327741 SRB327741 TAX327741 TKT327741 TUP327741 UEL327741 UOH327741 UYD327741 VHZ327741 VRV327741 WBR327741 WLN327741 WVJ327741 B393277 IX393277 ST393277 ACP393277 AML393277 AWH393277 BGD393277 BPZ393277 BZV393277 CJR393277 CTN393277 DDJ393277 DNF393277 DXB393277 EGX393277 EQT393277 FAP393277 FKL393277 FUH393277 GED393277 GNZ393277 GXV393277 HHR393277 HRN393277 IBJ393277 ILF393277 IVB393277 JEX393277 JOT393277 JYP393277 KIL393277 KSH393277 LCD393277 LLZ393277 LVV393277 MFR393277 MPN393277 MZJ393277 NJF393277 NTB393277 OCX393277 OMT393277 OWP393277 PGL393277 PQH393277 QAD393277 QJZ393277 QTV393277 RDR393277 RNN393277 RXJ393277 SHF393277 SRB393277 TAX393277 TKT393277 TUP393277 UEL393277 UOH393277 UYD393277 VHZ393277 VRV393277 WBR393277 WLN393277 WVJ393277 B458813 IX458813 ST458813 ACP458813 AML458813 AWH458813 BGD458813 BPZ458813 BZV458813 CJR458813 CTN458813 DDJ458813 DNF458813 DXB458813 EGX458813 EQT458813 FAP458813 FKL458813 FUH458813 GED458813 GNZ458813 GXV458813 HHR458813 HRN458813 IBJ458813 ILF458813 IVB458813 JEX458813 JOT458813 JYP458813 KIL458813 KSH458813 LCD458813 LLZ458813 LVV458813 MFR458813 MPN458813 MZJ458813 NJF458813 NTB458813 OCX458813 OMT458813 OWP458813 PGL458813 PQH458813 QAD458813 QJZ458813 QTV458813 RDR458813 RNN458813 RXJ458813 SHF458813 SRB458813 TAX458813 TKT458813 TUP458813 UEL458813 UOH458813 UYD458813 VHZ458813 VRV458813 WBR458813 WLN458813 WVJ458813 B524349 IX524349 ST524349 ACP524349 AML524349 AWH524349 BGD524349 BPZ524349 BZV524349 CJR524349 CTN524349 DDJ524349 DNF524349 DXB524349 EGX524349 EQT524349 FAP524349 FKL524349 FUH524349 GED524349 GNZ524349 GXV524349 HHR524349 HRN524349 IBJ524349 ILF524349 IVB524349 JEX524349 JOT524349 JYP524349 KIL524349 KSH524349 LCD524349 LLZ524349 LVV524349 MFR524349 MPN524349 MZJ524349 NJF524349 NTB524349 OCX524349 OMT524349 OWP524349 PGL524349 PQH524349 QAD524349 QJZ524349 QTV524349 RDR524349 RNN524349 RXJ524349 SHF524349 SRB524349 TAX524349 TKT524349 TUP524349 UEL524349 UOH524349 UYD524349 VHZ524349 VRV524349 WBR524349 WLN524349 WVJ524349 B589885 IX589885 ST589885 ACP589885 AML589885 AWH589885 BGD589885 BPZ589885 BZV589885 CJR589885 CTN589885 DDJ589885 DNF589885 DXB589885 EGX589885 EQT589885 FAP589885 FKL589885 FUH589885 GED589885 GNZ589885 GXV589885 HHR589885 HRN589885 IBJ589885 ILF589885 IVB589885 JEX589885 JOT589885 JYP589885 KIL589885 KSH589885 LCD589885 LLZ589885 LVV589885 MFR589885 MPN589885 MZJ589885 NJF589885 NTB589885 OCX589885 OMT589885 OWP589885 PGL589885 PQH589885 QAD589885 QJZ589885 QTV589885 RDR589885 RNN589885 RXJ589885 SHF589885 SRB589885 TAX589885 TKT589885 TUP589885 UEL589885 UOH589885 UYD589885 VHZ589885 VRV589885 WBR589885 WLN589885 WVJ589885 B655421 IX655421 ST655421 ACP655421 AML655421 AWH655421 BGD655421 BPZ655421 BZV655421 CJR655421 CTN655421 DDJ655421 DNF655421 DXB655421 EGX655421 EQT655421 FAP655421 FKL655421 FUH655421 GED655421 GNZ655421 GXV655421 HHR655421 HRN655421 IBJ655421 ILF655421 IVB655421 JEX655421 JOT655421 JYP655421 KIL655421 KSH655421 LCD655421 LLZ655421 LVV655421 MFR655421 MPN655421 MZJ655421 NJF655421 NTB655421 OCX655421 OMT655421 OWP655421 PGL655421 PQH655421 QAD655421 QJZ655421 QTV655421 RDR655421 RNN655421 RXJ655421 SHF655421 SRB655421 TAX655421 TKT655421 TUP655421 UEL655421 UOH655421 UYD655421 VHZ655421 VRV655421 WBR655421 WLN655421 WVJ655421 B720957 IX720957 ST720957 ACP720957 AML720957 AWH720957 BGD720957 BPZ720957 BZV720957 CJR720957 CTN720957 DDJ720957 DNF720957 DXB720957 EGX720957 EQT720957 FAP720957 FKL720957 FUH720957 GED720957 GNZ720957 GXV720957 HHR720957 HRN720957 IBJ720957 ILF720957 IVB720957 JEX720957 JOT720957 JYP720957 KIL720957 KSH720957 LCD720957 LLZ720957 LVV720957 MFR720957 MPN720957 MZJ720957 NJF720957 NTB720957 OCX720957 OMT720957 OWP720957 PGL720957 PQH720957 QAD720957 QJZ720957 QTV720957 RDR720957 RNN720957 RXJ720957 SHF720957 SRB720957 TAX720957 TKT720957 TUP720957 UEL720957 UOH720957 UYD720957 VHZ720957 VRV720957 WBR720957 WLN720957 WVJ720957 B786493 IX786493 ST786493 ACP786493 AML786493 AWH786493 BGD786493 BPZ786493 BZV786493 CJR786493 CTN786493 DDJ786493 DNF786493 DXB786493 EGX786493 EQT786493 FAP786493 FKL786493 FUH786493 GED786493 GNZ786493 GXV786493 HHR786493 HRN786493 IBJ786493 ILF786493 IVB786493 JEX786493 JOT786493 JYP786493 KIL786493 KSH786493 LCD786493 LLZ786493 LVV786493 MFR786493 MPN786493 MZJ786493 NJF786493 NTB786493 OCX786493 OMT786493 OWP786493 PGL786493 PQH786493 QAD786493 QJZ786493 QTV786493 RDR786493 RNN786493 RXJ786493 SHF786493 SRB786493 TAX786493 TKT786493 TUP786493 UEL786493 UOH786493 UYD786493 VHZ786493 VRV786493 WBR786493 WLN786493 WVJ786493 B852029 IX852029 ST852029 ACP852029 AML852029 AWH852029 BGD852029 BPZ852029 BZV852029 CJR852029 CTN852029 DDJ852029 DNF852029 DXB852029 EGX852029 EQT852029 FAP852029 FKL852029 FUH852029 GED852029 GNZ852029 GXV852029 HHR852029 HRN852029 IBJ852029 ILF852029 IVB852029 JEX852029 JOT852029 JYP852029 KIL852029 KSH852029 LCD852029 LLZ852029 LVV852029 MFR852029 MPN852029 MZJ852029 NJF852029 NTB852029 OCX852029 OMT852029 OWP852029 PGL852029 PQH852029 QAD852029 QJZ852029 QTV852029 RDR852029 RNN852029 RXJ852029 SHF852029 SRB852029 TAX852029 TKT852029 TUP852029 UEL852029 UOH852029 UYD852029 VHZ852029 VRV852029 WBR852029 WLN852029 WVJ852029 B917565 IX917565 ST917565 ACP917565 AML917565 AWH917565 BGD917565 BPZ917565 BZV917565 CJR917565 CTN917565 DDJ917565 DNF917565 DXB917565 EGX917565 EQT917565 FAP917565 FKL917565 FUH917565 GED917565 GNZ917565 GXV917565 HHR917565 HRN917565 IBJ917565 ILF917565 IVB917565 JEX917565 JOT917565 JYP917565 KIL917565 KSH917565 LCD917565 LLZ917565 LVV917565 MFR917565 MPN917565 MZJ917565 NJF917565 NTB917565 OCX917565 OMT917565 OWP917565 PGL917565 PQH917565 QAD917565 QJZ917565 QTV917565 RDR917565 RNN917565 RXJ917565 SHF917565 SRB917565 TAX917565 TKT917565 TUP917565 UEL917565 UOH917565 UYD917565 VHZ917565 VRV917565 WBR917565 WLN917565 WVJ917565 B983101 IX983101 ST983101 ACP983101 AML983101 AWH983101 BGD983101 BPZ983101 BZV983101 CJR983101 CTN983101 DDJ983101 DNF983101 DXB983101 EGX983101 EQT983101 FAP983101 FKL983101 FUH983101 GED983101 GNZ983101 GXV983101 HHR983101 HRN983101 IBJ983101 ILF983101 IVB983101 JEX983101 JOT983101 JYP983101 KIL983101 KSH983101 LCD983101 LLZ983101 LVV983101 MFR983101 MPN983101 MZJ983101 NJF983101 NTB983101 OCX983101 OMT983101 OWP983101 PGL983101 PQH983101 QAD983101 QJZ983101 QTV983101 RDR983101 RNN983101 RXJ983101 SHF983101 SRB983101 TAX983101 TKT983101 TUP983101 UEL983101 UOH983101 UYD983101 VHZ983101 VRV983101 WBR983101 WLN983101 WVJ983101">
      <formula1>15</formula1>
      <formula2>100</formula2>
    </dataValidation>
    <dataValidation type="list" allowBlank="1" showInputMessage="1" showErrorMessage="1" promptTitle="Ваша категория" prompt="Высшая, Первая, Вторая, Соответствие должности; Не имею" sqref="WVJ983105 IX65 ST65 ACP65 AML65 AWH65 BGD65 BPZ65 BZV65 CJR65 CTN65 DDJ65 DNF65 DXB65 EGX65 EQT65 FAP65 FKL65 FUH65 GED65 GNZ65 GXV65 HHR65 HRN65 IBJ65 ILF65 IVB65 JEX65 JOT65 JYP65 KIL65 KSH65 LCD65 LLZ65 LVV65 MFR65 MPN65 MZJ65 NJF65 NTB65 OCX65 OMT65 OWP65 PGL65 PQH65 QAD65 QJZ65 QTV65 RDR65 RNN65 RXJ65 SHF65 SRB65 TAX65 TKT65 TUP65 UEL65 UOH65 UYD65 VHZ65 VRV65 WBR65 WLN65 WVJ65 B65601 IX65601 ST65601 ACP65601 AML65601 AWH65601 BGD65601 BPZ65601 BZV65601 CJR65601 CTN65601 DDJ65601 DNF65601 DXB65601 EGX65601 EQT65601 FAP65601 FKL65601 FUH65601 GED65601 GNZ65601 GXV65601 HHR65601 HRN65601 IBJ65601 ILF65601 IVB65601 JEX65601 JOT65601 JYP65601 KIL65601 KSH65601 LCD65601 LLZ65601 LVV65601 MFR65601 MPN65601 MZJ65601 NJF65601 NTB65601 OCX65601 OMT65601 OWP65601 PGL65601 PQH65601 QAD65601 QJZ65601 QTV65601 RDR65601 RNN65601 RXJ65601 SHF65601 SRB65601 TAX65601 TKT65601 TUP65601 UEL65601 UOH65601 UYD65601 VHZ65601 VRV65601 WBR65601 WLN65601 WVJ65601 B131137 IX131137 ST131137 ACP131137 AML131137 AWH131137 BGD131137 BPZ131137 BZV131137 CJR131137 CTN131137 DDJ131137 DNF131137 DXB131137 EGX131137 EQT131137 FAP131137 FKL131137 FUH131137 GED131137 GNZ131137 GXV131137 HHR131137 HRN131137 IBJ131137 ILF131137 IVB131137 JEX131137 JOT131137 JYP131137 KIL131137 KSH131137 LCD131137 LLZ131137 LVV131137 MFR131137 MPN131137 MZJ131137 NJF131137 NTB131137 OCX131137 OMT131137 OWP131137 PGL131137 PQH131137 QAD131137 QJZ131137 QTV131137 RDR131137 RNN131137 RXJ131137 SHF131137 SRB131137 TAX131137 TKT131137 TUP131137 UEL131137 UOH131137 UYD131137 VHZ131137 VRV131137 WBR131137 WLN131137 WVJ131137 B196673 IX196673 ST196673 ACP196673 AML196673 AWH196673 BGD196673 BPZ196673 BZV196673 CJR196673 CTN196673 DDJ196673 DNF196673 DXB196673 EGX196673 EQT196673 FAP196673 FKL196673 FUH196673 GED196673 GNZ196673 GXV196673 HHR196673 HRN196673 IBJ196673 ILF196673 IVB196673 JEX196673 JOT196673 JYP196673 KIL196673 KSH196673 LCD196673 LLZ196673 LVV196673 MFR196673 MPN196673 MZJ196673 NJF196673 NTB196673 OCX196673 OMT196673 OWP196673 PGL196673 PQH196673 QAD196673 QJZ196673 QTV196673 RDR196673 RNN196673 RXJ196673 SHF196673 SRB196673 TAX196673 TKT196673 TUP196673 UEL196673 UOH196673 UYD196673 VHZ196673 VRV196673 WBR196673 WLN196673 WVJ196673 B262209 IX262209 ST262209 ACP262209 AML262209 AWH262209 BGD262209 BPZ262209 BZV262209 CJR262209 CTN262209 DDJ262209 DNF262209 DXB262209 EGX262209 EQT262209 FAP262209 FKL262209 FUH262209 GED262209 GNZ262209 GXV262209 HHR262209 HRN262209 IBJ262209 ILF262209 IVB262209 JEX262209 JOT262209 JYP262209 KIL262209 KSH262209 LCD262209 LLZ262209 LVV262209 MFR262209 MPN262209 MZJ262209 NJF262209 NTB262209 OCX262209 OMT262209 OWP262209 PGL262209 PQH262209 QAD262209 QJZ262209 QTV262209 RDR262209 RNN262209 RXJ262209 SHF262209 SRB262209 TAX262209 TKT262209 TUP262209 UEL262209 UOH262209 UYD262209 VHZ262209 VRV262209 WBR262209 WLN262209 WVJ262209 B327745 IX327745 ST327745 ACP327745 AML327745 AWH327745 BGD327745 BPZ327745 BZV327745 CJR327745 CTN327745 DDJ327745 DNF327745 DXB327745 EGX327745 EQT327745 FAP327745 FKL327745 FUH327745 GED327745 GNZ327745 GXV327745 HHR327745 HRN327745 IBJ327745 ILF327745 IVB327745 JEX327745 JOT327745 JYP327745 KIL327745 KSH327745 LCD327745 LLZ327745 LVV327745 MFR327745 MPN327745 MZJ327745 NJF327745 NTB327745 OCX327745 OMT327745 OWP327745 PGL327745 PQH327745 QAD327745 QJZ327745 QTV327745 RDR327745 RNN327745 RXJ327745 SHF327745 SRB327745 TAX327745 TKT327745 TUP327745 UEL327745 UOH327745 UYD327745 VHZ327745 VRV327745 WBR327745 WLN327745 WVJ327745 B393281 IX393281 ST393281 ACP393281 AML393281 AWH393281 BGD393281 BPZ393281 BZV393281 CJR393281 CTN393281 DDJ393281 DNF393281 DXB393281 EGX393281 EQT393281 FAP393281 FKL393281 FUH393281 GED393281 GNZ393281 GXV393281 HHR393281 HRN393281 IBJ393281 ILF393281 IVB393281 JEX393281 JOT393281 JYP393281 KIL393281 KSH393281 LCD393281 LLZ393281 LVV393281 MFR393281 MPN393281 MZJ393281 NJF393281 NTB393281 OCX393281 OMT393281 OWP393281 PGL393281 PQH393281 QAD393281 QJZ393281 QTV393281 RDR393281 RNN393281 RXJ393281 SHF393281 SRB393281 TAX393281 TKT393281 TUP393281 UEL393281 UOH393281 UYD393281 VHZ393281 VRV393281 WBR393281 WLN393281 WVJ393281 B458817 IX458817 ST458817 ACP458817 AML458817 AWH458817 BGD458817 BPZ458817 BZV458817 CJR458817 CTN458817 DDJ458817 DNF458817 DXB458817 EGX458817 EQT458817 FAP458817 FKL458817 FUH458817 GED458817 GNZ458817 GXV458817 HHR458817 HRN458817 IBJ458817 ILF458817 IVB458817 JEX458817 JOT458817 JYP458817 KIL458817 KSH458817 LCD458817 LLZ458817 LVV458817 MFR458817 MPN458817 MZJ458817 NJF458817 NTB458817 OCX458817 OMT458817 OWP458817 PGL458817 PQH458817 QAD458817 QJZ458817 QTV458817 RDR458817 RNN458817 RXJ458817 SHF458817 SRB458817 TAX458817 TKT458817 TUP458817 UEL458817 UOH458817 UYD458817 VHZ458817 VRV458817 WBR458817 WLN458817 WVJ458817 B524353 IX524353 ST524353 ACP524353 AML524353 AWH524353 BGD524353 BPZ524353 BZV524353 CJR524353 CTN524353 DDJ524353 DNF524353 DXB524353 EGX524353 EQT524353 FAP524353 FKL524353 FUH524353 GED524353 GNZ524353 GXV524353 HHR524353 HRN524353 IBJ524353 ILF524353 IVB524353 JEX524353 JOT524353 JYP524353 KIL524353 KSH524353 LCD524353 LLZ524353 LVV524353 MFR524353 MPN524353 MZJ524353 NJF524353 NTB524353 OCX524353 OMT524353 OWP524353 PGL524353 PQH524353 QAD524353 QJZ524353 QTV524353 RDR524353 RNN524353 RXJ524353 SHF524353 SRB524353 TAX524353 TKT524353 TUP524353 UEL524353 UOH524353 UYD524353 VHZ524353 VRV524353 WBR524353 WLN524353 WVJ524353 B589889 IX589889 ST589889 ACP589889 AML589889 AWH589889 BGD589889 BPZ589889 BZV589889 CJR589889 CTN589889 DDJ589889 DNF589889 DXB589889 EGX589889 EQT589889 FAP589889 FKL589889 FUH589889 GED589889 GNZ589889 GXV589889 HHR589889 HRN589889 IBJ589889 ILF589889 IVB589889 JEX589889 JOT589889 JYP589889 KIL589889 KSH589889 LCD589889 LLZ589889 LVV589889 MFR589889 MPN589889 MZJ589889 NJF589889 NTB589889 OCX589889 OMT589889 OWP589889 PGL589889 PQH589889 QAD589889 QJZ589889 QTV589889 RDR589889 RNN589889 RXJ589889 SHF589889 SRB589889 TAX589889 TKT589889 TUP589889 UEL589889 UOH589889 UYD589889 VHZ589889 VRV589889 WBR589889 WLN589889 WVJ589889 B655425 IX655425 ST655425 ACP655425 AML655425 AWH655425 BGD655425 BPZ655425 BZV655425 CJR655425 CTN655425 DDJ655425 DNF655425 DXB655425 EGX655425 EQT655425 FAP655425 FKL655425 FUH655425 GED655425 GNZ655425 GXV655425 HHR655425 HRN655425 IBJ655425 ILF655425 IVB655425 JEX655425 JOT655425 JYP655425 KIL655425 KSH655425 LCD655425 LLZ655425 LVV655425 MFR655425 MPN655425 MZJ655425 NJF655425 NTB655425 OCX655425 OMT655425 OWP655425 PGL655425 PQH655425 QAD655425 QJZ655425 QTV655425 RDR655425 RNN655425 RXJ655425 SHF655425 SRB655425 TAX655425 TKT655425 TUP655425 UEL655425 UOH655425 UYD655425 VHZ655425 VRV655425 WBR655425 WLN655425 WVJ655425 B720961 IX720961 ST720961 ACP720961 AML720961 AWH720961 BGD720961 BPZ720961 BZV720961 CJR720961 CTN720961 DDJ720961 DNF720961 DXB720961 EGX720961 EQT720961 FAP720961 FKL720961 FUH720961 GED720961 GNZ720961 GXV720961 HHR720961 HRN720961 IBJ720961 ILF720961 IVB720961 JEX720961 JOT720961 JYP720961 KIL720961 KSH720961 LCD720961 LLZ720961 LVV720961 MFR720961 MPN720961 MZJ720961 NJF720961 NTB720961 OCX720961 OMT720961 OWP720961 PGL720961 PQH720961 QAD720961 QJZ720961 QTV720961 RDR720961 RNN720961 RXJ720961 SHF720961 SRB720961 TAX720961 TKT720961 TUP720961 UEL720961 UOH720961 UYD720961 VHZ720961 VRV720961 WBR720961 WLN720961 WVJ720961 B786497 IX786497 ST786497 ACP786497 AML786497 AWH786497 BGD786497 BPZ786497 BZV786497 CJR786497 CTN786497 DDJ786497 DNF786497 DXB786497 EGX786497 EQT786497 FAP786497 FKL786497 FUH786497 GED786497 GNZ786497 GXV786497 HHR786497 HRN786497 IBJ786497 ILF786497 IVB786497 JEX786497 JOT786497 JYP786497 KIL786497 KSH786497 LCD786497 LLZ786497 LVV786497 MFR786497 MPN786497 MZJ786497 NJF786497 NTB786497 OCX786497 OMT786497 OWP786497 PGL786497 PQH786497 QAD786497 QJZ786497 QTV786497 RDR786497 RNN786497 RXJ786497 SHF786497 SRB786497 TAX786497 TKT786497 TUP786497 UEL786497 UOH786497 UYD786497 VHZ786497 VRV786497 WBR786497 WLN786497 WVJ786497 B852033 IX852033 ST852033 ACP852033 AML852033 AWH852033 BGD852033 BPZ852033 BZV852033 CJR852033 CTN852033 DDJ852033 DNF852033 DXB852033 EGX852033 EQT852033 FAP852033 FKL852033 FUH852033 GED852033 GNZ852033 GXV852033 HHR852033 HRN852033 IBJ852033 ILF852033 IVB852033 JEX852033 JOT852033 JYP852033 KIL852033 KSH852033 LCD852033 LLZ852033 LVV852033 MFR852033 MPN852033 MZJ852033 NJF852033 NTB852033 OCX852033 OMT852033 OWP852033 PGL852033 PQH852033 QAD852033 QJZ852033 QTV852033 RDR852033 RNN852033 RXJ852033 SHF852033 SRB852033 TAX852033 TKT852033 TUP852033 UEL852033 UOH852033 UYD852033 VHZ852033 VRV852033 WBR852033 WLN852033 WVJ852033 B917569 IX917569 ST917569 ACP917569 AML917569 AWH917569 BGD917569 BPZ917569 BZV917569 CJR917569 CTN917569 DDJ917569 DNF917569 DXB917569 EGX917569 EQT917569 FAP917569 FKL917569 FUH917569 GED917569 GNZ917569 GXV917569 HHR917569 HRN917569 IBJ917569 ILF917569 IVB917569 JEX917569 JOT917569 JYP917569 KIL917569 KSH917569 LCD917569 LLZ917569 LVV917569 MFR917569 MPN917569 MZJ917569 NJF917569 NTB917569 OCX917569 OMT917569 OWP917569 PGL917569 PQH917569 QAD917569 QJZ917569 QTV917569 RDR917569 RNN917569 RXJ917569 SHF917569 SRB917569 TAX917569 TKT917569 TUP917569 UEL917569 UOH917569 UYD917569 VHZ917569 VRV917569 WBR917569 WLN917569 WVJ917569 B983105 IX983105 ST983105 ACP983105 AML983105 AWH983105 BGD983105 BPZ983105 BZV983105 CJR983105 CTN983105 DDJ983105 DNF983105 DXB983105 EGX983105 EQT983105 FAP983105 FKL983105 FUH983105 GED983105 GNZ983105 GXV983105 HHR983105 HRN983105 IBJ983105 ILF983105 IVB983105 JEX983105 JOT983105 JYP983105 KIL983105 KSH983105 LCD983105 LLZ983105 LVV983105 MFR983105 MPN983105 MZJ983105 NJF983105 NTB983105 OCX983105 OMT983105 OWP983105 PGL983105 PQH983105 QAD983105 QJZ983105 QTV983105 RDR983105 RNN983105 RXJ983105 SHF983105 SRB983105 TAX983105 TKT983105 TUP983105 UEL983105 UOH983105 UYD983105 VHZ983105 VRV983105 WBR983105 WLN983105">
      <formula1>"Высшая,Первая,Вторая,Соответствие должности,Не имею"</formula1>
    </dataValidation>
    <dataValidation type="whole" allowBlank="1" showInputMessage="1" showErrorMessage="1" promptTitle="Кол-во уроков матем-ки в неделю" prompt="Введите количество уроков " sqref="WVK983092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formula1>1</formula1>
      <formula2>10</formula2>
    </dataValidation>
    <dataValidation type="whole" allowBlank="1" showInputMessage="1" showErrorMessage="1" promptTitle="Ваш разряд" prompt="Введите Ваш разряд" sqref="B66 IX66 ST66 ACP66 AML66 AWH66 BGD66 BPZ66 BZV66 CJR66 CTN66 DDJ66 DNF66 DXB66 EGX66 EQT66 FAP66 FKL66 FUH66 GED66 GNZ66 GXV66 HHR66 HRN66 IBJ66 ILF66 IVB66 JEX66 JOT66 JYP66 KIL66 KSH66 LCD66 LLZ66 LVV66 MFR66 MPN66 MZJ66 NJF66 NTB66 OCX66 OMT66 OWP66 PGL66 PQH66 QAD66 QJZ66 QTV66 RDR66 RNN66 RXJ66 SHF66 SRB66 TAX66 TKT66 TUP66 UEL66 UOH66 UYD66 VHZ66 VRV66 WBR66 WLN66 WVJ66 B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B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B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B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B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B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B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B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B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B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B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B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B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B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B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B62 IX62 ST62 ACP62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B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formula1>8</formula1>
      <formula2>14</formula2>
    </dataValidation>
    <dataValidation type="whole" allowBlank="1" showInputMessage="1" showErrorMessage="1" promptTitle="Число уроков математики в неделю" prompt="Введите количество уроков " sqref="WVK46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formula1>3</formula1>
      <formula2>6</formula2>
    </dataValidation>
    <dataValidation type="whole" allowBlank="1" showInputMessage="1" showErrorMessage="1" promptTitle="Число учащихся в классе" prompt="Введите количество учащихся в классе" sqref="B23:B24 IX23:IX24 ST23:ST24 ACP23:ACP24 AML23:AML24 AWH23:AWH24 BGD23:BGD24 BPZ23:BPZ24 BZV23:BZV24 CJR23:CJR24 CTN23:CTN24 DDJ23:DDJ24 DNF23:DNF24 DXB23:DXB24 EGX23:EGX24 EQT23:EQT24 FAP23:FAP24 FKL23:FKL24 FUH23:FUH24 GED23:GED24 GNZ23:GNZ24 GXV23:GXV24 HHR23:HHR24 HRN23:HRN24 IBJ23:IBJ24 ILF23:ILF24 IVB23:IVB24 JEX23:JEX24 JOT23:JOT24 JYP23:JYP24 KIL23:KIL24 KSH23:KSH24 LCD23:LCD24 LLZ23:LLZ24 LVV23:LVV24 MFR23:MFR24 MPN23:MPN24 MZJ23:MZJ24 NJF23:NJF24 NTB23:NTB24 OCX23:OCX24 OMT23:OMT24 OWP23:OWP24 PGL23:PGL24 PQH23:PQH24 QAD23:QAD24 QJZ23:QJZ24 QTV23:QTV24 RDR23:RDR24 RNN23:RNN24 RXJ23:RXJ24 SHF23:SHF24 SRB23:SRB24 TAX23:TAX24 TKT23:TKT24 TUP23:TUP24 UEL23:UEL24 UOH23:UOH24 UYD23:UYD24 VHZ23:VHZ24 VRV23:VRV24 WBR23:WBR24 WLN23:WLN24 WVJ23:WVJ24 B65584:B65585 IX65584:IX65585 ST65584:ST65585 ACP65584:ACP65585 AML65584:AML65585 AWH65584:AWH65585 BGD65584:BGD65585 BPZ65584:BPZ65585 BZV65584:BZV65585 CJR65584:CJR65585 CTN65584:CTN65585 DDJ65584:DDJ65585 DNF65584:DNF65585 DXB65584:DXB65585 EGX65584:EGX65585 EQT65584:EQT65585 FAP65584:FAP65585 FKL65584:FKL65585 FUH65584:FUH65585 GED65584:GED65585 GNZ65584:GNZ65585 GXV65584:GXV65585 HHR65584:HHR65585 HRN65584:HRN65585 IBJ65584:IBJ65585 ILF65584:ILF65585 IVB65584:IVB65585 JEX65584:JEX65585 JOT65584:JOT65585 JYP65584:JYP65585 KIL65584:KIL65585 KSH65584:KSH65585 LCD65584:LCD65585 LLZ65584:LLZ65585 LVV65584:LVV65585 MFR65584:MFR65585 MPN65584:MPN65585 MZJ65584:MZJ65585 NJF65584:NJF65585 NTB65584:NTB65585 OCX65584:OCX65585 OMT65584:OMT65585 OWP65584:OWP65585 PGL65584:PGL65585 PQH65584:PQH65585 QAD65584:QAD65585 QJZ65584:QJZ65585 QTV65584:QTV65585 RDR65584:RDR65585 RNN65584:RNN65585 RXJ65584:RXJ65585 SHF65584:SHF65585 SRB65584:SRB65585 TAX65584:TAX65585 TKT65584:TKT65585 TUP65584:TUP65585 UEL65584:UEL65585 UOH65584:UOH65585 UYD65584:UYD65585 VHZ65584:VHZ65585 VRV65584:VRV65585 WBR65584:WBR65585 WLN65584:WLN65585 WVJ65584:WVJ65585 B131120:B131121 IX131120:IX131121 ST131120:ST131121 ACP131120:ACP131121 AML131120:AML131121 AWH131120:AWH131121 BGD131120:BGD131121 BPZ131120:BPZ131121 BZV131120:BZV131121 CJR131120:CJR131121 CTN131120:CTN131121 DDJ131120:DDJ131121 DNF131120:DNF131121 DXB131120:DXB131121 EGX131120:EGX131121 EQT131120:EQT131121 FAP131120:FAP131121 FKL131120:FKL131121 FUH131120:FUH131121 GED131120:GED131121 GNZ131120:GNZ131121 GXV131120:GXV131121 HHR131120:HHR131121 HRN131120:HRN131121 IBJ131120:IBJ131121 ILF131120:ILF131121 IVB131120:IVB131121 JEX131120:JEX131121 JOT131120:JOT131121 JYP131120:JYP131121 KIL131120:KIL131121 KSH131120:KSH131121 LCD131120:LCD131121 LLZ131120:LLZ131121 LVV131120:LVV131121 MFR131120:MFR131121 MPN131120:MPN131121 MZJ131120:MZJ131121 NJF131120:NJF131121 NTB131120:NTB131121 OCX131120:OCX131121 OMT131120:OMT131121 OWP131120:OWP131121 PGL131120:PGL131121 PQH131120:PQH131121 QAD131120:QAD131121 QJZ131120:QJZ131121 QTV131120:QTV131121 RDR131120:RDR131121 RNN131120:RNN131121 RXJ131120:RXJ131121 SHF131120:SHF131121 SRB131120:SRB131121 TAX131120:TAX131121 TKT131120:TKT131121 TUP131120:TUP131121 UEL131120:UEL131121 UOH131120:UOH131121 UYD131120:UYD131121 VHZ131120:VHZ131121 VRV131120:VRV131121 WBR131120:WBR131121 WLN131120:WLN131121 WVJ131120:WVJ131121 B196656:B196657 IX196656:IX196657 ST196656:ST196657 ACP196656:ACP196657 AML196656:AML196657 AWH196656:AWH196657 BGD196656:BGD196657 BPZ196656:BPZ196657 BZV196656:BZV196657 CJR196656:CJR196657 CTN196656:CTN196657 DDJ196656:DDJ196657 DNF196656:DNF196657 DXB196656:DXB196657 EGX196656:EGX196657 EQT196656:EQT196657 FAP196656:FAP196657 FKL196656:FKL196657 FUH196656:FUH196657 GED196656:GED196657 GNZ196656:GNZ196657 GXV196656:GXV196657 HHR196656:HHR196657 HRN196656:HRN196657 IBJ196656:IBJ196657 ILF196656:ILF196657 IVB196656:IVB196657 JEX196656:JEX196657 JOT196656:JOT196657 JYP196656:JYP196657 KIL196656:KIL196657 KSH196656:KSH196657 LCD196656:LCD196657 LLZ196656:LLZ196657 LVV196656:LVV196657 MFR196656:MFR196657 MPN196656:MPN196657 MZJ196656:MZJ196657 NJF196656:NJF196657 NTB196656:NTB196657 OCX196656:OCX196657 OMT196656:OMT196657 OWP196656:OWP196657 PGL196656:PGL196657 PQH196656:PQH196657 QAD196656:QAD196657 QJZ196656:QJZ196657 QTV196656:QTV196657 RDR196656:RDR196657 RNN196656:RNN196657 RXJ196656:RXJ196657 SHF196656:SHF196657 SRB196656:SRB196657 TAX196656:TAX196657 TKT196656:TKT196657 TUP196656:TUP196657 UEL196656:UEL196657 UOH196656:UOH196657 UYD196656:UYD196657 VHZ196656:VHZ196657 VRV196656:VRV196657 WBR196656:WBR196657 WLN196656:WLN196657 WVJ196656:WVJ196657 B262192:B262193 IX262192:IX262193 ST262192:ST262193 ACP262192:ACP262193 AML262192:AML262193 AWH262192:AWH262193 BGD262192:BGD262193 BPZ262192:BPZ262193 BZV262192:BZV262193 CJR262192:CJR262193 CTN262192:CTN262193 DDJ262192:DDJ262193 DNF262192:DNF262193 DXB262192:DXB262193 EGX262192:EGX262193 EQT262192:EQT262193 FAP262192:FAP262193 FKL262192:FKL262193 FUH262192:FUH262193 GED262192:GED262193 GNZ262192:GNZ262193 GXV262192:GXV262193 HHR262192:HHR262193 HRN262192:HRN262193 IBJ262192:IBJ262193 ILF262192:ILF262193 IVB262192:IVB262193 JEX262192:JEX262193 JOT262192:JOT262193 JYP262192:JYP262193 KIL262192:KIL262193 KSH262192:KSH262193 LCD262192:LCD262193 LLZ262192:LLZ262193 LVV262192:LVV262193 MFR262192:MFR262193 MPN262192:MPN262193 MZJ262192:MZJ262193 NJF262192:NJF262193 NTB262192:NTB262193 OCX262192:OCX262193 OMT262192:OMT262193 OWP262192:OWP262193 PGL262192:PGL262193 PQH262192:PQH262193 QAD262192:QAD262193 QJZ262192:QJZ262193 QTV262192:QTV262193 RDR262192:RDR262193 RNN262192:RNN262193 RXJ262192:RXJ262193 SHF262192:SHF262193 SRB262192:SRB262193 TAX262192:TAX262193 TKT262192:TKT262193 TUP262192:TUP262193 UEL262192:UEL262193 UOH262192:UOH262193 UYD262192:UYD262193 VHZ262192:VHZ262193 VRV262192:VRV262193 WBR262192:WBR262193 WLN262192:WLN262193 WVJ262192:WVJ262193 B327728:B327729 IX327728:IX327729 ST327728:ST327729 ACP327728:ACP327729 AML327728:AML327729 AWH327728:AWH327729 BGD327728:BGD327729 BPZ327728:BPZ327729 BZV327728:BZV327729 CJR327728:CJR327729 CTN327728:CTN327729 DDJ327728:DDJ327729 DNF327728:DNF327729 DXB327728:DXB327729 EGX327728:EGX327729 EQT327728:EQT327729 FAP327728:FAP327729 FKL327728:FKL327729 FUH327728:FUH327729 GED327728:GED327729 GNZ327728:GNZ327729 GXV327728:GXV327729 HHR327728:HHR327729 HRN327728:HRN327729 IBJ327728:IBJ327729 ILF327728:ILF327729 IVB327728:IVB327729 JEX327728:JEX327729 JOT327728:JOT327729 JYP327728:JYP327729 KIL327728:KIL327729 KSH327728:KSH327729 LCD327728:LCD327729 LLZ327728:LLZ327729 LVV327728:LVV327729 MFR327728:MFR327729 MPN327728:MPN327729 MZJ327728:MZJ327729 NJF327728:NJF327729 NTB327728:NTB327729 OCX327728:OCX327729 OMT327728:OMT327729 OWP327728:OWP327729 PGL327728:PGL327729 PQH327728:PQH327729 QAD327728:QAD327729 QJZ327728:QJZ327729 QTV327728:QTV327729 RDR327728:RDR327729 RNN327728:RNN327729 RXJ327728:RXJ327729 SHF327728:SHF327729 SRB327728:SRB327729 TAX327728:TAX327729 TKT327728:TKT327729 TUP327728:TUP327729 UEL327728:UEL327729 UOH327728:UOH327729 UYD327728:UYD327729 VHZ327728:VHZ327729 VRV327728:VRV327729 WBR327728:WBR327729 WLN327728:WLN327729 WVJ327728:WVJ327729 B393264:B393265 IX393264:IX393265 ST393264:ST393265 ACP393264:ACP393265 AML393264:AML393265 AWH393264:AWH393265 BGD393264:BGD393265 BPZ393264:BPZ393265 BZV393264:BZV393265 CJR393264:CJR393265 CTN393264:CTN393265 DDJ393264:DDJ393265 DNF393264:DNF393265 DXB393264:DXB393265 EGX393264:EGX393265 EQT393264:EQT393265 FAP393264:FAP393265 FKL393264:FKL393265 FUH393264:FUH393265 GED393264:GED393265 GNZ393264:GNZ393265 GXV393264:GXV393265 HHR393264:HHR393265 HRN393264:HRN393265 IBJ393264:IBJ393265 ILF393264:ILF393265 IVB393264:IVB393265 JEX393264:JEX393265 JOT393264:JOT393265 JYP393264:JYP393265 KIL393264:KIL393265 KSH393264:KSH393265 LCD393264:LCD393265 LLZ393264:LLZ393265 LVV393264:LVV393265 MFR393264:MFR393265 MPN393264:MPN393265 MZJ393264:MZJ393265 NJF393264:NJF393265 NTB393264:NTB393265 OCX393264:OCX393265 OMT393264:OMT393265 OWP393264:OWP393265 PGL393264:PGL393265 PQH393264:PQH393265 QAD393264:QAD393265 QJZ393264:QJZ393265 QTV393264:QTV393265 RDR393264:RDR393265 RNN393264:RNN393265 RXJ393264:RXJ393265 SHF393264:SHF393265 SRB393264:SRB393265 TAX393264:TAX393265 TKT393264:TKT393265 TUP393264:TUP393265 UEL393264:UEL393265 UOH393264:UOH393265 UYD393264:UYD393265 VHZ393264:VHZ393265 VRV393264:VRV393265 WBR393264:WBR393265 WLN393264:WLN393265 WVJ393264:WVJ393265 B458800:B458801 IX458800:IX458801 ST458800:ST458801 ACP458800:ACP458801 AML458800:AML458801 AWH458800:AWH458801 BGD458800:BGD458801 BPZ458800:BPZ458801 BZV458800:BZV458801 CJR458800:CJR458801 CTN458800:CTN458801 DDJ458800:DDJ458801 DNF458800:DNF458801 DXB458800:DXB458801 EGX458800:EGX458801 EQT458800:EQT458801 FAP458800:FAP458801 FKL458800:FKL458801 FUH458800:FUH458801 GED458800:GED458801 GNZ458800:GNZ458801 GXV458800:GXV458801 HHR458800:HHR458801 HRN458800:HRN458801 IBJ458800:IBJ458801 ILF458800:ILF458801 IVB458800:IVB458801 JEX458800:JEX458801 JOT458800:JOT458801 JYP458800:JYP458801 KIL458800:KIL458801 KSH458800:KSH458801 LCD458800:LCD458801 LLZ458800:LLZ458801 LVV458800:LVV458801 MFR458800:MFR458801 MPN458800:MPN458801 MZJ458800:MZJ458801 NJF458800:NJF458801 NTB458800:NTB458801 OCX458800:OCX458801 OMT458800:OMT458801 OWP458800:OWP458801 PGL458800:PGL458801 PQH458800:PQH458801 QAD458800:QAD458801 QJZ458800:QJZ458801 QTV458800:QTV458801 RDR458800:RDR458801 RNN458800:RNN458801 RXJ458800:RXJ458801 SHF458800:SHF458801 SRB458800:SRB458801 TAX458800:TAX458801 TKT458800:TKT458801 TUP458800:TUP458801 UEL458800:UEL458801 UOH458800:UOH458801 UYD458800:UYD458801 VHZ458800:VHZ458801 VRV458800:VRV458801 WBR458800:WBR458801 WLN458800:WLN458801 WVJ458800:WVJ458801 B524336:B524337 IX524336:IX524337 ST524336:ST524337 ACP524336:ACP524337 AML524336:AML524337 AWH524336:AWH524337 BGD524336:BGD524337 BPZ524336:BPZ524337 BZV524336:BZV524337 CJR524336:CJR524337 CTN524336:CTN524337 DDJ524336:DDJ524337 DNF524336:DNF524337 DXB524336:DXB524337 EGX524336:EGX524337 EQT524336:EQT524337 FAP524336:FAP524337 FKL524336:FKL524337 FUH524336:FUH524337 GED524336:GED524337 GNZ524336:GNZ524337 GXV524336:GXV524337 HHR524336:HHR524337 HRN524336:HRN524337 IBJ524336:IBJ524337 ILF524336:ILF524337 IVB524336:IVB524337 JEX524336:JEX524337 JOT524336:JOT524337 JYP524336:JYP524337 KIL524336:KIL524337 KSH524336:KSH524337 LCD524336:LCD524337 LLZ524336:LLZ524337 LVV524336:LVV524337 MFR524336:MFR524337 MPN524336:MPN524337 MZJ524336:MZJ524337 NJF524336:NJF524337 NTB524336:NTB524337 OCX524336:OCX524337 OMT524336:OMT524337 OWP524336:OWP524337 PGL524336:PGL524337 PQH524336:PQH524337 QAD524336:QAD524337 QJZ524336:QJZ524337 QTV524336:QTV524337 RDR524336:RDR524337 RNN524336:RNN524337 RXJ524336:RXJ524337 SHF524336:SHF524337 SRB524336:SRB524337 TAX524336:TAX524337 TKT524336:TKT524337 TUP524336:TUP524337 UEL524336:UEL524337 UOH524336:UOH524337 UYD524336:UYD524337 VHZ524336:VHZ524337 VRV524336:VRV524337 WBR524336:WBR524337 WLN524336:WLN524337 WVJ524336:WVJ524337 B589872:B589873 IX589872:IX589873 ST589872:ST589873 ACP589872:ACP589873 AML589872:AML589873 AWH589872:AWH589873 BGD589872:BGD589873 BPZ589872:BPZ589873 BZV589872:BZV589873 CJR589872:CJR589873 CTN589872:CTN589873 DDJ589872:DDJ589873 DNF589872:DNF589873 DXB589872:DXB589873 EGX589872:EGX589873 EQT589872:EQT589873 FAP589872:FAP589873 FKL589872:FKL589873 FUH589872:FUH589873 GED589872:GED589873 GNZ589872:GNZ589873 GXV589872:GXV589873 HHR589872:HHR589873 HRN589872:HRN589873 IBJ589872:IBJ589873 ILF589872:ILF589873 IVB589872:IVB589873 JEX589872:JEX589873 JOT589872:JOT589873 JYP589872:JYP589873 KIL589872:KIL589873 KSH589872:KSH589873 LCD589872:LCD589873 LLZ589872:LLZ589873 LVV589872:LVV589873 MFR589872:MFR589873 MPN589872:MPN589873 MZJ589872:MZJ589873 NJF589872:NJF589873 NTB589872:NTB589873 OCX589872:OCX589873 OMT589872:OMT589873 OWP589872:OWP589873 PGL589872:PGL589873 PQH589872:PQH589873 QAD589872:QAD589873 QJZ589872:QJZ589873 QTV589872:QTV589873 RDR589872:RDR589873 RNN589872:RNN589873 RXJ589872:RXJ589873 SHF589872:SHF589873 SRB589872:SRB589873 TAX589872:TAX589873 TKT589872:TKT589873 TUP589872:TUP589873 UEL589872:UEL589873 UOH589872:UOH589873 UYD589872:UYD589873 VHZ589872:VHZ589873 VRV589872:VRV589873 WBR589872:WBR589873 WLN589872:WLN589873 WVJ589872:WVJ589873 B655408:B655409 IX655408:IX655409 ST655408:ST655409 ACP655408:ACP655409 AML655408:AML655409 AWH655408:AWH655409 BGD655408:BGD655409 BPZ655408:BPZ655409 BZV655408:BZV655409 CJR655408:CJR655409 CTN655408:CTN655409 DDJ655408:DDJ655409 DNF655408:DNF655409 DXB655408:DXB655409 EGX655408:EGX655409 EQT655408:EQT655409 FAP655408:FAP655409 FKL655408:FKL655409 FUH655408:FUH655409 GED655408:GED655409 GNZ655408:GNZ655409 GXV655408:GXV655409 HHR655408:HHR655409 HRN655408:HRN655409 IBJ655408:IBJ655409 ILF655408:ILF655409 IVB655408:IVB655409 JEX655408:JEX655409 JOT655408:JOT655409 JYP655408:JYP655409 KIL655408:KIL655409 KSH655408:KSH655409 LCD655408:LCD655409 LLZ655408:LLZ655409 LVV655408:LVV655409 MFR655408:MFR655409 MPN655408:MPN655409 MZJ655408:MZJ655409 NJF655408:NJF655409 NTB655408:NTB655409 OCX655408:OCX655409 OMT655408:OMT655409 OWP655408:OWP655409 PGL655408:PGL655409 PQH655408:PQH655409 QAD655408:QAD655409 QJZ655408:QJZ655409 QTV655408:QTV655409 RDR655408:RDR655409 RNN655408:RNN655409 RXJ655408:RXJ655409 SHF655408:SHF655409 SRB655408:SRB655409 TAX655408:TAX655409 TKT655408:TKT655409 TUP655408:TUP655409 UEL655408:UEL655409 UOH655408:UOH655409 UYD655408:UYD655409 VHZ655408:VHZ655409 VRV655408:VRV655409 WBR655408:WBR655409 WLN655408:WLN655409 WVJ655408:WVJ655409 B720944:B720945 IX720944:IX720945 ST720944:ST720945 ACP720944:ACP720945 AML720944:AML720945 AWH720944:AWH720945 BGD720944:BGD720945 BPZ720944:BPZ720945 BZV720944:BZV720945 CJR720944:CJR720945 CTN720944:CTN720945 DDJ720944:DDJ720945 DNF720944:DNF720945 DXB720944:DXB720945 EGX720944:EGX720945 EQT720944:EQT720945 FAP720944:FAP720945 FKL720944:FKL720945 FUH720944:FUH720945 GED720944:GED720945 GNZ720944:GNZ720945 GXV720944:GXV720945 HHR720944:HHR720945 HRN720944:HRN720945 IBJ720944:IBJ720945 ILF720944:ILF720945 IVB720944:IVB720945 JEX720944:JEX720945 JOT720944:JOT720945 JYP720944:JYP720945 KIL720944:KIL720945 KSH720944:KSH720945 LCD720944:LCD720945 LLZ720944:LLZ720945 LVV720944:LVV720945 MFR720944:MFR720945 MPN720944:MPN720945 MZJ720944:MZJ720945 NJF720944:NJF720945 NTB720944:NTB720945 OCX720944:OCX720945 OMT720944:OMT720945 OWP720944:OWP720945 PGL720944:PGL720945 PQH720944:PQH720945 QAD720944:QAD720945 QJZ720944:QJZ720945 QTV720944:QTV720945 RDR720944:RDR720945 RNN720944:RNN720945 RXJ720944:RXJ720945 SHF720944:SHF720945 SRB720944:SRB720945 TAX720944:TAX720945 TKT720944:TKT720945 TUP720944:TUP720945 UEL720944:UEL720945 UOH720944:UOH720945 UYD720944:UYD720945 VHZ720944:VHZ720945 VRV720944:VRV720945 WBR720944:WBR720945 WLN720944:WLN720945 WVJ720944:WVJ720945 B786480:B786481 IX786480:IX786481 ST786480:ST786481 ACP786480:ACP786481 AML786480:AML786481 AWH786480:AWH786481 BGD786480:BGD786481 BPZ786480:BPZ786481 BZV786480:BZV786481 CJR786480:CJR786481 CTN786480:CTN786481 DDJ786480:DDJ786481 DNF786480:DNF786481 DXB786480:DXB786481 EGX786480:EGX786481 EQT786480:EQT786481 FAP786480:FAP786481 FKL786480:FKL786481 FUH786480:FUH786481 GED786480:GED786481 GNZ786480:GNZ786481 GXV786480:GXV786481 HHR786480:HHR786481 HRN786480:HRN786481 IBJ786480:IBJ786481 ILF786480:ILF786481 IVB786480:IVB786481 JEX786480:JEX786481 JOT786480:JOT786481 JYP786480:JYP786481 KIL786480:KIL786481 KSH786480:KSH786481 LCD786480:LCD786481 LLZ786480:LLZ786481 LVV786480:LVV786481 MFR786480:MFR786481 MPN786480:MPN786481 MZJ786480:MZJ786481 NJF786480:NJF786481 NTB786480:NTB786481 OCX786480:OCX786481 OMT786480:OMT786481 OWP786480:OWP786481 PGL786480:PGL786481 PQH786480:PQH786481 QAD786480:QAD786481 QJZ786480:QJZ786481 QTV786480:QTV786481 RDR786480:RDR786481 RNN786480:RNN786481 RXJ786480:RXJ786481 SHF786480:SHF786481 SRB786480:SRB786481 TAX786480:TAX786481 TKT786480:TKT786481 TUP786480:TUP786481 UEL786480:UEL786481 UOH786480:UOH786481 UYD786480:UYD786481 VHZ786480:VHZ786481 VRV786480:VRV786481 WBR786480:WBR786481 WLN786480:WLN786481 WVJ786480:WVJ786481 B852016:B852017 IX852016:IX852017 ST852016:ST852017 ACP852016:ACP852017 AML852016:AML852017 AWH852016:AWH852017 BGD852016:BGD852017 BPZ852016:BPZ852017 BZV852016:BZV852017 CJR852016:CJR852017 CTN852016:CTN852017 DDJ852016:DDJ852017 DNF852016:DNF852017 DXB852016:DXB852017 EGX852016:EGX852017 EQT852016:EQT852017 FAP852016:FAP852017 FKL852016:FKL852017 FUH852016:FUH852017 GED852016:GED852017 GNZ852016:GNZ852017 GXV852016:GXV852017 HHR852016:HHR852017 HRN852016:HRN852017 IBJ852016:IBJ852017 ILF852016:ILF852017 IVB852016:IVB852017 JEX852016:JEX852017 JOT852016:JOT852017 JYP852016:JYP852017 KIL852016:KIL852017 KSH852016:KSH852017 LCD852016:LCD852017 LLZ852016:LLZ852017 LVV852016:LVV852017 MFR852016:MFR852017 MPN852016:MPN852017 MZJ852016:MZJ852017 NJF852016:NJF852017 NTB852016:NTB852017 OCX852016:OCX852017 OMT852016:OMT852017 OWP852016:OWP852017 PGL852016:PGL852017 PQH852016:PQH852017 QAD852016:QAD852017 QJZ852016:QJZ852017 QTV852016:QTV852017 RDR852016:RDR852017 RNN852016:RNN852017 RXJ852016:RXJ852017 SHF852016:SHF852017 SRB852016:SRB852017 TAX852016:TAX852017 TKT852016:TKT852017 TUP852016:TUP852017 UEL852016:UEL852017 UOH852016:UOH852017 UYD852016:UYD852017 VHZ852016:VHZ852017 VRV852016:VRV852017 WBR852016:WBR852017 WLN852016:WLN852017 WVJ852016:WVJ852017 B917552:B917553 IX917552:IX917553 ST917552:ST917553 ACP917552:ACP917553 AML917552:AML917553 AWH917552:AWH917553 BGD917552:BGD917553 BPZ917552:BPZ917553 BZV917552:BZV917553 CJR917552:CJR917553 CTN917552:CTN917553 DDJ917552:DDJ917553 DNF917552:DNF917553 DXB917552:DXB917553 EGX917552:EGX917553 EQT917552:EQT917553 FAP917552:FAP917553 FKL917552:FKL917553 FUH917552:FUH917553 GED917552:GED917553 GNZ917552:GNZ917553 GXV917552:GXV917553 HHR917552:HHR917553 HRN917552:HRN917553 IBJ917552:IBJ917553 ILF917552:ILF917553 IVB917552:IVB917553 JEX917552:JEX917553 JOT917552:JOT917553 JYP917552:JYP917553 KIL917552:KIL917553 KSH917552:KSH917553 LCD917552:LCD917553 LLZ917552:LLZ917553 LVV917552:LVV917553 MFR917552:MFR917553 MPN917552:MPN917553 MZJ917552:MZJ917553 NJF917552:NJF917553 NTB917552:NTB917553 OCX917552:OCX917553 OMT917552:OMT917553 OWP917552:OWP917553 PGL917552:PGL917553 PQH917552:PQH917553 QAD917552:QAD917553 QJZ917552:QJZ917553 QTV917552:QTV917553 RDR917552:RDR917553 RNN917552:RNN917553 RXJ917552:RXJ917553 SHF917552:SHF917553 SRB917552:SRB917553 TAX917552:TAX917553 TKT917552:TKT917553 TUP917552:TUP917553 UEL917552:UEL917553 UOH917552:UOH917553 UYD917552:UYD917553 VHZ917552:VHZ917553 VRV917552:VRV917553 WBR917552:WBR917553 WLN917552:WLN917553 WVJ917552:WVJ917553 B983088:B983089 IX983088:IX983089 ST983088:ST983089 ACP983088:ACP983089 AML983088:AML983089 AWH983088:AWH983089 BGD983088:BGD983089 BPZ983088:BPZ983089 BZV983088:BZV983089 CJR983088:CJR983089 CTN983088:CTN983089 DDJ983088:DDJ983089 DNF983088:DNF983089 DXB983088:DXB983089 EGX983088:EGX983089 EQT983088:EQT983089 FAP983088:FAP983089 FKL983088:FKL983089 FUH983088:FUH983089 GED983088:GED983089 GNZ983088:GNZ983089 GXV983088:GXV983089 HHR983088:HHR983089 HRN983088:HRN983089 IBJ983088:IBJ983089 ILF983088:ILF983089 IVB983088:IVB983089 JEX983088:JEX983089 JOT983088:JOT983089 JYP983088:JYP983089 KIL983088:KIL983089 KSH983088:KSH983089 LCD983088:LCD983089 LLZ983088:LLZ983089 LVV983088:LVV983089 MFR983088:MFR983089 MPN983088:MPN983089 MZJ983088:MZJ983089 NJF983088:NJF983089 NTB983088:NTB983089 OCX983088:OCX983089 OMT983088:OMT983089 OWP983088:OWP983089 PGL983088:PGL983089 PQH983088:PQH983089 QAD983088:QAD983089 QJZ983088:QJZ983089 QTV983088:QTV983089 RDR983088:RDR983089 RNN983088:RNN983089 RXJ983088:RXJ983089 SHF983088:SHF983089 SRB983088:SRB983089 TAX983088:TAX983089 TKT983088:TKT983089 TUP983088:TUP983089 UEL983088:UEL983089 UOH983088:UOH983089 UYD983088:UYD983089 VHZ983088:VHZ983089 VRV983088:VRV983089 WBR983088:WBR983089 WLN983088:WLN983089 WVJ983088:WVJ983089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B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B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B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B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B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B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B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B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B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B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B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B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B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B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WVJ983085">
      <formula1>1</formula1>
      <formula2>40</formula2>
    </dataValidation>
    <dataValidation type="list" allowBlank="1" showInputMessage="1" showErrorMessage="1" promptTitle="Вид школы" prompt="Укажите вид школы" sqref="WVJ983080:WVN983080 IX15:JB15 ST15:SX15 ACP15:ACT15 AML15:AMP15 AWH15:AWL15 BGD15:BGH15 BPZ15:BQD15 BZV15:BZZ15 CJR15:CJV15 CTN15:CTR15 DDJ15:DDN15 DNF15:DNJ15 DXB15:DXF15 EGX15:EHB15 EQT15:EQX15 FAP15:FAT15 FKL15:FKP15 FUH15:FUL15 GED15:GEH15 GNZ15:GOD15 GXV15:GXZ15 HHR15:HHV15 HRN15:HRR15 IBJ15:IBN15 ILF15:ILJ15 IVB15:IVF15 JEX15:JFB15 JOT15:JOX15 JYP15:JYT15 KIL15:KIP15 KSH15:KSL15 LCD15:LCH15 LLZ15:LMD15 LVV15:LVZ15 MFR15:MFV15 MPN15:MPR15 MZJ15:MZN15 NJF15:NJJ15 NTB15:NTF15 OCX15:ODB15 OMT15:OMX15 OWP15:OWT15 PGL15:PGP15 PQH15:PQL15 QAD15:QAH15 QJZ15:QKD15 QTV15:QTZ15 RDR15:RDV15 RNN15:RNR15 RXJ15:RXN15 SHF15:SHJ15 SRB15:SRF15 TAX15:TBB15 TKT15:TKX15 TUP15:TUT15 UEL15:UEP15 UOH15:UOL15 UYD15:UYH15 VHZ15:VID15 VRV15:VRZ15 WBR15:WBV15 WLN15:WLR15 WVJ15:WVN15 B65576:F65576 IX65576:JB65576 ST65576:SX65576 ACP65576:ACT65576 AML65576:AMP65576 AWH65576:AWL65576 BGD65576:BGH65576 BPZ65576:BQD65576 BZV65576:BZZ65576 CJR65576:CJV65576 CTN65576:CTR65576 DDJ65576:DDN65576 DNF65576:DNJ65576 DXB65576:DXF65576 EGX65576:EHB65576 EQT65576:EQX65576 FAP65576:FAT65576 FKL65576:FKP65576 FUH65576:FUL65576 GED65576:GEH65576 GNZ65576:GOD65576 GXV65576:GXZ65576 HHR65576:HHV65576 HRN65576:HRR65576 IBJ65576:IBN65576 ILF65576:ILJ65576 IVB65576:IVF65576 JEX65576:JFB65576 JOT65576:JOX65576 JYP65576:JYT65576 KIL65576:KIP65576 KSH65576:KSL65576 LCD65576:LCH65576 LLZ65576:LMD65576 LVV65576:LVZ65576 MFR65576:MFV65576 MPN65576:MPR65576 MZJ65576:MZN65576 NJF65576:NJJ65576 NTB65576:NTF65576 OCX65576:ODB65576 OMT65576:OMX65576 OWP65576:OWT65576 PGL65576:PGP65576 PQH65576:PQL65576 QAD65576:QAH65576 QJZ65576:QKD65576 QTV65576:QTZ65576 RDR65576:RDV65576 RNN65576:RNR65576 RXJ65576:RXN65576 SHF65576:SHJ65576 SRB65576:SRF65576 TAX65576:TBB65576 TKT65576:TKX65576 TUP65576:TUT65576 UEL65576:UEP65576 UOH65576:UOL65576 UYD65576:UYH65576 VHZ65576:VID65576 VRV65576:VRZ65576 WBR65576:WBV65576 WLN65576:WLR65576 WVJ65576:WVN65576 B131112:F131112 IX131112:JB131112 ST131112:SX131112 ACP131112:ACT131112 AML131112:AMP131112 AWH131112:AWL131112 BGD131112:BGH131112 BPZ131112:BQD131112 BZV131112:BZZ131112 CJR131112:CJV131112 CTN131112:CTR131112 DDJ131112:DDN131112 DNF131112:DNJ131112 DXB131112:DXF131112 EGX131112:EHB131112 EQT131112:EQX131112 FAP131112:FAT131112 FKL131112:FKP131112 FUH131112:FUL131112 GED131112:GEH131112 GNZ131112:GOD131112 GXV131112:GXZ131112 HHR131112:HHV131112 HRN131112:HRR131112 IBJ131112:IBN131112 ILF131112:ILJ131112 IVB131112:IVF131112 JEX131112:JFB131112 JOT131112:JOX131112 JYP131112:JYT131112 KIL131112:KIP131112 KSH131112:KSL131112 LCD131112:LCH131112 LLZ131112:LMD131112 LVV131112:LVZ131112 MFR131112:MFV131112 MPN131112:MPR131112 MZJ131112:MZN131112 NJF131112:NJJ131112 NTB131112:NTF131112 OCX131112:ODB131112 OMT131112:OMX131112 OWP131112:OWT131112 PGL131112:PGP131112 PQH131112:PQL131112 QAD131112:QAH131112 QJZ131112:QKD131112 QTV131112:QTZ131112 RDR131112:RDV131112 RNN131112:RNR131112 RXJ131112:RXN131112 SHF131112:SHJ131112 SRB131112:SRF131112 TAX131112:TBB131112 TKT131112:TKX131112 TUP131112:TUT131112 UEL131112:UEP131112 UOH131112:UOL131112 UYD131112:UYH131112 VHZ131112:VID131112 VRV131112:VRZ131112 WBR131112:WBV131112 WLN131112:WLR131112 WVJ131112:WVN131112 B196648:F196648 IX196648:JB196648 ST196648:SX196648 ACP196648:ACT196648 AML196648:AMP196648 AWH196648:AWL196648 BGD196648:BGH196648 BPZ196648:BQD196648 BZV196648:BZZ196648 CJR196648:CJV196648 CTN196648:CTR196648 DDJ196648:DDN196648 DNF196648:DNJ196648 DXB196648:DXF196648 EGX196648:EHB196648 EQT196648:EQX196648 FAP196648:FAT196648 FKL196648:FKP196648 FUH196648:FUL196648 GED196648:GEH196648 GNZ196648:GOD196648 GXV196648:GXZ196648 HHR196648:HHV196648 HRN196648:HRR196648 IBJ196648:IBN196648 ILF196648:ILJ196648 IVB196648:IVF196648 JEX196648:JFB196648 JOT196648:JOX196648 JYP196648:JYT196648 KIL196648:KIP196648 KSH196648:KSL196648 LCD196648:LCH196648 LLZ196648:LMD196648 LVV196648:LVZ196648 MFR196648:MFV196648 MPN196648:MPR196648 MZJ196648:MZN196648 NJF196648:NJJ196648 NTB196648:NTF196648 OCX196648:ODB196648 OMT196648:OMX196648 OWP196648:OWT196648 PGL196648:PGP196648 PQH196648:PQL196648 QAD196648:QAH196648 QJZ196648:QKD196648 QTV196648:QTZ196648 RDR196648:RDV196648 RNN196648:RNR196648 RXJ196648:RXN196648 SHF196648:SHJ196648 SRB196648:SRF196648 TAX196648:TBB196648 TKT196648:TKX196648 TUP196648:TUT196648 UEL196648:UEP196648 UOH196648:UOL196648 UYD196648:UYH196648 VHZ196648:VID196648 VRV196648:VRZ196648 WBR196648:WBV196648 WLN196648:WLR196648 WVJ196648:WVN196648 B262184:F262184 IX262184:JB262184 ST262184:SX262184 ACP262184:ACT262184 AML262184:AMP262184 AWH262184:AWL262184 BGD262184:BGH262184 BPZ262184:BQD262184 BZV262184:BZZ262184 CJR262184:CJV262184 CTN262184:CTR262184 DDJ262184:DDN262184 DNF262184:DNJ262184 DXB262184:DXF262184 EGX262184:EHB262184 EQT262184:EQX262184 FAP262184:FAT262184 FKL262184:FKP262184 FUH262184:FUL262184 GED262184:GEH262184 GNZ262184:GOD262184 GXV262184:GXZ262184 HHR262184:HHV262184 HRN262184:HRR262184 IBJ262184:IBN262184 ILF262184:ILJ262184 IVB262184:IVF262184 JEX262184:JFB262184 JOT262184:JOX262184 JYP262184:JYT262184 KIL262184:KIP262184 KSH262184:KSL262184 LCD262184:LCH262184 LLZ262184:LMD262184 LVV262184:LVZ262184 MFR262184:MFV262184 MPN262184:MPR262184 MZJ262184:MZN262184 NJF262184:NJJ262184 NTB262184:NTF262184 OCX262184:ODB262184 OMT262184:OMX262184 OWP262184:OWT262184 PGL262184:PGP262184 PQH262184:PQL262184 QAD262184:QAH262184 QJZ262184:QKD262184 QTV262184:QTZ262184 RDR262184:RDV262184 RNN262184:RNR262184 RXJ262184:RXN262184 SHF262184:SHJ262184 SRB262184:SRF262184 TAX262184:TBB262184 TKT262184:TKX262184 TUP262184:TUT262184 UEL262184:UEP262184 UOH262184:UOL262184 UYD262184:UYH262184 VHZ262184:VID262184 VRV262184:VRZ262184 WBR262184:WBV262184 WLN262184:WLR262184 WVJ262184:WVN262184 B327720:F327720 IX327720:JB327720 ST327720:SX327720 ACP327720:ACT327720 AML327720:AMP327720 AWH327720:AWL327720 BGD327720:BGH327720 BPZ327720:BQD327720 BZV327720:BZZ327720 CJR327720:CJV327720 CTN327720:CTR327720 DDJ327720:DDN327720 DNF327720:DNJ327720 DXB327720:DXF327720 EGX327720:EHB327720 EQT327720:EQX327720 FAP327720:FAT327720 FKL327720:FKP327720 FUH327720:FUL327720 GED327720:GEH327720 GNZ327720:GOD327720 GXV327720:GXZ327720 HHR327720:HHV327720 HRN327720:HRR327720 IBJ327720:IBN327720 ILF327720:ILJ327720 IVB327720:IVF327720 JEX327720:JFB327720 JOT327720:JOX327720 JYP327720:JYT327720 KIL327720:KIP327720 KSH327720:KSL327720 LCD327720:LCH327720 LLZ327720:LMD327720 LVV327720:LVZ327720 MFR327720:MFV327720 MPN327720:MPR327720 MZJ327720:MZN327720 NJF327720:NJJ327720 NTB327720:NTF327720 OCX327720:ODB327720 OMT327720:OMX327720 OWP327720:OWT327720 PGL327720:PGP327720 PQH327720:PQL327720 QAD327720:QAH327720 QJZ327720:QKD327720 QTV327720:QTZ327720 RDR327720:RDV327720 RNN327720:RNR327720 RXJ327720:RXN327720 SHF327720:SHJ327720 SRB327720:SRF327720 TAX327720:TBB327720 TKT327720:TKX327720 TUP327720:TUT327720 UEL327720:UEP327720 UOH327720:UOL327720 UYD327720:UYH327720 VHZ327720:VID327720 VRV327720:VRZ327720 WBR327720:WBV327720 WLN327720:WLR327720 WVJ327720:WVN327720 B393256:F393256 IX393256:JB393256 ST393256:SX393256 ACP393256:ACT393256 AML393256:AMP393256 AWH393256:AWL393256 BGD393256:BGH393256 BPZ393256:BQD393256 BZV393256:BZZ393256 CJR393256:CJV393256 CTN393256:CTR393256 DDJ393256:DDN393256 DNF393256:DNJ393256 DXB393256:DXF393256 EGX393256:EHB393256 EQT393256:EQX393256 FAP393256:FAT393256 FKL393256:FKP393256 FUH393256:FUL393256 GED393256:GEH393256 GNZ393256:GOD393256 GXV393256:GXZ393256 HHR393256:HHV393256 HRN393256:HRR393256 IBJ393256:IBN393256 ILF393256:ILJ393256 IVB393256:IVF393256 JEX393256:JFB393256 JOT393256:JOX393256 JYP393256:JYT393256 KIL393256:KIP393256 KSH393256:KSL393256 LCD393256:LCH393256 LLZ393256:LMD393256 LVV393256:LVZ393256 MFR393256:MFV393256 MPN393256:MPR393256 MZJ393256:MZN393256 NJF393256:NJJ393256 NTB393256:NTF393256 OCX393256:ODB393256 OMT393256:OMX393256 OWP393256:OWT393256 PGL393256:PGP393256 PQH393256:PQL393256 QAD393256:QAH393256 QJZ393256:QKD393256 QTV393256:QTZ393256 RDR393256:RDV393256 RNN393256:RNR393256 RXJ393256:RXN393256 SHF393256:SHJ393256 SRB393256:SRF393256 TAX393256:TBB393256 TKT393256:TKX393256 TUP393256:TUT393256 UEL393256:UEP393256 UOH393256:UOL393256 UYD393256:UYH393256 VHZ393256:VID393256 VRV393256:VRZ393256 WBR393256:WBV393256 WLN393256:WLR393256 WVJ393256:WVN393256 B458792:F458792 IX458792:JB458792 ST458792:SX458792 ACP458792:ACT458792 AML458792:AMP458792 AWH458792:AWL458792 BGD458792:BGH458792 BPZ458792:BQD458792 BZV458792:BZZ458792 CJR458792:CJV458792 CTN458792:CTR458792 DDJ458792:DDN458792 DNF458792:DNJ458792 DXB458792:DXF458792 EGX458792:EHB458792 EQT458792:EQX458792 FAP458792:FAT458792 FKL458792:FKP458792 FUH458792:FUL458792 GED458792:GEH458792 GNZ458792:GOD458792 GXV458792:GXZ458792 HHR458792:HHV458792 HRN458792:HRR458792 IBJ458792:IBN458792 ILF458792:ILJ458792 IVB458792:IVF458792 JEX458792:JFB458792 JOT458792:JOX458792 JYP458792:JYT458792 KIL458792:KIP458792 KSH458792:KSL458792 LCD458792:LCH458792 LLZ458792:LMD458792 LVV458792:LVZ458792 MFR458792:MFV458792 MPN458792:MPR458792 MZJ458792:MZN458792 NJF458792:NJJ458792 NTB458792:NTF458792 OCX458792:ODB458792 OMT458792:OMX458792 OWP458792:OWT458792 PGL458792:PGP458792 PQH458792:PQL458792 QAD458792:QAH458792 QJZ458792:QKD458792 QTV458792:QTZ458792 RDR458792:RDV458792 RNN458792:RNR458792 RXJ458792:RXN458792 SHF458792:SHJ458792 SRB458792:SRF458792 TAX458792:TBB458792 TKT458792:TKX458792 TUP458792:TUT458792 UEL458792:UEP458792 UOH458792:UOL458792 UYD458792:UYH458792 VHZ458792:VID458792 VRV458792:VRZ458792 WBR458792:WBV458792 WLN458792:WLR458792 WVJ458792:WVN458792 B524328:F524328 IX524328:JB524328 ST524328:SX524328 ACP524328:ACT524328 AML524328:AMP524328 AWH524328:AWL524328 BGD524328:BGH524328 BPZ524328:BQD524328 BZV524328:BZZ524328 CJR524328:CJV524328 CTN524328:CTR524328 DDJ524328:DDN524328 DNF524328:DNJ524328 DXB524328:DXF524328 EGX524328:EHB524328 EQT524328:EQX524328 FAP524328:FAT524328 FKL524328:FKP524328 FUH524328:FUL524328 GED524328:GEH524328 GNZ524328:GOD524328 GXV524328:GXZ524328 HHR524328:HHV524328 HRN524328:HRR524328 IBJ524328:IBN524328 ILF524328:ILJ524328 IVB524328:IVF524328 JEX524328:JFB524328 JOT524328:JOX524328 JYP524328:JYT524328 KIL524328:KIP524328 KSH524328:KSL524328 LCD524328:LCH524328 LLZ524328:LMD524328 LVV524328:LVZ524328 MFR524328:MFV524328 MPN524328:MPR524328 MZJ524328:MZN524328 NJF524328:NJJ524328 NTB524328:NTF524328 OCX524328:ODB524328 OMT524328:OMX524328 OWP524328:OWT524328 PGL524328:PGP524328 PQH524328:PQL524328 QAD524328:QAH524328 QJZ524328:QKD524328 QTV524328:QTZ524328 RDR524328:RDV524328 RNN524328:RNR524328 RXJ524328:RXN524328 SHF524328:SHJ524328 SRB524328:SRF524328 TAX524328:TBB524328 TKT524328:TKX524328 TUP524328:TUT524328 UEL524328:UEP524328 UOH524328:UOL524328 UYD524328:UYH524328 VHZ524328:VID524328 VRV524328:VRZ524328 WBR524328:WBV524328 WLN524328:WLR524328 WVJ524328:WVN524328 B589864:F589864 IX589864:JB589864 ST589864:SX589864 ACP589864:ACT589864 AML589864:AMP589864 AWH589864:AWL589864 BGD589864:BGH589864 BPZ589864:BQD589864 BZV589864:BZZ589864 CJR589864:CJV589864 CTN589864:CTR589864 DDJ589864:DDN589864 DNF589864:DNJ589864 DXB589864:DXF589864 EGX589864:EHB589864 EQT589864:EQX589864 FAP589864:FAT589864 FKL589864:FKP589864 FUH589864:FUL589864 GED589864:GEH589864 GNZ589864:GOD589864 GXV589864:GXZ589864 HHR589864:HHV589864 HRN589864:HRR589864 IBJ589864:IBN589864 ILF589864:ILJ589864 IVB589864:IVF589864 JEX589864:JFB589864 JOT589864:JOX589864 JYP589864:JYT589864 KIL589864:KIP589864 KSH589864:KSL589864 LCD589864:LCH589864 LLZ589864:LMD589864 LVV589864:LVZ589864 MFR589864:MFV589864 MPN589864:MPR589864 MZJ589864:MZN589864 NJF589864:NJJ589864 NTB589864:NTF589864 OCX589864:ODB589864 OMT589864:OMX589864 OWP589864:OWT589864 PGL589864:PGP589864 PQH589864:PQL589864 QAD589864:QAH589864 QJZ589864:QKD589864 QTV589864:QTZ589864 RDR589864:RDV589864 RNN589864:RNR589864 RXJ589864:RXN589864 SHF589864:SHJ589864 SRB589864:SRF589864 TAX589864:TBB589864 TKT589864:TKX589864 TUP589864:TUT589864 UEL589864:UEP589864 UOH589864:UOL589864 UYD589864:UYH589864 VHZ589864:VID589864 VRV589864:VRZ589864 WBR589864:WBV589864 WLN589864:WLR589864 WVJ589864:WVN589864 B655400:F655400 IX655400:JB655400 ST655400:SX655400 ACP655400:ACT655400 AML655400:AMP655400 AWH655400:AWL655400 BGD655400:BGH655400 BPZ655400:BQD655400 BZV655400:BZZ655400 CJR655400:CJV655400 CTN655400:CTR655400 DDJ655400:DDN655400 DNF655400:DNJ655400 DXB655400:DXF655400 EGX655400:EHB655400 EQT655400:EQX655400 FAP655400:FAT655400 FKL655400:FKP655400 FUH655400:FUL655400 GED655400:GEH655400 GNZ655400:GOD655400 GXV655400:GXZ655400 HHR655400:HHV655400 HRN655400:HRR655400 IBJ655400:IBN655400 ILF655400:ILJ655400 IVB655400:IVF655400 JEX655400:JFB655400 JOT655400:JOX655400 JYP655400:JYT655400 KIL655400:KIP655400 KSH655400:KSL655400 LCD655400:LCH655400 LLZ655400:LMD655400 LVV655400:LVZ655400 MFR655400:MFV655400 MPN655400:MPR655400 MZJ655400:MZN655400 NJF655400:NJJ655400 NTB655400:NTF655400 OCX655400:ODB655400 OMT655400:OMX655400 OWP655400:OWT655400 PGL655400:PGP655400 PQH655400:PQL655400 QAD655400:QAH655400 QJZ655400:QKD655400 QTV655400:QTZ655400 RDR655400:RDV655400 RNN655400:RNR655400 RXJ655400:RXN655400 SHF655400:SHJ655400 SRB655400:SRF655400 TAX655400:TBB655400 TKT655400:TKX655400 TUP655400:TUT655400 UEL655400:UEP655400 UOH655400:UOL655400 UYD655400:UYH655400 VHZ655400:VID655400 VRV655400:VRZ655400 WBR655400:WBV655400 WLN655400:WLR655400 WVJ655400:WVN655400 B720936:F720936 IX720936:JB720936 ST720936:SX720936 ACP720936:ACT720936 AML720936:AMP720936 AWH720936:AWL720936 BGD720936:BGH720936 BPZ720936:BQD720936 BZV720936:BZZ720936 CJR720936:CJV720936 CTN720936:CTR720936 DDJ720936:DDN720936 DNF720936:DNJ720936 DXB720936:DXF720936 EGX720936:EHB720936 EQT720936:EQX720936 FAP720936:FAT720936 FKL720936:FKP720936 FUH720936:FUL720936 GED720936:GEH720936 GNZ720936:GOD720936 GXV720936:GXZ720936 HHR720936:HHV720936 HRN720936:HRR720936 IBJ720936:IBN720936 ILF720936:ILJ720936 IVB720936:IVF720936 JEX720936:JFB720936 JOT720936:JOX720936 JYP720936:JYT720936 KIL720936:KIP720936 KSH720936:KSL720936 LCD720936:LCH720936 LLZ720936:LMD720936 LVV720936:LVZ720936 MFR720936:MFV720936 MPN720936:MPR720936 MZJ720936:MZN720936 NJF720936:NJJ720936 NTB720936:NTF720936 OCX720936:ODB720936 OMT720936:OMX720936 OWP720936:OWT720936 PGL720936:PGP720936 PQH720936:PQL720936 QAD720936:QAH720936 QJZ720936:QKD720936 QTV720936:QTZ720936 RDR720936:RDV720936 RNN720936:RNR720936 RXJ720936:RXN720936 SHF720936:SHJ720936 SRB720936:SRF720936 TAX720936:TBB720936 TKT720936:TKX720936 TUP720936:TUT720936 UEL720936:UEP720936 UOH720936:UOL720936 UYD720936:UYH720936 VHZ720936:VID720936 VRV720936:VRZ720936 WBR720936:WBV720936 WLN720936:WLR720936 WVJ720936:WVN720936 B786472:F786472 IX786472:JB786472 ST786472:SX786472 ACP786472:ACT786472 AML786472:AMP786472 AWH786472:AWL786472 BGD786472:BGH786472 BPZ786472:BQD786472 BZV786472:BZZ786472 CJR786472:CJV786472 CTN786472:CTR786472 DDJ786472:DDN786472 DNF786472:DNJ786472 DXB786472:DXF786472 EGX786472:EHB786472 EQT786472:EQX786472 FAP786472:FAT786472 FKL786472:FKP786472 FUH786472:FUL786472 GED786472:GEH786472 GNZ786472:GOD786472 GXV786472:GXZ786472 HHR786472:HHV786472 HRN786472:HRR786472 IBJ786472:IBN786472 ILF786472:ILJ786472 IVB786472:IVF786472 JEX786472:JFB786472 JOT786472:JOX786472 JYP786472:JYT786472 KIL786472:KIP786472 KSH786472:KSL786472 LCD786472:LCH786472 LLZ786472:LMD786472 LVV786472:LVZ786472 MFR786472:MFV786472 MPN786472:MPR786472 MZJ786472:MZN786472 NJF786472:NJJ786472 NTB786472:NTF786472 OCX786472:ODB786472 OMT786472:OMX786472 OWP786472:OWT786472 PGL786472:PGP786472 PQH786472:PQL786472 QAD786472:QAH786472 QJZ786472:QKD786472 QTV786472:QTZ786472 RDR786472:RDV786472 RNN786472:RNR786472 RXJ786472:RXN786472 SHF786472:SHJ786472 SRB786472:SRF786472 TAX786472:TBB786472 TKT786472:TKX786472 TUP786472:TUT786472 UEL786472:UEP786472 UOH786472:UOL786472 UYD786472:UYH786472 VHZ786472:VID786472 VRV786472:VRZ786472 WBR786472:WBV786472 WLN786472:WLR786472 WVJ786472:WVN786472 B852008:F852008 IX852008:JB852008 ST852008:SX852008 ACP852008:ACT852008 AML852008:AMP852008 AWH852008:AWL852008 BGD852008:BGH852008 BPZ852008:BQD852008 BZV852008:BZZ852008 CJR852008:CJV852008 CTN852008:CTR852008 DDJ852008:DDN852008 DNF852008:DNJ852008 DXB852008:DXF852008 EGX852008:EHB852008 EQT852008:EQX852008 FAP852008:FAT852008 FKL852008:FKP852008 FUH852008:FUL852008 GED852008:GEH852008 GNZ852008:GOD852008 GXV852008:GXZ852008 HHR852008:HHV852008 HRN852008:HRR852008 IBJ852008:IBN852008 ILF852008:ILJ852008 IVB852008:IVF852008 JEX852008:JFB852008 JOT852008:JOX852008 JYP852008:JYT852008 KIL852008:KIP852008 KSH852008:KSL852008 LCD852008:LCH852008 LLZ852008:LMD852008 LVV852008:LVZ852008 MFR852008:MFV852008 MPN852008:MPR852008 MZJ852008:MZN852008 NJF852008:NJJ852008 NTB852008:NTF852008 OCX852008:ODB852008 OMT852008:OMX852008 OWP852008:OWT852008 PGL852008:PGP852008 PQH852008:PQL852008 QAD852008:QAH852008 QJZ852008:QKD852008 QTV852008:QTZ852008 RDR852008:RDV852008 RNN852008:RNR852008 RXJ852008:RXN852008 SHF852008:SHJ852008 SRB852008:SRF852008 TAX852008:TBB852008 TKT852008:TKX852008 TUP852008:TUT852008 UEL852008:UEP852008 UOH852008:UOL852008 UYD852008:UYH852008 VHZ852008:VID852008 VRV852008:VRZ852008 WBR852008:WBV852008 WLN852008:WLR852008 WVJ852008:WVN852008 B917544:F917544 IX917544:JB917544 ST917544:SX917544 ACP917544:ACT917544 AML917544:AMP917544 AWH917544:AWL917544 BGD917544:BGH917544 BPZ917544:BQD917544 BZV917544:BZZ917544 CJR917544:CJV917544 CTN917544:CTR917544 DDJ917544:DDN917544 DNF917544:DNJ917544 DXB917544:DXF917544 EGX917544:EHB917544 EQT917544:EQX917544 FAP917544:FAT917544 FKL917544:FKP917544 FUH917544:FUL917544 GED917544:GEH917544 GNZ917544:GOD917544 GXV917544:GXZ917544 HHR917544:HHV917544 HRN917544:HRR917544 IBJ917544:IBN917544 ILF917544:ILJ917544 IVB917544:IVF917544 JEX917544:JFB917544 JOT917544:JOX917544 JYP917544:JYT917544 KIL917544:KIP917544 KSH917544:KSL917544 LCD917544:LCH917544 LLZ917544:LMD917544 LVV917544:LVZ917544 MFR917544:MFV917544 MPN917544:MPR917544 MZJ917544:MZN917544 NJF917544:NJJ917544 NTB917544:NTF917544 OCX917544:ODB917544 OMT917544:OMX917544 OWP917544:OWT917544 PGL917544:PGP917544 PQH917544:PQL917544 QAD917544:QAH917544 QJZ917544:QKD917544 QTV917544:QTZ917544 RDR917544:RDV917544 RNN917544:RNR917544 RXJ917544:RXN917544 SHF917544:SHJ917544 SRB917544:SRF917544 TAX917544:TBB917544 TKT917544:TKX917544 TUP917544:TUT917544 UEL917544:UEP917544 UOH917544:UOL917544 UYD917544:UYH917544 VHZ917544:VID917544 VRV917544:VRZ917544 WBR917544:WBV917544 WLN917544:WLR917544 WVJ917544:WVN917544 B983080:F983080 IX983080:JB983080 ST983080:SX983080 ACP983080:ACT983080 AML983080:AMP983080 AWH983080:AWL983080 BGD983080:BGH983080 BPZ983080:BQD983080 BZV983080:BZZ983080 CJR983080:CJV983080 CTN983080:CTR983080 DDJ983080:DDN983080 DNF983080:DNJ983080 DXB983080:DXF983080 EGX983080:EHB983080 EQT983080:EQX983080 FAP983080:FAT983080 FKL983080:FKP983080 FUH983080:FUL983080 GED983080:GEH983080 GNZ983080:GOD983080 GXV983080:GXZ983080 HHR983080:HHV983080 HRN983080:HRR983080 IBJ983080:IBN983080 ILF983080:ILJ983080 IVB983080:IVF983080 JEX983080:JFB983080 JOT983080:JOX983080 JYP983080:JYT983080 KIL983080:KIP983080 KSH983080:KSL983080 LCD983080:LCH983080 LLZ983080:LMD983080 LVV983080:LVZ983080 MFR983080:MFV983080 MPN983080:MPR983080 MZJ983080:MZN983080 NJF983080:NJJ983080 NTB983080:NTF983080 OCX983080:ODB983080 OMT983080:OMX983080 OWP983080:OWT983080 PGL983080:PGP983080 PQH983080:PQL983080 QAD983080:QAH983080 QJZ983080:QKD983080 QTV983080:QTZ983080 RDR983080:RDV983080 RNN983080:RNR983080 RXJ983080:RXN983080 SHF983080:SHJ983080 SRB983080:SRF983080 TAX983080:TBB983080 TKT983080:TKX983080 TUP983080:TUT983080 UEL983080:UEP983080 UOH983080:UOL983080 UYD983080:UYH983080 VHZ983080:VID983080 VRV983080:VRZ983080 WBR983080:WBV983080 WLN983080:WLR983080">
      <formula1>$A$21:$A$28</formula1>
    </dataValidation>
    <dataValidation type="whole" allowBlank="1" showInputMessage="1" showErrorMessage="1" promptTitle="Количество уроков" prompt="Введите количество уроков " sqref="D45">
      <formula1>1</formula1>
      <formula2>10</formula2>
    </dataValidation>
    <dataValidation type="list" allowBlank="1" showInputMessage="1" showErrorMessage="1" promptTitle="Тип школы" prompt="Укажите тип школы" sqref="B11">
      <formula1>"начальная, основная, средняя"</formula1>
    </dataValidation>
    <dataValidation allowBlank="1" showErrorMessage="1" sqref="B7:F7"/>
    <dataValidation allowBlank="1" showErrorMessage="1" promptTitle="Число уроков математики в неделю" prompt="Введите количество уроков " sqref="C28"/>
    <dataValidation type="whole" allowBlank="1" showInputMessage="1" showErrorMessage="1" promptTitle="Количество уроков" prompt="Введите количество уроков " sqref="C27 D36">
      <formula1>1</formula1>
      <formula2>10</formula2>
    </dataValidation>
  </dataValidations>
  <pageMargins left="0.35433070866141736" right="0.35433070866141736" top="1.0536458333333334" bottom="0.59055118110236227" header="0.51181102362204722" footer="0.51181102362204722"/>
  <pageSetup paperSize="9" scale="83" fitToHeight="0" orientation="portrait" r:id="rId1"/>
  <headerFooter alignWithMargins="0">
    <oddHeader>&amp;CКГБУ "Региональный центр оценки качества образования"</oddHeader>
  </headerFooter>
  <extLst>
    <ext xmlns:x14="http://schemas.microsoft.com/office/spreadsheetml/2009/9/main" uri="{CCE6A557-97BC-4b89-ADB6-D9C93CAAB3DF}">
      <x14:dataValidations xmlns:xm="http://schemas.microsoft.com/office/excel/2006/main" xWindow="981" yWindow="389" count="7">
        <x14:dataValidation type="list" allowBlank="1" showInputMessage="1" showErrorMessage="1" promptTitle="Вид школы" prompt="Укажите вид школы">
          <x14:formula1>
            <xm:f>'Для анкеты'!$A$4:$A$11</xm:f>
          </x14:formula1>
          <xm:sqref>B15:F15</xm:sqref>
        </x14:dataValidation>
        <x14:dataValidation type="list" allowBlank="1" showInputMessage="1" showErrorMessage="1" promptTitle="Ваша категория" prompt="Высшая, Первая, Вторая, Соответствие должности; Не имею">
          <x14:formula1>
            <xm:f>'Для анкеты'!$A$69:$A$74</xm:f>
          </x14:formula1>
          <xm:sqref>B65</xm:sqref>
        </x14:dataValidation>
        <x14:dataValidation type="list" allowBlank="1" showInputMessage="1" showErrorMessage="1" promptTitle="Автор учебника" prompt="Укажите автора учебника по матматике">
          <x14:formula1>
            <xm:f>'Для анкеты'!$A$13:$A$26</xm:f>
          </x14:formula1>
          <xm:sqref>B32:F32</xm:sqref>
        </x14:dataValidation>
        <x14:dataValidation type="list" allowBlank="1" showInputMessage="1" showErrorMessage="1" promptTitle="Автор учебника" prompt="Укажите автора учебника по русскому языку">
          <x14:formula1>
            <xm:f>'Для анкеты'!$A$28:$A$40</xm:f>
          </x14:formula1>
          <xm:sqref>B41:F41</xm:sqref>
        </x14:dataValidation>
        <x14:dataValidation type="list" allowBlank="1" showInputMessage="1" showErrorMessage="1" promptTitle="Автор учебника" prompt="Укажите автора учебника по чтению">
          <x14:formula1>
            <xm:f>'Для анкеты'!$A$42:$A$56</xm:f>
          </x14:formula1>
          <xm:sqref>B50:F50</xm:sqref>
        </x14:dataValidation>
        <x14:dataValidation type="list" allowBlank="1" showInputMessage="1" showErrorMessage="1" promptTitle="Причины трудностей у детей" prompt="Выберите из списка">
          <x14:formula1>
            <xm:f>'Для анкеты'!$A$58:$A$67</xm:f>
          </x14:formula1>
          <xm:sqref>B57:F57</xm:sqref>
        </x14:dataValidation>
        <x14:dataValidation type="list" allowBlank="1" showInputMessage="1" showErrorMessage="1" promptTitle="Причины трудностей у детей" prompt="Выберите из списка">
          <x14:formula1>
            <xm:f>'Для анкеты'!$A$58:$A$67</xm:f>
          </x14:formula1>
          <xm:sqref>B55:F55</xm:sqref>
        </x14:dataValidation>
      </x14:dataValidations>
    </ext>
  </extLst>
</worksheet>
</file>

<file path=xl/worksheets/sheet3.xml><?xml version="1.0" encoding="utf-8"?>
<worksheet xmlns="http://schemas.openxmlformats.org/spreadsheetml/2006/main" xmlns:r="http://schemas.openxmlformats.org/officeDocument/2006/relationships">
  <dimension ref="A3:A74"/>
  <sheetViews>
    <sheetView topLeftCell="A7" workbookViewId="0">
      <selection activeCell="A75" sqref="A75"/>
    </sheetView>
  </sheetViews>
  <sheetFormatPr defaultRowHeight="12.75"/>
  <cols>
    <col min="1" max="1" width="54.7109375" customWidth="1"/>
  </cols>
  <sheetData>
    <row r="3" spans="1:1">
      <c r="A3" s="219" t="s">
        <v>310</v>
      </c>
    </row>
    <row r="4" spans="1:1">
      <c r="A4" s="220" t="s">
        <v>69</v>
      </c>
    </row>
    <row r="5" spans="1:1">
      <c r="A5" s="220" t="s">
        <v>72</v>
      </c>
    </row>
    <row r="6" spans="1:1">
      <c r="A6" s="220" t="s">
        <v>70</v>
      </c>
    </row>
    <row r="7" spans="1:1">
      <c r="A7" s="220" t="s">
        <v>73</v>
      </c>
    </row>
    <row r="8" spans="1:1">
      <c r="A8" s="220" t="s">
        <v>76</v>
      </c>
    </row>
    <row r="9" spans="1:1">
      <c r="A9" s="220" t="s">
        <v>71</v>
      </c>
    </row>
    <row r="10" spans="1:1">
      <c r="A10" s="220" t="s">
        <v>74</v>
      </c>
    </row>
    <row r="11" spans="1:1">
      <c r="A11" s="220" t="s">
        <v>75</v>
      </c>
    </row>
    <row r="12" spans="1:1">
      <c r="A12" s="221" t="s">
        <v>266</v>
      </c>
    </row>
    <row r="13" spans="1:1">
      <c r="A13" t="s">
        <v>267</v>
      </c>
    </row>
    <row r="14" spans="1:1">
      <c r="A14" t="s">
        <v>268</v>
      </c>
    </row>
    <row r="15" spans="1:1">
      <c r="A15" t="s">
        <v>269</v>
      </c>
    </row>
    <row r="16" spans="1:1">
      <c r="A16" t="s">
        <v>270</v>
      </c>
    </row>
    <row r="17" spans="1:1">
      <c r="A17" t="s">
        <v>271</v>
      </c>
    </row>
    <row r="18" spans="1:1">
      <c r="A18" t="s">
        <v>272</v>
      </c>
    </row>
    <row r="19" spans="1:1">
      <c r="A19" t="s">
        <v>273</v>
      </c>
    </row>
    <row r="20" spans="1:1">
      <c r="A20" t="s">
        <v>274</v>
      </c>
    </row>
    <row r="21" spans="1:1">
      <c r="A21" t="s">
        <v>275</v>
      </c>
    </row>
    <row r="22" spans="1:1">
      <c r="A22" t="s">
        <v>276</v>
      </c>
    </row>
    <row r="23" spans="1:1">
      <c r="A23" t="s">
        <v>277</v>
      </c>
    </row>
    <row r="24" spans="1:1">
      <c r="A24" t="s">
        <v>278</v>
      </c>
    </row>
    <row r="25" spans="1:1">
      <c r="A25" t="s">
        <v>279</v>
      </c>
    </row>
    <row r="26" spans="1:1">
      <c r="A26" t="s">
        <v>280</v>
      </c>
    </row>
    <row r="27" spans="1:1">
      <c r="A27" s="348" t="s">
        <v>77</v>
      </c>
    </row>
    <row r="28" spans="1:1">
      <c r="A28" t="s">
        <v>283</v>
      </c>
    </row>
    <row r="29" spans="1:1">
      <c r="A29" t="s">
        <v>284</v>
      </c>
    </row>
    <row r="30" spans="1:1">
      <c r="A30" t="s">
        <v>285</v>
      </c>
    </row>
    <row r="31" spans="1:1">
      <c r="A31" t="s">
        <v>286</v>
      </c>
    </row>
    <row r="32" spans="1:1">
      <c r="A32" t="s">
        <v>287</v>
      </c>
    </row>
    <row r="33" spans="1:1">
      <c r="A33" t="s">
        <v>288</v>
      </c>
    </row>
    <row r="34" spans="1:1">
      <c r="A34" t="s">
        <v>289</v>
      </c>
    </row>
    <row r="35" spans="1:1">
      <c r="A35" t="s">
        <v>290</v>
      </c>
    </row>
    <row r="36" spans="1:1">
      <c r="A36" t="s">
        <v>291</v>
      </c>
    </row>
    <row r="37" spans="1:1">
      <c r="A37" t="s">
        <v>292</v>
      </c>
    </row>
    <row r="38" spans="1:1">
      <c r="A38" t="s">
        <v>293</v>
      </c>
    </row>
    <row r="39" spans="1:1">
      <c r="A39" t="s">
        <v>294</v>
      </c>
    </row>
    <row r="40" spans="1:1">
      <c r="A40" t="s">
        <v>280</v>
      </c>
    </row>
    <row r="41" spans="1:1">
      <c r="A41" s="348" t="s">
        <v>297</v>
      </c>
    </row>
    <row r="42" spans="1:1">
      <c r="A42" t="s">
        <v>284</v>
      </c>
    </row>
    <row r="43" spans="1:1">
      <c r="A43" t="s">
        <v>298</v>
      </c>
    </row>
    <row r="44" spans="1:1">
      <c r="A44" t="s">
        <v>299</v>
      </c>
    </row>
    <row r="45" spans="1:1">
      <c r="A45" t="s">
        <v>300</v>
      </c>
    </row>
    <row r="46" spans="1:1">
      <c r="A46" t="s">
        <v>301</v>
      </c>
    </row>
    <row r="47" spans="1:1">
      <c r="A47" t="s">
        <v>302</v>
      </c>
    </row>
    <row r="48" spans="1:1">
      <c r="A48" t="s">
        <v>303</v>
      </c>
    </row>
    <row r="49" spans="1:1">
      <c r="A49" t="s">
        <v>304</v>
      </c>
    </row>
    <row r="50" spans="1:1">
      <c r="A50" t="s">
        <v>305</v>
      </c>
    </row>
    <row r="51" spans="1:1">
      <c r="A51" t="s">
        <v>306</v>
      </c>
    </row>
    <row r="52" spans="1:1">
      <c r="A52" t="s">
        <v>307</v>
      </c>
    </row>
    <row r="53" spans="1:1">
      <c r="A53" t="s">
        <v>308</v>
      </c>
    </row>
    <row r="54" spans="1:1">
      <c r="A54" t="s">
        <v>309</v>
      </c>
    </row>
    <row r="55" spans="1:1">
      <c r="A55" t="s">
        <v>294</v>
      </c>
    </row>
    <row r="56" spans="1:1">
      <c r="A56" t="s">
        <v>280</v>
      </c>
    </row>
    <row r="57" spans="1:1">
      <c r="A57" s="348" t="s">
        <v>313</v>
      </c>
    </row>
    <row r="58" spans="1:1">
      <c r="A58" s="349" t="s">
        <v>314</v>
      </c>
    </row>
    <row r="59" spans="1:1">
      <c r="A59" s="349" t="s">
        <v>315</v>
      </c>
    </row>
    <row r="60" spans="1:1">
      <c r="A60" s="349" t="s">
        <v>316</v>
      </c>
    </row>
    <row r="61" spans="1:1">
      <c r="A61" s="349" t="s">
        <v>317</v>
      </c>
    </row>
    <row r="62" spans="1:1">
      <c r="A62" s="349" t="s">
        <v>318</v>
      </c>
    </row>
    <row r="63" spans="1:1">
      <c r="A63" s="349" t="s">
        <v>319</v>
      </c>
    </row>
    <row r="64" spans="1:1">
      <c r="A64" s="349" t="s">
        <v>320</v>
      </c>
    </row>
    <row r="65" spans="1:1">
      <c r="A65" s="349" t="s">
        <v>321</v>
      </c>
    </row>
    <row r="66" spans="1:1">
      <c r="A66" s="349" t="s">
        <v>322</v>
      </c>
    </row>
    <row r="67" spans="1:1">
      <c r="A67" s="349" t="s">
        <v>323</v>
      </c>
    </row>
    <row r="68" spans="1:1">
      <c r="A68" s="221" t="s">
        <v>328</v>
      </c>
    </row>
    <row r="69" spans="1:1">
      <c r="A69" s="220" t="s">
        <v>78</v>
      </c>
    </row>
    <row r="70" spans="1:1">
      <c r="A70" s="220" t="s">
        <v>79</v>
      </c>
    </row>
    <row r="71" spans="1:1">
      <c r="A71" s="220" t="s">
        <v>80</v>
      </c>
    </row>
    <row r="72" spans="1:1">
      <c r="A72" s="220" t="s">
        <v>81</v>
      </c>
    </row>
    <row r="73" spans="1:1">
      <c r="A73" s="220" t="s">
        <v>82</v>
      </c>
    </row>
    <row r="74" spans="1:1">
      <c r="A74" s="220" t="s">
        <v>83</v>
      </c>
    </row>
  </sheetData>
  <sheetProtection password="C621"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codeName="Лист4">
    <tabColor rgb="FFFFFF00"/>
  </sheetPr>
  <dimension ref="A1:DE167"/>
  <sheetViews>
    <sheetView showGridLines="0" topLeftCell="D10" zoomScale="90" zoomScaleNormal="90" zoomScalePageLayoutView="90" workbookViewId="0">
      <selection activeCell="K6" sqref="K6:N6"/>
    </sheetView>
  </sheetViews>
  <sheetFormatPr defaultRowHeight="12.75"/>
  <cols>
    <col min="1" max="1" width="16.5703125" style="6" hidden="1" customWidth="1"/>
    <col min="2" max="2" width="4.85546875" style="6" customWidth="1"/>
    <col min="3" max="3" width="4.28515625" style="6" bestFit="1" customWidth="1"/>
    <col min="4" max="4" width="29" style="6" customWidth="1"/>
    <col min="5" max="5" width="4" style="6" customWidth="1"/>
    <col min="6" max="21" width="5.5703125" style="6" customWidth="1"/>
    <col min="22" max="25" width="5.5703125" style="6" hidden="1" customWidth="1"/>
    <col min="26" max="27" width="5.42578125" style="6" hidden="1" customWidth="1"/>
    <col min="28" max="28" width="5.7109375" style="6" hidden="1" customWidth="1"/>
    <col min="29" max="46" width="5.42578125" style="6" hidden="1" customWidth="1"/>
    <col min="47" max="47" width="7.85546875" style="6" customWidth="1"/>
    <col min="48" max="48" width="8.5703125" style="6" customWidth="1"/>
    <col min="49" max="49" width="14.7109375" style="6" customWidth="1"/>
    <col min="50" max="50" width="15.85546875" style="6" customWidth="1"/>
    <col min="51" max="51" width="14.7109375" style="6" customWidth="1"/>
    <col min="52" max="52" width="16.140625" style="6" customWidth="1"/>
    <col min="53" max="53" width="18.7109375" style="6" customWidth="1"/>
    <col min="54" max="54" width="8.140625" style="1" customWidth="1"/>
    <col min="55" max="56" width="8.140625" style="194" customWidth="1"/>
    <col min="57" max="57" width="12" style="194" customWidth="1"/>
    <col min="58" max="58" width="8.28515625" style="194" customWidth="1"/>
    <col min="59" max="59" width="13.140625" style="1" customWidth="1"/>
    <col min="60" max="60" width="5.42578125" style="1" customWidth="1"/>
    <col min="61" max="61" width="8.28515625" style="1" hidden="1" customWidth="1"/>
    <col min="62" max="62" width="4.28515625" style="1" hidden="1" customWidth="1"/>
    <col min="63" max="78" width="5.5703125" style="1" hidden="1" customWidth="1"/>
    <col min="79" max="79" width="6.85546875" style="1" hidden="1" customWidth="1"/>
    <col min="80" max="82" width="4.28515625" style="1" hidden="1" customWidth="1"/>
    <col min="83" max="85" width="9.5703125" style="1" hidden="1" customWidth="1"/>
    <col min="86" max="86" width="8.28515625" style="1" customWidth="1"/>
    <col min="87" max="109" width="4" style="1" customWidth="1"/>
    <col min="110" max="16384" width="9.140625" style="6"/>
  </cols>
  <sheetData>
    <row r="1" spans="1:109" ht="17.25" customHeight="1">
      <c r="BB1" s="139"/>
      <c r="BC1" s="188"/>
      <c r="BD1" s="188"/>
      <c r="BE1" s="188"/>
      <c r="BF1" s="189"/>
      <c r="BG1" s="63"/>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row>
    <row r="2" spans="1:109" ht="30.75" customHeight="1">
      <c r="B2" s="62"/>
      <c r="C2" s="42"/>
      <c r="D2" s="44"/>
      <c r="E2" s="447" t="s">
        <v>14</v>
      </c>
      <c r="F2" s="447"/>
      <c r="G2" s="447"/>
      <c r="H2" s="448"/>
      <c r="I2" s="443">
        <f>IF(NOT(ISBLANK('СПИСОК КЛАССА'!F1)),'СПИСОК КЛАССА'!F1,"")</f>
        <v>3866</v>
      </c>
      <c r="J2" s="444"/>
      <c r="K2" s="445"/>
      <c r="L2" s="446" t="s">
        <v>15</v>
      </c>
      <c r="M2" s="447"/>
      <c r="N2" s="448"/>
      <c r="O2" s="449" t="str">
        <f>IF(NOT(ISBLANK('СПИСОК КЛАССА'!H1)),'СПИСОК КЛАССА'!H1,"")</f>
        <v>0101</v>
      </c>
      <c r="P2" s="449"/>
      <c r="Q2" s="45"/>
      <c r="R2" s="45"/>
      <c r="S2" s="45"/>
      <c r="T2" s="45"/>
      <c r="U2" s="45"/>
      <c r="V2" s="45"/>
      <c r="W2" s="45"/>
      <c r="X2" s="45"/>
      <c r="Y2" s="45"/>
      <c r="Z2" s="45"/>
      <c r="AB2" s="45"/>
      <c r="AC2" s="45"/>
      <c r="AD2" s="45"/>
      <c r="AE2" s="45"/>
      <c r="AF2" s="45"/>
      <c r="AG2" s="45"/>
      <c r="AH2" s="45"/>
      <c r="AI2" s="45"/>
      <c r="AJ2" s="45"/>
      <c r="AK2" s="45"/>
      <c r="AL2" s="45"/>
      <c r="AM2" s="45"/>
      <c r="AN2" s="45"/>
      <c r="AO2" s="45"/>
      <c r="AP2" s="45"/>
      <c r="AQ2" s="45"/>
      <c r="AR2" s="45"/>
      <c r="AS2" s="45"/>
      <c r="AT2" s="45"/>
      <c r="AU2" s="45"/>
      <c r="AV2" s="42"/>
      <c r="AW2" s="128"/>
      <c r="AX2" s="129"/>
      <c r="AY2" s="129"/>
      <c r="AZ2" s="129"/>
      <c r="BA2" s="129"/>
      <c r="BB2" s="139"/>
      <c r="BC2" s="188"/>
      <c r="BD2" s="188"/>
      <c r="BE2" s="188"/>
      <c r="BF2" s="189"/>
      <c r="BG2" s="63"/>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row>
    <row r="3" spans="1:109">
      <c r="B3" s="62"/>
      <c r="C3" s="42"/>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130"/>
      <c r="AW3" s="130"/>
      <c r="AX3" s="129"/>
      <c r="AY3" s="129"/>
      <c r="AZ3" s="129"/>
      <c r="BA3" s="129"/>
      <c r="BB3" s="139"/>
      <c r="BC3" s="188"/>
      <c r="BD3" s="188"/>
      <c r="BE3" s="188"/>
      <c r="BF3" s="189"/>
      <c r="BG3" s="63"/>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row>
    <row r="4" spans="1:109" s="10" customFormat="1" ht="23.25" customHeight="1" thickBot="1">
      <c r="B4" s="50"/>
      <c r="C4" s="450" t="s">
        <v>22</v>
      </c>
      <c r="D4" s="450"/>
      <c r="E4" s="450"/>
      <c r="F4" s="450"/>
      <c r="G4" s="426" t="str">
        <f>IF(NOT(ISBLANK('СПИСОК КЛАССА'!E3)),'СПИСОК КЛАССА'!E3,"")</f>
        <v>муниципальное общеобразовательное учреждение средняя общеобразовательная школа с углубленным изучением отдельных предметов № 80</v>
      </c>
      <c r="H4" s="426"/>
      <c r="I4" s="426"/>
      <c r="J4" s="426"/>
      <c r="K4" s="426"/>
      <c r="L4" s="426"/>
      <c r="M4" s="426"/>
      <c r="N4" s="426"/>
      <c r="O4" s="426"/>
      <c r="P4" s="426"/>
      <c r="Q4" s="426"/>
      <c r="R4" s="426"/>
      <c r="S4" s="426"/>
      <c r="T4" s="426"/>
      <c r="U4" s="426"/>
      <c r="V4" s="426"/>
      <c r="W4" s="426"/>
      <c r="X4" s="426"/>
      <c r="Y4" s="426"/>
      <c r="Z4" s="88"/>
      <c r="AA4" s="88"/>
      <c r="AB4" s="88"/>
      <c r="AC4" s="88"/>
      <c r="AD4" s="88"/>
      <c r="AE4" s="88"/>
      <c r="AF4" s="88"/>
      <c r="AG4" s="88"/>
      <c r="AH4" s="88"/>
      <c r="AI4" s="88"/>
      <c r="AJ4" s="88"/>
      <c r="AK4" s="88"/>
      <c r="AL4" s="88"/>
      <c r="AM4" s="88"/>
      <c r="AN4" s="88"/>
      <c r="AO4" s="88"/>
      <c r="AP4" s="88"/>
      <c r="AQ4" s="88"/>
      <c r="AR4" s="88"/>
      <c r="AS4" s="88"/>
      <c r="AT4" s="88"/>
      <c r="AU4" s="49"/>
      <c r="AV4" s="130"/>
      <c r="AW4" s="131"/>
      <c r="AX4" s="132"/>
      <c r="AY4" s="132"/>
      <c r="AZ4" s="132"/>
      <c r="BA4" s="132"/>
      <c r="BB4" s="64"/>
      <c r="BC4" s="190"/>
      <c r="BD4" s="190"/>
      <c r="BE4" s="190"/>
      <c r="BF4" s="190"/>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row>
    <row r="5" spans="1:109" ht="13.5" thickBot="1">
      <c r="B5" s="62"/>
      <c r="C5" s="42"/>
      <c r="D5" s="51"/>
      <c r="E5" s="48"/>
      <c r="F5" s="48"/>
      <c r="G5" s="42"/>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133"/>
      <c r="AX5" s="134"/>
      <c r="AY5" s="134"/>
      <c r="AZ5" s="134"/>
      <c r="BA5" s="134"/>
      <c r="BB5" s="139"/>
      <c r="BC5" s="188"/>
      <c r="BD5" s="188"/>
      <c r="BE5" s="188"/>
      <c r="BF5" s="189"/>
      <c r="BG5" s="63"/>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row>
    <row r="6" spans="1:109" ht="30" customHeight="1" thickBot="1">
      <c r="B6" s="62"/>
      <c r="C6" s="42"/>
      <c r="D6" s="52" t="s">
        <v>23</v>
      </c>
      <c r="E6" s="52"/>
      <c r="F6" s="53">
        <f ca="1">$A$24</f>
        <v>29</v>
      </c>
      <c r="G6" s="42"/>
      <c r="I6" s="42"/>
      <c r="J6" s="52" t="s">
        <v>16</v>
      </c>
      <c r="K6" s="439" t="s">
        <v>364</v>
      </c>
      <c r="L6" s="439"/>
      <c r="M6" s="439"/>
      <c r="N6" s="439"/>
      <c r="O6" s="471" t="s">
        <v>17</v>
      </c>
      <c r="P6" s="471"/>
      <c r="Q6" s="471"/>
      <c r="R6" s="471"/>
      <c r="S6" s="471"/>
      <c r="T6" s="471"/>
      <c r="U6" s="471"/>
      <c r="V6" s="47"/>
      <c r="AA6" s="45"/>
      <c r="AU6" s="54" t="s">
        <v>359</v>
      </c>
      <c r="AV6" s="441"/>
      <c r="AW6" s="442"/>
      <c r="AX6" s="442"/>
      <c r="AY6" s="212"/>
      <c r="AZ6" s="269">
        <f>COUNTA(F11:AT11)</f>
        <v>16</v>
      </c>
      <c r="BA6" s="212"/>
      <c r="BB6" s="139"/>
      <c r="BC6" s="188"/>
      <c r="BD6" s="188"/>
      <c r="BE6" s="188"/>
      <c r="BF6" s="189"/>
      <c r="BG6" s="63"/>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row>
    <row r="7" spans="1:109">
      <c r="B7" s="62"/>
      <c r="C7" s="42"/>
      <c r="D7" s="55"/>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V7" s="47"/>
      <c r="AW7" s="130"/>
      <c r="AX7" s="440"/>
      <c r="AY7" s="440"/>
      <c r="AZ7" s="440"/>
      <c r="BA7" s="134"/>
      <c r="BB7" s="139"/>
      <c r="BC7" s="188"/>
      <c r="BD7" s="188"/>
      <c r="BE7" s="188"/>
      <c r="BF7" s="189"/>
      <c r="BG7" s="63"/>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row>
    <row r="8" spans="1:109" ht="16.5" thickBot="1">
      <c r="B8" s="65"/>
      <c r="C8" s="425" t="s">
        <v>147</v>
      </c>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90"/>
      <c r="AH8" s="90"/>
      <c r="AI8" s="90"/>
      <c r="AJ8" s="90"/>
      <c r="AK8" s="90"/>
      <c r="AL8" s="90"/>
      <c r="AM8" s="90"/>
      <c r="AN8" s="90"/>
      <c r="AO8" s="89"/>
      <c r="AP8" s="89"/>
      <c r="AQ8" s="89"/>
      <c r="AR8" s="89"/>
      <c r="AS8" s="89"/>
      <c r="AT8" s="89"/>
      <c r="AU8" s="89"/>
      <c r="AV8" s="89"/>
      <c r="AW8" s="135"/>
      <c r="AX8" s="440"/>
      <c r="AY8" s="440"/>
      <c r="AZ8" s="440"/>
      <c r="BA8" s="134"/>
      <c r="BB8" s="139"/>
      <c r="BC8" s="188"/>
      <c r="BD8" s="188"/>
      <c r="BE8" s="188"/>
      <c r="BF8" s="189"/>
      <c r="BG8" s="63"/>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row>
    <row r="9" spans="1:109" ht="34.5" customHeight="1">
      <c r="A9" s="56"/>
      <c r="B9" s="451" t="s">
        <v>10</v>
      </c>
      <c r="C9" s="454" t="s">
        <v>18</v>
      </c>
      <c r="D9" s="457" t="s">
        <v>11</v>
      </c>
      <c r="E9" s="460" t="s">
        <v>24</v>
      </c>
      <c r="F9" s="469" t="s">
        <v>25</v>
      </c>
      <c r="G9" s="470"/>
      <c r="H9" s="470"/>
      <c r="I9" s="470"/>
      <c r="J9" s="470"/>
      <c r="K9" s="470"/>
      <c r="L9" s="470"/>
      <c r="M9" s="470"/>
      <c r="N9" s="470"/>
      <c r="O9" s="470"/>
      <c r="P9" s="470"/>
      <c r="Q9" s="470"/>
      <c r="R9" s="470"/>
      <c r="S9" s="470"/>
      <c r="T9" s="470"/>
      <c r="U9" s="470"/>
      <c r="V9" s="242"/>
      <c r="W9" s="242"/>
      <c r="X9" s="258"/>
      <c r="Y9" s="242"/>
      <c r="Z9" s="242"/>
      <c r="AA9" s="242"/>
      <c r="AB9" s="242"/>
      <c r="AC9" s="242"/>
      <c r="AD9" s="242"/>
      <c r="AE9" s="242"/>
      <c r="AF9" s="242"/>
      <c r="AG9" s="242"/>
      <c r="AH9" s="242"/>
      <c r="AI9" s="242"/>
      <c r="AJ9" s="242"/>
      <c r="AK9" s="242"/>
      <c r="AL9" s="242"/>
      <c r="AM9" s="242"/>
      <c r="AN9" s="242"/>
      <c r="AO9" s="242"/>
      <c r="AP9" s="242"/>
      <c r="AQ9" s="242"/>
      <c r="AR9" s="242"/>
      <c r="AS9" s="242"/>
      <c r="AT9" s="243"/>
      <c r="AU9" s="427" t="s">
        <v>148</v>
      </c>
      <c r="AV9" s="430" t="s">
        <v>19</v>
      </c>
      <c r="AW9" s="433" t="s">
        <v>149</v>
      </c>
      <c r="AX9" s="433" t="s">
        <v>44</v>
      </c>
      <c r="AY9" s="436" t="s">
        <v>150</v>
      </c>
      <c r="AZ9" s="433" t="s">
        <v>45</v>
      </c>
      <c r="BA9" s="422" t="s">
        <v>26</v>
      </c>
      <c r="BB9" s="139"/>
      <c r="BC9" s="188"/>
      <c r="BD9" s="188"/>
      <c r="BE9" s="188"/>
      <c r="BF9" s="189"/>
      <c r="BG9" s="63"/>
      <c r="BH9" s="139"/>
      <c r="BI9" s="139"/>
      <c r="BJ9" s="139"/>
      <c r="BK9" s="475" t="s">
        <v>25</v>
      </c>
      <c r="BL9" s="464"/>
      <c r="BM9" s="464"/>
      <c r="BN9" s="464"/>
      <c r="BO9" s="464"/>
      <c r="BP9" s="464"/>
      <c r="BQ9" s="464"/>
      <c r="BR9" s="464"/>
      <c r="BS9" s="464"/>
      <c r="BT9" s="464"/>
      <c r="BU9" s="464"/>
      <c r="BV9" s="464"/>
      <c r="BW9" s="464"/>
      <c r="BX9" s="464"/>
      <c r="BY9" s="464"/>
      <c r="BZ9" s="465"/>
    </row>
    <row r="10" spans="1:109" ht="33.75" customHeight="1" thickBot="1">
      <c r="A10" s="57"/>
      <c r="B10" s="452"/>
      <c r="C10" s="455"/>
      <c r="D10" s="458"/>
      <c r="E10" s="461"/>
      <c r="F10" s="463" t="s">
        <v>142</v>
      </c>
      <c r="G10" s="464"/>
      <c r="H10" s="464"/>
      <c r="I10" s="464"/>
      <c r="J10" s="464"/>
      <c r="K10" s="464"/>
      <c r="L10" s="464"/>
      <c r="M10" s="464"/>
      <c r="N10" s="464"/>
      <c r="O10" s="465"/>
      <c r="P10" s="466" t="s">
        <v>146</v>
      </c>
      <c r="Q10" s="467"/>
      <c r="R10" s="467"/>
      <c r="S10" s="467"/>
      <c r="T10" s="467"/>
      <c r="U10" s="468"/>
      <c r="V10" s="277"/>
      <c r="W10" s="278"/>
      <c r="X10" s="181"/>
      <c r="Y10" s="87"/>
      <c r="Z10" s="87"/>
      <c r="AA10" s="87"/>
      <c r="AB10" s="87"/>
      <c r="AC10" s="87"/>
      <c r="AD10" s="87"/>
      <c r="AE10" s="87"/>
      <c r="AF10" s="87"/>
      <c r="AG10" s="87"/>
      <c r="AH10" s="87"/>
      <c r="AI10" s="87"/>
      <c r="AJ10" s="87"/>
      <c r="AK10" s="87"/>
      <c r="AL10" s="87"/>
      <c r="AM10" s="87"/>
      <c r="AN10" s="87"/>
      <c r="AO10" s="87"/>
      <c r="AP10" s="87"/>
      <c r="AQ10" s="87"/>
      <c r="AR10" s="87"/>
      <c r="AS10" s="87"/>
      <c r="AT10" s="202"/>
      <c r="AU10" s="428"/>
      <c r="AV10" s="431"/>
      <c r="AW10" s="434"/>
      <c r="AX10" s="434"/>
      <c r="AY10" s="437"/>
      <c r="AZ10" s="434"/>
      <c r="BA10" s="423"/>
      <c r="BB10" s="139"/>
      <c r="BC10" s="188"/>
      <c r="BD10" s="188"/>
      <c r="BE10" s="188"/>
      <c r="BF10" s="189"/>
      <c r="BG10" s="63"/>
      <c r="BH10" s="139"/>
      <c r="BI10" s="139"/>
      <c r="BJ10" s="139"/>
      <c r="BK10" s="476" t="s">
        <v>142</v>
      </c>
      <c r="BL10" s="477"/>
      <c r="BM10" s="477"/>
      <c r="BN10" s="477"/>
      <c r="BO10" s="477"/>
      <c r="BP10" s="477"/>
      <c r="BQ10" s="477"/>
      <c r="BR10" s="477"/>
      <c r="BS10" s="477"/>
      <c r="BT10" s="478"/>
      <c r="BU10" s="479" t="s">
        <v>146</v>
      </c>
      <c r="BV10" s="477"/>
      <c r="BW10" s="477"/>
      <c r="BX10" s="477"/>
      <c r="BY10" s="477"/>
      <c r="BZ10" s="478"/>
    </row>
    <row r="11" spans="1:109" ht="85.5" customHeight="1" thickBot="1">
      <c r="A11" s="57"/>
      <c r="B11" s="453"/>
      <c r="C11" s="456"/>
      <c r="D11" s="459"/>
      <c r="E11" s="462"/>
      <c r="F11" s="203">
        <v>1</v>
      </c>
      <c r="G11" s="105">
        <v>2</v>
      </c>
      <c r="H11" s="195">
        <v>3</v>
      </c>
      <c r="I11" s="105">
        <v>4</v>
      </c>
      <c r="J11" s="195">
        <v>5</v>
      </c>
      <c r="K11" s="105">
        <v>6</v>
      </c>
      <c r="L11" s="195">
        <v>7</v>
      </c>
      <c r="M11" s="105">
        <v>8</v>
      </c>
      <c r="N11" s="195">
        <v>9</v>
      </c>
      <c r="O11" s="105">
        <v>10</v>
      </c>
      <c r="P11" s="248">
        <v>11</v>
      </c>
      <c r="Q11" s="248">
        <v>12</v>
      </c>
      <c r="R11" s="248" t="s">
        <v>143</v>
      </c>
      <c r="S11" s="248" t="s">
        <v>144</v>
      </c>
      <c r="T11" s="259" t="s">
        <v>145</v>
      </c>
      <c r="U11" s="248">
        <v>14</v>
      </c>
      <c r="V11" s="247"/>
      <c r="W11" s="248"/>
      <c r="X11" s="195"/>
      <c r="Y11" s="244"/>
      <c r="Z11" s="105"/>
      <c r="AA11" s="245"/>
      <c r="AB11" s="105"/>
      <c r="AC11" s="246"/>
      <c r="AD11" s="105"/>
      <c r="AE11" s="246"/>
      <c r="AF11" s="105"/>
      <c r="AG11" s="246"/>
      <c r="AH11" s="105"/>
      <c r="AI11" s="246"/>
      <c r="AJ11" s="105"/>
      <c r="AK11" s="246"/>
      <c r="AL11" s="105"/>
      <c r="AM11" s="246"/>
      <c r="AN11" s="105"/>
      <c r="AO11" s="246"/>
      <c r="AP11" s="105"/>
      <c r="AQ11" s="246"/>
      <c r="AR11" s="105"/>
      <c r="AS11" s="246"/>
      <c r="AT11" s="369"/>
      <c r="AU11" s="429"/>
      <c r="AV11" s="432"/>
      <c r="AW11" s="435"/>
      <c r="AX11" s="435"/>
      <c r="AY11" s="438"/>
      <c r="AZ11" s="435"/>
      <c r="BA11" s="424"/>
      <c r="BB11" s="139"/>
      <c r="BC11" s="193"/>
      <c r="BD11" s="193"/>
      <c r="BE11" s="193"/>
      <c r="BF11" s="193"/>
      <c r="BG11" s="193"/>
      <c r="BH11" s="193"/>
      <c r="BI11" s="193"/>
      <c r="BJ11" s="193"/>
      <c r="BK11" s="287">
        <v>1</v>
      </c>
      <c r="BL11" s="286">
        <v>2</v>
      </c>
      <c r="BM11" s="286">
        <v>3</v>
      </c>
      <c r="BN11" s="285">
        <v>4</v>
      </c>
      <c r="BO11" s="286">
        <v>5</v>
      </c>
      <c r="BP11" s="287">
        <v>6</v>
      </c>
      <c r="BQ11" s="286">
        <v>7</v>
      </c>
      <c r="BR11" s="285">
        <v>8</v>
      </c>
      <c r="BS11" s="286">
        <v>9</v>
      </c>
      <c r="BT11" s="285">
        <v>10</v>
      </c>
      <c r="BU11" s="287">
        <v>11</v>
      </c>
      <c r="BV11" s="287">
        <v>12</v>
      </c>
      <c r="BW11" s="287" t="s">
        <v>143</v>
      </c>
      <c r="BX11" s="287" t="s">
        <v>144</v>
      </c>
      <c r="BY11" s="287" t="s">
        <v>145</v>
      </c>
      <c r="BZ11" s="285">
        <v>14</v>
      </c>
    </row>
    <row r="12" spans="1:109" ht="26.25" hidden="1" customHeight="1" thickBot="1">
      <c r="A12" s="57"/>
      <c r="B12" s="231"/>
      <c r="C12" s="103"/>
      <c r="D12" s="104" t="s">
        <v>28</v>
      </c>
      <c r="E12" s="250"/>
      <c r="F12" s="249"/>
      <c r="G12" s="241"/>
      <c r="H12" s="241"/>
      <c r="I12" s="241"/>
      <c r="J12" s="241"/>
      <c r="K12" s="241"/>
      <c r="L12" s="241"/>
      <c r="M12" s="241"/>
      <c r="N12" s="241"/>
      <c r="O12" s="241"/>
      <c r="P12" s="241"/>
      <c r="Q12" s="241"/>
      <c r="R12" s="241"/>
      <c r="S12" s="241"/>
      <c r="T12" s="241"/>
      <c r="U12" s="241"/>
      <c r="V12" s="241"/>
      <c r="W12" s="241"/>
      <c r="X12" s="67"/>
      <c r="Y12" s="67"/>
      <c r="Z12" s="67"/>
      <c r="AA12" s="67"/>
      <c r="AB12" s="67"/>
      <c r="AC12" s="67"/>
      <c r="AD12" s="67"/>
      <c r="AE12" s="67"/>
      <c r="AF12" s="67"/>
      <c r="AG12" s="67"/>
      <c r="AH12" s="67"/>
      <c r="AI12" s="67"/>
      <c r="AJ12" s="67"/>
      <c r="AK12" s="67"/>
      <c r="AL12" s="67"/>
      <c r="AM12" s="67"/>
      <c r="AN12" s="67"/>
      <c r="AO12" s="67"/>
      <c r="AP12" s="67"/>
      <c r="AQ12" s="67"/>
      <c r="AR12" s="67"/>
      <c r="AS12" s="67"/>
      <c r="AT12" s="101"/>
      <c r="AU12" s="68">
        <v>19</v>
      </c>
      <c r="AV12" s="69"/>
      <c r="AW12" s="70">
        <v>10</v>
      </c>
      <c r="AX12" s="70"/>
      <c r="AY12" s="70">
        <v>9</v>
      </c>
      <c r="AZ12" s="70"/>
      <c r="BA12" s="279"/>
      <c r="BB12" s="139"/>
      <c r="BC12" s="188"/>
      <c r="BD12" s="188"/>
      <c r="BE12" s="188"/>
      <c r="BF12" s="189"/>
      <c r="BG12" s="63"/>
      <c r="BH12" s="139"/>
      <c r="BI12" s="139"/>
      <c r="BJ12" s="184">
        <f ca="1">SUM(BK12:BZ12)</f>
        <v>0</v>
      </c>
      <c r="BK12" s="284">
        <f ca="1">IFERROR(IF(SUM(BK15:BK24)=$F$6,0,1), 0)</f>
        <v>0</v>
      </c>
      <c r="BL12" s="284">
        <f t="shared" ref="BL12:BQ12" ca="1" si="0">IFERROR(IF(SUM(BL15:BL24)=$F$6,0,1), 0)</f>
        <v>0</v>
      </c>
      <c r="BM12" s="284">
        <f t="shared" ca="1" si="0"/>
        <v>0</v>
      </c>
      <c r="BN12" s="284">
        <f t="shared" ca="1" si="0"/>
        <v>0</v>
      </c>
      <c r="BO12" s="284">
        <f t="shared" ca="1" si="0"/>
        <v>0</v>
      </c>
      <c r="BP12" s="284">
        <f t="shared" ca="1" si="0"/>
        <v>0</v>
      </c>
      <c r="BQ12" s="284">
        <f t="shared" ca="1" si="0"/>
        <v>0</v>
      </c>
      <c r="BR12" s="284">
        <f ca="1">IFERROR(IF(SUM(BR15:BR24)=$F$6,0,1), 0)</f>
        <v>0</v>
      </c>
      <c r="BS12" s="284">
        <f t="shared" ref="BS12:BY12" ca="1" si="1">IFERROR(IF(SUM(BS15:BS24)=$F$6,0,1), 0)</f>
        <v>0</v>
      </c>
      <c r="BT12" s="284">
        <f t="shared" ca="1" si="1"/>
        <v>0</v>
      </c>
      <c r="BU12" s="284">
        <f t="shared" ca="1" si="1"/>
        <v>0</v>
      </c>
      <c r="BV12" s="284">
        <f t="shared" ca="1" si="1"/>
        <v>0</v>
      </c>
      <c r="BW12" s="284">
        <f t="shared" ca="1" si="1"/>
        <v>0</v>
      </c>
      <c r="BX12" s="284">
        <f t="shared" ca="1" si="1"/>
        <v>0</v>
      </c>
      <c r="BY12" s="284">
        <f t="shared" ca="1" si="1"/>
        <v>0</v>
      </c>
      <c r="BZ12" s="284">
        <f ca="1">IFERROR(IF(SUM(BZ15:BZ24)=$F$6,0,1), 0)</f>
        <v>0</v>
      </c>
    </row>
    <row r="13" spans="1:109" ht="20.25" hidden="1" customHeight="1">
      <c r="A13" s="57"/>
      <c r="B13" s="233"/>
      <c r="C13" s="66"/>
      <c r="D13" s="93"/>
      <c r="E13" s="232"/>
      <c r="F13" s="92"/>
      <c r="G13" s="67"/>
      <c r="H13" s="67"/>
      <c r="I13" s="67"/>
      <c r="J13" s="67"/>
      <c r="K13" s="67"/>
      <c r="L13" s="67"/>
      <c r="M13" s="67"/>
      <c r="N13" s="67"/>
      <c r="O13" s="67"/>
      <c r="P13" s="67"/>
      <c r="Q13" s="67"/>
      <c r="R13" s="67"/>
      <c r="S13" s="71"/>
      <c r="T13" s="71"/>
      <c r="U13" s="101"/>
      <c r="V13" s="71"/>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96"/>
      <c r="AU13" s="68"/>
      <c r="AV13" s="69"/>
      <c r="AW13" s="70"/>
      <c r="AX13" s="70"/>
      <c r="AY13" s="70"/>
      <c r="AZ13" s="70"/>
      <c r="BA13" s="279"/>
      <c r="BB13" s="139"/>
      <c r="BC13" s="188"/>
      <c r="BD13" s="188"/>
      <c r="BE13" s="188"/>
      <c r="BF13" s="189"/>
      <c r="BG13" s="63"/>
      <c r="BH13" s="139"/>
      <c r="BI13" s="139"/>
      <c r="BJ13" s="139"/>
      <c r="BK13" s="71"/>
      <c r="BL13" s="71"/>
      <c r="BM13" s="71"/>
      <c r="BN13" s="71"/>
      <c r="BO13" s="71"/>
      <c r="BP13" s="71"/>
      <c r="BQ13" s="71"/>
      <c r="BR13" s="71"/>
      <c r="BS13" s="71"/>
      <c r="BT13" s="71"/>
      <c r="BU13" s="71"/>
      <c r="BV13" s="71"/>
      <c r="BW13" s="71"/>
      <c r="BX13" s="71"/>
      <c r="BY13" s="71"/>
      <c r="BZ13" s="71"/>
    </row>
    <row r="14" spans="1:109" ht="20.25" hidden="1" customHeight="1">
      <c r="A14" s="57"/>
      <c r="B14" s="233"/>
      <c r="C14" s="66"/>
      <c r="D14" s="93"/>
      <c r="E14" s="102"/>
      <c r="F14" s="92"/>
      <c r="G14" s="67"/>
      <c r="H14" s="67"/>
      <c r="I14" s="67"/>
      <c r="J14" s="67"/>
      <c r="K14" s="67"/>
      <c r="L14" s="67"/>
      <c r="M14" s="67"/>
      <c r="N14" s="67"/>
      <c r="O14" s="67"/>
      <c r="P14" s="67"/>
      <c r="Q14" s="67"/>
      <c r="R14" s="67"/>
      <c r="S14" s="71"/>
      <c r="T14" s="71"/>
      <c r="U14" s="101"/>
      <c r="V14" s="71"/>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96"/>
      <c r="AU14" s="68"/>
      <c r="AV14" s="69"/>
      <c r="AW14" s="70"/>
      <c r="AX14" s="70"/>
      <c r="AY14" s="70"/>
      <c r="AZ14" s="70"/>
      <c r="BA14" s="279"/>
      <c r="BB14" s="139"/>
      <c r="BC14" s="188"/>
      <c r="BD14" s="188"/>
      <c r="BE14" s="188"/>
      <c r="BF14" s="189"/>
      <c r="BG14" s="63"/>
      <c r="BH14" s="139"/>
      <c r="BI14" s="139"/>
      <c r="BJ14" s="139"/>
      <c r="BK14" s="71"/>
      <c r="BL14" s="71"/>
      <c r="BM14" s="71"/>
      <c r="BN14" s="71"/>
      <c r="BO14" s="71"/>
      <c r="BP14" s="71"/>
      <c r="BQ14" s="71"/>
      <c r="BR14" s="71"/>
      <c r="BS14" s="71"/>
      <c r="BT14" s="71"/>
      <c r="BU14" s="71"/>
      <c r="BV14" s="71"/>
      <c r="BW14" s="71"/>
      <c r="BX14" s="71"/>
      <c r="BY14" s="71"/>
      <c r="BZ14" s="71"/>
    </row>
    <row r="15" spans="1:109" ht="20.25" hidden="1" customHeight="1">
      <c r="A15" s="57"/>
      <c r="B15" s="233"/>
      <c r="C15" s="66"/>
      <c r="D15" s="93"/>
      <c r="E15" s="102"/>
      <c r="F15" s="92"/>
      <c r="G15" s="67"/>
      <c r="H15" s="67"/>
      <c r="I15" s="67"/>
      <c r="J15" s="67"/>
      <c r="K15" s="67"/>
      <c r="L15" s="67"/>
      <c r="M15" s="67"/>
      <c r="N15" s="67"/>
      <c r="O15" s="67"/>
      <c r="P15" s="67"/>
      <c r="Q15" s="67"/>
      <c r="R15" s="67"/>
      <c r="S15" s="71"/>
      <c r="T15" s="71"/>
      <c r="U15" s="101"/>
      <c r="V15" s="71"/>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96"/>
      <c r="AU15" s="68"/>
      <c r="AV15" s="69"/>
      <c r="AW15" s="70"/>
      <c r="AX15" s="70"/>
      <c r="AY15" s="70"/>
      <c r="AZ15" s="70"/>
      <c r="BA15" s="279"/>
      <c r="BB15" s="139"/>
      <c r="BC15" s="188"/>
      <c r="BD15" s="188"/>
      <c r="BE15" s="188"/>
      <c r="BF15" s="189"/>
      <c r="BG15" s="63"/>
      <c r="BH15" s="139"/>
      <c r="BI15" s="139"/>
      <c r="BJ15" s="139"/>
      <c r="BK15" s="71"/>
      <c r="BL15" s="71"/>
      <c r="BM15" s="71"/>
      <c r="BN15" s="71"/>
      <c r="BO15" s="71"/>
      <c r="BP15" s="71"/>
      <c r="BQ15" s="71"/>
      <c r="BR15" s="71"/>
      <c r="BS15" s="71"/>
      <c r="BT15" s="71"/>
      <c r="BU15" s="71"/>
      <c r="BV15" s="71"/>
      <c r="BW15" s="71"/>
      <c r="BX15" s="71"/>
      <c r="BY15" s="71"/>
      <c r="BZ15" s="71"/>
    </row>
    <row r="16" spans="1:109" ht="20.25" hidden="1" customHeight="1">
      <c r="A16" s="57"/>
      <c r="B16" s="233"/>
      <c r="C16" s="66"/>
      <c r="D16" s="93"/>
      <c r="E16" s="102"/>
      <c r="F16" s="92"/>
      <c r="G16" s="67"/>
      <c r="H16" s="67"/>
      <c r="I16" s="67"/>
      <c r="J16" s="67"/>
      <c r="K16" s="67"/>
      <c r="L16" s="67"/>
      <c r="M16" s="67"/>
      <c r="N16" s="67"/>
      <c r="O16" s="67"/>
      <c r="P16" s="67"/>
      <c r="Q16" s="67"/>
      <c r="R16" s="67"/>
      <c r="S16" s="71"/>
      <c r="T16" s="71"/>
      <c r="U16" s="101"/>
      <c r="V16" s="71"/>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96"/>
      <c r="AU16" s="68"/>
      <c r="AV16" s="69"/>
      <c r="AW16" s="70"/>
      <c r="AX16" s="70"/>
      <c r="AY16" s="70"/>
      <c r="AZ16" s="70"/>
      <c r="BA16" s="279"/>
      <c r="BB16" s="139"/>
      <c r="BC16" s="188"/>
      <c r="BD16" s="188"/>
      <c r="BE16" s="188"/>
      <c r="BF16" s="189"/>
      <c r="BG16" s="63"/>
      <c r="BH16" s="139"/>
      <c r="BI16" s="139"/>
      <c r="BJ16" s="139"/>
      <c r="BK16" s="71"/>
      <c r="BL16" s="71"/>
      <c r="BM16" s="71"/>
      <c r="BN16" s="71"/>
      <c r="BO16" s="71"/>
      <c r="BP16" s="71"/>
      <c r="BQ16" s="71"/>
      <c r="BR16" s="71"/>
      <c r="BS16" s="71"/>
      <c r="BT16" s="71"/>
      <c r="BU16" s="71"/>
      <c r="BV16" s="71"/>
      <c r="BW16" s="71"/>
      <c r="BX16" s="71"/>
      <c r="BY16" s="71"/>
      <c r="BZ16" s="71"/>
    </row>
    <row r="17" spans="1:109" ht="20.25" hidden="1" customHeight="1">
      <c r="A17" s="57"/>
      <c r="B17" s="233"/>
      <c r="C17" s="66"/>
      <c r="D17" s="93"/>
      <c r="E17" s="102"/>
      <c r="F17" s="92"/>
      <c r="G17" s="67"/>
      <c r="H17" s="67"/>
      <c r="I17" s="67"/>
      <c r="J17" s="67"/>
      <c r="K17" s="67"/>
      <c r="L17" s="67"/>
      <c r="M17" s="67"/>
      <c r="N17" s="67"/>
      <c r="O17" s="67"/>
      <c r="P17" s="67"/>
      <c r="Q17" s="67"/>
      <c r="R17" s="67"/>
      <c r="S17" s="71"/>
      <c r="T17" s="71"/>
      <c r="U17" s="101"/>
      <c r="V17" s="71"/>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96"/>
      <c r="AU17" s="68"/>
      <c r="AV17" s="69"/>
      <c r="AW17" s="70"/>
      <c r="AX17" s="70"/>
      <c r="AY17" s="70"/>
      <c r="AZ17" s="70"/>
      <c r="BA17" s="279"/>
      <c r="BB17" s="139"/>
      <c r="BC17" s="188"/>
      <c r="BD17" s="188"/>
      <c r="BE17" s="188"/>
      <c r="BF17" s="189"/>
      <c r="BG17" s="63"/>
      <c r="BH17" s="139"/>
      <c r="BI17" s="139"/>
      <c r="BJ17" s="139"/>
      <c r="BK17" s="71"/>
      <c r="BL17" s="71"/>
      <c r="BM17" s="71"/>
      <c r="BN17" s="71"/>
      <c r="BO17" s="71"/>
      <c r="BP17" s="71"/>
      <c r="BQ17" s="71"/>
      <c r="BR17" s="71"/>
      <c r="BS17" s="71"/>
      <c r="BT17" s="71"/>
      <c r="BU17" s="71"/>
      <c r="BV17" s="71"/>
      <c r="BW17" s="71"/>
      <c r="BX17" s="71"/>
      <c r="BY17" s="71"/>
      <c r="BZ17" s="71"/>
    </row>
    <row r="18" spans="1:109" ht="20.25" hidden="1" customHeight="1">
      <c r="A18" s="57"/>
      <c r="B18" s="233"/>
      <c r="C18" s="66"/>
      <c r="D18" s="93"/>
      <c r="E18" s="102"/>
      <c r="F18" s="94"/>
      <c r="G18" s="71"/>
      <c r="H18" s="71"/>
      <c r="I18" s="71"/>
      <c r="J18" s="71"/>
      <c r="K18" s="71"/>
      <c r="L18" s="71"/>
      <c r="M18" s="71"/>
      <c r="N18" s="71"/>
      <c r="O18" s="71"/>
      <c r="P18" s="71"/>
      <c r="Q18" s="71"/>
      <c r="R18" s="71"/>
      <c r="S18" s="71"/>
      <c r="T18" s="71"/>
      <c r="U18" s="137"/>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97"/>
      <c r="AU18" s="72"/>
      <c r="AV18" s="58"/>
      <c r="AW18" s="59"/>
      <c r="AX18" s="59"/>
      <c r="AY18" s="59"/>
      <c r="AZ18" s="59"/>
      <c r="BA18" s="280"/>
      <c r="BB18" s="139"/>
      <c r="BC18" s="188"/>
      <c r="BD18" s="188"/>
      <c r="BE18" s="188"/>
      <c r="BF18" s="189"/>
      <c r="BG18" s="63"/>
      <c r="BH18" s="139"/>
      <c r="BI18" s="139"/>
      <c r="BJ18" s="139"/>
      <c r="BK18" s="71"/>
      <c r="BL18" s="71"/>
      <c r="BM18" s="71"/>
      <c r="BN18" s="71"/>
      <c r="BO18" s="71"/>
      <c r="BP18" s="71"/>
      <c r="BQ18" s="71"/>
      <c r="BR18" s="71"/>
      <c r="BS18" s="71"/>
      <c r="BT18" s="71"/>
      <c r="BU18" s="71"/>
      <c r="BV18" s="71"/>
      <c r="BW18" s="71"/>
      <c r="BX18" s="71"/>
      <c r="BY18" s="71"/>
      <c r="BZ18" s="71"/>
    </row>
    <row r="19" spans="1:109" ht="20.25" hidden="1" customHeight="1">
      <c r="A19" s="57"/>
      <c r="B19" s="233"/>
      <c r="C19" s="66"/>
      <c r="D19" s="93"/>
      <c r="E19" s="184">
        <v>4</v>
      </c>
      <c r="F19" s="182"/>
      <c r="G19" s="75"/>
      <c r="H19" s="75"/>
      <c r="I19" s="75"/>
      <c r="J19" s="75"/>
      <c r="K19" s="75"/>
      <c r="L19" s="76"/>
      <c r="M19" s="76"/>
      <c r="N19" s="76"/>
      <c r="O19" s="75"/>
      <c r="P19" s="76"/>
      <c r="Q19" s="76"/>
      <c r="R19" s="76"/>
      <c r="S19" s="76"/>
      <c r="T19" s="76"/>
      <c r="U19" s="138"/>
      <c r="V19" s="76"/>
      <c r="W19" s="75"/>
      <c r="X19" s="95"/>
      <c r="Y19" s="95"/>
      <c r="Z19" s="71"/>
      <c r="AA19" s="71"/>
      <c r="AB19" s="71"/>
      <c r="AC19" s="71"/>
      <c r="AD19" s="71"/>
      <c r="AE19" s="71"/>
      <c r="AF19" s="71"/>
      <c r="AG19" s="71"/>
      <c r="AH19" s="71"/>
      <c r="AI19" s="71"/>
      <c r="AJ19" s="71"/>
      <c r="AK19" s="71"/>
      <c r="AL19" s="71"/>
      <c r="AM19" s="71"/>
      <c r="AN19" s="71"/>
      <c r="AO19" s="71"/>
      <c r="AP19" s="71"/>
      <c r="AQ19" s="71"/>
      <c r="AR19" s="71"/>
      <c r="AS19" s="71"/>
      <c r="AT19" s="97"/>
      <c r="AU19" s="72"/>
      <c r="AV19" s="58"/>
      <c r="AW19" s="59"/>
      <c r="AX19" s="59"/>
      <c r="AY19" s="59"/>
      <c r="AZ19" s="59"/>
      <c r="BA19" s="280"/>
      <c r="BB19" s="139"/>
      <c r="BC19" s="188"/>
      <c r="BD19" s="188"/>
      <c r="BE19" s="188"/>
      <c r="BF19" s="191"/>
      <c r="BG19" s="141"/>
      <c r="BH19" s="141"/>
      <c r="BI19" s="141"/>
      <c r="BJ19" s="184">
        <v>4</v>
      </c>
      <c r="BK19" s="76"/>
      <c r="BL19" s="76"/>
      <c r="BM19" s="76"/>
      <c r="BN19" s="76"/>
      <c r="BO19" s="76"/>
      <c r="BP19" s="76"/>
      <c r="BQ19" s="76"/>
      <c r="BR19" s="76"/>
      <c r="BS19" s="76"/>
      <c r="BT19" s="76"/>
      <c r="BU19" s="76"/>
      <c r="BV19" s="76"/>
      <c r="BW19" s="76"/>
      <c r="BX19" s="76"/>
      <c r="BY19" s="76"/>
      <c r="BZ19" s="76"/>
      <c r="CF19" s="141"/>
      <c r="CG19" s="141"/>
      <c r="CH19" s="141"/>
      <c r="CI19" s="141"/>
      <c r="CJ19" s="141"/>
      <c r="CK19" s="141"/>
      <c r="CL19" s="141"/>
      <c r="CM19" s="141"/>
      <c r="CN19" s="141"/>
      <c r="CO19" s="141"/>
      <c r="CP19" s="141"/>
      <c r="CQ19" s="141"/>
      <c r="CR19" s="141"/>
      <c r="CS19" s="141"/>
    </row>
    <row r="20" spans="1:109" ht="20.25" hidden="1" customHeight="1">
      <c r="A20" s="57"/>
      <c r="B20" s="234"/>
      <c r="C20" s="73"/>
      <c r="D20" s="74"/>
      <c r="E20" s="184">
        <v>3</v>
      </c>
      <c r="F20" s="182"/>
      <c r="G20" s="75"/>
      <c r="H20" s="75"/>
      <c r="I20" s="75"/>
      <c r="J20" s="75"/>
      <c r="K20" s="75"/>
      <c r="L20" s="76"/>
      <c r="M20" s="76"/>
      <c r="N20" s="76"/>
      <c r="O20" s="75"/>
      <c r="P20" s="76"/>
      <c r="Q20" s="76"/>
      <c r="R20" s="76"/>
      <c r="S20" s="76"/>
      <c r="T20" s="76"/>
      <c r="U20" s="138"/>
      <c r="V20" s="76"/>
      <c r="W20" s="75"/>
      <c r="X20" s="95"/>
      <c r="Y20" s="95"/>
      <c r="Z20" s="76"/>
      <c r="AA20" s="76"/>
      <c r="AB20" s="76"/>
      <c r="AC20" s="76"/>
      <c r="AD20" s="76"/>
      <c r="AE20" s="76"/>
      <c r="AF20" s="76"/>
      <c r="AG20" s="76"/>
      <c r="AH20" s="76"/>
      <c r="AI20" s="76"/>
      <c r="AJ20" s="76"/>
      <c r="AK20" s="76"/>
      <c r="AL20" s="76"/>
      <c r="AM20" s="76"/>
      <c r="AN20" s="76"/>
      <c r="AO20" s="76"/>
      <c r="AP20" s="76"/>
      <c r="AQ20" s="76"/>
      <c r="AR20" s="76"/>
      <c r="AS20" s="76"/>
      <c r="AT20" s="98"/>
      <c r="AU20" s="370">
        <f ca="1">AU23/AU12</f>
        <v>0.79491833030852999</v>
      </c>
      <c r="AV20" s="77"/>
      <c r="AW20" s="77">
        <f t="shared" ref="AW20" ca="1" si="2">AW23/AW12</f>
        <v>0.82758620689655182</v>
      </c>
      <c r="AX20" s="77"/>
      <c r="AY20" s="77">
        <f ca="1">AY23/AY12</f>
        <v>0.75862068965517238</v>
      </c>
      <c r="AZ20" s="77"/>
      <c r="BA20" s="281">
        <f ca="1">COUNTIF(OFFSET(BA$25,0,0,$A$23),"ВЫСОКИЙ")</f>
        <v>14</v>
      </c>
      <c r="BB20" s="139"/>
      <c r="BC20" s="197"/>
      <c r="BD20" s="197"/>
      <c r="BE20" s="198"/>
      <c r="BF20" s="189"/>
      <c r="BG20" s="63"/>
      <c r="BH20" s="139"/>
      <c r="BI20" s="139"/>
      <c r="BJ20" s="184">
        <v>3</v>
      </c>
      <c r="BK20" s="76"/>
      <c r="BL20" s="76"/>
      <c r="BM20" s="76"/>
      <c r="BN20" s="76"/>
      <c r="BO20" s="76"/>
      <c r="BP20" s="76"/>
      <c r="BQ20" s="76"/>
      <c r="BR20" s="76"/>
      <c r="BS20" s="76"/>
      <c r="BT20" s="76"/>
      <c r="BU20" s="76"/>
      <c r="BV20" s="76"/>
      <c r="BW20" s="76"/>
      <c r="BX20" s="76"/>
      <c r="BY20" s="76"/>
      <c r="BZ20" s="76"/>
      <c r="CA20" s="76">
        <f ca="1">COUNTIF(OFFSET(CA$25,0,0,$A$23,1),$E20)</f>
        <v>14</v>
      </c>
    </row>
    <row r="21" spans="1:109" ht="20.25" hidden="1" customHeight="1">
      <c r="A21" s="57"/>
      <c r="B21" s="235"/>
      <c r="C21" s="78"/>
      <c r="D21" s="79"/>
      <c r="E21" s="185">
        <v>2</v>
      </c>
      <c r="F21" s="138"/>
      <c r="G21" s="76"/>
      <c r="H21" s="76"/>
      <c r="I21" s="76"/>
      <c r="J21" s="76"/>
      <c r="K21" s="76"/>
      <c r="L21" s="76"/>
      <c r="M21" s="76"/>
      <c r="N21" s="76"/>
      <c r="O21" s="76"/>
      <c r="P21" s="76"/>
      <c r="Q21" s="76"/>
      <c r="R21" s="76"/>
      <c r="S21" s="95"/>
      <c r="T21" s="95"/>
      <c r="U21" s="95"/>
      <c r="V21" s="95"/>
      <c r="W21" s="95"/>
      <c r="X21" s="95"/>
      <c r="Y21" s="95"/>
      <c r="Z21" s="76"/>
      <c r="AA21" s="76"/>
      <c r="AB21" s="76"/>
      <c r="AC21" s="76"/>
      <c r="AD21" s="76"/>
      <c r="AE21" s="76"/>
      <c r="AF21" s="76"/>
      <c r="AG21" s="76"/>
      <c r="AH21" s="76"/>
      <c r="AI21" s="76"/>
      <c r="AJ21" s="76"/>
      <c r="AK21" s="76"/>
      <c r="AL21" s="76"/>
      <c r="AM21" s="76"/>
      <c r="AN21" s="76"/>
      <c r="AO21" s="76"/>
      <c r="AP21" s="76"/>
      <c r="AQ21" s="76"/>
      <c r="AR21" s="76"/>
      <c r="AS21" s="76"/>
      <c r="AT21" s="98"/>
      <c r="AU21" s="80">
        <f ca="1">MAX(OFFSET(AU$25,0,0,$A$23,1))</f>
        <v>19</v>
      </c>
      <c r="AV21" s="252">
        <f t="shared" ref="AV21:AZ21" ca="1" si="3">MAX(OFFSET(AV$25,0,0,$A$23,1))</f>
        <v>1</v>
      </c>
      <c r="AW21" s="81">
        <f t="shared" ca="1" si="3"/>
        <v>10</v>
      </c>
      <c r="AX21" s="252">
        <f t="shared" ca="1" si="3"/>
        <v>1</v>
      </c>
      <c r="AY21" s="81">
        <f t="shared" ca="1" si="3"/>
        <v>9</v>
      </c>
      <c r="AZ21" s="252">
        <f t="shared" ca="1" si="3"/>
        <v>1</v>
      </c>
      <c r="BA21" s="281">
        <f ca="1">COUNTIF(OFFSET(BA$25,0,0,$A$23),"ПОВЫШЕННЫЙ")</f>
        <v>8</v>
      </c>
      <c r="BB21" s="139"/>
      <c r="BC21" s="198"/>
      <c r="BD21" s="198"/>
      <c r="BE21" s="198"/>
      <c r="BF21" s="192"/>
      <c r="BG21" s="134"/>
      <c r="BH21" s="134"/>
      <c r="BI21" s="134"/>
      <c r="BJ21" s="185">
        <v>2</v>
      </c>
      <c r="BK21" s="76"/>
      <c r="BL21" s="76"/>
      <c r="BM21" s="76"/>
      <c r="BN21" s="76"/>
      <c r="BO21" s="76"/>
      <c r="BP21" s="76"/>
      <c r="BQ21" s="76"/>
      <c r="BR21" s="76"/>
      <c r="BS21" s="76"/>
      <c r="BT21" s="76"/>
      <c r="BU21" s="76">
        <f t="shared" ref="BL21:CA24" ca="1" si="4">COUNTIF(OFFSET(BU$25,0,0,$A$23,1),$E21)</f>
        <v>22</v>
      </c>
      <c r="BV21" s="76">
        <f t="shared" ca="1" si="4"/>
        <v>27</v>
      </c>
      <c r="BW21" s="76"/>
      <c r="BX21" s="76"/>
      <c r="BY21" s="76"/>
      <c r="BZ21" s="76">
        <f t="shared" ca="1" si="4"/>
        <v>18</v>
      </c>
      <c r="CA21" s="76">
        <f ca="1">COUNTIF(OFFSET(CA$25,0,0,$A$23,1),$E21)</f>
        <v>7</v>
      </c>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row>
    <row r="22" spans="1:109" ht="20.25" hidden="1" customHeight="1">
      <c r="A22" s="57"/>
      <c r="B22" s="235"/>
      <c r="C22" s="78"/>
      <c r="D22" s="79">
        <f ca="1">COUNTIF(OFFSET(E$25,0,0,$A$23),1)</f>
        <v>16</v>
      </c>
      <c r="E22" s="185">
        <v>1</v>
      </c>
      <c r="F22" s="95"/>
      <c r="G22" s="95"/>
      <c r="H22" s="95"/>
      <c r="I22" s="95"/>
      <c r="J22" s="95"/>
      <c r="K22" s="95"/>
      <c r="L22" s="95"/>
      <c r="M22" s="95"/>
      <c r="N22" s="95"/>
      <c r="O22" s="95"/>
      <c r="P22" s="95"/>
      <c r="Q22" s="95"/>
      <c r="R22" s="95"/>
      <c r="S22" s="95"/>
      <c r="T22" s="95"/>
      <c r="U22" s="95"/>
      <c r="V22" s="95"/>
      <c r="W22" s="95"/>
      <c r="X22" s="95"/>
      <c r="Y22" s="95"/>
      <c r="Z22" s="76"/>
      <c r="AA22" s="76"/>
      <c r="AB22" s="76"/>
      <c r="AC22" s="76"/>
      <c r="AD22" s="76"/>
      <c r="AE22" s="76"/>
      <c r="AF22" s="76"/>
      <c r="AG22" s="76"/>
      <c r="AH22" s="76"/>
      <c r="AI22" s="76"/>
      <c r="AJ22" s="76"/>
      <c r="AK22" s="76"/>
      <c r="AL22" s="76"/>
      <c r="AM22" s="76"/>
      <c r="AN22" s="76"/>
      <c r="AO22" s="76"/>
      <c r="AP22" s="76"/>
      <c r="AQ22" s="76"/>
      <c r="AR22" s="76"/>
      <c r="AS22" s="76"/>
      <c r="AT22" s="98"/>
      <c r="AU22" s="80">
        <f ca="1">MIN(OFFSET(AU$25,0,0,$A$23,1))</f>
        <v>5</v>
      </c>
      <c r="AV22" s="106">
        <f t="shared" ref="AV22:AZ22" ca="1" si="5">MIN(AV25:AV64)</f>
        <v>0.26315789473684209</v>
      </c>
      <c r="AW22" s="81">
        <f t="shared" si="5"/>
        <v>5</v>
      </c>
      <c r="AX22" s="106">
        <f t="shared" si="5"/>
        <v>0.5</v>
      </c>
      <c r="AY22" s="81">
        <f t="shared" si="5"/>
        <v>0</v>
      </c>
      <c r="AZ22" s="106">
        <f t="shared" si="5"/>
        <v>0</v>
      </c>
      <c r="BA22" s="281">
        <f ca="1">COUNTIF(OFFSET(BA$25,0,0,$A$23),"БАЗОВЫЙ")</f>
        <v>2</v>
      </c>
      <c r="BB22" s="139"/>
      <c r="BC22" s="198"/>
      <c r="BD22" s="198"/>
      <c r="BE22" s="198"/>
      <c r="BF22" s="192"/>
      <c r="BG22" s="134"/>
      <c r="BH22" s="134"/>
      <c r="BI22" s="134"/>
      <c r="BJ22" s="185">
        <v>1</v>
      </c>
      <c r="BK22" s="76">
        <f t="shared" ref="BK22:BK23" ca="1" si="6">COUNTIF(OFFSET(BK$25,0,0,$A$23,1),$E22)</f>
        <v>28</v>
      </c>
      <c r="BL22" s="76">
        <f t="shared" ca="1" si="4"/>
        <v>22</v>
      </c>
      <c r="BM22" s="76">
        <f t="shared" ca="1" si="4"/>
        <v>24</v>
      </c>
      <c r="BN22" s="76">
        <f t="shared" ca="1" si="4"/>
        <v>25</v>
      </c>
      <c r="BO22" s="76">
        <f t="shared" ca="1" si="4"/>
        <v>21</v>
      </c>
      <c r="BP22" s="76">
        <f t="shared" ca="1" si="4"/>
        <v>29</v>
      </c>
      <c r="BQ22" s="76">
        <f t="shared" ca="1" si="4"/>
        <v>21</v>
      </c>
      <c r="BR22" s="76">
        <f t="shared" ca="1" si="4"/>
        <v>28</v>
      </c>
      <c r="BS22" s="76">
        <f t="shared" ca="1" si="4"/>
        <v>18</v>
      </c>
      <c r="BT22" s="76">
        <f t="shared" ca="1" si="4"/>
        <v>24</v>
      </c>
      <c r="BU22" s="76">
        <f t="shared" ca="1" si="4"/>
        <v>1</v>
      </c>
      <c r="BV22" s="76">
        <f t="shared" ca="1" si="4"/>
        <v>1</v>
      </c>
      <c r="BW22" s="76">
        <f t="shared" ca="1" si="4"/>
        <v>23</v>
      </c>
      <c r="BX22" s="76">
        <f t="shared" ca="1" si="4"/>
        <v>20</v>
      </c>
      <c r="BY22" s="76">
        <f t="shared" ca="1" si="4"/>
        <v>16</v>
      </c>
      <c r="BZ22" s="76">
        <f t="shared" ca="1" si="4"/>
        <v>3</v>
      </c>
      <c r="CA22" s="76">
        <f t="shared" ca="1" si="4"/>
        <v>3</v>
      </c>
      <c r="CB22" s="134"/>
      <c r="CC22" s="134"/>
      <c r="CD22" s="134"/>
      <c r="CE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row>
    <row r="23" spans="1:109" ht="20.25" hidden="1" customHeight="1">
      <c r="A23" s="57">
        <f>COUNT(C25:C10000)</f>
        <v>30</v>
      </c>
      <c r="B23" s="235"/>
      <c r="C23" s="78"/>
      <c r="D23" s="79">
        <f ca="1">COUNTIF(OFFSET(E$25,0,0,$A$23),2)</f>
        <v>13</v>
      </c>
      <c r="E23" s="185">
        <v>0</v>
      </c>
      <c r="F23" s="95"/>
      <c r="G23" s="95"/>
      <c r="H23" s="95"/>
      <c r="I23" s="95"/>
      <c r="J23" s="95"/>
      <c r="K23" s="95"/>
      <c r="L23" s="95"/>
      <c r="M23" s="95"/>
      <c r="N23" s="95"/>
      <c r="O23" s="95"/>
      <c r="P23" s="95"/>
      <c r="Q23" s="95"/>
      <c r="R23" s="95"/>
      <c r="S23" s="95"/>
      <c r="T23" s="95"/>
      <c r="U23" s="95"/>
      <c r="V23" s="95"/>
      <c r="W23" s="95"/>
      <c r="X23" s="95"/>
      <c r="Y23" s="95"/>
      <c r="Z23" s="76"/>
      <c r="AA23" s="76"/>
      <c r="AB23" s="76"/>
      <c r="AC23" s="76"/>
      <c r="AD23" s="76"/>
      <c r="AE23" s="76"/>
      <c r="AF23" s="76"/>
      <c r="AG23" s="76"/>
      <c r="AH23" s="76"/>
      <c r="AI23" s="76"/>
      <c r="AJ23" s="76"/>
      <c r="AK23" s="76"/>
      <c r="AL23" s="76"/>
      <c r="AM23" s="76"/>
      <c r="AN23" s="76"/>
      <c r="AO23" s="76"/>
      <c r="AP23" s="76"/>
      <c r="AQ23" s="76"/>
      <c r="AR23" s="76"/>
      <c r="AS23" s="76"/>
      <c r="AT23" s="98"/>
      <c r="AU23" s="119">
        <f ca="1">AU24/$F$6</f>
        <v>15.103448275862069</v>
      </c>
      <c r="AV23" s="222">
        <f ca="1">AVERAGE(OFFSET(AV$25,0,0,$A$23,1))</f>
        <v>0.79491833030852976</v>
      </c>
      <c r="AW23" s="120">
        <f ca="1">AW$24/$F$6</f>
        <v>8.2758620689655178</v>
      </c>
      <c r="AX23" s="223">
        <f ca="1">AVERAGE(OFFSET(AX$25,0,0,$A$23,1))</f>
        <v>0.8275862068965516</v>
      </c>
      <c r="AY23" s="120">
        <f ca="1">AY$24/$F$6</f>
        <v>6.8275862068965516</v>
      </c>
      <c r="AZ23" s="223">
        <f ca="1">AVERAGE(OFFSET(AZ$25,0,0,$A$23,1))</f>
        <v>0.75862068965517249</v>
      </c>
      <c r="BA23" s="281">
        <f ca="1">COUNTIF(OFFSET(BA$25,0,0,$A$23),"ПОНИЖЕННЫЙ")</f>
        <v>4</v>
      </c>
      <c r="BB23" s="139"/>
      <c r="BC23" s="198"/>
      <c r="BD23" s="198"/>
      <c r="BE23" s="198"/>
      <c r="BF23" s="192"/>
      <c r="BG23" s="134"/>
      <c r="BH23" s="134"/>
      <c r="BI23" s="134"/>
      <c r="BJ23" s="185">
        <v>0</v>
      </c>
      <c r="BK23" s="76">
        <f t="shared" ca="1" si="6"/>
        <v>1</v>
      </c>
      <c r="BL23" s="76">
        <f t="shared" ca="1" si="4"/>
        <v>6</v>
      </c>
      <c r="BM23" s="76">
        <f t="shared" ca="1" si="4"/>
        <v>5</v>
      </c>
      <c r="BN23" s="76">
        <f t="shared" ca="1" si="4"/>
        <v>4</v>
      </c>
      <c r="BO23" s="76">
        <f t="shared" ca="1" si="4"/>
        <v>8</v>
      </c>
      <c r="BP23" s="76">
        <f t="shared" ca="1" si="4"/>
        <v>0</v>
      </c>
      <c r="BQ23" s="76">
        <f t="shared" ca="1" si="4"/>
        <v>8</v>
      </c>
      <c r="BR23" s="76">
        <f t="shared" ca="1" si="4"/>
        <v>1</v>
      </c>
      <c r="BS23" s="76">
        <f t="shared" ca="1" si="4"/>
        <v>11</v>
      </c>
      <c r="BT23" s="76">
        <f t="shared" ca="1" si="4"/>
        <v>5</v>
      </c>
      <c r="BU23" s="76">
        <f t="shared" ca="1" si="4"/>
        <v>6</v>
      </c>
      <c r="BV23" s="76">
        <f t="shared" ca="1" si="4"/>
        <v>1</v>
      </c>
      <c r="BW23" s="76">
        <f t="shared" ca="1" si="4"/>
        <v>6</v>
      </c>
      <c r="BX23" s="76">
        <f t="shared" ca="1" si="4"/>
        <v>9</v>
      </c>
      <c r="BY23" s="76">
        <f t="shared" ca="1" si="4"/>
        <v>13</v>
      </c>
      <c r="BZ23" s="76">
        <f t="shared" ca="1" si="4"/>
        <v>8</v>
      </c>
      <c r="CA23" s="76">
        <f t="shared" ca="1" si="4"/>
        <v>5</v>
      </c>
      <c r="CB23" s="134"/>
      <c r="CC23" s="134"/>
      <c r="CD23" s="134"/>
      <c r="CE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row>
    <row r="24" spans="1:109" ht="38.25" hidden="1" customHeight="1" thickBot="1">
      <c r="A24" s="57">
        <f ca="1">SUM(OFFSET(A$25,0,0,$A$23))</f>
        <v>29</v>
      </c>
      <c r="B24" s="236" t="s">
        <v>10</v>
      </c>
      <c r="C24" s="82" t="s">
        <v>20</v>
      </c>
      <c r="D24" s="83" t="s">
        <v>21</v>
      </c>
      <c r="E24" s="186" t="s">
        <v>27</v>
      </c>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138"/>
      <c r="AU24" s="265">
        <f ca="1">SUM(OFFSET(AU$25,0,0,$A$23,1))</f>
        <v>438</v>
      </c>
      <c r="AV24" s="266">
        <f ca="1">AVERAGE(OFFSET(AV$25,0,0,$A$23,1))</f>
        <v>0.79491833030852976</v>
      </c>
      <c r="AW24" s="267">
        <f ca="1">SUM(OFFSET(AW$25,0,0,$A$23,1))</f>
        <v>240</v>
      </c>
      <c r="AX24" s="268">
        <f ca="1">AVERAGE(OFFSET(AX$25,0,0,$A$23,1))</f>
        <v>0.8275862068965516</v>
      </c>
      <c r="AY24" s="267">
        <f ca="1">SUM(OFFSET(AY$25,0,0,$A$23,1))</f>
        <v>198</v>
      </c>
      <c r="AZ24" s="268">
        <f ca="1">AVERAGE(OFFSET(AZ$25,0,0,$A$23,1))</f>
        <v>0.75862068965517249</v>
      </c>
      <c r="BA24" s="281">
        <f ca="1">COUNTIF(OFFSET(BA$25,0,0,$A$23),"НИЗКИЙ")</f>
        <v>1</v>
      </c>
      <c r="BB24" s="260"/>
      <c r="BC24" s="198"/>
      <c r="BD24" s="198"/>
      <c r="BE24" s="198"/>
      <c r="BF24" s="198"/>
      <c r="BG24" s="198"/>
      <c r="BH24" s="198"/>
      <c r="BI24" s="198"/>
      <c r="BJ24" s="186" t="s">
        <v>27</v>
      </c>
      <c r="BK24" s="76">
        <f ca="1">COUNTIF(OFFSET(BK$25,0,0,$A$23,1),$E24)</f>
        <v>0</v>
      </c>
      <c r="BL24" s="76">
        <f t="shared" ca="1" si="4"/>
        <v>1</v>
      </c>
      <c r="BM24" s="76">
        <f t="shared" ca="1" si="4"/>
        <v>0</v>
      </c>
      <c r="BN24" s="76">
        <f t="shared" ca="1" si="4"/>
        <v>0</v>
      </c>
      <c r="BO24" s="76">
        <f t="shared" ca="1" si="4"/>
        <v>0</v>
      </c>
      <c r="BP24" s="76">
        <f t="shared" ca="1" si="4"/>
        <v>0</v>
      </c>
      <c r="BQ24" s="76">
        <f t="shared" ca="1" si="4"/>
        <v>0</v>
      </c>
      <c r="BR24" s="76">
        <f t="shared" ca="1" si="4"/>
        <v>0</v>
      </c>
      <c r="BS24" s="76">
        <f t="shared" ca="1" si="4"/>
        <v>0</v>
      </c>
      <c r="BT24" s="76">
        <f t="shared" ca="1" si="4"/>
        <v>0</v>
      </c>
      <c r="BU24" s="76">
        <f t="shared" ca="1" si="4"/>
        <v>0</v>
      </c>
      <c r="BV24" s="76">
        <f t="shared" ca="1" si="4"/>
        <v>0</v>
      </c>
      <c r="BW24" s="76">
        <f t="shared" ca="1" si="4"/>
        <v>0</v>
      </c>
      <c r="BX24" s="76">
        <f t="shared" ca="1" si="4"/>
        <v>0</v>
      </c>
      <c r="BY24" s="76">
        <f t="shared" ca="1" si="4"/>
        <v>0</v>
      </c>
      <c r="BZ24" s="76">
        <f t="shared" ca="1" si="4"/>
        <v>0</v>
      </c>
      <c r="CA24" s="76">
        <f t="shared" ca="1" si="4"/>
        <v>0</v>
      </c>
      <c r="CB24" s="141"/>
      <c r="CC24" s="141"/>
      <c r="CD24" s="141"/>
      <c r="CE24" s="141"/>
      <c r="CL24" s="141"/>
      <c r="CM24" s="141"/>
      <c r="CN24" s="141"/>
      <c r="CO24" s="141"/>
      <c r="CP24" s="141"/>
      <c r="CQ24" s="141"/>
      <c r="CR24" s="141"/>
      <c r="CS24" s="141"/>
      <c r="CT24" s="141"/>
      <c r="CU24" s="141"/>
      <c r="CV24" s="141"/>
      <c r="CW24" s="141"/>
      <c r="CX24" s="141"/>
      <c r="CY24" s="141"/>
      <c r="CZ24" s="141"/>
      <c r="DA24" s="141"/>
      <c r="DB24" s="141"/>
      <c r="DC24" s="141"/>
      <c r="DD24" s="141"/>
      <c r="DE24" s="141"/>
    </row>
    <row r="25" spans="1:109" ht="15" customHeight="1">
      <c r="A25" s="1">
        <f>IF('СПИСОК КЛАССА'!L25&gt;0,1,0)</f>
        <v>1</v>
      </c>
      <c r="B25" s="237">
        <v>1</v>
      </c>
      <c r="C25" s="60">
        <f>IF(NOT(ISBLANK('СПИСОК КЛАССА'!C25)),'СПИСОК КЛАССА'!C25,"")</f>
        <v>1</v>
      </c>
      <c r="D25" s="84" t="str">
        <f>IF(NOT(ISBLANK('СПИСОК КЛАССА'!D25)),IF($A25=1,'СПИСОК КЛАССА'!D25, "УЧЕНИК НЕ ВЫПОЛНЯЛ РАБОТУ"),"")</f>
        <v/>
      </c>
      <c r="E25" s="183">
        <f>IF($C25&lt;&gt;"",'СПИСОК КЛАССА'!L25,"")</f>
        <v>1</v>
      </c>
      <c r="F25" s="136">
        <v>1</v>
      </c>
      <c r="G25" s="136">
        <v>8</v>
      </c>
      <c r="H25" s="136">
        <v>17</v>
      </c>
      <c r="I25" s="136">
        <v>2</v>
      </c>
      <c r="J25" s="136">
        <v>3</v>
      </c>
      <c r="K25" s="136">
        <v>1</v>
      </c>
      <c r="L25" s="136">
        <v>0</v>
      </c>
      <c r="M25" s="136">
        <v>24</v>
      </c>
      <c r="N25" s="136">
        <v>2</v>
      </c>
      <c r="O25" s="136">
        <v>3</v>
      </c>
      <c r="P25" s="136">
        <v>2</v>
      </c>
      <c r="Q25" s="136">
        <v>2</v>
      </c>
      <c r="R25" s="136">
        <v>1</v>
      </c>
      <c r="S25" s="136">
        <v>1</v>
      </c>
      <c r="T25" s="136">
        <v>1</v>
      </c>
      <c r="U25" s="136">
        <v>0</v>
      </c>
      <c r="V25" s="136"/>
      <c r="W25" s="136"/>
      <c r="X25" s="136"/>
      <c r="Y25" s="136"/>
      <c r="Z25" s="136"/>
      <c r="AA25" s="136"/>
      <c r="AB25" s="127"/>
      <c r="AC25" s="127"/>
      <c r="AD25" s="127"/>
      <c r="AE25" s="127"/>
      <c r="AF25" s="127"/>
      <c r="AG25" s="61"/>
      <c r="AH25" s="61"/>
      <c r="AI25" s="61"/>
      <c r="AJ25" s="61"/>
      <c r="AK25" s="61"/>
      <c r="AL25" s="61"/>
      <c r="AM25" s="61"/>
      <c r="AN25" s="61"/>
      <c r="AO25" s="61"/>
      <c r="AP25" s="61"/>
      <c r="AQ25" s="61"/>
      <c r="AR25" s="61"/>
      <c r="AS25" s="61"/>
      <c r="AT25" s="99"/>
      <c r="AU25" s="371">
        <f ca="1">IF(AND(OR($C25&lt;&gt;"",$D25&lt;&gt;""),$A25=1,$AU$6="ДА"),SUM(OFFSET($BK25,0,0,1,$AZ$6)),"" )</f>
        <v>16</v>
      </c>
      <c r="AV25" s="262">
        <f ca="1">IF(AND(OR($C25&lt;&gt;"",$D25&lt;&gt;""),$A25=1,$AU$6="ДА"),AU25/$AU$12,"")</f>
        <v>0.84210526315789469</v>
      </c>
      <c r="AW25" s="263">
        <f>IF(AND(OR($C25&lt;&gt;"",$D25&lt;&gt;""),$A25=1,$AU$6="ДА"),SUM(BK25:BT25),"")</f>
        <v>9</v>
      </c>
      <c r="AX25" s="264">
        <f>IF(AND(OR($C25&lt;&gt;"",$D25&lt;&gt;""),$A25=1,$AU$6="ДА"),$AW25/$AW$12,"")</f>
        <v>0.9</v>
      </c>
      <c r="AY25" s="263">
        <f>IF(AND(OR($C25&lt;&gt;"",$D25&lt;&gt;""),$A25=1,$AU$6="ДА"),SUM(BU25:BZ25),"" )</f>
        <v>7</v>
      </c>
      <c r="AZ25" s="264">
        <f>IF(AND(OR($C25&lt;&gt;"",$D25&lt;&gt;""),$A25=1,$AU$6="ДА"),$AY25/$AY$12,"")</f>
        <v>0.77777777777777779</v>
      </c>
      <c r="BA25" s="282" t="str">
        <f>IF(AND(OR($C25&lt;&gt;"",$D25&lt;&gt;""),$A25=1,$AU$6="ДА"),IF(AND(AW25&lt;=6,AY25&lt;=3),"НИЗКИЙ",IF(AND(AW25&lt;=6,AY25&gt;=4),"ПОНИЖЕННЫЙ",IF(AND(AW25&gt;=7,AY25&lt;=3),"БАЗОВЫЙ",IF(AND(AW25&gt;=8,AY25&gt;=7),"ВЫСОКИЙ","ПОВЫШЕННЫЙ")))),"")</f>
        <v>ВЫСОКИЙ</v>
      </c>
      <c r="BB25" s="261"/>
      <c r="BC25" s="283"/>
      <c r="BD25" s="283"/>
      <c r="BE25" s="283"/>
      <c r="BF25" s="283"/>
      <c r="BG25" s="283"/>
      <c r="BH25" s="283"/>
      <c r="BI25" s="283"/>
      <c r="BJ25" s="142"/>
      <c r="BK25" s="127">
        <f>IF(AND($E25&lt;&gt;"",$E25&gt;0),F25,NA())</f>
        <v>1</v>
      </c>
      <c r="BL25" s="127">
        <f>IF(HLOOKUP($E25,$CF$28:$CG$42,BL$11+1)=G25,1,IF(G25="N","N",0))</f>
        <v>1</v>
      </c>
      <c r="BM25" s="127">
        <f t="shared" ref="BM25:BO25" si="7">IF(HLOOKUP($E25,$CF$28:$CG$42,BM$11+1)=H25,1,IF(H25="N","N",0))</f>
        <v>1</v>
      </c>
      <c r="BN25" s="127">
        <f t="shared" si="7"/>
        <v>1</v>
      </c>
      <c r="BO25" s="127">
        <f t="shared" si="7"/>
        <v>1</v>
      </c>
      <c r="BP25" s="127">
        <f>IF(AND($E25&lt;&gt;"",$E25&gt;0),K25,NA())</f>
        <v>1</v>
      </c>
      <c r="BQ25" s="127">
        <f>IF(AND($E25&lt;&gt;"",$E25&gt;0),L25,NA())</f>
        <v>0</v>
      </c>
      <c r="BR25" s="127">
        <f t="shared" ref="BR25:BT25" si="8">IF(HLOOKUP($E25,$CF$28:$CG$42,BR$11+1)=M25,1,IF(M25="N","N",0))</f>
        <v>1</v>
      </c>
      <c r="BS25" s="127">
        <f t="shared" si="8"/>
        <v>1</v>
      </c>
      <c r="BT25" s="127">
        <f t="shared" si="8"/>
        <v>1</v>
      </c>
      <c r="BU25" s="127">
        <f>IF(AND($E25&lt;&gt;"",$E25&gt;0),P25,NA())</f>
        <v>2</v>
      </c>
      <c r="BV25" s="127">
        <f t="shared" ref="BV25:BW25" si="9">IF(AND($E25&lt;&gt;"",$E25&gt;0),Q25,NA())</f>
        <v>2</v>
      </c>
      <c r="BW25" s="127">
        <f t="shared" si="9"/>
        <v>1</v>
      </c>
      <c r="BX25" s="127">
        <f t="shared" ref="BX25" si="10">IF(AND($E25&lt;&gt;"",$E25&gt;0),S25,NA())</f>
        <v>1</v>
      </c>
      <c r="BY25" s="127">
        <f t="shared" ref="BY25" si="11">IF(AND($E25&lt;&gt;"",$E25&gt;0),T25,NA())</f>
        <v>1</v>
      </c>
      <c r="BZ25" s="127">
        <f>IF(AND($E25&lt;&gt;"",$E25&gt;0),U25,NA())</f>
        <v>0</v>
      </c>
      <c r="CA25" s="142">
        <f>SUM(BW25:BY25)</f>
        <v>3</v>
      </c>
      <c r="CB25" s="142"/>
      <c r="CC25" s="142"/>
      <c r="CD25" s="142"/>
      <c r="CE25" s="474" t="s">
        <v>89</v>
      </c>
      <c r="CF25" s="474"/>
      <c r="CG25" s="474"/>
    </row>
    <row r="26" spans="1:109" ht="12.75" customHeight="1">
      <c r="A26" s="1">
        <f>IF('СПИСОК КЛАССА'!L26&gt;0,1,0)</f>
        <v>1</v>
      </c>
      <c r="B26" s="237">
        <v>2</v>
      </c>
      <c r="C26" s="60">
        <f>IF(NOT(ISBLANK('СПИСОК КЛАССА'!C26)),'СПИСОК КЛАССА'!C26,"")</f>
        <v>2</v>
      </c>
      <c r="D26" s="84" t="str">
        <f>IF(NOT(ISBLANK('СПИСОК КЛАССА'!D26)),IF($A26=1,'СПИСОК КЛАССА'!D26, "УЧЕНИК НЕ ВЫПОЛНЯЛ РАБОТУ"),"")</f>
        <v/>
      </c>
      <c r="E26" s="183">
        <f>IF($C26&lt;&gt;"",'СПИСОК КЛАССА'!L26,"")</f>
        <v>2</v>
      </c>
      <c r="F26" s="136">
        <v>0</v>
      </c>
      <c r="G26" s="136" t="s">
        <v>27</v>
      </c>
      <c r="H26" s="136">
        <v>17</v>
      </c>
      <c r="I26" s="136">
        <v>1</v>
      </c>
      <c r="J26" s="136">
        <v>4</v>
      </c>
      <c r="K26" s="136">
        <v>1</v>
      </c>
      <c r="L26" s="136">
        <v>0</v>
      </c>
      <c r="M26" s="136">
        <v>24</v>
      </c>
      <c r="N26" s="136">
        <v>1</v>
      </c>
      <c r="O26" s="136">
        <v>3</v>
      </c>
      <c r="P26" s="136">
        <v>0</v>
      </c>
      <c r="Q26" s="136">
        <v>0</v>
      </c>
      <c r="R26" s="136">
        <v>0</v>
      </c>
      <c r="S26" s="136">
        <v>0</v>
      </c>
      <c r="T26" s="136">
        <v>0</v>
      </c>
      <c r="U26" s="136">
        <v>0</v>
      </c>
      <c r="V26" s="136"/>
      <c r="W26" s="136"/>
      <c r="X26" s="136"/>
      <c r="Y26" s="136"/>
      <c r="Z26" s="136"/>
      <c r="AA26" s="136"/>
      <c r="AB26" s="127"/>
      <c r="AC26" s="127"/>
      <c r="AD26" s="127"/>
      <c r="AE26" s="127"/>
      <c r="AF26" s="127"/>
      <c r="AG26" s="61"/>
      <c r="AH26" s="61"/>
      <c r="AI26" s="61"/>
      <c r="AJ26" s="61"/>
      <c r="AK26" s="61"/>
      <c r="AL26" s="61"/>
      <c r="AM26" s="61"/>
      <c r="AN26" s="61"/>
      <c r="AO26" s="61"/>
      <c r="AP26" s="61"/>
      <c r="AQ26" s="61"/>
      <c r="AR26" s="61"/>
      <c r="AS26" s="61"/>
      <c r="AT26" s="99"/>
      <c r="AU26" s="371">
        <f t="shared" ref="AU26:AU64" ca="1" si="12">IF(AND(OR($C26&lt;&gt;"",$D26&lt;&gt;""),$A26=1,$AU$6="ДА"),SUM(OFFSET($BK26,0,0,1,$AZ$6)),"" )</f>
        <v>5</v>
      </c>
      <c r="AV26" s="262">
        <f t="shared" ref="AV26:AV64" ca="1" si="13">IF(AND(OR($C26&lt;&gt;"",$D26&lt;&gt;""),$A26=1,$AU$6="ДА"),AU26/$AU$12,"")</f>
        <v>0.26315789473684209</v>
      </c>
      <c r="AW26" s="263">
        <f t="shared" ref="AW26:AW64" si="14">IF(AND(OR($C26&lt;&gt;"",$D26&lt;&gt;""),$A26=1,$AU$6="ДА"),SUM(BK26:BT26),"")</f>
        <v>5</v>
      </c>
      <c r="AX26" s="264">
        <f t="shared" ref="AX26:AX64" si="15">IF(AND(OR($C26&lt;&gt;"",$D26&lt;&gt;""),$A26=1,$AU$6="ДА"),$AW26/$AW$12,"")</f>
        <v>0.5</v>
      </c>
      <c r="AY26" s="263">
        <f t="shared" ref="AY26:AY64" si="16">IF(AND(OR($C26&lt;&gt;"",$D26&lt;&gt;""),$A26=1,$AU$6="ДА"),SUM(BU26:BZ26),"" )</f>
        <v>0</v>
      </c>
      <c r="AZ26" s="264">
        <f t="shared" ref="AZ26:AZ64" si="17">IF(AND(OR($C26&lt;&gt;"",$D26&lt;&gt;""),$A26=1,$AU$6="ДА"),$AY26/$AY$12,"")</f>
        <v>0</v>
      </c>
      <c r="BA26" s="282" t="str">
        <f t="shared" ref="BA26:BA64" si="18">IF(AND(OR($C26&lt;&gt;"",$D26&lt;&gt;""),$A26=1,$AU$6="ДА"),IF(AND(AW26&lt;=6,AY26&lt;=3),"НИЗКИЙ",IF(AND(AW26&lt;=6,AY26&gt;=4),"ПОНИЖЕННЫЙ",IF(AND(AW26&gt;=7,AY26&lt;=3),"БАЗОВЫЙ",IF(AND(AW26&gt;=8,AY26&gt;=7),"ВЫСОКИЙ","ПОВЫШЕННЫЙ")))),"")</f>
        <v>НИЗКИЙ</v>
      </c>
      <c r="BB26" s="261"/>
      <c r="BC26" s="283"/>
      <c r="BD26" s="283"/>
      <c r="BE26" s="283"/>
      <c r="BF26" s="283"/>
      <c r="BG26" s="283"/>
      <c r="BH26" s="283"/>
      <c r="BI26" s="283"/>
      <c r="BJ26" s="142"/>
      <c r="BK26" s="127">
        <f t="shared" ref="BK26:BK64" si="19">IF(AND($E26&lt;&gt;"",$E26&gt;0),F26,NA())</f>
        <v>0</v>
      </c>
      <c r="BL26" s="127" t="str">
        <f t="shared" ref="BL26:BL64" si="20">IF(HLOOKUP($E26,$CF$28:$CG$42,BL$11+1)=G26,1,IF(G26="N","N",0))</f>
        <v>N</v>
      </c>
      <c r="BM26" s="127">
        <f t="shared" ref="BM26:BM64" si="21">IF(HLOOKUP($E26,$CF$28:$CG$42,BM$11+1)=H26,1,IF(H26="N","N",0))</f>
        <v>0</v>
      </c>
      <c r="BN26" s="127">
        <f t="shared" ref="BN26:BN64" si="22">IF(HLOOKUP($E26,$CF$28:$CG$42,BN$11+1)=I26,1,IF(I26="N","N",0))</f>
        <v>1</v>
      </c>
      <c r="BO26" s="127">
        <f t="shared" ref="BO26:BO64" si="23">IF(HLOOKUP($E26,$CF$28:$CG$42,BO$11+1)=J26,1,IF(J26="N","N",0))</f>
        <v>1</v>
      </c>
      <c r="BP26" s="127">
        <f t="shared" ref="BP26:BP64" si="24">IF(AND($E26&lt;&gt;"",$E26&gt;0),K26,NA())</f>
        <v>1</v>
      </c>
      <c r="BQ26" s="127">
        <f t="shared" ref="BQ26:BQ64" si="25">IF(AND($E26&lt;&gt;"",$E26&gt;0),L26,NA())</f>
        <v>0</v>
      </c>
      <c r="BR26" s="127">
        <f t="shared" ref="BR26:BR64" si="26">IF(HLOOKUP($E26,$CF$28:$CG$42,BR$11+1)=M26,1,IF(M26="N","N",0))</f>
        <v>1</v>
      </c>
      <c r="BS26" s="127">
        <f t="shared" ref="BS26:BS64" si="27">IF(HLOOKUP($E26,$CF$28:$CG$42,BS$11+1)=N26,1,IF(N26="N","N",0))</f>
        <v>0</v>
      </c>
      <c r="BT26" s="127">
        <f t="shared" ref="BT26:BT64" si="28">IF(HLOOKUP($E26,$CF$28:$CG$42,BT$11+1)=O26,1,IF(O26="N","N",0))</f>
        <v>1</v>
      </c>
      <c r="BU26" s="127">
        <f t="shared" ref="BU26:BU64" si="29">IF(AND($E26&lt;&gt;"",$E26&gt;0),P26,NA())</f>
        <v>0</v>
      </c>
      <c r="BV26" s="127">
        <f t="shared" ref="BV26:BV64" si="30">IF(AND($E26&lt;&gt;"",$E26&gt;0),Q26,NA())</f>
        <v>0</v>
      </c>
      <c r="BW26" s="127">
        <f t="shared" ref="BW26:BW64" si="31">IF(AND($E26&lt;&gt;"",$E26&gt;0),R26,NA())</f>
        <v>0</v>
      </c>
      <c r="BX26" s="127">
        <f t="shared" ref="BX26:BX64" si="32">IF(AND($E26&lt;&gt;"",$E26&gt;0),S26,NA())</f>
        <v>0</v>
      </c>
      <c r="BY26" s="127">
        <f t="shared" ref="BY26:BY64" si="33">IF(AND($E26&lt;&gt;"",$E26&gt;0),T26,NA())</f>
        <v>0</v>
      </c>
      <c r="BZ26" s="127">
        <f t="shared" ref="BZ26:BZ64" si="34">IF(AND($E26&lt;&gt;"",$E26&gt;0),U26,NA())</f>
        <v>0</v>
      </c>
      <c r="CA26" s="142">
        <f t="shared" ref="CA26:CA64" si="35">SUM(BW26:BY26)</f>
        <v>0</v>
      </c>
      <c r="CB26" s="142"/>
      <c r="CC26" s="142"/>
      <c r="CD26" s="142"/>
      <c r="CE26" s="288"/>
      <c r="CF26" s="288"/>
      <c r="CG26" s="288"/>
    </row>
    <row r="27" spans="1:109" ht="12.75" customHeight="1">
      <c r="A27" s="1">
        <f>IF('СПИСОК КЛАССА'!L27&gt;0,1,0)</f>
        <v>1</v>
      </c>
      <c r="B27" s="237">
        <v>3</v>
      </c>
      <c r="C27" s="60">
        <f>IF(NOT(ISBLANK('СПИСОК КЛАССА'!C27)),'СПИСОК КЛАССА'!C27,"")</f>
        <v>3</v>
      </c>
      <c r="D27" s="84" t="str">
        <f>IF(NOT(ISBLANK('СПИСОК КЛАССА'!D27)),IF($A27=1,'СПИСОК КЛАССА'!D27, "УЧЕНИК НЕ ВЫПОЛНЯЛ РАБОТУ"),"")</f>
        <v/>
      </c>
      <c r="E27" s="183">
        <f>IF($C27&lt;&gt;"",'СПИСОК КЛАССА'!L27,"")</f>
        <v>2</v>
      </c>
      <c r="F27" s="136">
        <v>1</v>
      </c>
      <c r="G27" s="136">
        <v>8</v>
      </c>
      <c r="H27" s="136">
        <v>14</v>
      </c>
      <c r="I27" s="136">
        <v>1</v>
      </c>
      <c r="J27" s="136">
        <v>4</v>
      </c>
      <c r="K27" s="136">
        <v>1</v>
      </c>
      <c r="L27" s="136">
        <v>0</v>
      </c>
      <c r="M27" s="136">
        <v>24</v>
      </c>
      <c r="N27" s="136">
        <v>3</v>
      </c>
      <c r="O27" s="136">
        <v>3</v>
      </c>
      <c r="P27" s="136">
        <v>2</v>
      </c>
      <c r="Q27" s="136">
        <v>2</v>
      </c>
      <c r="R27" s="136">
        <v>1</v>
      </c>
      <c r="S27" s="136">
        <v>1</v>
      </c>
      <c r="T27" s="136">
        <v>0</v>
      </c>
      <c r="U27" s="136">
        <v>2</v>
      </c>
      <c r="V27" s="136"/>
      <c r="W27" s="136"/>
      <c r="X27" s="136"/>
      <c r="Y27" s="136"/>
      <c r="Z27" s="136"/>
      <c r="AA27" s="136"/>
      <c r="AB27" s="127"/>
      <c r="AC27" s="127"/>
      <c r="AD27" s="127"/>
      <c r="AE27" s="127"/>
      <c r="AF27" s="127"/>
      <c r="AG27" s="61"/>
      <c r="AH27" s="61"/>
      <c r="AI27" s="61"/>
      <c r="AJ27" s="61"/>
      <c r="AK27" s="61"/>
      <c r="AL27" s="61"/>
      <c r="AM27" s="61"/>
      <c r="AN27" s="61"/>
      <c r="AO27" s="61"/>
      <c r="AP27" s="61"/>
      <c r="AQ27" s="61"/>
      <c r="AR27" s="61"/>
      <c r="AS27" s="61"/>
      <c r="AT27" s="99"/>
      <c r="AU27" s="371">
        <f t="shared" ca="1" si="12"/>
        <v>17</v>
      </c>
      <c r="AV27" s="262">
        <f t="shared" ca="1" si="13"/>
        <v>0.89473684210526316</v>
      </c>
      <c r="AW27" s="263">
        <f t="shared" si="14"/>
        <v>9</v>
      </c>
      <c r="AX27" s="264">
        <f t="shared" si="15"/>
        <v>0.9</v>
      </c>
      <c r="AY27" s="263">
        <f t="shared" si="16"/>
        <v>8</v>
      </c>
      <c r="AZ27" s="264">
        <f t="shared" si="17"/>
        <v>0.88888888888888884</v>
      </c>
      <c r="BA27" s="282" t="str">
        <f t="shared" si="18"/>
        <v>ВЫСОКИЙ</v>
      </c>
      <c r="BB27" s="261"/>
      <c r="BC27" s="283"/>
      <c r="BD27" s="283"/>
      <c r="BE27" s="283"/>
      <c r="BF27" s="283"/>
      <c r="BG27" s="283"/>
      <c r="BH27" s="283"/>
      <c r="BI27" s="283"/>
      <c r="BJ27" s="142"/>
      <c r="BK27" s="127">
        <f t="shared" si="19"/>
        <v>1</v>
      </c>
      <c r="BL27" s="127">
        <f t="shared" si="20"/>
        <v>1</v>
      </c>
      <c r="BM27" s="127">
        <f t="shared" si="21"/>
        <v>1</v>
      </c>
      <c r="BN27" s="127">
        <f t="shared" si="22"/>
        <v>1</v>
      </c>
      <c r="BO27" s="127">
        <f t="shared" si="23"/>
        <v>1</v>
      </c>
      <c r="BP27" s="127">
        <f t="shared" si="24"/>
        <v>1</v>
      </c>
      <c r="BQ27" s="127">
        <f t="shared" si="25"/>
        <v>0</v>
      </c>
      <c r="BR27" s="127">
        <f t="shared" si="26"/>
        <v>1</v>
      </c>
      <c r="BS27" s="127">
        <f t="shared" si="27"/>
        <v>1</v>
      </c>
      <c r="BT27" s="127">
        <f t="shared" si="28"/>
        <v>1</v>
      </c>
      <c r="BU27" s="127">
        <f t="shared" si="29"/>
        <v>2</v>
      </c>
      <c r="BV27" s="127">
        <f t="shared" si="30"/>
        <v>2</v>
      </c>
      <c r="BW27" s="127">
        <f t="shared" si="31"/>
        <v>1</v>
      </c>
      <c r="BX27" s="127">
        <f t="shared" si="32"/>
        <v>1</v>
      </c>
      <c r="BY27" s="127">
        <f t="shared" si="33"/>
        <v>0</v>
      </c>
      <c r="BZ27" s="127">
        <f t="shared" si="34"/>
        <v>2</v>
      </c>
      <c r="CA27" s="142">
        <f t="shared" si="35"/>
        <v>2</v>
      </c>
      <c r="CB27" s="142"/>
      <c r="CC27" s="142"/>
      <c r="CD27" s="142"/>
      <c r="CE27" s="115"/>
      <c r="CF27" s="472" t="s">
        <v>24</v>
      </c>
      <c r="CG27" s="473"/>
    </row>
    <row r="28" spans="1:109" ht="12.75" customHeight="1">
      <c r="A28" s="1">
        <f>IF('СПИСОК КЛАССА'!L28&gt;0,1,0)</f>
        <v>1</v>
      </c>
      <c r="B28" s="237">
        <v>4</v>
      </c>
      <c r="C28" s="60">
        <f>IF(NOT(ISBLANK('СПИСОК КЛАССА'!C28)),'СПИСОК КЛАССА'!C28,"")</f>
        <v>4</v>
      </c>
      <c r="D28" s="84" t="str">
        <f>IF(NOT(ISBLANK('СПИСОК КЛАССА'!D28)),IF($A28=1,'СПИСОК КЛАССА'!D28, "УЧЕНИК НЕ ВЫПОЛНЯЛ РАБОТУ"),"")</f>
        <v/>
      </c>
      <c r="E28" s="183">
        <f>IF($C28&lt;&gt;"",'СПИСОК КЛАССА'!L28,"")</f>
        <v>1</v>
      </c>
      <c r="F28" s="136">
        <v>1</v>
      </c>
      <c r="G28" s="136">
        <v>8</v>
      </c>
      <c r="H28" s="136">
        <v>17</v>
      </c>
      <c r="I28" s="136">
        <v>2</v>
      </c>
      <c r="J28" s="136">
        <v>3</v>
      </c>
      <c r="K28" s="136">
        <v>1</v>
      </c>
      <c r="L28" s="136">
        <v>0</v>
      </c>
      <c r="M28" s="136">
        <v>24</v>
      </c>
      <c r="N28" s="136">
        <v>2</v>
      </c>
      <c r="O28" s="136">
        <v>3</v>
      </c>
      <c r="P28" s="136">
        <v>2</v>
      </c>
      <c r="Q28" s="136">
        <v>2</v>
      </c>
      <c r="R28" s="136">
        <v>0</v>
      </c>
      <c r="S28" s="136">
        <v>0</v>
      </c>
      <c r="T28" s="136">
        <v>0</v>
      </c>
      <c r="U28" s="136">
        <v>0</v>
      </c>
      <c r="V28" s="136"/>
      <c r="W28" s="136"/>
      <c r="X28" s="136"/>
      <c r="Y28" s="136"/>
      <c r="Z28" s="136"/>
      <c r="AA28" s="136"/>
      <c r="AB28" s="127"/>
      <c r="AC28" s="127"/>
      <c r="AD28" s="127"/>
      <c r="AE28" s="127"/>
      <c r="AF28" s="127"/>
      <c r="AG28" s="61"/>
      <c r="AH28" s="61"/>
      <c r="AI28" s="61"/>
      <c r="AJ28" s="61"/>
      <c r="AK28" s="61"/>
      <c r="AL28" s="61"/>
      <c r="AM28" s="61"/>
      <c r="AN28" s="61"/>
      <c r="AO28" s="61"/>
      <c r="AP28" s="61"/>
      <c r="AQ28" s="61"/>
      <c r="AR28" s="61"/>
      <c r="AS28" s="61"/>
      <c r="AT28" s="99"/>
      <c r="AU28" s="371">
        <f t="shared" ca="1" si="12"/>
        <v>13</v>
      </c>
      <c r="AV28" s="262">
        <f t="shared" ca="1" si="13"/>
        <v>0.68421052631578949</v>
      </c>
      <c r="AW28" s="263">
        <f t="shared" si="14"/>
        <v>9</v>
      </c>
      <c r="AX28" s="264">
        <f t="shared" si="15"/>
        <v>0.9</v>
      </c>
      <c r="AY28" s="263">
        <f t="shared" si="16"/>
        <v>4</v>
      </c>
      <c r="AZ28" s="264">
        <f t="shared" si="17"/>
        <v>0.44444444444444442</v>
      </c>
      <c r="BA28" s="282" t="str">
        <f t="shared" si="18"/>
        <v>ПОВЫШЕННЫЙ</v>
      </c>
      <c r="BB28" s="261"/>
      <c r="BC28" s="283"/>
      <c r="BD28" s="283"/>
      <c r="BE28" s="283"/>
      <c r="BF28" s="283"/>
      <c r="BG28" s="283"/>
      <c r="BH28" s="283"/>
      <c r="BI28" s="283"/>
      <c r="BJ28" s="142"/>
      <c r="BK28" s="127">
        <f t="shared" si="19"/>
        <v>1</v>
      </c>
      <c r="BL28" s="127">
        <f t="shared" si="20"/>
        <v>1</v>
      </c>
      <c r="BM28" s="127">
        <f t="shared" si="21"/>
        <v>1</v>
      </c>
      <c r="BN28" s="127">
        <f t="shared" si="22"/>
        <v>1</v>
      </c>
      <c r="BO28" s="127">
        <f t="shared" si="23"/>
        <v>1</v>
      </c>
      <c r="BP28" s="127">
        <f t="shared" si="24"/>
        <v>1</v>
      </c>
      <c r="BQ28" s="127">
        <f t="shared" si="25"/>
        <v>0</v>
      </c>
      <c r="BR28" s="127">
        <f t="shared" si="26"/>
        <v>1</v>
      </c>
      <c r="BS28" s="127">
        <f t="shared" si="27"/>
        <v>1</v>
      </c>
      <c r="BT28" s="127">
        <f t="shared" si="28"/>
        <v>1</v>
      </c>
      <c r="BU28" s="127">
        <f t="shared" si="29"/>
        <v>2</v>
      </c>
      <c r="BV28" s="127">
        <f t="shared" si="30"/>
        <v>2</v>
      </c>
      <c r="BW28" s="127">
        <f t="shared" si="31"/>
        <v>0</v>
      </c>
      <c r="BX28" s="127">
        <f t="shared" si="32"/>
        <v>0</v>
      </c>
      <c r="BY28" s="127">
        <f t="shared" si="33"/>
        <v>0</v>
      </c>
      <c r="BZ28" s="127">
        <f t="shared" si="34"/>
        <v>0</v>
      </c>
      <c r="CA28" s="142">
        <f t="shared" si="35"/>
        <v>0</v>
      </c>
      <c r="CB28" s="142"/>
      <c r="CC28" s="142"/>
      <c r="CD28" s="142"/>
      <c r="CE28" s="115"/>
      <c r="CF28" s="289">
        <v>1</v>
      </c>
      <c r="CG28" s="289">
        <v>2</v>
      </c>
    </row>
    <row r="29" spans="1:109" ht="12.75" customHeight="1">
      <c r="A29" s="1">
        <f>IF('СПИСОК КЛАССА'!L29&gt;0,1,0)</f>
        <v>1</v>
      </c>
      <c r="B29" s="237">
        <v>5</v>
      </c>
      <c r="C29" s="60">
        <f>IF(NOT(ISBLANK('СПИСОК КЛАССА'!C29)),'СПИСОК КЛАССА'!C29,"")</f>
        <v>5</v>
      </c>
      <c r="D29" s="84" t="str">
        <f>IF(NOT(ISBLANK('СПИСОК КЛАССА'!D29)),IF($A29=1,'СПИСОК КЛАССА'!D29, "УЧЕНИК НЕ ВЫПОЛНЯЛ РАБОТУ"),"")</f>
        <v/>
      </c>
      <c r="E29" s="183">
        <f>IF($C29&lt;&gt;"",'СПИСОК КЛАССА'!L29,"")</f>
        <v>1</v>
      </c>
      <c r="F29" s="136">
        <v>1</v>
      </c>
      <c r="G29" s="136">
        <v>8</v>
      </c>
      <c r="H29" s="136">
        <v>17</v>
      </c>
      <c r="I29" s="136">
        <v>2</v>
      </c>
      <c r="J29" s="136">
        <v>3</v>
      </c>
      <c r="K29" s="136">
        <v>1</v>
      </c>
      <c r="L29" s="136">
        <v>1</v>
      </c>
      <c r="M29" s="136">
        <v>24</v>
      </c>
      <c r="N29" s="136">
        <v>2</v>
      </c>
      <c r="O29" s="136">
        <v>3</v>
      </c>
      <c r="P29" s="136">
        <v>2</v>
      </c>
      <c r="Q29" s="136">
        <v>2</v>
      </c>
      <c r="R29" s="136">
        <v>1</v>
      </c>
      <c r="S29" s="136">
        <v>0</v>
      </c>
      <c r="T29" s="136">
        <v>1</v>
      </c>
      <c r="U29" s="136">
        <v>2</v>
      </c>
      <c r="V29" s="136"/>
      <c r="W29" s="136"/>
      <c r="X29" s="136"/>
      <c r="Y29" s="136"/>
      <c r="Z29" s="136"/>
      <c r="AA29" s="136"/>
      <c r="AB29" s="127"/>
      <c r="AC29" s="127"/>
      <c r="AD29" s="127"/>
      <c r="AE29" s="127"/>
      <c r="AF29" s="127"/>
      <c r="AG29" s="61"/>
      <c r="AH29" s="61"/>
      <c r="AI29" s="61"/>
      <c r="AJ29" s="61"/>
      <c r="AK29" s="61"/>
      <c r="AL29" s="61"/>
      <c r="AM29" s="61"/>
      <c r="AN29" s="61"/>
      <c r="AO29" s="61"/>
      <c r="AP29" s="61"/>
      <c r="AQ29" s="61"/>
      <c r="AR29" s="61"/>
      <c r="AS29" s="61"/>
      <c r="AT29" s="99"/>
      <c r="AU29" s="371">
        <f t="shared" ca="1" si="12"/>
        <v>18</v>
      </c>
      <c r="AV29" s="262">
        <f t="shared" ca="1" si="13"/>
        <v>0.94736842105263153</v>
      </c>
      <c r="AW29" s="263">
        <f t="shared" si="14"/>
        <v>10</v>
      </c>
      <c r="AX29" s="264">
        <f t="shared" si="15"/>
        <v>1</v>
      </c>
      <c r="AY29" s="263">
        <f t="shared" si="16"/>
        <v>8</v>
      </c>
      <c r="AZ29" s="264">
        <f t="shared" si="17"/>
        <v>0.88888888888888884</v>
      </c>
      <c r="BA29" s="282" t="str">
        <f t="shared" si="18"/>
        <v>ВЫСОКИЙ</v>
      </c>
      <c r="BB29" s="261"/>
      <c r="BC29" s="283"/>
      <c r="BD29" s="283"/>
      <c r="BE29" s="283"/>
      <c r="BF29" s="283"/>
      <c r="BG29" s="283"/>
      <c r="BH29" s="283"/>
      <c r="BI29" s="283"/>
      <c r="BJ29" s="142"/>
      <c r="BK29" s="127">
        <f t="shared" si="19"/>
        <v>1</v>
      </c>
      <c r="BL29" s="127">
        <f t="shared" si="20"/>
        <v>1</v>
      </c>
      <c r="BM29" s="127">
        <f t="shared" si="21"/>
        <v>1</v>
      </c>
      <c r="BN29" s="127">
        <f t="shared" si="22"/>
        <v>1</v>
      </c>
      <c r="BO29" s="127">
        <f t="shared" si="23"/>
        <v>1</v>
      </c>
      <c r="BP29" s="127">
        <f t="shared" si="24"/>
        <v>1</v>
      </c>
      <c r="BQ29" s="127">
        <f t="shared" si="25"/>
        <v>1</v>
      </c>
      <c r="BR29" s="127">
        <f t="shared" si="26"/>
        <v>1</v>
      </c>
      <c r="BS29" s="127">
        <f t="shared" si="27"/>
        <v>1</v>
      </c>
      <c r="BT29" s="127">
        <f t="shared" si="28"/>
        <v>1</v>
      </c>
      <c r="BU29" s="127">
        <f t="shared" si="29"/>
        <v>2</v>
      </c>
      <c r="BV29" s="127">
        <f t="shared" si="30"/>
        <v>2</v>
      </c>
      <c r="BW29" s="127">
        <f t="shared" si="31"/>
        <v>1</v>
      </c>
      <c r="BX29" s="127">
        <f t="shared" si="32"/>
        <v>0</v>
      </c>
      <c r="BY29" s="127">
        <f t="shared" si="33"/>
        <v>1</v>
      </c>
      <c r="BZ29" s="127">
        <f t="shared" si="34"/>
        <v>2</v>
      </c>
      <c r="CA29" s="142">
        <f t="shared" si="35"/>
        <v>2</v>
      </c>
      <c r="CB29" s="142"/>
      <c r="CC29" s="142"/>
      <c r="CD29" s="142"/>
      <c r="CE29" s="289">
        <v>1</v>
      </c>
      <c r="CF29" s="290"/>
      <c r="CG29" s="290"/>
    </row>
    <row r="30" spans="1:109" ht="12.75" customHeight="1">
      <c r="A30" s="1">
        <f>IF('СПИСОК КЛАССА'!L30&gt;0,1,0)</f>
        <v>1</v>
      </c>
      <c r="B30" s="237">
        <v>6</v>
      </c>
      <c r="C30" s="60">
        <f>IF(NOT(ISBLANK('СПИСОК КЛАССА'!C30)),'СПИСОК КЛАССА'!C30,"")</f>
        <v>6</v>
      </c>
      <c r="D30" s="84" t="str">
        <f>IF(NOT(ISBLANK('СПИСОК КЛАССА'!D30)),IF($A30=1,'СПИСОК КЛАССА'!D30, "УЧЕНИК НЕ ВЫПОЛНЯЛ РАБОТУ"),"")</f>
        <v/>
      </c>
      <c r="E30" s="183">
        <f>IF($C30&lt;&gt;"",'СПИСОК КЛАССА'!L30,"")</f>
        <v>1</v>
      </c>
      <c r="F30" s="136">
        <v>1</v>
      </c>
      <c r="G30" s="136">
        <v>8</v>
      </c>
      <c r="H30" s="136">
        <v>17</v>
      </c>
      <c r="I30" s="136">
        <v>2</v>
      </c>
      <c r="J30" s="136">
        <v>3</v>
      </c>
      <c r="K30" s="136">
        <v>1</v>
      </c>
      <c r="L30" s="136">
        <v>1</v>
      </c>
      <c r="M30" s="136">
        <v>24</v>
      </c>
      <c r="N30" s="136">
        <v>2</v>
      </c>
      <c r="O30" s="136">
        <v>3</v>
      </c>
      <c r="P30" s="136">
        <v>2</v>
      </c>
      <c r="Q30" s="136">
        <v>2</v>
      </c>
      <c r="R30" s="136">
        <v>1</v>
      </c>
      <c r="S30" s="136">
        <v>0</v>
      </c>
      <c r="T30" s="136">
        <v>1</v>
      </c>
      <c r="U30" s="136">
        <v>2</v>
      </c>
      <c r="V30" s="136"/>
      <c r="W30" s="136"/>
      <c r="X30" s="136"/>
      <c r="Y30" s="136"/>
      <c r="Z30" s="136"/>
      <c r="AA30" s="136"/>
      <c r="AB30" s="127"/>
      <c r="AC30" s="127"/>
      <c r="AD30" s="127"/>
      <c r="AE30" s="127"/>
      <c r="AF30" s="127"/>
      <c r="AG30" s="61"/>
      <c r="AH30" s="61"/>
      <c r="AI30" s="61"/>
      <c r="AJ30" s="61"/>
      <c r="AK30" s="61"/>
      <c r="AL30" s="61"/>
      <c r="AM30" s="61"/>
      <c r="AN30" s="61"/>
      <c r="AO30" s="61"/>
      <c r="AP30" s="61"/>
      <c r="AQ30" s="61"/>
      <c r="AR30" s="61"/>
      <c r="AS30" s="61"/>
      <c r="AT30" s="99"/>
      <c r="AU30" s="371">
        <f t="shared" ca="1" si="12"/>
        <v>18</v>
      </c>
      <c r="AV30" s="262">
        <f t="shared" ca="1" si="13"/>
        <v>0.94736842105263153</v>
      </c>
      <c r="AW30" s="263">
        <f t="shared" si="14"/>
        <v>10</v>
      </c>
      <c r="AX30" s="264">
        <f t="shared" si="15"/>
        <v>1</v>
      </c>
      <c r="AY30" s="263">
        <f t="shared" si="16"/>
        <v>8</v>
      </c>
      <c r="AZ30" s="264">
        <f t="shared" si="17"/>
        <v>0.88888888888888884</v>
      </c>
      <c r="BA30" s="282" t="str">
        <f t="shared" si="18"/>
        <v>ВЫСОКИЙ</v>
      </c>
      <c r="BB30" s="261"/>
      <c r="BC30" s="283"/>
      <c r="BD30" s="283"/>
      <c r="BE30" s="283"/>
      <c r="BF30" s="283"/>
      <c r="BG30" s="283"/>
      <c r="BH30" s="283"/>
      <c r="BI30" s="283"/>
      <c r="BJ30" s="142"/>
      <c r="BK30" s="127">
        <f t="shared" si="19"/>
        <v>1</v>
      </c>
      <c r="BL30" s="127">
        <f t="shared" si="20"/>
        <v>1</v>
      </c>
      <c r="BM30" s="127">
        <f t="shared" si="21"/>
        <v>1</v>
      </c>
      <c r="BN30" s="127">
        <f t="shared" si="22"/>
        <v>1</v>
      </c>
      <c r="BO30" s="127">
        <f t="shared" si="23"/>
        <v>1</v>
      </c>
      <c r="BP30" s="127">
        <f t="shared" si="24"/>
        <v>1</v>
      </c>
      <c r="BQ30" s="127">
        <f t="shared" si="25"/>
        <v>1</v>
      </c>
      <c r="BR30" s="127">
        <f t="shared" si="26"/>
        <v>1</v>
      </c>
      <c r="BS30" s="127">
        <f t="shared" si="27"/>
        <v>1</v>
      </c>
      <c r="BT30" s="127">
        <f t="shared" si="28"/>
        <v>1</v>
      </c>
      <c r="BU30" s="127">
        <f t="shared" si="29"/>
        <v>2</v>
      </c>
      <c r="BV30" s="127">
        <f t="shared" si="30"/>
        <v>2</v>
      </c>
      <c r="BW30" s="127">
        <f t="shared" si="31"/>
        <v>1</v>
      </c>
      <c r="BX30" s="127">
        <f t="shared" si="32"/>
        <v>0</v>
      </c>
      <c r="BY30" s="127">
        <f t="shared" si="33"/>
        <v>1</v>
      </c>
      <c r="BZ30" s="127">
        <f t="shared" si="34"/>
        <v>2</v>
      </c>
      <c r="CA30" s="142">
        <f t="shared" si="35"/>
        <v>2</v>
      </c>
      <c r="CB30" s="142"/>
      <c r="CC30" s="142"/>
      <c r="CD30" s="142"/>
      <c r="CE30" s="289">
        <v>2</v>
      </c>
      <c r="CF30" s="115">
        <v>8</v>
      </c>
      <c r="CG30" s="115">
        <v>8</v>
      </c>
    </row>
    <row r="31" spans="1:109" ht="12.75" customHeight="1">
      <c r="A31" s="1">
        <f>IF('СПИСОК КЛАССА'!L31&gt;0,1,0)</f>
        <v>1</v>
      </c>
      <c r="B31" s="237">
        <v>7</v>
      </c>
      <c r="C31" s="60">
        <f>IF(NOT(ISBLANK('СПИСОК КЛАССА'!C31)),'СПИСОК КЛАССА'!C31,"")</f>
        <v>7</v>
      </c>
      <c r="D31" s="84" t="str">
        <f>IF(NOT(ISBLANK('СПИСОК КЛАССА'!D31)),IF($A31=1,'СПИСОК КЛАССА'!D31, "УЧЕНИК НЕ ВЫПОЛНЯЛ РАБОТУ"),"")</f>
        <v/>
      </c>
      <c r="E31" s="183">
        <f>IF($C31&lt;&gt;"",'СПИСОК КЛАССА'!L31,"")</f>
        <v>2</v>
      </c>
      <c r="F31" s="136">
        <v>1</v>
      </c>
      <c r="G31" s="136">
        <v>12</v>
      </c>
      <c r="H31" s="136">
        <v>14</v>
      </c>
      <c r="I31" s="136">
        <v>1</v>
      </c>
      <c r="J31" s="136">
        <v>4</v>
      </c>
      <c r="K31" s="136">
        <v>1</v>
      </c>
      <c r="L31" s="136">
        <v>1</v>
      </c>
      <c r="M31" s="136">
        <v>24</v>
      </c>
      <c r="N31" s="136">
        <v>1</v>
      </c>
      <c r="O31" s="136">
        <v>3</v>
      </c>
      <c r="P31" s="136">
        <v>2</v>
      </c>
      <c r="Q31" s="136">
        <v>2</v>
      </c>
      <c r="R31" s="136">
        <v>1</v>
      </c>
      <c r="S31" s="136">
        <v>1</v>
      </c>
      <c r="T31" s="136">
        <v>1</v>
      </c>
      <c r="U31" s="136">
        <v>2</v>
      </c>
      <c r="V31" s="136"/>
      <c r="W31" s="136"/>
      <c r="X31" s="136"/>
      <c r="Y31" s="136"/>
      <c r="Z31" s="136"/>
      <c r="AA31" s="136"/>
      <c r="AB31" s="127"/>
      <c r="AC31" s="127"/>
      <c r="AD31" s="127"/>
      <c r="AE31" s="127"/>
      <c r="AF31" s="127"/>
      <c r="AG31" s="61"/>
      <c r="AH31" s="61"/>
      <c r="AI31" s="61"/>
      <c r="AJ31" s="61"/>
      <c r="AK31" s="61"/>
      <c r="AL31" s="61"/>
      <c r="AM31" s="61"/>
      <c r="AN31" s="61"/>
      <c r="AO31" s="61"/>
      <c r="AP31" s="61"/>
      <c r="AQ31" s="61"/>
      <c r="AR31" s="61"/>
      <c r="AS31" s="61"/>
      <c r="AT31" s="99"/>
      <c r="AU31" s="371">
        <f t="shared" ca="1" si="12"/>
        <v>17</v>
      </c>
      <c r="AV31" s="262">
        <f t="shared" ca="1" si="13"/>
        <v>0.89473684210526316</v>
      </c>
      <c r="AW31" s="263">
        <f t="shared" si="14"/>
        <v>8</v>
      </c>
      <c r="AX31" s="264">
        <f t="shared" si="15"/>
        <v>0.8</v>
      </c>
      <c r="AY31" s="263">
        <f t="shared" si="16"/>
        <v>9</v>
      </c>
      <c r="AZ31" s="264">
        <f t="shared" si="17"/>
        <v>1</v>
      </c>
      <c r="BA31" s="282" t="str">
        <f t="shared" si="18"/>
        <v>ВЫСОКИЙ</v>
      </c>
      <c r="BB31" s="261"/>
      <c r="BC31" s="283"/>
      <c r="BD31" s="283"/>
      <c r="BE31" s="283"/>
      <c r="BF31" s="283"/>
      <c r="BG31" s="283"/>
      <c r="BH31" s="283"/>
      <c r="BI31" s="283"/>
      <c r="BJ31" s="142"/>
      <c r="BK31" s="127">
        <f t="shared" si="19"/>
        <v>1</v>
      </c>
      <c r="BL31" s="127">
        <f t="shared" si="20"/>
        <v>0</v>
      </c>
      <c r="BM31" s="127">
        <f t="shared" si="21"/>
        <v>1</v>
      </c>
      <c r="BN31" s="127">
        <f t="shared" si="22"/>
        <v>1</v>
      </c>
      <c r="BO31" s="127">
        <f t="shared" si="23"/>
        <v>1</v>
      </c>
      <c r="BP31" s="127">
        <f t="shared" si="24"/>
        <v>1</v>
      </c>
      <c r="BQ31" s="127">
        <f t="shared" si="25"/>
        <v>1</v>
      </c>
      <c r="BR31" s="127">
        <f t="shared" si="26"/>
        <v>1</v>
      </c>
      <c r="BS31" s="127">
        <f t="shared" si="27"/>
        <v>0</v>
      </c>
      <c r="BT31" s="127">
        <f t="shared" si="28"/>
        <v>1</v>
      </c>
      <c r="BU31" s="127">
        <f t="shared" si="29"/>
        <v>2</v>
      </c>
      <c r="BV31" s="127">
        <f t="shared" si="30"/>
        <v>2</v>
      </c>
      <c r="BW31" s="127">
        <f t="shared" si="31"/>
        <v>1</v>
      </c>
      <c r="BX31" s="127">
        <f t="shared" si="32"/>
        <v>1</v>
      </c>
      <c r="BY31" s="127">
        <f t="shared" si="33"/>
        <v>1</v>
      </c>
      <c r="BZ31" s="127">
        <f t="shared" si="34"/>
        <v>2</v>
      </c>
      <c r="CA31" s="142">
        <f t="shared" si="35"/>
        <v>3</v>
      </c>
      <c r="CB31" s="142"/>
      <c r="CC31" s="142"/>
      <c r="CD31" s="142"/>
      <c r="CE31" s="289">
        <v>3</v>
      </c>
      <c r="CF31" s="115">
        <v>17</v>
      </c>
      <c r="CG31" s="115">
        <v>14</v>
      </c>
    </row>
    <row r="32" spans="1:109" ht="12.75" customHeight="1">
      <c r="A32" s="1">
        <f>IF('СПИСОК КЛАССА'!L32&gt;0,1,0)</f>
        <v>1</v>
      </c>
      <c r="B32" s="237">
        <v>8</v>
      </c>
      <c r="C32" s="60">
        <f>IF(NOT(ISBLANK('СПИСОК КЛАССА'!C32)),'СПИСОК КЛАССА'!C32,"")</f>
        <v>8</v>
      </c>
      <c r="D32" s="84" t="str">
        <f>IF(NOT(ISBLANK('СПИСОК КЛАССА'!D32)),IF($A32=1,'СПИСОК КЛАССА'!D32, "УЧЕНИК НЕ ВЫПОЛНЯЛ РАБОТУ"),"")</f>
        <v/>
      </c>
      <c r="E32" s="183">
        <f>IF($C32&lt;&gt;"",'СПИСОК КЛАССА'!L32,"")</f>
        <v>2</v>
      </c>
      <c r="F32" s="136">
        <v>1</v>
      </c>
      <c r="G32" s="136">
        <v>8</v>
      </c>
      <c r="H32" s="136">
        <v>14</v>
      </c>
      <c r="I32" s="136">
        <v>1</v>
      </c>
      <c r="J32" s="136">
        <v>4</v>
      </c>
      <c r="K32" s="136">
        <v>1</v>
      </c>
      <c r="L32" s="136">
        <v>1</v>
      </c>
      <c r="M32" s="136">
        <v>4</v>
      </c>
      <c r="N32" s="136">
        <v>3</v>
      </c>
      <c r="O32" s="136">
        <v>3</v>
      </c>
      <c r="P32" s="136">
        <v>0</v>
      </c>
      <c r="Q32" s="136">
        <v>2</v>
      </c>
      <c r="R32" s="136">
        <v>0</v>
      </c>
      <c r="S32" s="136">
        <v>0</v>
      </c>
      <c r="T32" s="136">
        <v>0</v>
      </c>
      <c r="U32" s="136">
        <v>0</v>
      </c>
      <c r="V32" s="136"/>
      <c r="W32" s="136"/>
      <c r="X32" s="136"/>
      <c r="Y32" s="136"/>
      <c r="Z32" s="136"/>
      <c r="AA32" s="136"/>
      <c r="AB32" s="127"/>
      <c r="AC32" s="127"/>
      <c r="AD32" s="127"/>
      <c r="AE32" s="127"/>
      <c r="AF32" s="127"/>
      <c r="AG32" s="61"/>
      <c r="AH32" s="61"/>
      <c r="AI32" s="61"/>
      <c r="AJ32" s="61"/>
      <c r="AK32" s="61"/>
      <c r="AL32" s="61"/>
      <c r="AM32" s="61"/>
      <c r="AN32" s="61"/>
      <c r="AO32" s="61"/>
      <c r="AP32" s="61"/>
      <c r="AQ32" s="61"/>
      <c r="AR32" s="61"/>
      <c r="AS32" s="61"/>
      <c r="AT32" s="99"/>
      <c r="AU32" s="371">
        <f t="shared" ca="1" si="12"/>
        <v>11</v>
      </c>
      <c r="AV32" s="262">
        <f t="shared" ca="1" si="13"/>
        <v>0.57894736842105265</v>
      </c>
      <c r="AW32" s="263">
        <f t="shared" si="14"/>
        <v>9</v>
      </c>
      <c r="AX32" s="264">
        <f t="shared" si="15"/>
        <v>0.9</v>
      </c>
      <c r="AY32" s="263">
        <f t="shared" si="16"/>
        <v>2</v>
      </c>
      <c r="AZ32" s="264">
        <f t="shared" si="17"/>
        <v>0.22222222222222221</v>
      </c>
      <c r="BA32" s="282" t="str">
        <f t="shared" si="18"/>
        <v>БАЗОВЫЙ</v>
      </c>
      <c r="BB32" s="261"/>
      <c r="BC32" s="283"/>
      <c r="BD32" s="283"/>
      <c r="BE32" s="283"/>
      <c r="BF32" s="283"/>
      <c r="BG32" s="283"/>
      <c r="BH32" s="283"/>
      <c r="BI32" s="283"/>
      <c r="BJ32" s="142"/>
      <c r="BK32" s="127">
        <f t="shared" si="19"/>
        <v>1</v>
      </c>
      <c r="BL32" s="127">
        <f t="shared" si="20"/>
        <v>1</v>
      </c>
      <c r="BM32" s="127">
        <f t="shared" si="21"/>
        <v>1</v>
      </c>
      <c r="BN32" s="127">
        <f t="shared" si="22"/>
        <v>1</v>
      </c>
      <c r="BO32" s="127">
        <f t="shared" si="23"/>
        <v>1</v>
      </c>
      <c r="BP32" s="127">
        <f t="shared" si="24"/>
        <v>1</v>
      </c>
      <c r="BQ32" s="127">
        <f t="shared" si="25"/>
        <v>1</v>
      </c>
      <c r="BR32" s="127">
        <f t="shared" si="26"/>
        <v>0</v>
      </c>
      <c r="BS32" s="127">
        <f t="shared" si="27"/>
        <v>1</v>
      </c>
      <c r="BT32" s="127">
        <f t="shared" si="28"/>
        <v>1</v>
      </c>
      <c r="BU32" s="127">
        <f t="shared" si="29"/>
        <v>0</v>
      </c>
      <c r="BV32" s="127">
        <f t="shared" si="30"/>
        <v>2</v>
      </c>
      <c r="BW32" s="127">
        <f t="shared" si="31"/>
        <v>0</v>
      </c>
      <c r="BX32" s="127">
        <f t="shared" si="32"/>
        <v>0</v>
      </c>
      <c r="BY32" s="127">
        <f t="shared" si="33"/>
        <v>0</v>
      </c>
      <c r="BZ32" s="127">
        <f t="shared" si="34"/>
        <v>0</v>
      </c>
      <c r="CA32" s="142">
        <f t="shared" si="35"/>
        <v>0</v>
      </c>
      <c r="CB32" s="142"/>
      <c r="CC32" s="142"/>
      <c r="CD32" s="142"/>
      <c r="CE32" s="289">
        <v>4</v>
      </c>
      <c r="CF32" s="115">
        <v>2</v>
      </c>
      <c r="CG32" s="115">
        <v>1</v>
      </c>
    </row>
    <row r="33" spans="1:85" ht="12.75" customHeight="1">
      <c r="A33" s="1">
        <f>IF('СПИСОК КЛАССА'!L33&gt;0,1,0)</f>
        <v>1</v>
      </c>
      <c r="B33" s="237">
        <v>9</v>
      </c>
      <c r="C33" s="60">
        <f>IF(NOT(ISBLANK('СПИСОК КЛАССА'!C33)),'СПИСОК КЛАССА'!C33,"")</f>
        <v>9</v>
      </c>
      <c r="D33" s="84" t="str">
        <f>IF(NOT(ISBLANK('СПИСОК КЛАССА'!D33)),IF($A33=1,'СПИСОК КЛАССА'!D33, "УЧЕНИК НЕ ВЫПОЛНЯЛ РАБОТУ"),"")</f>
        <v/>
      </c>
      <c r="E33" s="183">
        <f>IF($C33&lt;&gt;"",'СПИСОК КЛАССА'!L33,"")</f>
        <v>2</v>
      </c>
      <c r="F33" s="136">
        <v>1</v>
      </c>
      <c r="G33" s="136">
        <v>8</v>
      </c>
      <c r="H33" s="136">
        <v>14</v>
      </c>
      <c r="I33" s="136">
        <v>1</v>
      </c>
      <c r="J33" s="136">
        <v>4</v>
      </c>
      <c r="K33" s="136">
        <v>1</v>
      </c>
      <c r="L33" s="136">
        <v>1</v>
      </c>
      <c r="M33" s="136">
        <v>24</v>
      </c>
      <c r="N33" s="136">
        <v>3</v>
      </c>
      <c r="O33" s="136">
        <v>3</v>
      </c>
      <c r="P33" s="136">
        <v>2</v>
      </c>
      <c r="Q33" s="136">
        <v>2</v>
      </c>
      <c r="R33" s="136">
        <v>1</v>
      </c>
      <c r="S33" s="136">
        <v>1</v>
      </c>
      <c r="T33" s="136">
        <v>1</v>
      </c>
      <c r="U33" s="136">
        <v>2</v>
      </c>
      <c r="V33" s="136"/>
      <c r="W33" s="136"/>
      <c r="X33" s="136"/>
      <c r="Y33" s="136"/>
      <c r="Z33" s="136"/>
      <c r="AA33" s="136"/>
      <c r="AB33" s="127"/>
      <c r="AC33" s="127"/>
      <c r="AD33" s="127"/>
      <c r="AE33" s="127"/>
      <c r="AF33" s="127"/>
      <c r="AG33" s="61"/>
      <c r="AH33" s="61"/>
      <c r="AI33" s="61"/>
      <c r="AJ33" s="61"/>
      <c r="AK33" s="61"/>
      <c r="AL33" s="61"/>
      <c r="AM33" s="61"/>
      <c r="AN33" s="61"/>
      <c r="AO33" s="61"/>
      <c r="AP33" s="61"/>
      <c r="AQ33" s="61"/>
      <c r="AR33" s="61"/>
      <c r="AS33" s="61"/>
      <c r="AT33" s="99"/>
      <c r="AU33" s="371">
        <f t="shared" ca="1" si="12"/>
        <v>19</v>
      </c>
      <c r="AV33" s="262">
        <f t="shared" ca="1" si="13"/>
        <v>1</v>
      </c>
      <c r="AW33" s="263">
        <f t="shared" si="14"/>
        <v>10</v>
      </c>
      <c r="AX33" s="264">
        <f t="shared" si="15"/>
        <v>1</v>
      </c>
      <c r="AY33" s="263">
        <f t="shared" si="16"/>
        <v>9</v>
      </c>
      <c r="AZ33" s="264">
        <f t="shared" si="17"/>
        <v>1</v>
      </c>
      <c r="BA33" s="282" t="str">
        <f t="shared" si="18"/>
        <v>ВЫСОКИЙ</v>
      </c>
      <c r="BB33" s="261"/>
      <c r="BC33" s="283"/>
      <c r="BD33" s="283"/>
      <c r="BE33" s="283"/>
      <c r="BF33" s="283"/>
      <c r="BG33" s="283"/>
      <c r="BH33" s="283"/>
      <c r="BI33" s="283"/>
      <c r="BJ33" s="142"/>
      <c r="BK33" s="127">
        <f t="shared" si="19"/>
        <v>1</v>
      </c>
      <c r="BL33" s="127">
        <f t="shared" si="20"/>
        <v>1</v>
      </c>
      <c r="BM33" s="127">
        <f t="shared" si="21"/>
        <v>1</v>
      </c>
      <c r="BN33" s="127">
        <f t="shared" si="22"/>
        <v>1</v>
      </c>
      <c r="BO33" s="127">
        <f t="shared" si="23"/>
        <v>1</v>
      </c>
      <c r="BP33" s="127">
        <f t="shared" si="24"/>
        <v>1</v>
      </c>
      <c r="BQ33" s="127">
        <f t="shared" si="25"/>
        <v>1</v>
      </c>
      <c r="BR33" s="127">
        <f t="shared" si="26"/>
        <v>1</v>
      </c>
      <c r="BS33" s="127">
        <f t="shared" si="27"/>
        <v>1</v>
      </c>
      <c r="BT33" s="127">
        <f t="shared" si="28"/>
        <v>1</v>
      </c>
      <c r="BU33" s="127">
        <f t="shared" si="29"/>
        <v>2</v>
      </c>
      <c r="BV33" s="127">
        <f t="shared" si="30"/>
        <v>2</v>
      </c>
      <c r="BW33" s="127">
        <f t="shared" si="31"/>
        <v>1</v>
      </c>
      <c r="BX33" s="127">
        <f t="shared" si="32"/>
        <v>1</v>
      </c>
      <c r="BY33" s="127">
        <f t="shared" si="33"/>
        <v>1</v>
      </c>
      <c r="BZ33" s="127">
        <f t="shared" si="34"/>
        <v>2</v>
      </c>
      <c r="CA33" s="142">
        <f t="shared" si="35"/>
        <v>3</v>
      </c>
      <c r="CB33" s="142"/>
      <c r="CC33" s="142"/>
      <c r="CD33" s="142"/>
      <c r="CE33" s="289">
        <v>5</v>
      </c>
      <c r="CF33" s="115">
        <v>3</v>
      </c>
      <c r="CG33" s="115">
        <v>4</v>
      </c>
    </row>
    <row r="34" spans="1:85" ht="12.75" customHeight="1">
      <c r="A34" s="1">
        <f>IF('СПИСОК КЛАССА'!L34&gt;0,1,0)</f>
        <v>1</v>
      </c>
      <c r="B34" s="237">
        <v>10</v>
      </c>
      <c r="C34" s="60">
        <f>IF(NOT(ISBLANK('СПИСОК КЛАССА'!C34)),'СПИСОК КЛАССА'!C34,"")</f>
        <v>10</v>
      </c>
      <c r="D34" s="84" t="str">
        <f>IF(NOT(ISBLANK('СПИСОК КЛАССА'!D34)),IF($A34=1,'СПИСОК КЛАССА'!D34, "УЧЕНИК НЕ ВЫПОЛНЯЛ РАБОТУ"),"")</f>
        <v/>
      </c>
      <c r="E34" s="183">
        <f>IF($C34&lt;&gt;"",'СПИСОК КЛАССА'!L34,"")</f>
        <v>2</v>
      </c>
      <c r="F34" s="136">
        <v>1</v>
      </c>
      <c r="G34" s="136">
        <v>8</v>
      </c>
      <c r="H34" s="136">
        <v>14</v>
      </c>
      <c r="I34" s="136">
        <v>1</v>
      </c>
      <c r="J34" s="136">
        <v>4</v>
      </c>
      <c r="K34" s="136">
        <v>1</v>
      </c>
      <c r="L34" s="136">
        <v>1</v>
      </c>
      <c r="M34" s="136">
        <v>24</v>
      </c>
      <c r="N34" s="136">
        <v>3</v>
      </c>
      <c r="O34" s="136">
        <v>3</v>
      </c>
      <c r="P34" s="136">
        <v>2</v>
      </c>
      <c r="Q34" s="136">
        <v>2</v>
      </c>
      <c r="R34" s="136">
        <v>1</v>
      </c>
      <c r="S34" s="136">
        <v>1</v>
      </c>
      <c r="T34" s="136">
        <v>1</v>
      </c>
      <c r="U34" s="136">
        <v>2</v>
      </c>
      <c r="V34" s="136"/>
      <c r="W34" s="136"/>
      <c r="X34" s="136"/>
      <c r="Y34" s="136"/>
      <c r="Z34" s="136"/>
      <c r="AA34" s="136"/>
      <c r="AB34" s="127"/>
      <c r="AC34" s="127"/>
      <c r="AD34" s="127"/>
      <c r="AE34" s="127"/>
      <c r="AF34" s="127"/>
      <c r="AG34" s="61"/>
      <c r="AH34" s="61"/>
      <c r="AI34" s="61"/>
      <c r="AJ34" s="61"/>
      <c r="AK34" s="61"/>
      <c r="AL34" s="61"/>
      <c r="AM34" s="61"/>
      <c r="AN34" s="61"/>
      <c r="AO34" s="61"/>
      <c r="AP34" s="61"/>
      <c r="AQ34" s="61"/>
      <c r="AR34" s="61"/>
      <c r="AS34" s="61"/>
      <c r="AT34" s="99"/>
      <c r="AU34" s="371">
        <f t="shared" ca="1" si="12"/>
        <v>19</v>
      </c>
      <c r="AV34" s="262">
        <f t="shared" ca="1" si="13"/>
        <v>1</v>
      </c>
      <c r="AW34" s="263">
        <f t="shared" si="14"/>
        <v>10</v>
      </c>
      <c r="AX34" s="264">
        <f t="shared" si="15"/>
        <v>1</v>
      </c>
      <c r="AY34" s="263">
        <f t="shared" si="16"/>
        <v>9</v>
      </c>
      <c r="AZ34" s="264">
        <f t="shared" si="17"/>
        <v>1</v>
      </c>
      <c r="BA34" s="282" t="str">
        <f t="shared" si="18"/>
        <v>ВЫСОКИЙ</v>
      </c>
      <c r="BB34" s="261"/>
      <c r="BC34" s="283"/>
      <c r="BD34" s="283"/>
      <c r="BE34" s="283"/>
      <c r="BF34" s="283"/>
      <c r="BG34" s="283"/>
      <c r="BH34" s="283"/>
      <c r="BI34" s="283"/>
      <c r="BJ34" s="142"/>
      <c r="BK34" s="127">
        <f t="shared" si="19"/>
        <v>1</v>
      </c>
      <c r="BL34" s="127">
        <f t="shared" si="20"/>
        <v>1</v>
      </c>
      <c r="BM34" s="127">
        <f t="shared" si="21"/>
        <v>1</v>
      </c>
      <c r="BN34" s="127">
        <f t="shared" si="22"/>
        <v>1</v>
      </c>
      <c r="BO34" s="127">
        <f t="shared" si="23"/>
        <v>1</v>
      </c>
      <c r="BP34" s="127">
        <f t="shared" si="24"/>
        <v>1</v>
      </c>
      <c r="BQ34" s="127">
        <f t="shared" si="25"/>
        <v>1</v>
      </c>
      <c r="BR34" s="127">
        <f t="shared" si="26"/>
        <v>1</v>
      </c>
      <c r="BS34" s="127">
        <f t="shared" si="27"/>
        <v>1</v>
      </c>
      <c r="BT34" s="127">
        <f t="shared" si="28"/>
        <v>1</v>
      </c>
      <c r="BU34" s="127">
        <f t="shared" si="29"/>
        <v>2</v>
      </c>
      <c r="BV34" s="127">
        <f t="shared" si="30"/>
        <v>2</v>
      </c>
      <c r="BW34" s="127">
        <f t="shared" si="31"/>
        <v>1</v>
      </c>
      <c r="BX34" s="127">
        <f t="shared" si="32"/>
        <v>1</v>
      </c>
      <c r="BY34" s="127">
        <f t="shared" si="33"/>
        <v>1</v>
      </c>
      <c r="BZ34" s="127">
        <f t="shared" si="34"/>
        <v>2</v>
      </c>
      <c r="CA34" s="142">
        <f t="shared" si="35"/>
        <v>3</v>
      </c>
      <c r="CB34" s="142"/>
      <c r="CC34" s="142"/>
      <c r="CD34" s="142"/>
      <c r="CE34" s="289">
        <v>6</v>
      </c>
      <c r="CF34" s="290"/>
      <c r="CG34" s="290"/>
    </row>
    <row r="35" spans="1:85" ht="12.75" customHeight="1">
      <c r="A35" s="1">
        <f>IF('СПИСОК КЛАССА'!L35&gt;0,1,0)</f>
        <v>1</v>
      </c>
      <c r="B35" s="237">
        <v>11</v>
      </c>
      <c r="C35" s="60">
        <f>IF(NOT(ISBLANK('СПИСОК КЛАССА'!C35)),'СПИСОК КЛАССА'!C35,"")</f>
        <v>11</v>
      </c>
      <c r="D35" s="84" t="str">
        <f>IF(NOT(ISBLANK('СПИСОК КЛАССА'!D35)),IF($A35=1,'СПИСОК КЛАССА'!D35, "УЧЕНИК НЕ ВЫПОЛНЯЛ РАБОТУ"),"")</f>
        <v/>
      </c>
      <c r="E35" s="183">
        <f>IF($C35&lt;&gt;"",'СПИСОК КЛАССА'!L35,"")</f>
        <v>1</v>
      </c>
      <c r="F35" s="136">
        <v>1</v>
      </c>
      <c r="G35" s="136">
        <v>8</v>
      </c>
      <c r="H35" s="136">
        <v>17</v>
      </c>
      <c r="I35" s="136">
        <v>2</v>
      </c>
      <c r="J35" s="136">
        <v>3</v>
      </c>
      <c r="K35" s="136">
        <v>1</v>
      </c>
      <c r="L35" s="136">
        <v>0</v>
      </c>
      <c r="M35" s="136">
        <v>24</v>
      </c>
      <c r="N35" s="136">
        <v>1</v>
      </c>
      <c r="O35" s="136">
        <v>3</v>
      </c>
      <c r="P35" s="136">
        <v>0</v>
      </c>
      <c r="Q35" s="136">
        <v>2</v>
      </c>
      <c r="R35" s="136">
        <v>1</v>
      </c>
      <c r="S35" s="136">
        <v>1</v>
      </c>
      <c r="T35" s="136">
        <v>1</v>
      </c>
      <c r="U35" s="136">
        <v>2</v>
      </c>
      <c r="V35" s="136"/>
      <c r="W35" s="136"/>
      <c r="X35" s="136"/>
      <c r="Y35" s="136"/>
      <c r="Z35" s="136"/>
      <c r="AA35" s="136"/>
      <c r="AB35" s="127"/>
      <c r="AC35" s="127"/>
      <c r="AD35" s="127"/>
      <c r="AE35" s="127"/>
      <c r="AF35" s="127"/>
      <c r="AG35" s="61"/>
      <c r="AH35" s="61"/>
      <c r="AI35" s="61"/>
      <c r="AJ35" s="61"/>
      <c r="AK35" s="61"/>
      <c r="AL35" s="61"/>
      <c r="AM35" s="61"/>
      <c r="AN35" s="61"/>
      <c r="AO35" s="61"/>
      <c r="AP35" s="61"/>
      <c r="AQ35" s="61"/>
      <c r="AR35" s="61"/>
      <c r="AS35" s="61"/>
      <c r="AT35" s="99"/>
      <c r="AU35" s="371">
        <f t="shared" ca="1" si="12"/>
        <v>15</v>
      </c>
      <c r="AV35" s="262">
        <f t="shared" ca="1" si="13"/>
        <v>0.78947368421052633</v>
      </c>
      <c r="AW35" s="263">
        <f t="shared" si="14"/>
        <v>8</v>
      </c>
      <c r="AX35" s="264">
        <f t="shared" si="15"/>
        <v>0.8</v>
      </c>
      <c r="AY35" s="263">
        <f t="shared" si="16"/>
        <v>7</v>
      </c>
      <c r="AZ35" s="264">
        <f t="shared" si="17"/>
        <v>0.77777777777777779</v>
      </c>
      <c r="BA35" s="282" t="str">
        <f t="shared" si="18"/>
        <v>ВЫСОКИЙ</v>
      </c>
      <c r="BB35" s="261"/>
      <c r="BC35" s="283"/>
      <c r="BD35" s="283"/>
      <c r="BE35" s="283"/>
      <c r="BF35" s="283"/>
      <c r="BG35" s="283"/>
      <c r="BH35" s="283"/>
      <c r="BI35" s="283"/>
      <c r="BJ35" s="142"/>
      <c r="BK35" s="127">
        <f t="shared" si="19"/>
        <v>1</v>
      </c>
      <c r="BL35" s="127">
        <f t="shared" si="20"/>
        <v>1</v>
      </c>
      <c r="BM35" s="127">
        <f t="shared" si="21"/>
        <v>1</v>
      </c>
      <c r="BN35" s="127">
        <f t="shared" si="22"/>
        <v>1</v>
      </c>
      <c r="BO35" s="127">
        <f t="shared" si="23"/>
        <v>1</v>
      </c>
      <c r="BP35" s="127">
        <f t="shared" si="24"/>
        <v>1</v>
      </c>
      <c r="BQ35" s="127">
        <f t="shared" si="25"/>
        <v>0</v>
      </c>
      <c r="BR35" s="127">
        <f t="shared" si="26"/>
        <v>1</v>
      </c>
      <c r="BS35" s="127">
        <f t="shared" si="27"/>
        <v>0</v>
      </c>
      <c r="BT35" s="127">
        <f t="shared" si="28"/>
        <v>1</v>
      </c>
      <c r="BU35" s="127">
        <f t="shared" si="29"/>
        <v>0</v>
      </c>
      <c r="BV35" s="127">
        <f t="shared" si="30"/>
        <v>2</v>
      </c>
      <c r="BW35" s="127">
        <f t="shared" si="31"/>
        <v>1</v>
      </c>
      <c r="BX35" s="127">
        <f t="shared" si="32"/>
        <v>1</v>
      </c>
      <c r="BY35" s="127">
        <f t="shared" si="33"/>
        <v>1</v>
      </c>
      <c r="BZ35" s="127">
        <f t="shared" si="34"/>
        <v>2</v>
      </c>
      <c r="CA35" s="142">
        <f t="shared" si="35"/>
        <v>3</v>
      </c>
      <c r="CB35" s="142"/>
      <c r="CC35" s="142"/>
      <c r="CD35" s="142"/>
      <c r="CE35" s="289">
        <v>7</v>
      </c>
      <c r="CF35" s="290"/>
      <c r="CG35" s="290"/>
    </row>
    <row r="36" spans="1:85" ht="12.75" customHeight="1">
      <c r="A36" s="1">
        <f>IF('СПИСОК КЛАССА'!L36&gt;0,1,0)</f>
        <v>1</v>
      </c>
      <c r="B36" s="237">
        <v>12</v>
      </c>
      <c r="C36" s="60">
        <f>IF(NOT(ISBLANK('СПИСОК КЛАССА'!C36)),'СПИСОК КЛАССА'!C36,"")</f>
        <v>12</v>
      </c>
      <c r="D36" s="84" t="str">
        <f>IF(NOT(ISBLANK('СПИСОК КЛАССА'!D36)),IF($A36=1,'СПИСОК КЛАССА'!D36, "УЧЕНИК НЕ ВЫПОЛНЯЛ РАБОТУ"),"")</f>
        <v/>
      </c>
      <c r="E36" s="183">
        <f>IF($C36&lt;&gt;"",'СПИСОК КЛАССА'!L36,"")</f>
        <v>1</v>
      </c>
      <c r="F36" s="136">
        <v>1</v>
      </c>
      <c r="G36" s="136">
        <v>8</v>
      </c>
      <c r="H36" s="136">
        <v>17</v>
      </c>
      <c r="I36" s="136">
        <v>2</v>
      </c>
      <c r="J36" s="136">
        <v>1</v>
      </c>
      <c r="K36" s="136">
        <v>1</v>
      </c>
      <c r="L36" s="136">
        <v>0</v>
      </c>
      <c r="M36" s="136">
        <v>24</v>
      </c>
      <c r="N36" s="136">
        <v>2</v>
      </c>
      <c r="O36" s="136">
        <v>1</v>
      </c>
      <c r="P36" s="136">
        <v>2</v>
      </c>
      <c r="Q36" s="136">
        <v>2</v>
      </c>
      <c r="R36" s="136">
        <v>1</v>
      </c>
      <c r="S36" s="136">
        <v>1</v>
      </c>
      <c r="T36" s="136">
        <v>0</v>
      </c>
      <c r="U36" s="136">
        <v>0</v>
      </c>
      <c r="V36" s="136"/>
      <c r="W36" s="136"/>
      <c r="X36" s="136"/>
      <c r="Y36" s="136"/>
      <c r="Z36" s="136"/>
      <c r="AA36" s="136"/>
      <c r="AB36" s="127"/>
      <c r="AC36" s="127"/>
      <c r="AD36" s="127"/>
      <c r="AE36" s="127"/>
      <c r="AF36" s="127"/>
      <c r="AG36" s="61"/>
      <c r="AH36" s="61"/>
      <c r="AI36" s="61"/>
      <c r="AJ36" s="61"/>
      <c r="AK36" s="61"/>
      <c r="AL36" s="61"/>
      <c r="AM36" s="61"/>
      <c r="AN36" s="61"/>
      <c r="AO36" s="61"/>
      <c r="AP36" s="61"/>
      <c r="AQ36" s="61"/>
      <c r="AR36" s="61"/>
      <c r="AS36" s="61"/>
      <c r="AT36" s="99"/>
      <c r="AU36" s="371">
        <f t="shared" ca="1" si="12"/>
        <v>13</v>
      </c>
      <c r="AV36" s="262">
        <f t="shared" ca="1" si="13"/>
        <v>0.68421052631578949</v>
      </c>
      <c r="AW36" s="263">
        <f t="shared" si="14"/>
        <v>7</v>
      </c>
      <c r="AX36" s="264">
        <f t="shared" si="15"/>
        <v>0.7</v>
      </c>
      <c r="AY36" s="263">
        <f t="shared" si="16"/>
        <v>6</v>
      </c>
      <c r="AZ36" s="264">
        <f t="shared" si="17"/>
        <v>0.66666666666666663</v>
      </c>
      <c r="BA36" s="282" t="str">
        <f t="shared" si="18"/>
        <v>ПОВЫШЕННЫЙ</v>
      </c>
      <c r="BB36" s="261"/>
      <c r="BC36" s="283"/>
      <c r="BD36" s="283"/>
      <c r="BE36" s="283"/>
      <c r="BF36" s="283"/>
      <c r="BG36" s="283"/>
      <c r="BH36" s="283"/>
      <c r="BI36" s="283"/>
      <c r="BJ36" s="142"/>
      <c r="BK36" s="127">
        <f t="shared" si="19"/>
        <v>1</v>
      </c>
      <c r="BL36" s="127">
        <f t="shared" si="20"/>
        <v>1</v>
      </c>
      <c r="BM36" s="127">
        <f t="shared" si="21"/>
        <v>1</v>
      </c>
      <c r="BN36" s="127">
        <f t="shared" si="22"/>
        <v>1</v>
      </c>
      <c r="BO36" s="127">
        <f t="shared" si="23"/>
        <v>0</v>
      </c>
      <c r="BP36" s="127">
        <f t="shared" si="24"/>
        <v>1</v>
      </c>
      <c r="BQ36" s="127">
        <f t="shared" si="25"/>
        <v>0</v>
      </c>
      <c r="BR36" s="127">
        <f t="shared" si="26"/>
        <v>1</v>
      </c>
      <c r="BS36" s="127">
        <f t="shared" si="27"/>
        <v>1</v>
      </c>
      <c r="BT36" s="127">
        <f t="shared" si="28"/>
        <v>0</v>
      </c>
      <c r="BU36" s="127">
        <f t="shared" si="29"/>
        <v>2</v>
      </c>
      <c r="BV36" s="127">
        <f t="shared" si="30"/>
        <v>2</v>
      </c>
      <c r="BW36" s="127">
        <f t="shared" si="31"/>
        <v>1</v>
      </c>
      <c r="BX36" s="127">
        <f t="shared" si="32"/>
        <v>1</v>
      </c>
      <c r="BY36" s="127">
        <f t="shared" si="33"/>
        <v>0</v>
      </c>
      <c r="BZ36" s="127">
        <f t="shared" si="34"/>
        <v>0</v>
      </c>
      <c r="CA36" s="142">
        <f t="shared" si="35"/>
        <v>2</v>
      </c>
      <c r="CB36" s="142"/>
      <c r="CC36" s="142"/>
      <c r="CD36" s="142"/>
      <c r="CE36" s="289">
        <v>8</v>
      </c>
      <c r="CF36" s="115">
        <v>24</v>
      </c>
      <c r="CG36" s="115">
        <v>24</v>
      </c>
    </row>
    <row r="37" spans="1:85" ht="12.75" customHeight="1">
      <c r="A37" s="1">
        <f>IF('СПИСОК КЛАССА'!L37&gt;0,1,0)</f>
        <v>1</v>
      </c>
      <c r="B37" s="237">
        <v>13</v>
      </c>
      <c r="C37" s="60">
        <f>IF(NOT(ISBLANK('СПИСОК КЛАССА'!C37)),'СПИСОК КЛАССА'!C37,"")</f>
        <v>13</v>
      </c>
      <c r="D37" s="84" t="str">
        <f>IF(NOT(ISBLANK('СПИСОК КЛАССА'!D37)),IF($A37=1,'СПИСОК КЛАССА'!D37, "УЧЕНИК НЕ ВЫПОЛНЯЛ РАБОТУ"),"")</f>
        <v/>
      </c>
      <c r="E37" s="183">
        <f>IF($C37&lt;&gt;"",'СПИСОК КЛАССА'!L37,"")</f>
        <v>1</v>
      </c>
      <c r="F37" s="136">
        <v>1</v>
      </c>
      <c r="G37" s="136">
        <v>8</v>
      </c>
      <c r="H37" s="136">
        <v>17</v>
      </c>
      <c r="I37" s="136">
        <v>2</v>
      </c>
      <c r="J37" s="136">
        <v>3</v>
      </c>
      <c r="K37" s="136">
        <v>1</v>
      </c>
      <c r="L37" s="136">
        <v>1</v>
      </c>
      <c r="M37" s="136">
        <v>24</v>
      </c>
      <c r="N37" s="136">
        <v>2</v>
      </c>
      <c r="O37" s="136">
        <v>3</v>
      </c>
      <c r="P37" s="136">
        <v>2</v>
      </c>
      <c r="Q37" s="136">
        <v>2</v>
      </c>
      <c r="R37" s="136">
        <v>1</v>
      </c>
      <c r="S37" s="136">
        <v>1</v>
      </c>
      <c r="T37" s="136">
        <v>0</v>
      </c>
      <c r="U37" s="136">
        <v>2</v>
      </c>
      <c r="V37" s="136"/>
      <c r="W37" s="136"/>
      <c r="X37" s="136"/>
      <c r="Y37" s="136"/>
      <c r="Z37" s="136"/>
      <c r="AA37" s="136"/>
      <c r="AB37" s="127"/>
      <c r="AC37" s="127"/>
      <c r="AD37" s="127"/>
      <c r="AE37" s="127"/>
      <c r="AF37" s="127"/>
      <c r="AG37" s="61"/>
      <c r="AH37" s="61"/>
      <c r="AI37" s="61"/>
      <c r="AJ37" s="61"/>
      <c r="AK37" s="61"/>
      <c r="AL37" s="61"/>
      <c r="AM37" s="61"/>
      <c r="AN37" s="61"/>
      <c r="AO37" s="61"/>
      <c r="AP37" s="61"/>
      <c r="AQ37" s="61"/>
      <c r="AR37" s="61"/>
      <c r="AS37" s="61"/>
      <c r="AT37" s="99"/>
      <c r="AU37" s="371">
        <f t="shared" ca="1" si="12"/>
        <v>18</v>
      </c>
      <c r="AV37" s="262">
        <f t="shared" ca="1" si="13"/>
        <v>0.94736842105263153</v>
      </c>
      <c r="AW37" s="263">
        <f t="shared" si="14"/>
        <v>10</v>
      </c>
      <c r="AX37" s="264">
        <f t="shared" si="15"/>
        <v>1</v>
      </c>
      <c r="AY37" s="263">
        <f t="shared" si="16"/>
        <v>8</v>
      </c>
      <c r="AZ37" s="264">
        <f t="shared" si="17"/>
        <v>0.88888888888888884</v>
      </c>
      <c r="BA37" s="282" t="str">
        <f t="shared" si="18"/>
        <v>ВЫСОКИЙ</v>
      </c>
      <c r="BB37" s="261"/>
      <c r="BC37" s="283"/>
      <c r="BD37" s="283"/>
      <c r="BE37" s="283"/>
      <c r="BF37" s="283"/>
      <c r="BG37" s="283"/>
      <c r="BH37" s="283"/>
      <c r="BI37" s="283"/>
      <c r="BJ37" s="142"/>
      <c r="BK37" s="127">
        <f t="shared" si="19"/>
        <v>1</v>
      </c>
      <c r="BL37" s="127">
        <f t="shared" si="20"/>
        <v>1</v>
      </c>
      <c r="BM37" s="127">
        <f t="shared" si="21"/>
        <v>1</v>
      </c>
      <c r="BN37" s="127">
        <f t="shared" si="22"/>
        <v>1</v>
      </c>
      <c r="BO37" s="127">
        <f t="shared" si="23"/>
        <v>1</v>
      </c>
      <c r="BP37" s="127">
        <f t="shared" si="24"/>
        <v>1</v>
      </c>
      <c r="BQ37" s="127">
        <f t="shared" si="25"/>
        <v>1</v>
      </c>
      <c r="BR37" s="127">
        <f t="shared" si="26"/>
        <v>1</v>
      </c>
      <c r="BS37" s="127">
        <f t="shared" si="27"/>
        <v>1</v>
      </c>
      <c r="BT37" s="127">
        <f t="shared" si="28"/>
        <v>1</v>
      </c>
      <c r="BU37" s="127">
        <f t="shared" si="29"/>
        <v>2</v>
      </c>
      <c r="BV37" s="127">
        <f t="shared" si="30"/>
        <v>2</v>
      </c>
      <c r="BW37" s="127">
        <f t="shared" si="31"/>
        <v>1</v>
      </c>
      <c r="BX37" s="127">
        <f t="shared" si="32"/>
        <v>1</v>
      </c>
      <c r="BY37" s="127">
        <f t="shared" si="33"/>
        <v>0</v>
      </c>
      <c r="BZ37" s="127">
        <f t="shared" si="34"/>
        <v>2</v>
      </c>
      <c r="CA37" s="142">
        <f t="shared" si="35"/>
        <v>2</v>
      </c>
      <c r="CB37" s="142"/>
      <c r="CC37" s="142"/>
      <c r="CD37" s="142"/>
      <c r="CE37" s="289">
        <v>9</v>
      </c>
      <c r="CF37" s="115">
        <v>2</v>
      </c>
      <c r="CG37" s="115">
        <v>3</v>
      </c>
    </row>
    <row r="38" spans="1:85" ht="12.75" customHeight="1">
      <c r="A38" s="1">
        <f>IF('СПИСОК КЛАССА'!L38&gt;0,1,0)</f>
        <v>1</v>
      </c>
      <c r="B38" s="237">
        <v>14</v>
      </c>
      <c r="C38" s="60">
        <f>IF(NOT(ISBLANK('СПИСОК КЛАССА'!C38)),'СПИСОК КЛАССА'!C38,"")</f>
        <v>14</v>
      </c>
      <c r="D38" s="84" t="str">
        <f>IF(NOT(ISBLANK('СПИСОК КЛАССА'!D38)),IF($A38=1,'СПИСОК КЛАССА'!D38, "УЧЕНИК НЕ ВЫПОЛНЯЛ РАБОТУ"),"")</f>
        <v/>
      </c>
      <c r="E38" s="183">
        <f>IF($C38&lt;&gt;"",'СПИСОК КЛАССА'!L38,"")</f>
        <v>2</v>
      </c>
      <c r="F38" s="136">
        <v>1</v>
      </c>
      <c r="G38" s="136">
        <v>9</v>
      </c>
      <c r="H38" s="136">
        <v>14</v>
      </c>
      <c r="I38" s="136">
        <v>1</v>
      </c>
      <c r="J38" s="136">
        <v>2</v>
      </c>
      <c r="K38" s="136">
        <v>1</v>
      </c>
      <c r="L38" s="136">
        <v>1</v>
      </c>
      <c r="M38" s="136">
        <v>24</v>
      </c>
      <c r="N38" s="136">
        <v>3</v>
      </c>
      <c r="O38" s="136">
        <v>2</v>
      </c>
      <c r="P38" s="136">
        <v>2</v>
      </c>
      <c r="Q38" s="136">
        <v>2</v>
      </c>
      <c r="R38" s="136">
        <v>1</v>
      </c>
      <c r="S38" s="136">
        <v>1</v>
      </c>
      <c r="T38" s="136">
        <v>1</v>
      </c>
      <c r="U38" s="136">
        <v>1</v>
      </c>
      <c r="V38" s="136"/>
      <c r="W38" s="136"/>
      <c r="X38" s="136"/>
      <c r="Y38" s="136"/>
      <c r="Z38" s="136"/>
      <c r="AA38" s="136"/>
      <c r="AB38" s="127"/>
      <c r="AC38" s="127"/>
      <c r="AD38" s="127"/>
      <c r="AE38" s="127"/>
      <c r="AF38" s="127"/>
      <c r="AG38" s="61"/>
      <c r="AH38" s="61"/>
      <c r="AI38" s="61"/>
      <c r="AJ38" s="61"/>
      <c r="AK38" s="61"/>
      <c r="AL38" s="61"/>
      <c r="AM38" s="61"/>
      <c r="AN38" s="61"/>
      <c r="AO38" s="61"/>
      <c r="AP38" s="61"/>
      <c r="AQ38" s="61"/>
      <c r="AR38" s="61"/>
      <c r="AS38" s="61"/>
      <c r="AT38" s="99"/>
      <c r="AU38" s="371">
        <f t="shared" ca="1" si="12"/>
        <v>15</v>
      </c>
      <c r="AV38" s="262">
        <f t="shared" ca="1" si="13"/>
        <v>0.78947368421052633</v>
      </c>
      <c r="AW38" s="263">
        <f t="shared" si="14"/>
        <v>7</v>
      </c>
      <c r="AX38" s="264">
        <f t="shared" si="15"/>
        <v>0.7</v>
      </c>
      <c r="AY38" s="263">
        <f t="shared" si="16"/>
        <v>8</v>
      </c>
      <c r="AZ38" s="264">
        <f t="shared" si="17"/>
        <v>0.88888888888888884</v>
      </c>
      <c r="BA38" s="282" t="str">
        <f t="shared" si="18"/>
        <v>ПОВЫШЕННЫЙ</v>
      </c>
      <c r="BB38" s="261"/>
      <c r="BC38" s="283"/>
      <c r="BD38" s="283"/>
      <c r="BE38" s="283"/>
      <c r="BF38" s="283"/>
      <c r="BG38" s="283"/>
      <c r="BH38" s="283"/>
      <c r="BI38" s="283"/>
      <c r="BJ38" s="142"/>
      <c r="BK38" s="127">
        <f t="shared" si="19"/>
        <v>1</v>
      </c>
      <c r="BL38" s="127">
        <f t="shared" si="20"/>
        <v>0</v>
      </c>
      <c r="BM38" s="127">
        <f t="shared" si="21"/>
        <v>1</v>
      </c>
      <c r="BN38" s="127">
        <f t="shared" si="22"/>
        <v>1</v>
      </c>
      <c r="BO38" s="127">
        <f t="shared" si="23"/>
        <v>0</v>
      </c>
      <c r="BP38" s="127">
        <f t="shared" si="24"/>
        <v>1</v>
      </c>
      <c r="BQ38" s="127">
        <f t="shared" si="25"/>
        <v>1</v>
      </c>
      <c r="BR38" s="127">
        <f t="shared" si="26"/>
        <v>1</v>
      </c>
      <c r="BS38" s="127">
        <f t="shared" si="27"/>
        <v>1</v>
      </c>
      <c r="BT38" s="127">
        <f t="shared" si="28"/>
        <v>0</v>
      </c>
      <c r="BU38" s="127">
        <f t="shared" si="29"/>
        <v>2</v>
      </c>
      <c r="BV38" s="127">
        <f t="shared" si="30"/>
        <v>2</v>
      </c>
      <c r="BW38" s="127">
        <f t="shared" si="31"/>
        <v>1</v>
      </c>
      <c r="BX38" s="127">
        <f t="shared" si="32"/>
        <v>1</v>
      </c>
      <c r="BY38" s="127">
        <f t="shared" si="33"/>
        <v>1</v>
      </c>
      <c r="BZ38" s="127">
        <f t="shared" si="34"/>
        <v>1</v>
      </c>
      <c r="CA38" s="142">
        <f t="shared" si="35"/>
        <v>3</v>
      </c>
      <c r="CB38" s="142"/>
      <c r="CC38" s="142"/>
      <c r="CD38" s="142"/>
      <c r="CE38" s="289">
        <v>10</v>
      </c>
      <c r="CF38" s="115">
        <v>3</v>
      </c>
      <c r="CG38" s="115">
        <v>3</v>
      </c>
    </row>
    <row r="39" spans="1:85" ht="12.75" customHeight="1">
      <c r="A39" s="1">
        <f>IF('СПИСОК КЛАССА'!L39&gt;0,1,0)</f>
        <v>1</v>
      </c>
      <c r="B39" s="237">
        <v>15</v>
      </c>
      <c r="C39" s="60">
        <f>IF(NOT(ISBLANK('СПИСОК КЛАССА'!C39)),'СПИСОК КЛАССА'!C39,"")</f>
        <v>15</v>
      </c>
      <c r="D39" s="84" t="str">
        <f>IF(NOT(ISBLANK('СПИСОК КЛАССА'!D39)),IF($A39=1,'СПИСОК КЛАССА'!D39, "УЧЕНИК НЕ ВЫПОЛНЯЛ РАБОТУ"),"")</f>
        <v/>
      </c>
      <c r="E39" s="183">
        <f>IF($C39&lt;&gt;"",'СПИСОК КЛАССА'!L39,"")</f>
        <v>1</v>
      </c>
      <c r="F39" s="136">
        <v>1</v>
      </c>
      <c r="G39" s="136">
        <v>8</v>
      </c>
      <c r="H39" s="136">
        <v>17</v>
      </c>
      <c r="I39" s="136">
        <v>2</v>
      </c>
      <c r="J39" s="136">
        <v>3</v>
      </c>
      <c r="K39" s="136">
        <v>1</v>
      </c>
      <c r="L39" s="136">
        <v>1</v>
      </c>
      <c r="M39" s="136">
        <v>24</v>
      </c>
      <c r="N39" s="136">
        <v>1</v>
      </c>
      <c r="O39" s="136">
        <v>1</v>
      </c>
      <c r="P39" s="136">
        <v>2</v>
      </c>
      <c r="Q39" s="136">
        <v>2</v>
      </c>
      <c r="R39" s="136">
        <v>1</v>
      </c>
      <c r="S39" s="136">
        <v>1</v>
      </c>
      <c r="T39" s="136">
        <v>0</v>
      </c>
      <c r="U39" s="136">
        <v>0</v>
      </c>
      <c r="V39" s="136"/>
      <c r="W39" s="136"/>
      <c r="X39" s="136"/>
      <c r="Y39" s="136"/>
      <c r="Z39" s="136"/>
      <c r="AA39" s="136"/>
      <c r="AB39" s="127"/>
      <c r="AC39" s="127"/>
      <c r="AD39" s="127"/>
      <c r="AE39" s="127"/>
      <c r="AF39" s="127"/>
      <c r="AG39" s="61"/>
      <c r="AH39" s="61"/>
      <c r="AI39" s="61"/>
      <c r="AJ39" s="61"/>
      <c r="AK39" s="61"/>
      <c r="AL39" s="61"/>
      <c r="AM39" s="61"/>
      <c r="AN39" s="61"/>
      <c r="AO39" s="61"/>
      <c r="AP39" s="61"/>
      <c r="AQ39" s="61"/>
      <c r="AR39" s="61"/>
      <c r="AS39" s="61"/>
      <c r="AT39" s="99"/>
      <c r="AU39" s="371">
        <f t="shared" ca="1" si="12"/>
        <v>14</v>
      </c>
      <c r="AV39" s="262">
        <f t="shared" ca="1" si="13"/>
        <v>0.73684210526315785</v>
      </c>
      <c r="AW39" s="263">
        <f t="shared" si="14"/>
        <v>8</v>
      </c>
      <c r="AX39" s="264">
        <f t="shared" si="15"/>
        <v>0.8</v>
      </c>
      <c r="AY39" s="263">
        <f t="shared" si="16"/>
        <v>6</v>
      </c>
      <c r="AZ39" s="264">
        <f t="shared" si="17"/>
        <v>0.66666666666666663</v>
      </c>
      <c r="BA39" s="282" t="str">
        <f t="shared" si="18"/>
        <v>ПОВЫШЕННЫЙ</v>
      </c>
      <c r="BB39" s="261"/>
      <c r="BC39" s="283"/>
      <c r="BD39" s="283"/>
      <c r="BE39" s="283"/>
      <c r="BF39" s="283"/>
      <c r="BG39" s="283"/>
      <c r="BH39" s="283"/>
      <c r="BI39" s="283"/>
      <c r="BJ39" s="142"/>
      <c r="BK39" s="127">
        <f t="shared" si="19"/>
        <v>1</v>
      </c>
      <c r="BL39" s="127">
        <f t="shared" si="20"/>
        <v>1</v>
      </c>
      <c r="BM39" s="127">
        <f t="shared" si="21"/>
        <v>1</v>
      </c>
      <c r="BN39" s="127">
        <f t="shared" si="22"/>
        <v>1</v>
      </c>
      <c r="BO39" s="127">
        <f t="shared" si="23"/>
        <v>1</v>
      </c>
      <c r="BP39" s="127">
        <f t="shared" si="24"/>
        <v>1</v>
      </c>
      <c r="BQ39" s="127">
        <f t="shared" si="25"/>
        <v>1</v>
      </c>
      <c r="BR39" s="127">
        <f t="shared" si="26"/>
        <v>1</v>
      </c>
      <c r="BS39" s="127">
        <f t="shared" si="27"/>
        <v>0</v>
      </c>
      <c r="BT39" s="127">
        <f t="shared" si="28"/>
        <v>0</v>
      </c>
      <c r="BU39" s="127">
        <f t="shared" si="29"/>
        <v>2</v>
      </c>
      <c r="BV39" s="127">
        <f t="shared" si="30"/>
        <v>2</v>
      </c>
      <c r="BW39" s="127">
        <f t="shared" si="31"/>
        <v>1</v>
      </c>
      <c r="BX39" s="127">
        <f t="shared" si="32"/>
        <v>1</v>
      </c>
      <c r="BY39" s="127">
        <f t="shared" si="33"/>
        <v>0</v>
      </c>
      <c r="BZ39" s="127">
        <f t="shared" si="34"/>
        <v>0</v>
      </c>
      <c r="CA39" s="142">
        <f t="shared" si="35"/>
        <v>2</v>
      </c>
      <c r="CB39" s="142"/>
      <c r="CC39" s="142"/>
      <c r="CD39" s="142"/>
      <c r="CE39" s="289">
        <v>11</v>
      </c>
      <c r="CF39" s="290"/>
      <c r="CG39" s="290"/>
    </row>
    <row r="40" spans="1:85" ht="12.75" customHeight="1">
      <c r="A40" s="1">
        <f>IF('СПИСОК КЛАССА'!L40&gt;0,1,0)</f>
        <v>1</v>
      </c>
      <c r="B40" s="237">
        <v>16</v>
      </c>
      <c r="C40" s="60">
        <f>IF(NOT(ISBLANK('СПИСОК КЛАССА'!C40)),'СПИСОК КЛАССА'!C40,"")</f>
        <v>16</v>
      </c>
      <c r="D40" s="84" t="str">
        <f>IF(NOT(ISBLANK('СПИСОК КЛАССА'!D40)),IF($A40=1,'СПИСОК КЛАССА'!D40, "УЧЕНИК НЕ ВЫПОЛНЯЛ РАБОТУ"),"")</f>
        <v/>
      </c>
      <c r="E40" s="183">
        <f>IF($C40&lt;&gt;"",'СПИСОК КЛАССА'!L40,"")</f>
        <v>1</v>
      </c>
      <c r="F40" s="136">
        <v>1</v>
      </c>
      <c r="G40" s="136">
        <v>8</v>
      </c>
      <c r="H40" s="136">
        <v>14</v>
      </c>
      <c r="I40" s="136">
        <v>1</v>
      </c>
      <c r="J40" s="136">
        <v>4</v>
      </c>
      <c r="K40" s="136">
        <v>1</v>
      </c>
      <c r="L40" s="136">
        <v>1</v>
      </c>
      <c r="M40" s="136">
        <v>24</v>
      </c>
      <c r="N40" s="136">
        <v>3</v>
      </c>
      <c r="O40" s="136">
        <v>4</v>
      </c>
      <c r="P40" s="136">
        <v>2</v>
      </c>
      <c r="Q40" s="136">
        <v>2</v>
      </c>
      <c r="R40" s="136">
        <v>1</v>
      </c>
      <c r="S40" s="136">
        <v>1</v>
      </c>
      <c r="T40" s="136">
        <v>1</v>
      </c>
      <c r="U40" s="136">
        <v>2</v>
      </c>
      <c r="V40" s="136"/>
      <c r="W40" s="136"/>
      <c r="X40" s="136"/>
      <c r="Y40" s="136"/>
      <c r="Z40" s="136"/>
      <c r="AA40" s="136"/>
      <c r="AB40" s="127"/>
      <c r="AC40" s="127"/>
      <c r="AD40" s="127"/>
      <c r="AE40" s="127"/>
      <c r="AF40" s="127"/>
      <c r="AG40" s="61"/>
      <c r="AH40" s="61"/>
      <c r="AI40" s="61"/>
      <c r="AJ40" s="61"/>
      <c r="AK40" s="61"/>
      <c r="AL40" s="61"/>
      <c r="AM40" s="61"/>
      <c r="AN40" s="61"/>
      <c r="AO40" s="61"/>
      <c r="AP40" s="61"/>
      <c r="AQ40" s="61"/>
      <c r="AR40" s="61"/>
      <c r="AS40" s="61"/>
      <c r="AT40" s="99"/>
      <c r="AU40" s="371">
        <f t="shared" ca="1" si="12"/>
        <v>14</v>
      </c>
      <c r="AV40" s="262">
        <f t="shared" ca="1" si="13"/>
        <v>0.73684210526315785</v>
      </c>
      <c r="AW40" s="263">
        <f t="shared" si="14"/>
        <v>5</v>
      </c>
      <c r="AX40" s="264">
        <f t="shared" si="15"/>
        <v>0.5</v>
      </c>
      <c r="AY40" s="263">
        <f t="shared" si="16"/>
        <v>9</v>
      </c>
      <c r="AZ40" s="264">
        <f t="shared" si="17"/>
        <v>1</v>
      </c>
      <c r="BA40" s="282" t="str">
        <f t="shared" si="18"/>
        <v>ПОНИЖЕННЫЙ</v>
      </c>
      <c r="BB40" s="261"/>
      <c r="BC40" s="283"/>
      <c r="BD40" s="283"/>
      <c r="BE40" s="283"/>
      <c r="BF40" s="283"/>
      <c r="BG40" s="283"/>
      <c r="BH40" s="283"/>
      <c r="BI40" s="283"/>
      <c r="BJ40" s="142"/>
      <c r="BK40" s="127">
        <f t="shared" si="19"/>
        <v>1</v>
      </c>
      <c r="BL40" s="127">
        <f t="shared" si="20"/>
        <v>1</v>
      </c>
      <c r="BM40" s="127">
        <f t="shared" si="21"/>
        <v>0</v>
      </c>
      <c r="BN40" s="127">
        <f t="shared" si="22"/>
        <v>0</v>
      </c>
      <c r="BO40" s="127">
        <f t="shared" si="23"/>
        <v>0</v>
      </c>
      <c r="BP40" s="127">
        <f t="shared" si="24"/>
        <v>1</v>
      </c>
      <c r="BQ40" s="127">
        <f t="shared" si="25"/>
        <v>1</v>
      </c>
      <c r="BR40" s="127">
        <f t="shared" si="26"/>
        <v>1</v>
      </c>
      <c r="BS40" s="127">
        <f t="shared" si="27"/>
        <v>0</v>
      </c>
      <c r="BT40" s="127">
        <f t="shared" si="28"/>
        <v>0</v>
      </c>
      <c r="BU40" s="127">
        <f t="shared" si="29"/>
        <v>2</v>
      </c>
      <c r="BV40" s="127">
        <f t="shared" si="30"/>
        <v>2</v>
      </c>
      <c r="BW40" s="127">
        <f t="shared" si="31"/>
        <v>1</v>
      </c>
      <c r="BX40" s="127">
        <f t="shared" si="32"/>
        <v>1</v>
      </c>
      <c r="BY40" s="127">
        <f t="shared" si="33"/>
        <v>1</v>
      </c>
      <c r="BZ40" s="127">
        <f t="shared" si="34"/>
        <v>2</v>
      </c>
      <c r="CA40" s="142">
        <f t="shared" si="35"/>
        <v>3</v>
      </c>
      <c r="CB40" s="142"/>
      <c r="CC40" s="142"/>
      <c r="CD40" s="142"/>
      <c r="CE40" s="291">
        <v>12</v>
      </c>
      <c r="CF40" s="290"/>
      <c r="CG40" s="290"/>
    </row>
    <row r="41" spans="1:85" ht="12.75" customHeight="1">
      <c r="A41" s="1">
        <f>IF('СПИСОК КЛАССА'!L41&gt;0,1,0)</f>
        <v>1</v>
      </c>
      <c r="B41" s="237">
        <v>17</v>
      </c>
      <c r="C41" s="60">
        <f>IF(NOT(ISBLANK('СПИСОК КЛАССА'!C41)),'СПИСОК КЛАССА'!C41,"")</f>
        <v>17</v>
      </c>
      <c r="D41" s="84" t="str">
        <f>IF(NOT(ISBLANK('СПИСОК КЛАССА'!D41)),IF($A41=1,'СПИСОК КЛАССА'!D41, "УЧЕНИК НЕ ВЫПОЛНЯЛ РАБОТУ"),"")</f>
        <v/>
      </c>
      <c r="E41" s="183">
        <f>IF($C41&lt;&gt;"",'СПИСОК КЛАССА'!L41,"")</f>
        <v>2</v>
      </c>
      <c r="F41" s="136">
        <v>1</v>
      </c>
      <c r="G41" s="136">
        <v>8</v>
      </c>
      <c r="H41" s="136">
        <v>14</v>
      </c>
      <c r="I41" s="136">
        <v>1</v>
      </c>
      <c r="J41" s="136">
        <v>4</v>
      </c>
      <c r="K41" s="136">
        <v>1</v>
      </c>
      <c r="L41" s="136">
        <v>1</v>
      </c>
      <c r="M41" s="136">
        <v>24</v>
      </c>
      <c r="N41" s="136">
        <v>2</v>
      </c>
      <c r="O41" s="136">
        <v>3</v>
      </c>
      <c r="P41" s="136">
        <v>0</v>
      </c>
      <c r="Q41" s="136">
        <v>2</v>
      </c>
      <c r="R41" s="136">
        <v>1</v>
      </c>
      <c r="S41" s="136">
        <v>1</v>
      </c>
      <c r="T41" s="136">
        <v>0</v>
      </c>
      <c r="U41" s="136">
        <v>0</v>
      </c>
      <c r="V41" s="136"/>
      <c r="W41" s="136"/>
      <c r="X41" s="136"/>
      <c r="Y41" s="136"/>
      <c r="Z41" s="136"/>
      <c r="AA41" s="136"/>
      <c r="AB41" s="127"/>
      <c r="AC41" s="127"/>
      <c r="AD41" s="127"/>
      <c r="AE41" s="127"/>
      <c r="AF41" s="127"/>
      <c r="AG41" s="61"/>
      <c r="AH41" s="61"/>
      <c r="AI41" s="61"/>
      <c r="AJ41" s="61"/>
      <c r="AK41" s="61"/>
      <c r="AL41" s="61"/>
      <c r="AM41" s="61"/>
      <c r="AN41" s="61"/>
      <c r="AO41" s="61"/>
      <c r="AP41" s="61"/>
      <c r="AQ41" s="61"/>
      <c r="AR41" s="61"/>
      <c r="AS41" s="61"/>
      <c r="AT41" s="99"/>
      <c r="AU41" s="371">
        <f t="shared" ca="1" si="12"/>
        <v>13</v>
      </c>
      <c r="AV41" s="262">
        <f t="shared" ca="1" si="13"/>
        <v>0.68421052631578949</v>
      </c>
      <c r="AW41" s="263">
        <f t="shared" si="14"/>
        <v>9</v>
      </c>
      <c r="AX41" s="264">
        <f t="shared" si="15"/>
        <v>0.9</v>
      </c>
      <c r="AY41" s="263">
        <f t="shared" si="16"/>
        <v>4</v>
      </c>
      <c r="AZ41" s="264">
        <f t="shared" si="17"/>
        <v>0.44444444444444442</v>
      </c>
      <c r="BA41" s="282" t="str">
        <f t="shared" si="18"/>
        <v>ПОВЫШЕННЫЙ</v>
      </c>
      <c r="BB41" s="261"/>
      <c r="BC41" s="283"/>
      <c r="BD41" s="283"/>
      <c r="BE41" s="283"/>
      <c r="BF41" s="283"/>
      <c r="BG41" s="283"/>
      <c r="BH41" s="283"/>
      <c r="BI41" s="283"/>
      <c r="BJ41" s="142"/>
      <c r="BK41" s="127">
        <f t="shared" si="19"/>
        <v>1</v>
      </c>
      <c r="BL41" s="127">
        <f t="shared" si="20"/>
        <v>1</v>
      </c>
      <c r="BM41" s="127">
        <f t="shared" si="21"/>
        <v>1</v>
      </c>
      <c r="BN41" s="127">
        <f t="shared" si="22"/>
        <v>1</v>
      </c>
      <c r="BO41" s="127">
        <f t="shared" si="23"/>
        <v>1</v>
      </c>
      <c r="BP41" s="127">
        <f t="shared" si="24"/>
        <v>1</v>
      </c>
      <c r="BQ41" s="127">
        <f t="shared" si="25"/>
        <v>1</v>
      </c>
      <c r="BR41" s="127">
        <f t="shared" si="26"/>
        <v>1</v>
      </c>
      <c r="BS41" s="127">
        <f t="shared" si="27"/>
        <v>0</v>
      </c>
      <c r="BT41" s="127">
        <f t="shared" si="28"/>
        <v>1</v>
      </c>
      <c r="BU41" s="127">
        <f t="shared" si="29"/>
        <v>0</v>
      </c>
      <c r="BV41" s="127">
        <f t="shared" si="30"/>
        <v>2</v>
      </c>
      <c r="BW41" s="127">
        <f t="shared" si="31"/>
        <v>1</v>
      </c>
      <c r="BX41" s="127">
        <f t="shared" si="32"/>
        <v>1</v>
      </c>
      <c r="BY41" s="127">
        <f t="shared" si="33"/>
        <v>0</v>
      </c>
      <c r="BZ41" s="127">
        <f t="shared" si="34"/>
        <v>0</v>
      </c>
      <c r="CA41" s="142">
        <f t="shared" si="35"/>
        <v>2</v>
      </c>
      <c r="CB41" s="142"/>
      <c r="CC41" s="142"/>
      <c r="CD41" s="142"/>
      <c r="CE41" s="291">
        <v>13</v>
      </c>
      <c r="CF41" s="290"/>
      <c r="CG41" s="290"/>
    </row>
    <row r="42" spans="1:85" ht="12.75" customHeight="1">
      <c r="A42" s="1">
        <f>IF('СПИСОК КЛАССА'!L42&gt;0,1,0)</f>
        <v>1</v>
      </c>
      <c r="B42" s="237">
        <v>18</v>
      </c>
      <c r="C42" s="60">
        <f>IF(NOT(ISBLANK('СПИСОК КЛАССА'!C42)),'СПИСОК КЛАССА'!C42,"")</f>
        <v>18</v>
      </c>
      <c r="D42" s="84" t="str">
        <f>IF(NOT(ISBLANK('СПИСОК КЛАССА'!D42)),IF($A42=1,'СПИСОК КЛАССА'!D42, "УЧЕНИК НЕ ВЫПОЛНЯЛ РАБОТУ"),"")</f>
        <v/>
      </c>
      <c r="E42" s="183">
        <f>IF($C42&lt;&gt;"",'СПИСОК КЛАССА'!L42,"")</f>
        <v>1</v>
      </c>
      <c r="F42" s="136">
        <v>1</v>
      </c>
      <c r="G42" s="136">
        <v>8</v>
      </c>
      <c r="H42" s="136">
        <v>17</v>
      </c>
      <c r="I42" s="136">
        <v>1</v>
      </c>
      <c r="J42" s="136">
        <v>1</v>
      </c>
      <c r="K42" s="136">
        <v>1</v>
      </c>
      <c r="L42" s="136">
        <v>1</v>
      </c>
      <c r="M42" s="136">
        <v>24</v>
      </c>
      <c r="N42" s="136">
        <v>2</v>
      </c>
      <c r="O42" s="136">
        <v>3</v>
      </c>
      <c r="P42" s="136">
        <v>2</v>
      </c>
      <c r="Q42" s="136">
        <v>2</v>
      </c>
      <c r="R42" s="136">
        <v>0</v>
      </c>
      <c r="S42" s="136">
        <v>1</v>
      </c>
      <c r="T42" s="136">
        <v>0</v>
      </c>
      <c r="U42" s="136">
        <v>1</v>
      </c>
      <c r="V42" s="136"/>
      <c r="W42" s="136"/>
      <c r="X42" s="136"/>
      <c r="Y42" s="136"/>
      <c r="Z42" s="136"/>
      <c r="AA42" s="136"/>
      <c r="AB42" s="127"/>
      <c r="AC42" s="127"/>
      <c r="AD42" s="127"/>
      <c r="AE42" s="127"/>
      <c r="AF42" s="127"/>
      <c r="AG42" s="61"/>
      <c r="AH42" s="61"/>
      <c r="AI42" s="61"/>
      <c r="AJ42" s="61"/>
      <c r="AK42" s="61"/>
      <c r="AL42" s="61"/>
      <c r="AM42" s="61"/>
      <c r="AN42" s="61"/>
      <c r="AO42" s="61"/>
      <c r="AP42" s="61"/>
      <c r="AQ42" s="61"/>
      <c r="AR42" s="61"/>
      <c r="AS42" s="61"/>
      <c r="AT42" s="99"/>
      <c r="AU42" s="371">
        <f t="shared" ca="1" si="12"/>
        <v>14</v>
      </c>
      <c r="AV42" s="262">
        <f t="shared" ca="1" si="13"/>
        <v>0.73684210526315785</v>
      </c>
      <c r="AW42" s="263">
        <f t="shared" si="14"/>
        <v>8</v>
      </c>
      <c r="AX42" s="264">
        <f t="shared" si="15"/>
        <v>0.8</v>
      </c>
      <c r="AY42" s="263">
        <f t="shared" si="16"/>
        <v>6</v>
      </c>
      <c r="AZ42" s="264">
        <f t="shared" si="17"/>
        <v>0.66666666666666663</v>
      </c>
      <c r="BA42" s="282" t="str">
        <f t="shared" si="18"/>
        <v>ПОВЫШЕННЫЙ</v>
      </c>
      <c r="BB42" s="261"/>
      <c r="BC42" s="283"/>
      <c r="BD42" s="283"/>
      <c r="BE42" s="283"/>
      <c r="BF42" s="283"/>
      <c r="BG42" s="283"/>
      <c r="BH42" s="283"/>
      <c r="BI42" s="283"/>
      <c r="BJ42" s="142"/>
      <c r="BK42" s="127">
        <f t="shared" si="19"/>
        <v>1</v>
      </c>
      <c r="BL42" s="127">
        <f t="shared" si="20"/>
        <v>1</v>
      </c>
      <c r="BM42" s="127">
        <f t="shared" si="21"/>
        <v>1</v>
      </c>
      <c r="BN42" s="127">
        <f t="shared" si="22"/>
        <v>0</v>
      </c>
      <c r="BO42" s="127">
        <f t="shared" si="23"/>
        <v>0</v>
      </c>
      <c r="BP42" s="127">
        <f t="shared" si="24"/>
        <v>1</v>
      </c>
      <c r="BQ42" s="127">
        <f t="shared" si="25"/>
        <v>1</v>
      </c>
      <c r="BR42" s="127">
        <f t="shared" si="26"/>
        <v>1</v>
      </c>
      <c r="BS42" s="127">
        <f t="shared" si="27"/>
        <v>1</v>
      </c>
      <c r="BT42" s="127">
        <f t="shared" si="28"/>
        <v>1</v>
      </c>
      <c r="BU42" s="127">
        <f t="shared" si="29"/>
        <v>2</v>
      </c>
      <c r="BV42" s="127">
        <f t="shared" si="30"/>
        <v>2</v>
      </c>
      <c r="BW42" s="127">
        <f t="shared" si="31"/>
        <v>0</v>
      </c>
      <c r="BX42" s="127">
        <f t="shared" si="32"/>
        <v>1</v>
      </c>
      <c r="BY42" s="127">
        <f t="shared" si="33"/>
        <v>0</v>
      </c>
      <c r="BZ42" s="127">
        <f t="shared" si="34"/>
        <v>1</v>
      </c>
      <c r="CA42" s="142">
        <f t="shared" si="35"/>
        <v>1</v>
      </c>
      <c r="CB42" s="142"/>
      <c r="CC42" s="142"/>
      <c r="CD42" s="142"/>
      <c r="CE42" s="291">
        <v>14</v>
      </c>
      <c r="CF42" s="290"/>
      <c r="CG42" s="290"/>
    </row>
    <row r="43" spans="1:85" ht="12.75" customHeight="1">
      <c r="A43" s="1">
        <f>IF('СПИСОК КЛАССА'!L43&gt;0,1,0)</f>
        <v>1</v>
      </c>
      <c r="B43" s="237">
        <v>19</v>
      </c>
      <c r="C43" s="60">
        <f>IF(NOT(ISBLANK('СПИСОК КЛАССА'!C43)),'СПИСОК КЛАССА'!C43,"")</f>
        <v>19</v>
      </c>
      <c r="D43" s="84" t="str">
        <f>IF(NOT(ISBLANK('СПИСОК КЛАССА'!D43)),IF($A43=1,'СПИСОК КЛАССА'!D43, "УЧЕНИК НЕ ВЫПОЛНЯЛ РАБОТУ"),"")</f>
        <v/>
      </c>
      <c r="E43" s="183">
        <f>IF($C43&lt;&gt;"",'СПИСОК КЛАССА'!L43,"")</f>
        <v>1</v>
      </c>
      <c r="F43" s="136">
        <v>1</v>
      </c>
      <c r="G43" s="136">
        <v>12</v>
      </c>
      <c r="H43" s="136">
        <v>17</v>
      </c>
      <c r="I43" s="136">
        <v>2</v>
      </c>
      <c r="J43" s="136">
        <v>3</v>
      </c>
      <c r="K43" s="136">
        <v>1</v>
      </c>
      <c r="L43" s="136">
        <v>0</v>
      </c>
      <c r="M43" s="136">
        <v>24</v>
      </c>
      <c r="N43" s="136">
        <v>1</v>
      </c>
      <c r="O43" s="136">
        <v>3</v>
      </c>
      <c r="P43" s="136">
        <v>2</v>
      </c>
      <c r="Q43" s="136">
        <v>2</v>
      </c>
      <c r="R43" s="136">
        <v>1</v>
      </c>
      <c r="S43" s="136">
        <v>1</v>
      </c>
      <c r="T43" s="136">
        <v>1</v>
      </c>
      <c r="U43" s="136">
        <v>2</v>
      </c>
      <c r="V43" s="136"/>
      <c r="W43" s="136"/>
      <c r="X43" s="136"/>
      <c r="Y43" s="136"/>
      <c r="Z43" s="136"/>
      <c r="AA43" s="136"/>
      <c r="AB43" s="127"/>
      <c r="AC43" s="127"/>
      <c r="AD43" s="127"/>
      <c r="AE43" s="127"/>
      <c r="AF43" s="127"/>
      <c r="AG43" s="61"/>
      <c r="AH43" s="61"/>
      <c r="AI43" s="61"/>
      <c r="AJ43" s="61"/>
      <c r="AK43" s="61"/>
      <c r="AL43" s="61"/>
      <c r="AM43" s="61"/>
      <c r="AN43" s="61"/>
      <c r="AO43" s="61"/>
      <c r="AP43" s="61"/>
      <c r="AQ43" s="61"/>
      <c r="AR43" s="61"/>
      <c r="AS43" s="61"/>
      <c r="AT43" s="99"/>
      <c r="AU43" s="371">
        <f t="shared" ca="1" si="12"/>
        <v>16</v>
      </c>
      <c r="AV43" s="262">
        <f t="shared" ca="1" si="13"/>
        <v>0.84210526315789469</v>
      </c>
      <c r="AW43" s="263">
        <f t="shared" si="14"/>
        <v>7</v>
      </c>
      <c r="AX43" s="264">
        <f t="shared" si="15"/>
        <v>0.7</v>
      </c>
      <c r="AY43" s="263">
        <f t="shared" si="16"/>
        <v>9</v>
      </c>
      <c r="AZ43" s="264">
        <f t="shared" si="17"/>
        <v>1</v>
      </c>
      <c r="BA43" s="282" t="str">
        <f t="shared" si="18"/>
        <v>ПОВЫШЕННЫЙ</v>
      </c>
      <c r="BB43" s="261"/>
      <c r="BC43" s="283"/>
      <c r="BD43" s="283"/>
      <c r="BE43" s="283"/>
      <c r="BF43" s="283"/>
      <c r="BG43" s="283"/>
      <c r="BH43" s="283"/>
      <c r="BI43" s="283"/>
      <c r="BJ43" s="142"/>
      <c r="BK43" s="127">
        <f t="shared" si="19"/>
        <v>1</v>
      </c>
      <c r="BL43" s="127">
        <f t="shared" si="20"/>
        <v>0</v>
      </c>
      <c r="BM43" s="127">
        <f t="shared" si="21"/>
        <v>1</v>
      </c>
      <c r="BN43" s="127">
        <f t="shared" si="22"/>
        <v>1</v>
      </c>
      <c r="BO43" s="127">
        <f t="shared" si="23"/>
        <v>1</v>
      </c>
      <c r="BP43" s="127">
        <f t="shared" si="24"/>
        <v>1</v>
      </c>
      <c r="BQ43" s="127">
        <f t="shared" si="25"/>
        <v>0</v>
      </c>
      <c r="BR43" s="127">
        <f t="shared" si="26"/>
        <v>1</v>
      </c>
      <c r="BS43" s="127">
        <f t="shared" si="27"/>
        <v>0</v>
      </c>
      <c r="BT43" s="127">
        <f t="shared" si="28"/>
        <v>1</v>
      </c>
      <c r="BU43" s="127">
        <f t="shared" si="29"/>
        <v>2</v>
      </c>
      <c r="BV43" s="127">
        <f t="shared" si="30"/>
        <v>2</v>
      </c>
      <c r="BW43" s="127">
        <f t="shared" si="31"/>
        <v>1</v>
      </c>
      <c r="BX43" s="127">
        <f t="shared" si="32"/>
        <v>1</v>
      </c>
      <c r="BY43" s="127">
        <f t="shared" si="33"/>
        <v>1</v>
      </c>
      <c r="BZ43" s="127">
        <f t="shared" si="34"/>
        <v>2</v>
      </c>
      <c r="CA43" s="142">
        <f t="shared" si="35"/>
        <v>3</v>
      </c>
      <c r="CB43" s="142"/>
      <c r="CC43" s="142"/>
      <c r="CD43" s="142"/>
      <c r="CE43" s="312"/>
      <c r="CF43" s="313"/>
      <c r="CG43" s="313"/>
    </row>
    <row r="44" spans="1:85" ht="12.75" customHeight="1">
      <c r="A44" s="1">
        <f>IF('СПИСОК КЛАССА'!L44&gt;0,1,0)</f>
        <v>1</v>
      </c>
      <c r="B44" s="237">
        <v>20</v>
      </c>
      <c r="C44" s="60">
        <f>IF(NOT(ISBLANK('СПИСОК КЛАССА'!C44)),'СПИСОК КЛАССА'!C44,"")</f>
        <v>20</v>
      </c>
      <c r="D44" s="84" t="str">
        <f>IF(NOT(ISBLANK('СПИСОК КЛАССА'!D44)),IF($A44=1,'СПИСОК КЛАССА'!D44, "УЧЕНИК НЕ ВЫПОЛНЯЛ РАБОТУ"),"")</f>
        <v/>
      </c>
      <c r="E44" s="183">
        <f>IF($C44&lt;&gt;"",'СПИСОК КЛАССА'!L44,"")</f>
        <v>1</v>
      </c>
      <c r="F44" s="136">
        <v>1</v>
      </c>
      <c r="G44" s="136">
        <v>8</v>
      </c>
      <c r="H44" s="136">
        <v>17</v>
      </c>
      <c r="I44" s="136">
        <v>2</v>
      </c>
      <c r="J44" s="136">
        <v>2</v>
      </c>
      <c r="K44" s="136">
        <v>1</v>
      </c>
      <c r="L44" s="136">
        <v>1</v>
      </c>
      <c r="M44" s="136">
        <v>24</v>
      </c>
      <c r="N44" s="136">
        <v>2</v>
      </c>
      <c r="O44" s="136">
        <v>3</v>
      </c>
      <c r="P44" s="136">
        <v>0</v>
      </c>
      <c r="Q44" s="136">
        <v>1</v>
      </c>
      <c r="R44" s="136">
        <v>0</v>
      </c>
      <c r="S44" s="136">
        <v>0</v>
      </c>
      <c r="T44" s="136">
        <v>0</v>
      </c>
      <c r="U44" s="136">
        <v>2</v>
      </c>
      <c r="V44" s="136"/>
      <c r="W44" s="136"/>
      <c r="X44" s="136"/>
      <c r="Y44" s="136"/>
      <c r="Z44" s="136"/>
      <c r="AA44" s="136"/>
      <c r="AB44" s="127"/>
      <c r="AC44" s="127"/>
      <c r="AD44" s="127"/>
      <c r="AE44" s="127"/>
      <c r="AF44" s="127"/>
      <c r="AG44" s="61"/>
      <c r="AH44" s="61"/>
      <c r="AI44" s="61"/>
      <c r="AJ44" s="61"/>
      <c r="AK44" s="61"/>
      <c r="AL44" s="61"/>
      <c r="AM44" s="61"/>
      <c r="AN44" s="61"/>
      <c r="AO44" s="61"/>
      <c r="AP44" s="61"/>
      <c r="AQ44" s="61"/>
      <c r="AR44" s="61"/>
      <c r="AS44" s="61"/>
      <c r="AT44" s="99"/>
      <c r="AU44" s="371">
        <f t="shared" ca="1" si="12"/>
        <v>12</v>
      </c>
      <c r="AV44" s="262">
        <f t="shared" ca="1" si="13"/>
        <v>0.63157894736842102</v>
      </c>
      <c r="AW44" s="263">
        <f t="shared" si="14"/>
        <v>9</v>
      </c>
      <c r="AX44" s="264">
        <f t="shared" si="15"/>
        <v>0.9</v>
      </c>
      <c r="AY44" s="263">
        <f t="shared" si="16"/>
        <v>3</v>
      </c>
      <c r="AZ44" s="264">
        <f t="shared" si="17"/>
        <v>0.33333333333333331</v>
      </c>
      <c r="BA44" s="282" t="str">
        <f t="shared" si="18"/>
        <v>БАЗОВЫЙ</v>
      </c>
      <c r="BB44" s="261"/>
      <c r="BC44" s="283"/>
      <c r="BD44" s="283"/>
      <c r="BE44" s="283"/>
      <c r="BF44" s="283"/>
      <c r="BG44" s="283"/>
      <c r="BH44" s="283"/>
      <c r="BI44" s="283"/>
      <c r="BJ44" s="142"/>
      <c r="BK44" s="127">
        <f t="shared" si="19"/>
        <v>1</v>
      </c>
      <c r="BL44" s="127">
        <f t="shared" si="20"/>
        <v>1</v>
      </c>
      <c r="BM44" s="127">
        <f t="shared" si="21"/>
        <v>1</v>
      </c>
      <c r="BN44" s="127">
        <f t="shared" si="22"/>
        <v>1</v>
      </c>
      <c r="BO44" s="127">
        <f t="shared" si="23"/>
        <v>0</v>
      </c>
      <c r="BP44" s="127">
        <f t="shared" si="24"/>
        <v>1</v>
      </c>
      <c r="BQ44" s="127">
        <f t="shared" si="25"/>
        <v>1</v>
      </c>
      <c r="BR44" s="127">
        <f t="shared" si="26"/>
        <v>1</v>
      </c>
      <c r="BS44" s="127">
        <f t="shared" si="27"/>
        <v>1</v>
      </c>
      <c r="BT44" s="127">
        <f t="shared" si="28"/>
        <v>1</v>
      </c>
      <c r="BU44" s="127">
        <f t="shared" si="29"/>
        <v>0</v>
      </c>
      <c r="BV44" s="127">
        <f t="shared" si="30"/>
        <v>1</v>
      </c>
      <c r="BW44" s="127">
        <f t="shared" si="31"/>
        <v>0</v>
      </c>
      <c r="BX44" s="127">
        <f t="shared" si="32"/>
        <v>0</v>
      </c>
      <c r="BY44" s="127">
        <f t="shared" si="33"/>
        <v>0</v>
      </c>
      <c r="BZ44" s="127">
        <f t="shared" si="34"/>
        <v>2</v>
      </c>
      <c r="CA44" s="142">
        <f t="shared" si="35"/>
        <v>0</v>
      </c>
      <c r="CB44" s="142"/>
      <c r="CC44" s="142"/>
      <c r="CD44" s="142"/>
      <c r="CE44" s="312"/>
      <c r="CF44" s="313"/>
      <c r="CG44" s="313"/>
    </row>
    <row r="45" spans="1:85" ht="12.75" customHeight="1">
      <c r="A45" s="1">
        <f>IF('СПИСОК КЛАССА'!L45&gt;0,1,0)</f>
        <v>1</v>
      </c>
      <c r="B45" s="237">
        <v>21</v>
      </c>
      <c r="C45" s="60">
        <f>IF(NOT(ISBLANK('СПИСОК КЛАССА'!C45)),'СПИСОК КЛАССА'!C45,"")</f>
        <v>21</v>
      </c>
      <c r="D45" s="84" t="str">
        <f>IF(NOT(ISBLANK('СПИСОК КЛАССА'!D45)),IF($A45=1,'СПИСОК КЛАССА'!D45, "УЧЕНИК НЕ ВЫПОЛНЯЛ РАБОТУ"),"")</f>
        <v/>
      </c>
      <c r="E45" s="183">
        <f>IF($C45&lt;&gt;"",'СПИСОК КЛАССА'!L45,"")</f>
        <v>2</v>
      </c>
      <c r="F45" s="136">
        <v>1</v>
      </c>
      <c r="G45" s="136">
        <v>8</v>
      </c>
      <c r="H45" s="136">
        <v>14</v>
      </c>
      <c r="I45" s="136">
        <v>1</v>
      </c>
      <c r="J45" s="136">
        <v>4</v>
      </c>
      <c r="K45" s="136">
        <v>1</v>
      </c>
      <c r="L45" s="136">
        <v>1</v>
      </c>
      <c r="M45" s="136">
        <v>24</v>
      </c>
      <c r="N45" s="136">
        <v>3</v>
      </c>
      <c r="O45" s="136">
        <v>3</v>
      </c>
      <c r="P45" s="136">
        <v>2</v>
      </c>
      <c r="Q45" s="136">
        <v>2</v>
      </c>
      <c r="R45" s="136">
        <v>1</v>
      </c>
      <c r="S45" s="136">
        <v>1</v>
      </c>
      <c r="T45" s="136">
        <v>1</v>
      </c>
      <c r="U45" s="136">
        <v>1</v>
      </c>
      <c r="V45" s="136"/>
      <c r="W45" s="136"/>
      <c r="X45" s="136"/>
      <c r="Y45" s="136"/>
      <c r="Z45" s="136"/>
      <c r="AA45" s="136"/>
      <c r="AB45" s="127"/>
      <c r="AC45" s="127"/>
      <c r="AD45" s="127"/>
      <c r="AE45" s="127"/>
      <c r="AF45" s="127"/>
      <c r="AG45" s="61"/>
      <c r="AH45" s="61"/>
      <c r="AI45" s="61"/>
      <c r="AJ45" s="61"/>
      <c r="AK45" s="61"/>
      <c r="AL45" s="61"/>
      <c r="AM45" s="61"/>
      <c r="AN45" s="61"/>
      <c r="AO45" s="61"/>
      <c r="AP45" s="61"/>
      <c r="AQ45" s="61"/>
      <c r="AR45" s="61"/>
      <c r="AS45" s="61"/>
      <c r="AT45" s="99"/>
      <c r="AU45" s="371">
        <f t="shared" ca="1" si="12"/>
        <v>18</v>
      </c>
      <c r="AV45" s="262">
        <f t="shared" ca="1" si="13"/>
        <v>0.94736842105263153</v>
      </c>
      <c r="AW45" s="263">
        <f t="shared" si="14"/>
        <v>10</v>
      </c>
      <c r="AX45" s="264">
        <f t="shared" si="15"/>
        <v>1</v>
      </c>
      <c r="AY45" s="263">
        <f t="shared" si="16"/>
        <v>8</v>
      </c>
      <c r="AZ45" s="264">
        <f t="shared" si="17"/>
        <v>0.88888888888888884</v>
      </c>
      <c r="BA45" s="282" t="str">
        <f t="shared" si="18"/>
        <v>ВЫСОКИЙ</v>
      </c>
      <c r="BB45" s="261"/>
      <c r="BC45" s="283"/>
      <c r="BD45" s="283"/>
      <c r="BE45" s="283"/>
      <c r="BF45" s="283"/>
      <c r="BG45" s="283"/>
      <c r="BH45" s="283"/>
      <c r="BI45" s="283"/>
      <c r="BJ45" s="142"/>
      <c r="BK45" s="127">
        <f t="shared" si="19"/>
        <v>1</v>
      </c>
      <c r="BL45" s="127">
        <f t="shared" si="20"/>
        <v>1</v>
      </c>
      <c r="BM45" s="127">
        <f t="shared" si="21"/>
        <v>1</v>
      </c>
      <c r="BN45" s="127">
        <f t="shared" si="22"/>
        <v>1</v>
      </c>
      <c r="BO45" s="127">
        <f t="shared" si="23"/>
        <v>1</v>
      </c>
      <c r="BP45" s="127">
        <f t="shared" si="24"/>
        <v>1</v>
      </c>
      <c r="BQ45" s="127">
        <f t="shared" si="25"/>
        <v>1</v>
      </c>
      <c r="BR45" s="127">
        <f t="shared" si="26"/>
        <v>1</v>
      </c>
      <c r="BS45" s="127">
        <f t="shared" si="27"/>
        <v>1</v>
      </c>
      <c r="BT45" s="127">
        <f t="shared" si="28"/>
        <v>1</v>
      </c>
      <c r="BU45" s="127">
        <f t="shared" si="29"/>
        <v>2</v>
      </c>
      <c r="BV45" s="127">
        <f t="shared" si="30"/>
        <v>2</v>
      </c>
      <c r="BW45" s="127">
        <f t="shared" si="31"/>
        <v>1</v>
      </c>
      <c r="BX45" s="127">
        <f t="shared" si="32"/>
        <v>1</v>
      </c>
      <c r="BY45" s="127">
        <f t="shared" si="33"/>
        <v>1</v>
      </c>
      <c r="BZ45" s="127">
        <f t="shared" si="34"/>
        <v>1</v>
      </c>
      <c r="CA45" s="142">
        <f t="shared" si="35"/>
        <v>3</v>
      </c>
      <c r="CB45" s="142"/>
      <c r="CC45" s="142"/>
      <c r="CD45" s="142"/>
    </row>
    <row r="46" spans="1:85" ht="12.75" customHeight="1">
      <c r="A46" s="1">
        <f>IF('СПИСОК КЛАССА'!L46&gt;0,1,0)</f>
        <v>1</v>
      </c>
      <c r="B46" s="237">
        <v>22</v>
      </c>
      <c r="C46" s="60">
        <f>IF(NOT(ISBLANK('СПИСОК КЛАССА'!C46)),'СПИСОК КЛАССА'!C46,"")</f>
        <v>22</v>
      </c>
      <c r="D46" s="84" t="str">
        <f>IF(NOT(ISBLANK('СПИСОК КЛАССА'!D46)),IF($A46=1,'СПИСОК КЛАССА'!D46, "УЧЕНИК НЕ ВЫПОЛНЯЛ РАБОТУ"),"")</f>
        <v/>
      </c>
      <c r="E46" s="183">
        <f>IF($C46&lt;&gt;"",'СПИСОК КЛАССА'!L46,"")</f>
        <v>1</v>
      </c>
      <c r="F46" s="136">
        <v>1</v>
      </c>
      <c r="G46" s="136">
        <v>8</v>
      </c>
      <c r="H46" s="136">
        <v>17</v>
      </c>
      <c r="I46" s="136">
        <v>2</v>
      </c>
      <c r="J46" s="136">
        <v>3</v>
      </c>
      <c r="K46" s="136">
        <v>1</v>
      </c>
      <c r="L46" s="136">
        <v>1</v>
      </c>
      <c r="M46" s="136">
        <v>24</v>
      </c>
      <c r="N46" s="136">
        <v>2</v>
      </c>
      <c r="O46" s="136">
        <v>3</v>
      </c>
      <c r="P46" s="136">
        <v>2</v>
      </c>
      <c r="Q46" s="136">
        <v>2</v>
      </c>
      <c r="R46" s="136">
        <v>1</v>
      </c>
      <c r="S46" s="136">
        <v>1</v>
      </c>
      <c r="T46" s="136">
        <v>1</v>
      </c>
      <c r="U46" s="136">
        <v>2</v>
      </c>
      <c r="V46" s="136"/>
      <c r="W46" s="136"/>
      <c r="X46" s="136"/>
      <c r="Y46" s="136"/>
      <c r="Z46" s="136"/>
      <c r="AA46" s="136"/>
      <c r="AB46" s="127"/>
      <c r="AC46" s="127"/>
      <c r="AD46" s="127"/>
      <c r="AE46" s="127"/>
      <c r="AF46" s="127"/>
      <c r="AG46" s="61"/>
      <c r="AH46" s="61"/>
      <c r="AI46" s="61"/>
      <c r="AJ46" s="61"/>
      <c r="AK46" s="61"/>
      <c r="AL46" s="61"/>
      <c r="AM46" s="61"/>
      <c r="AN46" s="61"/>
      <c r="AO46" s="61"/>
      <c r="AP46" s="61"/>
      <c r="AQ46" s="61"/>
      <c r="AR46" s="61"/>
      <c r="AS46" s="61"/>
      <c r="AT46" s="99"/>
      <c r="AU46" s="371">
        <f t="shared" ca="1" si="12"/>
        <v>19</v>
      </c>
      <c r="AV46" s="262">
        <f t="shared" ca="1" si="13"/>
        <v>1</v>
      </c>
      <c r="AW46" s="263">
        <f t="shared" si="14"/>
        <v>10</v>
      </c>
      <c r="AX46" s="264">
        <f t="shared" si="15"/>
        <v>1</v>
      </c>
      <c r="AY46" s="263">
        <f t="shared" si="16"/>
        <v>9</v>
      </c>
      <c r="AZ46" s="264">
        <f t="shared" si="17"/>
        <v>1</v>
      </c>
      <c r="BA46" s="282" t="str">
        <f t="shared" si="18"/>
        <v>ВЫСОКИЙ</v>
      </c>
      <c r="BB46" s="261"/>
      <c r="BC46" s="283"/>
      <c r="BD46" s="283"/>
      <c r="BE46" s="283"/>
      <c r="BF46" s="283"/>
      <c r="BG46" s="283"/>
      <c r="BH46" s="283"/>
      <c r="BI46" s="283"/>
      <c r="BJ46" s="142"/>
      <c r="BK46" s="127">
        <f t="shared" si="19"/>
        <v>1</v>
      </c>
      <c r="BL46" s="127">
        <f t="shared" si="20"/>
        <v>1</v>
      </c>
      <c r="BM46" s="127">
        <f t="shared" si="21"/>
        <v>1</v>
      </c>
      <c r="BN46" s="127">
        <f t="shared" si="22"/>
        <v>1</v>
      </c>
      <c r="BO46" s="127">
        <f t="shared" si="23"/>
        <v>1</v>
      </c>
      <c r="BP46" s="127">
        <f t="shared" si="24"/>
        <v>1</v>
      </c>
      <c r="BQ46" s="127">
        <f t="shared" si="25"/>
        <v>1</v>
      </c>
      <c r="BR46" s="127">
        <f t="shared" si="26"/>
        <v>1</v>
      </c>
      <c r="BS46" s="127">
        <f t="shared" si="27"/>
        <v>1</v>
      </c>
      <c r="BT46" s="127">
        <f t="shared" si="28"/>
        <v>1</v>
      </c>
      <c r="BU46" s="127">
        <f t="shared" si="29"/>
        <v>2</v>
      </c>
      <c r="BV46" s="127">
        <f t="shared" si="30"/>
        <v>2</v>
      </c>
      <c r="BW46" s="127">
        <f t="shared" si="31"/>
        <v>1</v>
      </c>
      <c r="BX46" s="127">
        <f t="shared" si="32"/>
        <v>1</v>
      </c>
      <c r="BY46" s="127">
        <f t="shared" si="33"/>
        <v>1</v>
      </c>
      <c r="BZ46" s="127">
        <f t="shared" si="34"/>
        <v>2</v>
      </c>
      <c r="CA46" s="142">
        <f t="shared" si="35"/>
        <v>3</v>
      </c>
      <c r="CB46" s="142"/>
      <c r="CC46" s="142"/>
      <c r="CD46" s="142"/>
      <c r="CE46" s="142"/>
    </row>
    <row r="47" spans="1:85" ht="12.75" customHeight="1">
      <c r="A47" s="1">
        <f>IF('СПИСОК КЛАССА'!L47&gt;0,1,0)</f>
        <v>1</v>
      </c>
      <c r="B47" s="237">
        <v>23</v>
      </c>
      <c r="C47" s="60">
        <f>IF(NOT(ISBLANK('СПИСОК КЛАССА'!C47)),'СПИСОК КЛАССА'!C47,"")</f>
        <v>23</v>
      </c>
      <c r="D47" s="84" t="str">
        <f>IF(NOT(ISBLANK('СПИСОК КЛАССА'!D47)),IF($A47=1,'СПИСОК КЛАССА'!D47, "УЧЕНИК НЕ ВЫПОЛНЯЛ РАБОТУ"),"")</f>
        <v/>
      </c>
      <c r="E47" s="183">
        <f>IF($C47&lt;&gt;"",'СПИСОК КЛАССА'!L47,"")</f>
        <v>1</v>
      </c>
      <c r="F47" s="136">
        <v>1</v>
      </c>
      <c r="G47" s="136">
        <v>8</v>
      </c>
      <c r="H47" s="136">
        <v>17</v>
      </c>
      <c r="I47" s="136">
        <v>2</v>
      </c>
      <c r="J47" s="136">
        <v>3</v>
      </c>
      <c r="K47" s="136">
        <v>1</v>
      </c>
      <c r="L47" s="136">
        <v>1</v>
      </c>
      <c r="M47" s="136">
        <v>24</v>
      </c>
      <c r="N47" s="136">
        <v>2</v>
      </c>
      <c r="O47" s="136">
        <v>3</v>
      </c>
      <c r="P47" s="136">
        <v>1</v>
      </c>
      <c r="Q47" s="136">
        <v>2</v>
      </c>
      <c r="R47" s="136">
        <v>1</v>
      </c>
      <c r="S47" s="136">
        <v>1</v>
      </c>
      <c r="T47" s="136">
        <v>1</v>
      </c>
      <c r="U47" s="136">
        <v>2</v>
      </c>
      <c r="V47" s="136"/>
      <c r="W47" s="136"/>
      <c r="X47" s="136"/>
      <c r="Y47" s="136"/>
      <c r="Z47" s="136"/>
      <c r="AA47" s="136"/>
      <c r="AB47" s="127"/>
      <c r="AC47" s="127"/>
      <c r="AD47" s="127"/>
      <c r="AE47" s="127"/>
      <c r="AF47" s="127"/>
      <c r="AG47" s="61"/>
      <c r="AH47" s="61"/>
      <c r="AI47" s="61"/>
      <c r="AJ47" s="61"/>
      <c r="AK47" s="61"/>
      <c r="AL47" s="61"/>
      <c r="AM47" s="61"/>
      <c r="AN47" s="61"/>
      <c r="AO47" s="61"/>
      <c r="AP47" s="61"/>
      <c r="AQ47" s="61"/>
      <c r="AR47" s="61"/>
      <c r="AS47" s="61"/>
      <c r="AT47" s="99"/>
      <c r="AU47" s="371">
        <f t="shared" ca="1" si="12"/>
        <v>18</v>
      </c>
      <c r="AV47" s="262">
        <f t="shared" ca="1" si="13"/>
        <v>0.94736842105263153</v>
      </c>
      <c r="AW47" s="263">
        <f t="shared" si="14"/>
        <v>10</v>
      </c>
      <c r="AX47" s="264">
        <f t="shared" si="15"/>
        <v>1</v>
      </c>
      <c r="AY47" s="263">
        <f t="shared" si="16"/>
        <v>8</v>
      </c>
      <c r="AZ47" s="264">
        <f t="shared" si="17"/>
        <v>0.88888888888888884</v>
      </c>
      <c r="BA47" s="282" t="str">
        <f t="shared" si="18"/>
        <v>ВЫСОКИЙ</v>
      </c>
      <c r="BB47" s="261"/>
      <c r="BC47" s="283"/>
      <c r="BD47" s="283"/>
      <c r="BE47" s="283"/>
      <c r="BF47" s="283"/>
      <c r="BG47" s="283"/>
      <c r="BH47" s="283"/>
      <c r="BI47" s="283"/>
      <c r="BJ47" s="142"/>
      <c r="BK47" s="127">
        <f t="shared" si="19"/>
        <v>1</v>
      </c>
      <c r="BL47" s="127">
        <f t="shared" si="20"/>
        <v>1</v>
      </c>
      <c r="BM47" s="127">
        <f t="shared" si="21"/>
        <v>1</v>
      </c>
      <c r="BN47" s="127">
        <f t="shared" si="22"/>
        <v>1</v>
      </c>
      <c r="BO47" s="127">
        <f t="shared" si="23"/>
        <v>1</v>
      </c>
      <c r="BP47" s="127">
        <f t="shared" si="24"/>
        <v>1</v>
      </c>
      <c r="BQ47" s="127">
        <f t="shared" si="25"/>
        <v>1</v>
      </c>
      <c r="BR47" s="127">
        <f t="shared" si="26"/>
        <v>1</v>
      </c>
      <c r="BS47" s="127">
        <f t="shared" si="27"/>
        <v>1</v>
      </c>
      <c r="BT47" s="127">
        <f t="shared" si="28"/>
        <v>1</v>
      </c>
      <c r="BU47" s="127">
        <f t="shared" si="29"/>
        <v>1</v>
      </c>
      <c r="BV47" s="127">
        <f t="shared" si="30"/>
        <v>2</v>
      </c>
      <c r="BW47" s="127">
        <f t="shared" si="31"/>
        <v>1</v>
      </c>
      <c r="BX47" s="127">
        <f t="shared" si="32"/>
        <v>1</v>
      </c>
      <c r="BY47" s="127">
        <f t="shared" si="33"/>
        <v>1</v>
      </c>
      <c r="BZ47" s="127">
        <f t="shared" si="34"/>
        <v>2</v>
      </c>
      <c r="CA47" s="142">
        <f t="shared" si="35"/>
        <v>3</v>
      </c>
      <c r="CB47" s="142"/>
      <c r="CC47" s="142"/>
      <c r="CD47" s="142"/>
      <c r="CE47" s="142"/>
    </row>
    <row r="48" spans="1:85" ht="12.75" customHeight="1">
      <c r="A48" s="1">
        <f>IF('СПИСОК КЛАССА'!L48&gt;0,1,0)</f>
        <v>1</v>
      </c>
      <c r="B48" s="237">
        <v>24</v>
      </c>
      <c r="C48" s="60">
        <f>IF(NOT(ISBLANK('СПИСОК КЛАССА'!C48)),'СПИСОК КЛАССА'!C48,"")</f>
        <v>24</v>
      </c>
      <c r="D48" s="84" t="str">
        <f>IF(NOT(ISBLANK('СПИСОК КЛАССА'!D48)),IF($A48=1,'СПИСОК КЛАССА'!D48, "УЧЕНИК НЕ ВЫПОЛНЯЛ РАБОТУ"),"")</f>
        <v/>
      </c>
      <c r="E48" s="183">
        <f>IF($C48&lt;&gt;"",'СПИСОК КЛАССА'!L48,"")</f>
        <v>1</v>
      </c>
      <c r="F48" s="136">
        <v>1</v>
      </c>
      <c r="G48" s="136">
        <v>8</v>
      </c>
      <c r="H48" s="136">
        <v>17</v>
      </c>
      <c r="I48" s="136">
        <v>2</v>
      </c>
      <c r="J48" s="136">
        <v>3</v>
      </c>
      <c r="K48" s="136">
        <v>1</v>
      </c>
      <c r="L48" s="136">
        <v>1</v>
      </c>
      <c r="M48" s="136">
        <v>24</v>
      </c>
      <c r="N48" s="136">
        <v>1</v>
      </c>
      <c r="O48" s="136">
        <v>3</v>
      </c>
      <c r="P48" s="136">
        <v>2</v>
      </c>
      <c r="Q48" s="136">
        <v>2</v>
      </c>
      <c r="R48" s="136">
        <v>1</v>
      </c>
      <c r="S48" s="136">
        <v>1</v>
      </c>
      <c r="T48" s="136">
        <v>1</v>
      </c>
      <c r="U48" s="136">
        <v>2</v>
      </c>
      <c r="V48" s="136"/>
      <c r="W48" s="136"/>
      <c r="X48" s="136"/>
      <c r="Y48" s="136"/>
      <c r="Z48" s="136"/>
      <c r="AA48" s="136"/>
      <c r="AB48" s="127"/>
      <c r="AC48" s="127"/>
      <c r="AD48" s="127"/>
      <c r="AE48" s="127"/>
      <c r="AF48" s="127"/>
      <c r="AG48" s="61"/>
      <c r="AH48" s="61"/>
      <c r="AI48" s="61"/>
      <c r="AJ48" s="61"/>
      <c r="AK48" s="61"/>
      <c r="AL48" s="61"/>
      <c r="AM48" s="61"/>
      <c r="AN48" s="61"/>
      <c r="AO48" s="61"/>
      <c r="AP48" s="61"/>
      <c r="AQ48" s="61"/>
      <c r="AR48" s="61"/>
      <c r="AS48" s="61"/>
      <c r="AT48" s="99"/>
      <c r="AU48" s="371">
        <f t="shared" ca="1" si="12"/>
        <v>18</v>
      </c>
      <c r="AV48" s="262">
        <f t="shared" ca="1" si="13"/>
        <v>0.94736842105263153</v>
      </c>
      <c r="AW48" s="263">
        <f t="shared" si="14"/>
        <v>9</v>
      </c>
      <c r="AX48" s="264">
        <f t="shared" si="15"/>
        <v>0.9</v>
      </c>
      <c r="AY48" s="263">
        <f t="shared" si="16"/>
        <v>9</v>
      </c>
      <c r="AZ48" s="264">
        <f t="shared" si="17"/>
        <v>1</v>
      </c>
      <c r="BA48" s="282" t="str">
        <f t="shared" si="18"/>
        <v>ВЫСОКИЙ</v>
      </c>
      <c r="BB48" s="261"/>
      <c r="BC48" s="283"/>
      <c r="BD48" s="283"/>
      <c r="BE48" s="283"/>
      <c r="BF48" s="283"/>
      <c r="BG48" s="283"/>
      <c r="BH48" s="283"/>
      <c r="BI48" s="283"/>
      <c r="BJ48" s="142"/>
      <c r="BK48" s="127">
        <f t="shared" si="19"/>
        <v>1</v>
      </c>
      <c r="BL48" s="127">
        <f t="shared" si="20"/>
        <v>1</v>
      </c>
      <c r="BM48" s="127">
        <f t="shared" si="21"/>
        <v>1</v>
      </c>
      <c r="BN48" s="127">
        <f t="shared" si="22"/>
        <v>1</v>
      </c>
      <c r="BO48" s="127">
        <f t="shared" si="23"/>
        <v>1</v>
      </c>
      <c r="BP48" s="127">
        <f t="shared" si="24"/>
        <v>1</v>
      </c>
      <c r="BQ48" s="127">
        <f t="shared" si="25"/>
        <v>1</v>
      </c>
      <c r="BR48" s="127">
        <f t="shared" si="26"/>
        <v>1</v>
      </c>
      <c r="BS48" s="127">
        <f t="shared" si="27"/>
        <v>0</v>
      </c>
      <c r="BT48" s="127">
        <f t="shared" si="28"/>
        <v>1</v>
      </c>
      <c r="BU48" s="127">
        <f t="shared" si="29"/>
        <v>2</v>
      </c>
      <c r="BV48" s="127">
        <f t="shared" si="30"/>
        <v>2</v>
      </c>
      <c r="BW48" s="127">
        <f t="shared" si="31"/>
        <v>1</v>
      </c>
      <c r="BX48" s="127">
        <f t="shared" si="32"/>
        <v>1</v>
      </c>
      <c r="BY48" s="127">
        <f t="shared" si="33"/>
        <v>1</v>
      </c>
      <c r="BZ48" s="127">
        <f t="shared" si="34"/>
        <v>2</v>
      </c>
      <c r="CA48" s="142">
        <f t="shared" si="35"/>
        <v>3</v>
      </c>
      <c r="CB48" s="142"/>
      <c r="CC48" s="142"/>
      <c r="CD48" s="142"/>
      <c r="CE48" s="142"/>
    </row>
    <row r="49" spans="1:83" ht="12.75" customHeight="1">
      <c r="A49" s="1">
        <f>IF('СПИСОК КЛАССА'!L49&gt;0,1,0)</f>
        <v>1</v>
      </c>
      <c r="B49" s="237">
        <v>25</v>
      </c>
      <c r="C49" s="60">
        <f>IF(NOT(ISBLANK('СПИСОК КЛАССА'!C49)),'СПИСОК КЛАССА'!C49,"")</f>
        <v>25</v>
      </c>
      <c r="D49" s="84" t="str">
        <f>IF(NOT(ISBLANK('СПИСОК КЛАССА'!D49)),IF($A49=1,'СПИСОК КЛАССА'!D49, "УЧЕНИК НЕ ВЫПОЛНЯЛ РАБОТУ"),"")</f>
        <v/>
      </c>
      <c r="E49" s="183">
        <f>IF($C49&lt;&gt;"",'СПИСОК КЛАССА'!L49,"")</f>
        <v>2</v>
      </c>
      <c r="F49" s="136">
        <v>1</v>
      </c>
      <c r="G49" s="136">
        <v>9</v>
      </c>
      <c r="H49" s="136">
        <v>14</v>
      </c>
      <c r="I49" s="136">
        <v>1</v>
      </c>
      <c r="J49" s="136">
        <v>4</v>
      </c>
      <c r="K49" s="136">
        <v>1</v>
      </c>
      <c r="L49" s="136">
        <v>1</v>
      </c>
      <c r="M49" s="136">
        <v>24</v>
      </c>
      <c r="N49" s="136">
        <v>3</v>
      </c>
      <c r="O49" s="136">
        <v>3</v>
      </c>
      <c r="P49" s="136">
        <v>2</v>
      </c>
      <c r="Q49" s="136">
        <v>2</v>
      </c>
      <c r="R49" s="136">
        <v>0</v>
      </c>
      <c r="S49" s="136">
        <v>0</v>
      </c>
      <c r="T49" s="136">
        <v>0</v>
      </c>
      <c r="U49" s="136">
        <v>0</v>
      </c>
      <c r="V49" s="136"/>
      <c r="W49" s="136"/>
      <c r="X49" s="136"/>
      <c r="Y49" s="136"/>
      <c r="Z49" s="136"/>
      <c r="AA49" s="136"/>
      <c r="AB49" s="127"/>
      <c r="AC49" s="127"/>
      <c r="AD49" s="127"/>
      <c r="AE49" s="127"/>
      <c r="AF49" s="127"/>
      <c r="AG49" s="61"/>
      <c r="AH49" s="61"/>
      <c r="AI49" s="61"/>
      <c r="AJ49" s="61"/>
      <c r="AK49" s="61"/>
      <c r="AL49" s="61"/>
      <c r="AM49" s="61"/>
      <c r="AN49" s="61"/>
      <c r="AO49" s="61"/>
      <c r="AP49" s="61"/>
      <c r="AQ49" s="61"/>
      <c r="AR49" s="61"/>
      <c r="AS49" s="61"/>
      <c r="AT49" s="99"/>
      <c r="AU49" s="371">
        <f t="shared" ca="1" si="12"/>
        <v>13</v>
      </c>
      <c r="AV49" s="262">
        <f t="shared" ca="1" si="13"/>
        <v>0.68421052631578949</v>
      </c>
      <c r="AW49" s="263">
        <f t="shared" si="14"/>
        <v>9</v>
      </c>
      <c r="AX49" s="264">
        <f t="shared" si="15"/>
        <v>0.9</v>
      </c>
      <c r="AY49" s="263">
        <f t="shared" si="16"/>
        <v>4</v>
      </c>
      <c r="AZ49" s="264">
        <f t="shared" si="17"/>
        <v>0.44444444444444442</v>
      </c>
      <c r="BA49" s="282" t="str">
        <f t="shared" si="18"/>
        <v>ПОВЫШЕННЫЙ</v>
      </c>
      <c r="BB49" s="261"/>
      <c r="BC49" s="283"/>
      <c r="BD49" s="283"/>
      <c r="BE49" s="283"/>
      <c r="BF49" s="283"/>
      <c r="BG49" s="283"/>
      <c r="BH49" s="283"/>
      <c r="BI49" s="283"/>
      <c r="BJ49" s="142"/>
      <c r="BK49" s="127">
        <f t="shared" si="19"/>
        <v>1</v>
      </c>
      <c r="BL49" s="127">
        <f t="shared" si="20"/>
        <v>0</v>
      </c>
      <c r="BM49" s="127">
        <f t="shared" si="21"/>
        <v>1</v>
      </c>
      <c r="BN49" s="127">
        <f t="shared" si="22"/>
        <v>1</v>
      </c>
      <c r="BO49" s="127">
        <f t="shared" si="23"/>
        <v>1</v>
      </c>
      <c r="BP49" s="127">
        <f t="shared" si="24"/>
        <v>1</v>
      </c>
      <c r="BQ49" s="127">
        <f t="shared" si="25"/>
        <v>1</v>
      </c>
      <c r="BR49" s="127">
        <f t="shared" si="26"/>
        <v>1</v>
      </c>
      <c r="BS49" s="127">
        <f t="shared" si="27"/>
        <v>1</v>
      </c>
      <c r="BT49" s="127">
        <f t="shared" si="28"/>
        <v>1</v>
      </c>
      <c r="BU49" s="127">
        <f t="shared" si="29"/>
        <v>2</v>
      </c>
      <c r="BV49" s="127">
        <f t="shared" si="30"/>
        <v>2</v>
      </c>
      <c r="BW49" s="127">
        <f t="shared" si="31"/>
        <v>0</v>
      </c>
      <c r="BX49" s="127">
        <f t="shared" si="32"/>
        <v>0</v>
      </c>
      <c r="BY49" s="127">
        <f t="shared" si="33"/>
        <v>0</v>
      </c>
      <c r="BZ49" s="127">
        <f t="shared" si="34"/>
        <v>0</v>
      </c>
      <c r="CA49" s="142">
        <f t="shared" si="35"/>
        <v>0</v>
      </c>
      <c r="CB49" s="142"/>
      <c r="CC49" s="142"/>
      <c r="CD49" s="142"/>
      <c r="CE49" s="142"/>
    </row>
    <row r="50" spans="1:83" ht="12.75" customHeight="1">
      <c r="A50" s="1">
        <f>IF('СПИСОК КЛАССА'!L50&gt;0,1,0)</f>
        <v>1</v>
      </c>
      <c r="B50" s="237">
        <v>26</v>
      </c>
      <c r="C50" s="60">
        <f>IF(NOT(ISBLANK('СПИСОК КЛАССА'!C50)),'СПИСОК КЛАССА'!C50,"")</f>
        <v>26</v>
      </c>
      <c r="D50" s="84" t="str">
        <f>IF(NOT(ISBLANK('СПИСОК КЛАССА'!D50)),IF($A50=1,'СПИСОК КЛАССА'!D50, "УЧЕНИК НЕ ВЫПОЛНЯЛ РАБОТУ"),"")</f>
        <v/>
      </c>
      <c r="E50" s="183">
        <f>IF($C50&lt;&gt;"",'СПИСОК КЛАССА'!L50,"")</f>
        <v>2</v>
      </c>
      <c r="F50" s="136">
        <v>1</v>
      </c>
      <c r="G50" s="136">
        <v>12</v>
      </c>
      <c r="H50" s="136">
        <v>17</v>
      </c>
      <c r="I50" s="136">
        <v>1</v>
      </c>
      <c r="J50" s="136">
        <v>3</v>
      </c>
      <c r="K50" s="136">
        <v>1</v>
      </c>
      <c r="L50" s="136">
        <v>0</v>
      </c>
      <c r="M50" s="136">
        <v>24</v>
      </c>
      <c r="N50" s="136">
        <v>1</v>
      </c>
      <c r="O50" s="136">
        <v>3</v>
      </c>
      <c r="P50" s="136">
        <v>0</v>
      </c>
      <c r="Q50" s="136">
        <v>2</v>
      </c>
      <c r="R50" s="136">
        <v>1</v>
      </c>
      <c r="S50" s="136">
        <v>0</v>
      </c>
      <c r="T50" s="136">
        <v>0</v>
      </c>
      <c r="U50" s="136">
        <v>2</v>
      </c>
      <c r="V50" s="136"/>
      <c r="W50" s="136"/>
      <c r="X50" s="136"/>
      <c r="Y50" s="136"/>
      <c r="Z50" s="136"/>
      <c r="AA50" s="136"/>
      <c r="AB50" s="127"/>
      <c r="AC50" s="127"/>
      <c r="AD50" s="127"/>
      <c r="AE50" s="127"/>
      <c r="AF50" s="127"/>
      <c r="AG50" s="61"/>
      <c r="AH50" s="61"/>
      <c r="AI50" s="61"/>
      <c r="AJ50" s="61"/>
      <c r="AK50" s="61"/>
      <c r="AL50" s="61"/>
      <c r="AM50" s="61"/>
      <c r="AN50" s="61"/>
      <c r="AO50" s="61"/>
      <c r="AP50" s="61"/>
      <c r="AQ50" s="61"/>
      <c r="AR50" s="61"/>
      <c r="AS50" s="61"/>
      <c r="AT50" s="99"/>
      <c r="AU50" s="371">
        <f t="shared" ca="1" si="12"/>
        <v>10</v>
      </c>
      <c r="AV50" s="262">
        <f t="shared" ca="1" si="13"/>
        <v>0.52631578947368418</v>
      </c>
      <c r="AW50" s="263">
        <f t="shared" si="14"/>
        <v>5</v>
      </c>
      <c r="AX50" s="264">
        <f t="shared" si="15"/>
        <v>0.5</v>
      </c>
      <c r="AY50" s="263">
        <f t="shared" si="16"/>
        <v>5</v>
      </c>
      <c r="AZ50" s="264">
        <f t="shared" si="17"/>
        <v>0.55555555555555558</v>
      </c>
      <c r="BA50" s="282" t="str">
        <f t="shared" si="18"/>
        <v>ПОНИЖЕННЫЙ</v>
      </c>
      <c r="BB50" s="261"/>
      <c r="BC50" s="283"/>
      <c r="BD50" s="283"/>
      <c r="BE50" s="283"/>
      <c r="BF50" s="283"/>
      <c r="BG50" s="283"/>
      <c r="BH50" s="283"/>
      <c r="BI50" s="283"/>
      <c r="BJ50" s="142"/>
      <c r="BK50" s="127">
        <f t="shared" si="19"/>
        <v>1</v>
      </c>
      <c r="BL50" s="127">
        <f t="shared" si="20"/>
        <v>0</v>
      </c>
      <c r="BM50" s="127">
        <f t="shared" si="21"/>
        <v>0</v>
      </c>
      <c r="BN50" s="127">
        <f t="shared" si="22"/>
        <v>1</v>
      </c>
      <c r="BO50" s="127">
        <f t="shared" si="23"/>
        <v>0</v>
      </c>
      <c r="BP50" s="127">
        <f t="shared" si="24"/>
        <v>1</v>
      </c>
      <c r="BQ50" s="127">
        <f t="shared" si="25"/>
        <v>0</v>
      </c>
      <c r="BR50" s="127">
        <f t="shared" si="26"/>
        <v>1</v>
      </c>
      <c r="BS50" s="127">
        <f t="shared" si="27"/>
        <v>0</v>
      </c>
      <c r="BT50" s="127">
        <f t="shared" si="28"/>
        <v>1</v>
      </c>
      <c r="BU50" s="127">
        <f t="shared" si="29"/>
        <v>0</v>
      </c>
      <c r="BV50" s="127">
        <f t="shared" si="30"/>
        <v>2</v>
      </c>
      <c r="BW50" s="127">
        <f t="shared" si="31"/>
        <v>1</v>
      </c>
      <c r="BX50" s="127">
        <f t="shared" si="32"/>
        <v>0</v>
      </c>
      <c r="BY50" s="127">
        <f t="shared" si="33"/>
        <v>0</v>
      </c>
      <c r="BZ50" s="127">
        <f t="shared" si="34"/>
        <v>2</v>
      </c>
      <c r="CA50" s="142">
        <f t="shared" si="35"/>
        <v>1</v>
      </c>
      <c r="CB50" s="142"/>
      <c r="CC50" s="142"/>
      <c r="CD50" s="142"/>
      <c r="CE50" s="142"/>
    </row>
    <row r="51" spans="1:83" ht="12.75" customHeight="1">
      <c r="A51" s="1">
        <f>IF('СПИСОК КЛАССА'!L51&gt;0,1,0)</f>
        <v>1</v>
      </c>
      <c r="B51" s="237">
        <v>27</v>
      </c>
      <c r="C51" s="60">
        <f>IF(NOT(ISBLANK('СПИСОК КЛАССА'!C51)),'СПИСОК КЛАССА'!C51,"")</f>
        <v>27</v>
      </c>
      <c r="D51" s="84" t="str">
        <f>IF(NOT(ISBLANK('СПИСОК КЛАССА'!D51)),IF($A51=1,'СПИСОК КЛАССА'!D51, "УЧЕНИК НЕ ВЫПОЛНЯЛ РАБОТУ"),"")</f>
        <v/>
      </c>
      <c r="E51" s="183">
        <f>IF($C51&lt;&gt;"",'СПИСОК КЛАССА'!L51,"")</f>
        <v>1</v>
      </c>
      <c r="F51" s="136">
        <v>1</v>
      </c>
      <c r="G51" s="136">
        <v>8</v>
      </c>
      <c r="H51" s="136">
        <v>13</v>
      </c>
      <c r="I51" s="136">
        <v>1</v>
      </c>
      <c r="J51" s="136">
        <v>4</v>
      </c>
      <c r="K51" s="136">
        <v>1</v>
      </c>
      <c r="L51" s="136">
        <v>1</v>
      </c>
      <c r="M51" s="136">
        <v>24</v>
      </c>
      <c r="N51" s="136">
        <v>3</v>
      </c>
      <c r="O51" s="136">
        <v>4</v>
      </c>
      <c r="P51" s="136">
        <v>2</v>
      </c>
      <c r="Q51" s="136">
        <v>2</v>
      </c>
      <c r="R51" s="136">
        <v>1</v>
      </c>
      <c r="S51" s="136">
        <v>0</v>
      </c>
      <c r="T51" s="136">
        <v>0</v>
      </c>
      <c r="U51" s="136">
        <v>2</v>
      </c>
      <c r="V51" s="136"/>
      <c r="W51" s="136"/>
      <c r="X51" s="136"/>
      <c r="Y51" s="136"/>
      <c r="Z51" s="136"/>
      <c r="AA51" s="136"/>
      <c r="AB51" s="127"/>
      <c r="AC51" s="127"/>
      <c r="AD51" s="127"/>
      <c r="AE51" s="127"/>
      <c r="AF51" s="127"/>
      <c r="AG51" s="61"/>
      <c r="AH51" s="61"/>
      <c r="AI51" s="61"/>
      <c r="AJ51" s="61"/>
      <c r="AK51" s="61"/>
      <c r="AL51" s="61"/>
      <c r="AM51" s="61"/>
      <c r="AN51" s="61"/>
      <c r="AO51" s="61"/>
      <c r="AP51" s="61"/>
      <c r="AQ51" s="61"/>
      <c r="AR51" s="61"/>
      <c r="AS51" s="61"/>
      <c r="AT51" s="99"/>
      <c r="AU51" s="371">
        <f t="shared" ca="1" si="12"/>
        <v>12</v>
      </c>
      <c r="AV51" s="262">
        <f t="shared" ca="1" si="13"/>
        <v>0.63157894736842102</v>
      </c>
      <c r="AW51" s="263">
        <f t="shared" si="14"/>
        <v>5</v>
      </c>
      <c r="AX51" s="264">
        <f t="shared" si="15"/>
        <v>0.5</v>
      </c>
      <c r="AY51" s="263">
        <f t="shared" si="16"/>
        <v>7</v>
      </c>
      <c r="AZ51" s="264">
        <f t="shared" si="17"/>
        <v>0.77777777777777779</v>
      </c>
      <c r="BA51" s="282" t="str">
        <f t="shared" si="18"/>
        <v>ПОНИЖЕННЫЙ</v>
      </c>
      <c r="BB51" s="261"/>
      <c r="BC51" s="283"/>
      <c r="BD51" s="283"/>
      <c r="BE51" s="283"/>
      <c r="BF51" s="283"/>
      <c r="BG51" s="283"/>
      <c r="BH51" s="283"/>
      <c r="BI51" s="283"/>
      <c r="BJ51" s="142"/>
      <c r="BK51" s="127">
        <f t="shared" si="19"/>
        <v>1</v>
      </c>
      <c r="BL51" s="127">
        <f t="shared" si="20"/>
        <v>1</v>
      </c>
      <c r="BM51" s="127">
        <f t="shared" si="21"/>
        <v>0</v>
      </c>
      <c r="BN51" s="127">
        <f t="shared" si="22"/>
        <v>0</v>
      </c>
      <c r="BO51" s="127">
        <f t="shared" si="23"/>
        <v>0</v>
      </c>
      <c r="BP51" s="127">
        <f t="shared" si="24"/>
        <v>1</v>
      </c>
      <c r="BQ51" s="127">
        <f t="shared" si="25"/>
        <v>1</v>
      </c>
      <c r="BR51" s="127">
        <f t="shared" si="26"/>
        <v>1</v>
      </c>
      <c r="BS51" s="127">
        <f t="shared" si="27"/>
        <v>0</v>
      </c>
      <c r="BT51" s="127">
        <f t="shared" si="28"/>
        <v>0</v>
      </c>
      <c r="BU51" s="127">
        <f t="shared" si="29"/>
        <v>2</v>
      </c>
      <c r="BV51" s="127">
        <f t="shared" si="30"/>
        <v>2</v>
      </c>
      <c r="BW51" s="127">
        <f t="shared" si="31"/>
        <v>1</v>
      </c>
      <c r="BX51" s="127">
        <f t="shared" si="32"/>
        <v>0</v>
      </c>
      <c r="BY51" s="127">
        <f t="shared" si="33"/>
        <v>0</v>
      </c>
      <c r="BZ51" s="127">
        <f t="shared" si="34"/>
        <v>2</v>
      </c>
      <c r="CA51" s="142">
        <f t="shared" si="35"/>
        <v>1</v>
      </c>
      <c r="CB51" s="142"/>
      <c r="CC51" s="142"/>
      <c r="CD51" s="142"/>
      <c r="CE51" s="142"/>
    </row>
    <row r="52" spans="1:83" ht="12.75" customHeight="1">
      <c r="A52" s="1">
        <f>IF('СПИСОК КЛАССА'!L52&gt;0,1,0)</f>
        <v>0</v>
      </c>
      <c r="B52" s="237">
        <v>28</v>
      </c>
      <c r="C52" s="60">
        <f>IF(NOT(ISBLANK('СПИСОК КЛАССА'!C52)),'СПИСОК КЛАССА'!C52,"")</f>
        <v>28</v>
      </c>
      <c r="D52" s="84" t="str">
        <f>IF(NOT(ISBLANK('СПИСОК КЛАССА'!D52)),IF($A52=1,'СПИСОК КЛАССА'!D52, "УЧЕНИК НЕ ВЫПОЛНЯЛ РАБОТУ"),"")</f>
        <v/>
      </c>
      <c r="E52" s="183">
        <f>IF($C52&lt;&gt;"",'СПИСОК КЛАССА'!L52,"")</f>
        <v>0</v>
      </c>
      <c r="F52" s="136"/>
      <c r="G52" s="136"/>
      <c r="H52" s="136"/>
      <c r="I52" s="136"/>
      <c r="J52" s="136"/>
      <c r="K52" s="136"/>
      <c r="L52" s="136"/>
      <c r="M52" s="136"/>
      <c r="N52" s="136"/>
      <c r="O52" s="136"/>
      <c r="P52" s="136"/>
      <c r="Q52" s="136"/>
      <c r="R52" s="136"/>
      <c r="S52" s="136"/>
      <c r="T52" s="136"/>
      <c r="U52" s="136"/>
      <c r="V52" s="136"/>
      <c r="W52" s="136"/>
      <c r="X52" s="136"/>
      <c r="Y52" s="136"/>
      <c r="Z52" s="136"/>
      <c r="AA52" s="136"/>
      <c r="AB52" s="127"/>
      <c r="AC52" s="127"/>
      <c r="AD52" s="127"/>
      <c r="AE52" s="127"/>
      <c r="AF52" s="127"/>
      <c r="AG52" s="61"/>
      <c r="AH52" s="61"/>
      <c r="AI52" s="61"/>
      <c r="AJ52" s="61"/>
      <c r="AK52" s="61"/>
      <c r="AL52" s="61"/>
      <c r="AM52" s="61"/>
      <c r="AN52" s="61"/>
      <c r="AO52" s="61"/>
      <c r="AP52" s="61"/>
      <c r="AQ52" s="61"/>
      <c r="AR52" s="61"/>
      <c r="AS52" s="61"/>
      <c r="AT52" s="99"/>
      <c r="AU52" s="371" t="str">
        <f t="shared" ca="1" si="12"/>
        <v/>
      </c>
      <c r="AV52" s="262" t="str">
        <f t="shared" si="13"/>
        <v/>
      </c>
      <c r="AW52" s="263" t="str">
        <f t="shared" si="14"/>
        <v/>
      </c>
      <c r="AX52" s="264" t="str">
        <f t="shared" si="15"/>
        <v/>
      </c>
      <c r="AY52" s="263" t="str">
        <f t="shared" si="16"/>
        <v/>
      </c>
      <c r="AZ52" s="264" t="str">
        <f t="shared" si="17"/>
        <v/>
      </c>
      <c r="BA52" s="282" t="str">
        <f t="shared" si="18"/>
        <v/>
      </c>
      <c r="BB52" s="261"/>
      <c r="BC52" s="283"/>
      <c r="BD52" s="283"/>
      <c r="BE52" s="283"/>
      <c r="BF52" s="283"/>
      <c r="BG52" s="283"/>
      <c r="BH52" s="283"/>
      <c r="BI52" s="283"/>
      <c r="BJ52" s="142"/>
      <c r="BK52" s="127" t="e">
        <f t="shared" si="19"/>
        <v>#N/A</v>
      </c>
      <c r="BL52" s="127" t="e">
        <f t="shared" si="20"/>
        <v>#N/A</v>
      </c>
      <c r="BM52" s="127" t="e">
        <f t="shared" si="21"/>
        <v>#N/A</v>
      </c>
      <c r="BN52" s="127" t="e">
        <f t="shared" si="22"/>
        <v>#N/A</v>
      </c>
      <c r="BO52" s="127" t="e">
        <f t="shared" si="23"/>
        <v>#N/A</v>
      </c>
      <c r="BP52" s="127" t="e">
        <f t="shared" si="24"/>
        <v>#N/A</v>
      </c>
      <c r="BQ52" s="127" t="e">
        <f t="shared" si="25"/>
        <v>#N/A</v>
      </c>
      <c r="BR52" s="127" t="e">
        <f t="shared" si="26"/>
        <v>#N/A</v>
      </c>
      <c r="BS52" s="127" t="e">
        <f t="shared" si="27"/>
        <v>#N/A</v>
      </c>
      <c r="BT52" s="127" t="e">
        <f t="shared" si="28"/>
        <v>#N/A</v>
      </c>
      <c r="BU52" s="127" t="e">
        <f t="shared" si="29"/>
        <v>#N/A</v>
      </c>
      <c r="BV52" s="127" t="e">
        <f t="shared" si="30"/>
        <v>#N/A</v>
      </c>
      <c r="BW52" s="127" t="e">
        <f t="shared" si="31"/>
        <v>#N/A</v>
      </c>
      <c r="BX52" s="127" t="e">
        <f t="shared" si="32"/>
        <v>#N/A</v>
      </c>
      <c r="BY52" s="127" t="e">
        <f t="shared" si="33"/>
        <v>#N/A</v>
      </c>
      <c r="BZ52" s="127" t="e">
        <f t="shared" si="34"/>
        <v>#N/A</v>
      </c>
      <c r="CA52" s="142" t="e">
        <f t="shared" si="35"/>
        <v>#N/A</v>
      </c>
      <c r="CB52" s="142"/>
      <c r="CC52" s="142"/>
      <c r="CD52" s="142"/>
      <c r="CE52" s="142"/>
    </row>
    <row r="53" spans="1:83" ht="12.75" customHeight="1">
      <c r="A53" s="1">
        <f>IF('СПИСОК КЛАССА'!L53&gt;0,1,0)</f>
        <v>1</v>
      </c>
      <c r="B53" s="237">
        <v>29</v>
      </c>
      <c r="C53" s="60">
        <f>IF(NOT(ISBLANK('СПИСОК КЛАССА'!C53)),'СПИСОК КЛАССА'!C53,"")</f>
        <v>29</v>
      </c>
      <c r="D53" s="84" t="str">
        <f>IF(NOT(ISBLANK('СПИСОК КЛАССА'!D53)),IF($A53=1,'СПИСОК КЛАССА'!D53, "УЧЕНИК НЕ ВЫПОЛНЯЛ РАБОТУ"),"")</f>
        <v/>
      </c>
      <c r="E53" s="183">
        <f>IF($C53&lt;&gt;"",'СПИСОК КЛАССА'!L53,"")</f>
        <v>2</v>
      </c>
      <c r="F53" s="136">
        <v>1</v>
      </c>
      <c r="G53" s="136">
        <v>10</v>
      </c>
      <c r="H53" s="136">
        <v>17</v>
      </c>
      <c r="I53" s="136">
        <v>2</v>
      </c>
      <c r="J53" s="136">
        <v>3</v>
      </c>
      <c r="K53" s="136">
        <v>1</v>
      </c>
      <c r="L53" s="136">
        <v>1</v>
      </c>
      <c r="M53" s="136">
        <v>24</v>
      </c>
      <c r="N53" s="136">
        <v>2</v>
      </c>
      <c r="O53" s="136">
        <v>3</v>
      </c>
      <c r="P53" s="136">
        <v>2</v>
      </c>
      <c r="Q53" s="136">
        <v>2</v>
      </c>
      <c r="R53" s="136">
        <v>1</v>
      </c>
      <c r="S53" s="136">
        <v>1</v>
      </c>
      <c r="T53" s="136">
        <v>1</v>
      </c>
      <c r="U53" s="136">
        <v>2</v>
      </c>
      <c r="V53" s="136"/>
      <c r="W53" s="136"/>
      <c r="X53" s="136"/>
      <c r="Y53" s="136"/>
      <c r="Z53" s="136"/>
      <c r="AA53" s="136"/>
      <c r="AB53" s="127"/>
      <c r="AC53" s="127"/>
      <c r="AD53" s="127"/>
      <c r="AE53" s="127"/>
      <c r="AF53" s="127"/>
      <c r="AG53" s="61"/>
      <c r="AH53" s="61"/>
      <c r="AI53" s="61"/>
      <c r="AJ53" s="61"/>
      <c r="AK53" s="61"/>
      <c r="AL53" s="61"/>
      <c r="AM53" s="61"/>
      <c r="AN53" s="61"/>
      <c r="AO53" s="61"/>
      <c r="AP53" s="61"/>
      <c r="AQ53" s="61"/>
      <c r="AR53" s="61"/>
      <c r="AS53" s="61"/>
      <c r="AT53" s="99"/>
      <c r="AU53" s="371">
        <f t="shared" ca="1" si="12"/>
        <v>14</v>
      </c>
      <c r="AV53" s="262">
        <f t="shared" ca="1" si="13"/>
        <v>0.73684210526315785</v>
      </c>
      <c r="AW53" s="263">
        <f t="shared" si="14"/>
        <v>5</v>
      </c>
      <c r="AX53" s="264">
        <f t="shared" si="15"/>
        <v>0.5</v>
      </c>
      <c r="AY53" s="263">
        <f t="shared" si="16"/>
        <v>9</v>
      </c>
      <c r="AZ53" s="264">
        <f t="shared" si="17"/>
        <v>1</v>
      </c>
      <c r="BA53" s="282" t="str">
        <f t="shared" si="18"/>
        <v>ПОНИЖЕННЫЙ</v>
      </c>
      <c r="BB53" s="261"/>
      <c r="BC53" s="283"/>
      <c r="BD53" s="283"/>
      <c r="BE53" s="283"/>
      <c r="BF53" s="283"/>
      <c r="BG53" s="283"/>
      <c r="BH53" s="283"/>
      <c r="BI53" s="283"/>
      <c r="BJ53" s="142"/>
      <c r="BK53" s="127">
        <f t="shared" si="19"/>
        <v>1</v>
      </c>
      <c r="BL53" s="127">
        <f t="shared" si="20"/>
        <v>0</v>
      </c>
      <c r="BM53" s="127">
        <f t="shared" si="21"/>
        <v>0</v>
      </c>
      <c r="BN53" s="127">
        <f t="shared" si="22"/>
        <v>0</v>
      </c>
      <c r="BO53" s="127">
        <f t="shared" si="23"/>
        <v>0</v>
      </c>
      <c r="BP53" s="127">
        <f t="shared" si="24"/>
        <v>1</v>
      </c>
      <c r="BQ53" s="127">
        <f t="shared" si="25"/>
        <v>1</v>
      </c>
      <c r="BR53" s="127">
        <f t="shared" si="26"/>
        <v>1</v>
      </c>
      <c r="BS53" s="127">
        <f t="shared" si="27"/>
        <v>0</v>
      </c>
      <c r="BT53" s="127">
        <f t="shared" si="28"/>
        <v>1</v>
      </c>
      <c r="BU53" s="127">
        <f t="shared" si="29"/>
        <v>2</v>
      </c>
      <c r="BV53" s="127">
        <f t="shared" si="30"/>
        <v>2</v>
      </c>
      <c r="BW53" s="127">
        <f t="shared" si="31"/>
        <v>1</v>
      </c>
      <c r="BX53" s="127">
        <f t="shared" si="32"/>
        <v>1</v>
      </c>
      <c r="BY53" s="127">
        <f t="shared" si="33"/>
        <v>1</v>
      </c>
      <c r="BZ53" s="127">
        <f t="shared" si="34"/>
        <v>2</v>
      </c>
      <c r="CA53" s="142">
        <f t="shared" si="35"/>
        <v>3</v>
      </c>
      <c r="CB53" s="142"/>
      <c r="CC53" s="142"/>
      <c r="CD53" s="142"/>
      <c r="CE53" s="142"/>
    </row>
    <row r="54" spans="1:83" ht="12.75" customHeight="1">
      <c r="A54" s="1">
        <f>IF('СПИСОК КЛАССА'!L54&gt;0,1,0)</f>
        <v>1</v>
      </c>
      <c r="B54" s="237">
        <v>30</v>
      </c>
      <c r="C54" s="60">
        <f>IF(NOT(ISBLANK('СПИСОК КЛАССА'!C54)),'СПИСОК КЛАССА'!C54,"")</f>
        <v>30</v>
      </c>
      <c r="D54" s="84" t="str">
        <f>IF(NOT(ISBLANK('СПИСОК КЛАССА'!D54)),IF($A54=1,'СПИСОК КЛАССА'!D54, "УЧЕНИК НЕ ВЫПОЛНЯЛ РАБОТУ"),"")</f>
        <v/>
      </c>
      <c r="E54" s="183">
        <f>IF($C54&lt;&gt;"",'СПИСОК КЛАССА'!L54,"")</f>
        <v>2</v>
      </c>
      <c r="F54" s="136">
        <v>1</v>
      </c>
      <c r="G54" s="136">
        <v>8</v>
      </c>
      <c r="H54" s="136">
        <v>14</v>
      </c>
      <c r="I54" s="136">
        <v>1</v>
      </c>
      <c r="J54" s="136">
        <v>4</v>
      </c>
      <c r="K54" s="136">
        <v>1</v>
      </c>
      <c r="L54" s="136">
        <v>1</v>
      </c>
      <c r="M54" s="136">
        <v>24</v>
      </c>
      <c r="N54" s="136">
        <v>3</v>
      </c>
      <c r="O54" s="136">
        <v>3</v>
      </c>
      <c r="P54" s="136">
        <v>2</v>
      </c>
      <c r="Q54" s="136">
        <v>2</v>
      </c>
      <c r="R54" s="136">
        <v>1</v>
      </c>
      <c r="S54" s="136">
        <v>1</v>
      </c>
      <c r="T54" s="136">
        <v>1</v>
      </c>
      <c r="U54" s="136">
        <v>2</v>
      </c>
      <c r="V54" s="136"/>
      <c r="W54" s="136"/>
      <c r="X54" s="136"/>
      <c r="Y54" s="136"/>
      <c r="Z54" s="136"/>
      <c r="AA54" s="136"/>
      <c r="AB54" s="127"/>
      <c r="AC54" s="127"/>
      <c r="AD54" s="127"/>
      <c r="AE54" s="127"/>
      <c r="AF54" s="127"/>
      <c r="AG54" s="61"/>
      <c r="AH54" s="61"/>
      <c r="AI54" s="61"/>
      <c r="AJ54" s="61"/>
      <c r="AK54" s="61"/>
      <c r="AL54" s="61"/>
      <c r="AM54" s="61"/>
      <c r="AN54" s="61"/>
      <c r="AO54" s="61"/>
      <c r="AP54" s="61"/>
      <c r="AQ54" s="61"/>
      <c r="AR54" s="61"/>
      <c r="AS54" s="61"/>
      <c r="AT54" s="99"/>
      <c r="AU54" s="371">
        <f t="shared" ca="1" si="12"/>
        <v>19</v>
      </c>
      <c r="AV54" s="262">
        <f t="shared" ca="1" si="13"/>
        <v>1</v>
      </c>
      <c r="AW54" s="263">
        <f t="shared" si="14"/>
        <v>10</v>
      </c>
      <c r="AX54" s="264">
        <f t="shared" si="15"/>
        <v>1</v>
      </c>
      <c r="AY54" s="263">
        <f t="shared" si="16"/>
        <v>9</v>
      </c>
      <c r="AZ54" s="264">
        <f t="shared" si="17"/>
        <v>1</v>
      </c>
      <c r="BA54" s="282" t="str">
        <f t="shared" si="18"/>
        <v>ВЫСОКИЙ</v>
      </c>
      <c r="BB54" s="261"/>
      <c r="BC54" s="283"/>
      <c r="BD54" s="283"/>
      <c r="BE54" s="283"/>
      <c r="BF54" s="283"/>
      <c r="BG54" s="283"/>
      <c r="BH54" s="283"/>
      <c r="BI54" s="283"/>
      <c r="BJ54" s="142"/>
      <c r="BK54" s="127">
        <f t="shared" si="19"/>
        <v>1</v>
      </c>
      <c r="BL54" s="127">
        <f t="shared" si="20"/>
        <v>1</v>
      </c>
      <c r="BM54" s="127">
        <f t="shared" si="21"/>
        <v>1</v>
      </c>
      <c r="BN54" s="127">
        <f t="shared" si="22"/>
        <v>1</v>
      </c>
      <c r="BO54" s="127">
        <f t="shared" si="23"/>
        <v>1</v>
      </c>
      <c r="BP54" s="127">
        <f t="shared" si="24"/>
        <v>1</v>
      </c>
      <c r="BQ54" s="127">
        <f t="shared" si="25"/>
        <v>1</v>
      </c>
      <c r="BR54" s="127">
        <f t="shared" si="26"/>
        <v>1</v>
      </c>
      <c r="BS54" s="127">
        <f t="shared" si="27"/>
        <v>1</v>
      </c>
      <c r="BT54" s="127">
        <f t="shared" si="28"/>
        <v>1</v>
      </c>
      <c r="BU54" s="127">
        <f t="shared" si="29"/>
        <v>2</v>
      </c>
      <c r="BV54" s="127">
        <f t="shared" si="30"/>
        <v>2</v>
      </c>
      <c r="BW54" s="127">
        <f t="shared" si="31"/>
        <v>1</v>
      </c>
      <c r="BX54" s="127">
        <f t="shared" si="32"/>
        <v>1</v>
      </c>
      <c r="BY54" s="127">
        <f t="shared" si="33"/>
        <v>1</v>
      </c>
      <c r="BZ54" s="127">
        <f t="shared" si="34"/>
        <v>2</v>
      </c>
      <c r="CA54" s="142">
        <f t="shared" si="35"/>
        <v>3</v>
      </c>
      <c r="CB54" s="142"/>
      <c r="CC54" s="142"/>
      <c r="CD54" s="142"/>
      <c r="CE54" s="142"/>
    </row>
    <row r="55" spans="1:83" ht="12.75" customHeight="1">
      <c r="A55" s="1">
        <f>IF('СПИСОК КЛАССА'!L55&gt;0,1,0)</f>
        <v>0</v>
      </c>
      <c r="B55" s="237">
        <v>31</v>
      </c>
      <c r="C55" s="60" t="str">
        <f>IF(NOT(ISBLANK('СПИСОК КЛАССА'!C55)),'СПИСОК КЛАССА'!C55,"")</f>
        <v/>
      </c>
      <c r="D55" s="84" t="str">
        <f>IF(NOT(ISBLANK('СПИСОК КЛАССА'!D55)),IF($A55=1,'СПИСОК КЛАССА'!D55, "УЧЕНИК НЕ ВЫПОЛНЯЛ РАБОТУ"),"")</f>
        <v/>
      </c>
      <c r="E55" s="183" t="str">
        <f>IF($C55&lt;&gt;"",'СПИСОК КЛАССА'!L55,"")</f>
        <v/>
      </c>
      <c r="F55" s="136"/>
      <c r="G55" s="136"/>
      <c r="H55" s="136"/>
      <c r="I55" s="136"/>
      <c r="J55" s="136"/>
      <c r="K55" s="136"/>
      <c r="L55" s="136"/>
      <c r="M55" s="136"/>
      <c r="N55" s="136"/>
      <c r="O55" s="136"/>
      <c r="P55" s="136"/>
      <c r="Q55" s="136"/>
      <c r="R55" s="136"/>
      <c r="S55" s="136"/>
      <c r="T55" s="136"/>
      <c r="U55" s="136"/>
      <c r="V55" s="136"/>
      <c r="W55" s="136"/>
      <c r="X55" s="136"/>
      <c r="Y55" s="136"/>
      <c r="Z55" s="136"/>
      <c r="AA55" s="136"/>
      <c r="AB55" s="127"/>
      <c r="AC55" s="127"/>
      <c r="AD55" s="127"/>
      <c r="AE55" s="127"/>
      <c r="AF55" s="127"/>
      <c r="AG55" s="61"/>
      <c r="AH55" s="61"/>
      <c r="AI55" s="61"/>
      <c r="AJ55" s="61"/>
      <c r="AK55" s="61"/>
      <c r="AL55" s="61"/>
      <c r="AM55" s="61"/>
      <c r="AN55" s="61"/>
      <c r="AO55" s="61"/>
      <c r="AP55" s="61"/>
      <c r="AQ55" s="61"/>
      <c r="AR55" s="61"/>
      <c r="AS55" s="61"/>
      <c r="AT55" s="99"/>
      <c r="AU55" s="371" t="str">
        <f t="shared" ca="1" si="12"/>
        <v/>
      </c>
      <c r="AV55" s="262" t="str">
        <f t="shared" si="13"/>
        <v/>
      </c>
      <c r="AW55" s="263" t="str">
        <f t="shared" si="14"/>
        <v/>
      </c>
      <c r="AX55" s="264" t="str">
        <f t="shared" si="15"/>
        <v/>
      </c>
      <c r="AY55" s="263" t="str">
        <f t="shared" si="16"/>
        <v/>
      </c>
      <c r="AZ55" s="264" t="str">
        <f t="shared" si="17"/>
        <v/>
      </c>
      <c r="BA55" s="282" t="str">
        <f t="shared" si="18"/>
        <v/>
      </c>
      <c r="BB55" s="261"/>
      <c r="BC55" s="283"/>
      <c r="BD55" s="283"/>
      <c r="BE55" s="283"/>
      <c r="BF55" s="283"/>
      <c r="BG55" s="283"/>
      <c r="BH55" s="283"/>
      <c r="BI55" s="283"/>
      <c r="BJ55" s="142"/>
      <c r="BK55" s="127" t="e">
        <f t="shared" si="19"/>
        <v>#N/A</v>
      </c>
      <c r="BL55" s="127" t="e">
        <f t="shared" si="20"/>
        <v>#N/A</v>
      </c>
      <c r="BM55" s="127" t="e">
        <f t="shared" si="21"/>
        <v>#N/A</v>
      </c>
      <c r="BN55" s="127" t="e">
        <f t="shared" si="22"/>
        <v>#N/A</v>
      </c>
      <c r="BO55" s="127" t="e">
        <f t="shared" si="23"/>
        <v>#N/A</v>
      </c>
      <c r="BP55" s="127" t="e">
        <f t="shared" si="24"/>
        <v>#N/A</v>
      </c>
      <c r="BQ55" s="127" t="e">
        <f t="shared" si="25"/>
        <v>#N/A</v>
      </c>
      <c r="BR55" s="127" t="e">
        <f t="shared" si="26"/>
        <v>#N/A</v>
      </c>
      <c r="BS55" s="127" t="e">
        <f t="shared" si="27"/>
        <v>#N/A</v>
      </c>
      <c r="BT55" s="127" t="e">
        <f t="shared" si="28"/>
        <v>#N/A</v>
      </c>
      <c r="BU55" s="127" t="e">
        <f t="shared" si="29"/>
        <v>#N/A</v>
      </c>
      <c r="BV55" s="127" t="e">
        <f t="shared" si="30"/>
        <v>#N/A</v>
      </c>
      <c r="BW55" s="127" t="e">
        <f t="shared" si="31"/>
        <v>#N/A</v>
      </c>
      <c r="BX55" s="127" t="e">
        <f t="shared" si="32"/>
        <v>#N/A</v>
      </c>
      <c r="BY55" s="127" t="e">
        <f t="shared" si="33"/>
        <v>#N/A</v>
      </c>
      <c r="BZ55" s="127" t="e">
        <f t="shared" si="34"/>
        <v>#N/A</v>
      </c>
      <c r="CA55" s="142" t="e">
        <f t="shared" si="35"/>
        <v>#N/A</v>
      </c>
      <c r="CB55" s="142"/>
      <c r="CC55" s="142"/>
      <c r="CD55" s="142"/>
      <c r="CE55" s="142"/>
    </row>
    <row r="56" spans="1:83" ht="12.75" customHeight="1">
      <c r="A56" s="1">
        <f>IF('СПИСОК КЛАССА'!L56&gt;0,1,0)</f>
        <v>0</v>
      </c>
      <c r="B56" s="237">
        <v>32</v>
      </c>
      <c r="C56" s="60" t="str">
        <f>IF(NOT(ISBLANK('СПИСОК КЛАССА'!C56)),'СПИСОК КЛАССА'!C56,"")</f>
        <v/>
      </c>
      <c r="D56" s="84" t="str">
        <f>IF(NOT(ISBLANK('СПИСОК КЛАССА'!D56)),IF($A56=1,'СПИСОК КЛАССА'!D56, "УЧЕНИК НЕ ВЫПОЛНЯЛ РАБОТУ"),"")</f>
        <v/>
      </c>
      <c r="E56" s="183" t="str">
        <f>IF($C56&lt;&gt;"",'СПИСОК КЛАССА'!L56,"")</f>
        <v/>
      </c>
      <c r="F56" s="136"/>
      <c r="G56" s="136"/>
      <c r="H56" s="136"/>
      <c r="I56" s="136"/>
      <c r="J56" s="136"/>
      <c r="K56" s="136"/>
      <c r="L56" s="136"/>
      <c r="M56" s="136"/>
      <c r="N56" s="136"/>
      <c r="O56" s="136"/>
      <c r="P56" s="136"/>
      <c r="Q56" s="136"/>
      <c r="R56" s="136"/>
      <c r="S56" s="136"/>
      <c r="T56" s="136"/>
      <c r="U56" s="136"/>
      <c r="V56" s="136"/>
      <c r="W56" s="136"/>
      <c r="X56" s="136"/>
      <c r="Y56" s="136"/>
      <c r="Z56" s="136"/>
      <c r="AA56" s="136"/>
      <c r="AB56" s="127"/>
      <c r="AC56" s="127"/>
      <c r="AD56" s="127"/>
      <c r="AE56" s="127"/>
      <c r="AF56" s="127"/>
      <c r="AG56" s="61"/>
      <c r="AH56" s="61"/>
      <c r="AI56" s="61"/>
      <c r="AJ56" s="61"/>
      <c r="AK56" s="61"/>
      <c r="AL56" s="61"/>
      <c r="AM56" s="61"/>
      <c r="AN56" s="61"/>
      <c r="AO56" s="61"/>
      <c r="AP56" s="61"/>
      <c r="AQ56" s="61"/>
      <c r="AR56" s="61"/>
      <c r="AS56" s="61"/>
      <c r="AT56" s="99"/>
      <c r="AU56" s="371" t="str">
        <f t="shared" ca="1" si="12"/>
        <v/>
      </c>
      <c r="AV56" s="262" t="str">
        <f t="shared" si="13"/>
        <v/>
      </c>
      <c r="AW56" s="263" t="str">
        <f t="shared" si="14"/>
        <v/>
      </c>
      <c r="AX56" s="264" t="str">
        <f t="shared" si="15"/>
        <v/>
      </c>
      <c r="AY56" s="263" t="str">
        <f t="shared" si="16"/>
        <v/>
      </c>
      <c r="AZ56" s="264" t="str">
        <f t="shared" si="17"/>
        <v/>
      </c>
      <c r="BA56" s="282" t="str">
        <f t="shared" si="18"/>
        <v/>
      </c>
      <c r="BB56" s="261"/>
      <c r="BC56" s="283"/>
      <c r="BD56" s="283"/>
      <c r="BE56" s="283"/>
      <c r="BF56" s="283"/>
      <c r="BG56" s="283"/>
      <c r="BH56" s="283"/>
      <c r="BI56" s="283"/>
      <c r="BJ56" s="142"/>
      <c r="BK56" s="127" t="e">
        <f t="shared" si="19"/>
        <v>#N/A</v>
      </c>
      <c r="BL56" s="127" t="e">
        <f t="shared" si="20"/>
        <v>#N/A</v>
      </c>
      <c r="BM56" s="127" t="e">
        <f t="shared" si="21"/>
        <v>#N/A</v>
      </c>
      <c r="BN56" s="127" t="e">
        <f t="shared" si="22"/>
        <v>#N/A</v>
      </c>
      <c r="BO56" s="127" t="e">
        <f t="shared" si="23"/>
        <v>#N/A</v>
      </c>
      <c r="BP56" s="127" t="e">
        <f t="shared" si="24"/>
        <v>#N/A</v>
      </c>
      <c r="BQ56" s="127" t="e">
        <f t="shared" si="25"/>
        <v>#N/A</v>
      </c>
      <c r="BR56" s="127" t="e">
        <f t="shared" si="26"/>
        <v>#N/A</v>
      </c>
      <c r="BS56" s="127" t="e">
        <f t="shared" si="27"/>
        <v>#N/A</v>
      </c>
      <c r="BT56" s="127" t="e">
        <f t="shared" si="28"/>
        <v>#N/A</v>
      </c>
      <c r="BU56" s="127" t="e">
        <f t="shared" si="29"/>
        <v>#N/A</v>
      </c>
      <c r="BV56" s="127" t="e">
        <f t="shared" si="30"/>
        <v>#N/A</v>
      </c>
      <c r="BW56" s="127" t="e">
        <f t="shared" si="31"/>
        <v>#N/A</v>
      </c>
      <c r="BX56" s="127" t="e">
        <f t="shared" si="32"/>
        <v>#N/A</v>
      </c>
      <c r="BY56" s="127" t="e">
        <f t="shared" si="33"/>
        <v>#N/A</v>
      </c>
      <c r="BZ56" s="127" t="e">
        <f t="shared" si="34"/>
        <v>#N/A</v>
      </c>
      <c r="CA56" s="142" t="e">
        <f t="shared" si="35"/>
        <v>#N/A</v>
      </c>
      <c r="CB56" s="142"/>
      <c r="CC56" s="142"/>
      <c r="CD56" s="142"/>
      <c r="CE56" s="142"/>
    </row>
    <row r="57" spans="1:83" ht="12.75" customHeight="1">
      <c r="A57" s="1">
        <f>IF('СПИСОК КЛАССА'!L57&gt;0,1,0)</f>
        <v>0</v>
      </c>
      <c r="B57" s="237">
        <v>33</v>
      </c>
      <c r="C57" s="60" t="str">
        <f>IF(NOT(ISBLANK('СПИСОК КЛАССА'!C57)),'СПИСОК КЛАССА'!C57,"")</f>
        <v/>
      </c>
      <c r="D57" s="84" t="str">
        <f>IF(NOT(ISBLANK('СПИСОК КЛАССА'!D57)),IF($A57=1,'СПИСОК КЛАССА'!D57, "УЧЕНИК НЕ ВЫПОЛНЯЛ РАБОТУ"),"")</f>
        <v/>
      </c>
      <c r="E57" s="183" t="str">
        <f>IF($C57&lt;&gt;"",'СПИСОК КЛАССА'!L57,"")</f>
        <v/>
      </c>
      <c r="F57" s="136"/>
      <c r="G57" s="136"/>
      <c r="H57" s="136"/>
      <c r="I57" s="136"/>
      <c r="J57" s="136"/>
      <c r="K57" s="136"/>
      <c r="L57" s="136"/>
      <c r="M57" s="136"/>
      <c r="N57" s="136"/>
      <c r="O57" s="136"/>
      <c r="P57" s="136"/>
      <c r="Q57" s="136"/>
      <c r="R57" s="136"/>
      <c r="S57" s="136"/>
      <c r="T57" s="136"/>
      <c r="U57" s="136"/>
      <c r="V57" s="136"/>
      <c r="W57" s="136"/>
      <c r="X57" s="136"/>
      <c r="Y57" s="136"/>
      <c r="Z57" s="136"/>
      <c r="AA57" s="136"/>
      <c r="AB57" s="127"/>
      <c r="AC57" s="127"/>
      <c r="AD57" s="127"/>
      <c r="AE57" s="127"/>
      <c r="AF57" s="127"/>
      <c r="AG57" s="61"/>
      <c r="AH57" s="61"/>
      <c r="AI57" s="61"/>
      <c r="AJ57" s="61"/>
      <c r="AK57" s="61"/>
      <c r="AL57" s="61"/>
      <c r="AM57" s="61"/>
      <c r="AN57" s="61"/>
      <c r="AO57" s="61"/>
      <c r="AP57" s="61"/>
      <c r="AQ57" s="61"/>
      <c r="AR57" s="61"/>
      <c r="AS57" s="61"/>
      <c r="AT57" s="99"/>
      <c r="AU57" s="371" t="str">
        <f t="shared" ca="1" si="12"/>
        <v/>
      </c>
      <c r="AV57" s="262" t="str">
        <f t="shared" si="13"/>
        <v/>
      </c>
      <c r="AW57" s="263" t="str">
        <f t="shared" si="14"/>
        <v/>
      </c>
      <c r="AX57" s="264" t="str">
        <f t="shared" si="15"/>
        <v/>
      </c>
      <c r="AY57" s="263" t="str">
        <f t="shared" si="16"/>
        <v/>
      </c>
      <c r="AZ57" s="264" t="str">
        <f t="shared" si="17"/>
        <v/>
      </c>
      <c r="BA57" s="282" t="str">
        <f t="shared" si="18"/>
        <v/>
      </c>
      <c r="BB57" s="261"/>
      <c r="BC57" s="283"/>
      <c r="BD57" s="283"/>
      <c r="BE57" s="283"/>
      <c r="BF57" s="283"/>
      <c r="BG57" s="283"/>
      <c r="BH57" s="283"/>
      <c r="BI57" s="283"/>
      <c r="BJ57" s="142"/>
      <c r="BK57" s="127" t="e">
        <f t="shared" si="19"/>
        <v>#N/A</v>
      </c>
      <c r="BL57" s="127" t="e">
        <f t="shared" si="20"/>
        <v>#N/A</v>
      </c>
      <c r="BM57" s="127" t="e">
        <f t="shared" si="21"/>
        <v>#N/A</v>
      </c>
      <c r="BN57" s="127" t="e">
        <f t="shared" si="22"/>
        <v>#N/A</v>
      </c>
      <c r="BO57" s="127" t="e">
        <f t="shared" si="23"/>
        <v>#N/A</v>
      </c>
      <c r="BP57" s="127" t="e">
        <f t="shared" si="24"/>
        <v>#N/A</v>
      </c>
      <c r="BQ57" s="127" t="e">
        <f t="shared" si="25"/>
        <v>#N/A</v>
      </c>
      <c r="BR57" s="127" t="e">
        <f t="shared" si="26"/>
        <v>#N/A</v>
      </c>
      <c r="BS57" s="127" t="e">
        <f t="shared" si="27"/>
        <v>#N/A</v>
      </c>
      <c r="BT57" s="127" t="e">
        <f t="shared" si="28"/>
        <v>#N/A</v>
      </c>
      <c r="BU57" s="127" t="e">
        <f t="shared" si="29"/>
        <v>#N/A</v>
      </c>
      <c r="BV57" s="127" t="e">
        <f t="shared" si="30"/>
        <v>#N/A</v>
      </c>
      <c r="BW57" s="127" t="e">
        <f t="shared" si="31"/>
        <v>#N/A</v>
      </c>
      <c r="BX57" s="127" t="e">
        <f t="shared" si="32"/>
        <v>#N/A</v>
      </c>
      <c r="BY57" s="127" t="e">
        <f t="shared" si="33"/>
        <v>#N/A</v>
      </c>
      <c r="BZ57" s="127" t="e">
        <f t="shared" si="34"/>
        <v>#N/A</v>
      </c>
      <c r="CA57" s="142" t="e">
        <f t="shared" si="35"/>
        <v>#N/A</v>
      </c>
      <c r="CB57" s="142"/>
      <c r="CC57" s="142"/>
      <c r="CD57" s="142"/>
      <c r="CE57" s="142"/>
    </row>
    <row r="58" spans="1:83" ht="12.75" customHeight="1">
      <c r="A58" s="1">
        <f>IF('СПИСОК КЛАССА'!L58&gt;0,1,0)</f>
        <v>0</v>
      </c>
      <c r="B58" s="237">
        <v>34</v>
      </c>
      <c r="C58" s="60" t="str">
        <f>IF(NOT(ISBLANK('СПИСОК КЛАССА'!C58)),'СПИСОК КЛАССА'!C58,"")</f>
        <v/>
      </c>
      <c r="D58" s="84" t="str">
        <f>IF(NOT(ISBLANK('СПИСОК КЛАССА'!D58)),IF($A58=1,'СПИСОК КЛАССА'!D58, "УЧЕНИК НЕ ВЫПОЛНЯЛ РАБОТУ"),"")</f>
        <v/>
      </c>
      <c r="E58" s="183" t="str">
        <f>IF($C58&lt;&gt;"",'СПИСОК КЛАССА'!L58,"")</f>
        <v/>
      </c>
      <c r="F58" s="136"/>
      <c r="G58" s="136"/>
      <c r="H58" s="136"/>
      <c r="I58" s="136"/>
      <c r="J58" s="136"/>
      <c r="K58" s="136"/>
      <c r="L58" s="136"/>
      <c r="M58" s="136"/>
      <c r="N58" s="136"/>
      <c r="O58" s="136"/>
      <c r="P58" s="136"/>
      <c r="Q58" s="136"/>
      <c r="R58" s="136"/>
      <c r="S58" s="136"/>
      <c r="T58" s="136"/>
      <c r="U58" s="136"/>
      <c r="V58" s="136"/>
      <c r="W58" s="136"/>
      <c r="X58" s="136"/>
      <c r="Y58" s="136"/>
      <c r="Z58" s="136"/>
      <c r="AA58" s="136"/>
      <c r="AB58" s="127"/>
      <c r="AC58" s="127"/>
      <c r="AD58" s="127"/>
      <c r="AE58" s="127"/>
      <c r="AF58" s="127"/>
      <c r="AG58" s="61"/>
      <c r="AH58" s="61"/>
      <c r="AI58" s="61"/>
      <c r="AJ58" s="61"/>
      <c r="AK58" s="61"/>
      <c r="AL58" s="61"/>
      <c r="AM58" s="61"/>
      <c r="AN58" s="61"/>
      <c r="AO58" s="61"/>
      <c r="AP58" s="61"/>
      <c r="AQ58" s="61"/>
      <c r="AR58" s="61"/>
      <c r="AS58" s="61"/>
      <c r="AT58" s="99"/>
      <c r="AU58" s="371" t="str">
        <f t="shared" ca="1" si="12"/>
        <v/>
      </c>
      <c r="AV58" s="262" t="str">
        <f t="shared" si="13"/>
        <v/>
      </c>
      <c r="AW58" s="263" t="str">
        <f t="shared" si="14"/>
        <v/>
      </c>
      <c r="AX58" s="264" t="str">
        <f t="shared" si="15"/>
        <v/>
      </c>
      <c r="AY58" s="263" t="str">
        <f t="shared" si="16"/>
        <v/>
      </c>
      <c r="AZ58" s="264" t="str">
        <f t="shared" si="17"/>
        <v/>
      </c>
      <c r="BA58" s="282" t="str">
        <f t="shared" si="18"/>
        <v/>
      </c>
      <c r="BB58" s="261"/>
      <c r="BC58" s="283"/>
      <c r="BD58" s="283"/>
      <c r="BE58" s="283"/>
      <c r="BF58" s="283"/>
      <c r="BG58" s="283"/>
      <c r="BH58" s="283"/>
      <c r="BI58" s="283"/>
      <c r="BJ58" s="142"/>
      <c r="BK58" s="127" t="e">
        <f t="shared" si="19"/>
        <v>#N/A</v>
      </c>
      <c r="BL58" s="127" t="e">
        <f t="shared" si="20"/>
        <v>#N/A</v>
      </c>
      <c r="BM58" s="127" t="e">
        <f t="shared" si="21"/>
        <v>#N/A</v>
      </c>
      <c r="BN58" s="127" t="e">
        <f t="shared" si="22"/>
        <v>#N/A</v>
      </c>
      <c r="BO58" s="127" t="e">
        <f t="shared" si="23"/>
        <v>#N/A</v>
      </c>
      <c r="BP58" s="127" t="e">
        <f t="shared" si="24"/>
        <v>#N/A</v>
      </c>
      <c r="BQ58" s="127" t="e">
        <f t="shared" si="25"/>
        <v>#N/A</v>
      </c>
      <c r="BR58" s="127" t="e">
        <f t="shared" si="26"/>
        <v>#N/A</v>
      </c>
      <c r="BS58" s="127" t="e">
        <f t="shared" si="27"/>
        <v>#N/A</v>
      </c>
      <c r="BT58" s="127" t="e">
        <f t="shared" si="28"/>
        <v>#N/A</v>
      </c>
      <c r="BU58" s="127" t="e">
        <f t="shared" si="29"/>
        <v>#N/A</v>
      </c>
      <c r="BV58" s="127" t="e">
        <f t="shared" si="30"/>
        <v>#N/A</v>
      </c>
      <c r="BW58" s="127" t="e">
        <f t="shared" si="31"/>
        <v>#N/A</v>
      </c>
      <c r="BX58" s="127" t="e">
        <f t="shared" si="32"/>
        <v>#N/A</v>
      </c>
      <c r="BY58" s="127" t="e">
        <f t="shared" si="33"/>
        <v>#N/A</v>
      </c>
      <c r="BZ58" s="127" t="e">
        <f t="shared" si="34"/>
        <v>#N/A</v>
      </c>
      <c r="CA58" s="142" t="e">
        <f t="shared" si="35"/>
        <v>#N/A</v>
      </c>
      <c r="CB58" s="142"/>
      <c r="CC58" s="142"/>
      <c r="CD58" s="142"/>
      <c r="CE58" s="142"/>
    </row>
    <row r="59" spans="1:83" ht="12.75" customHeight="1">
      <c r="A59" s="1">
        <f>IF('СПИСОК КЛАССА'!L59&gt;0,1,0)</f>
        <v>0</v>
      </c>
      <c r="B59" s="237">
        <v>35</v>
      </c>
      <c r="C59" s="60" t="str">
        <f>IF(NOT(ISBLANK('СПИСОК КЛАССА'!C59)),'СПИСОК КЛАССА'!C59,"")</f>
        <v/>
      </c>
      <c r="D59" s="84" t="str">
        <f>IF(NOT(ISBLANK('СПИСОК КЛАССА'!D59)),IF($A59=1,'СПИСОК КЛАССА'!D59, "УЧЕНИК НЕ ВЫПОЛНЯЛ РАБОТУ"),"")</f>
        <v/>
      </c>
      <c r="E59" s="183" t="str">
        <f>IF($C59&lt;&gt;"",'СПИСОК КЛАССА'!L59,"")</f>
        <v/>
      </c>
      <c r="F59" s="136"/>
      <c r="G59" s="136"/>
      <c r="H59" s="136"/>
      <c r="I59" s="136"/>
      <c r="J59" s="136"/>
      <c r="K59" s="136"/>
      <c r="L59" s="136"/>
      <c r="M59" s="136"/>
      <c r="N59" s="136"/>
      <c r="O59" s="136"/>
      <c r="P59" s="136"/>
      <c r="Q59" s="136"/>
      <c r="R59" s="136"/>
      <c r="S59" s="136"/>
      <c r="T59" s="136"/>
      <c r="U59" s="136"/>
      <c r="V59" s="136"/>
      <c r="W59" s="136"/>
      <c r="X59" s="136"/>
      <c r="Y59" s="136"/>
      <c r="Z59" s="136"/>
      <c r="AA59" s="136"/>
      <c r="AB59" s="127"/>
      <c r="AC59" s="127"/>
      <c r="AD59" s="127"/>
      <c r="AE59" s="127"/>
      <c r="AF59" s="127"/>
      <c r="AG59" s="61"/>
      <c r="AH59" s="61"/>
      <c r="AI59" s="61"/>
      <c r="AJ59" s="61"/>
      <c r="AK59" s="61"/>
      <c r="AL59" s="61"/>
      <c r="AM59" s="61"/>
      <c r="AN59" s="61"/>
      <c r="AO59" s="61"/>
      <c r="AP59" s="61"/>
      <c r="AQ59" s="61"/>
      <c r="AR59" s="61"/>
      <c r="AS59" s="61"/>
      <c r="AT59" s="99"/>
      <c r="AU59" s="371" t="str">
        <f t="shared" ca="1" si="12"/>
        <v/>
      </c>
      <c r="AV59" s="262" t="str">
        <f t="shared" si="13"/>
        <v/>
      </c>
      <c r="AW59" s="263" t="str">
        <f t="shared" si="14"/>
        <v/>
      </c>
      <c r="AX59" s="264" t="str">
        <f t="shared" si="15"/>
        <v/>
      </c>
      <c r="AY59" s="263" t="str">
        <f t="shared" si="16"/>
        <v/>
      </c>
      <c r="AZ59" s="264" t="str">
        <f t="shared" si="17"/>
        <v/>
      </c>
      <c r="BA59" s="282" t="str">
        <f t="shared" si="18"/>
        <v/>
      </c>
      <c r="BB59" s="261"/>
      <c r="BC59" s="283"/>
      <c r="BD59" s="283"/>
      <c r="BE59" s="283"/>
      <c r="BF59" s="283"/>
      <c r="BG59" s="283"/>
      <c r="BH59" s="283"/>
      <c r="BI59" s="283"/>
      <c r="BJ59" s="142"/>
      <c r="BK59" s="127" t="e">
        <f t="shared" si="19"/>
        <v>#N/A</v>
      </c>
      <c r="BL59" s="127" t="e">
        <f t="shared" si="20"/>
        <v>#N/A</v>
      </c>
      <c r="BM59" s="127" t="e">
        <f t="shared" si="21"/>
        <v>#N/A</v>
      </c>
      <c r="BN59" s="127" t="e">
        <f t="shared" si="22"/>
        <v>#N/A</v>
      </c>
      <c r="BO59" s="127" t="e">
        <f t="shared" si="23"/>
        <v>#N/A</v>
      </c>
      <c r="BP59" s="127" t="e">
        <f t="shared" si="24"/>
        <v>#N/A</v>
      </c>
      <c r="BQ59" s="127" t="e">
        <f t="shared" si="25"/>
        <v>#N/A</v>
      </c>
      <c r="BR59" s="127" t="e">
        <f t="shared" si="26"/>
        <v>#N/A</v>
      </c>
      <c r="BS59" s="127" t="e">
        <f t="shared" si="27"/>
        <v>#N/A</v>
      </c>
      <c r="BT59" s="127" t="e">
        <f t="shared" si="28"/>
        <v>#N/A</v>
      </c>
      <c r="BU59" s="127" t="e">
        <f t="shared" si="29"/>
        <v>#N/A</v>
      </c>
      <c r="BV59" s="127" t="e">
        <f t="shared" si="30"/>
        <v>#N/A</v>
      </c>
      <c r="BW59" s="127" t="e">
        <f t="shared" si="31"/>
        <v>#N/A</v>
      </c>
      <c r="BX59" s="127" t="e">
        <f t="shared" si="32"/>
        <v>#N/A</v>
      </c>
      <c r="BY59" s="127" t="e">
        <f t="shared" si="33"/>
        <v>#N/A</v>
      </c>
      <c r="BZ59" s="127" t="e">
        <f t="shared" si="34"/>
        <v>#N/A</v>
      </c>
      <c r="CA59" s="142" t="e">
        <f t="shared" si="35"/>
        <v>#N/A</v>
      </c>
      <c r="CB59" s="142"/>
      <c r="CC59" s="142"/>
      <c r="CD59" s="142"/>
      <c r="CE59" s="142"/>
    </row>
    <row r="60" spans="1:83" ht="12.75" customHeight="1">
      <c r="A60" s="1">
        <f>IF('СПИСОК КЛАССА'!L60&gt;0,1,0)</f>
        <v>0</v>
      </c>
      <c r="B60" s="237">
        <v>36</v>
      </c>
      <c r="C60" s="60" t="str">
        <f>IF(NOT(ISBLANK('СПИСОК КЛАССА'!C60)),'СПИСОК КЛАССА'!C60,"")</f>
        <v/>
      </c>
      <c r="D60" s="84" t="str">
        <f>IF(NOT(ISBLANK('СПИСОК КЛАССА'!D60)),IF($A60=1,'СПИСОК КЛАССА'!D60, "УЧЕНИК НЕ ВЫПОЛНЯЛ РАБОТУ"),"")</f>
        <v/>
      </c>
      <c r="E60" s="183" t="str">
        <f>IF($C60&lt;&gt;"",'СПИСОК КЛАССА'!L60,"")</f>
        <v/>
      </c>
      <c r="F60" s="136"/>
      <c r="G60" s="136"/>
      <c r="H60" s="136"/>
      <c r="I60" s="136"/>
      <c r="J60" s="136"/>
      <c r="K60" s="136"/>
      <c r="L60" s="136"/>
      <c r="M60" s="136"/>
      <c r="N60" s="136"/>
      <c r="O60" s="136"/>
      <c r="P60" s="136"/>
      <c r="Q60" s="136"/>
      <c r="R60" s="136"/>
      <c r="S60" s="136"/>
      <c r="T60" s="136"/>
      <c r="U60" s="136"/>
      <c r="V60" s="136"/>
      <c r="W60" s="136"/>
      <c r="X60" s="136"/>
      <c r="Y60" s="136"/>
      <c r="Z60" s="136"/>
      <c r="AA60" s="136"/>
      <c r="AB60" s="127"/>
      <c r="AC60" s="127"/>
      <c r="AD60" s="127"/>
      <c r="AE60" s="127"/>
      <c r="AF60" s="127"/>
      <c r="AG60" s="61"/>
      <c r="AH60" s="61"/>
      <c r="AI60" s="61"/>
      <c r="AJ60" s="61"/>
      <c r="AK60" s="61"/>
      <c r="AL60" s="61"/>
      <c r="AM60" s="61"/>
      <c r="AN60" s="61"/>
      <c r="AO60" s="61"/>
      <c r="AP60" s="61"/>
      <c r="AQ60" s="61"/>
      <c r="AR60" s="61"/>
      <c r="AS60" s="61"/>
      <c r="AT60" s="99"/>
      <c r="AU60" s="371" t="str">
        <f t="shared" ca="1" si="12"/>
        <v/>
      </c>
      <c r="AV60" s="262" t="str">
        <f t="shared" si="13"/>
        <v/>
      </c>
      <c r="AW60" s="263" t="str">
        <f t="shared" si="14"/>
        <v/>
      </c>
      <c r="AX60" s="264" t="str">
        <f t="shared" si="15"/>
        <v/>
      </c>
      <c r="AY60" s="263" t="str">
        <f t="shared" si="16"/>
        <v/>
      </c>
      <c r="AZ60" s="264" t="str">
        <f t="shared" si="17"/>
        <v/>
      </c>
      <c r="BA60" s="282" t="str">
        <f t="shared" si="18"/>
        <v/>
      </c>
      <c r="BB60" s="261"/>
      <c r="BC60" s="283"/>
      <c r="BD60" s="283"/>
      <c r="BE60" s="283"/>
      <c r="BF60" s="283"/>
      <c r="BG60" s="283"/>
      <c r="BH60" s="283"/>
      <c r="BI60" s="283"/>
      <c r="BJ60" s="142"/>
      <c r="BK60" s="127" t="e">
        <f t="shared" si="19"/>
        <v>#N/A</v>
      </c>
      <c r="BL60" s="127" t="e">
        <f t="shared" si="20"/>
        <v>#N/A</v>
      </c>
      <c r="BM60" s="127" t="e">
        <f t="shared" si="21"/>
        <v>#N/A</v>
      </c>
      <c r="BN60" s="127" t="e">
        <f t="shared" si="22"/>
        <v>#N/A</v>
      </c>
      <c r="BO60" s="127" t="e">
        <f t="shared" si="23"/>
        <v>#N/A</v>
      </c>
      <c r="BP60" s="127" t="e">
        <f t="shared" si="24"/>
        <v>#N/A</v>
      </c>
      <c r="BQ60" s="127" t="e">
        <f t="shared" si="25"/>
        <v>#N/A</v>
      </c>
      <c r="BR60" s="127" t="e">
        <f t="shared" si="26"/>
        <v>#N/A</v>
      </c>
      <c r="BS60" s="127" t="e">
        <f t="shared" si="27"/>
        <v>#N/A</v>
      </c>
      <c r="BT60" s="127" t="e">
        <f t="shared" si="28"/>
        <v>#N/A</v>
      </c>
      <c r="BU60" s="127" t="e">
        <f t="shared" si="29"/>
        <v>#N/A</v>
      </c>
      <c r="BV60" s="127" t="e">
        <f t="shared" si="30"/>
        <v>#N/A</v>
      </c>
      <c r="BW60" s="127" t="e">
        <f t="shared" si="31"/>
        <v>#N/A</v>
      </c>
      <c r="BX60" s="127" t="e">
        <f t="shared" si="32"/>
        <v>#N/A</v>
      </c>
      <c r="BY60" s="127" t="e">
        <f t="shared" si="33"/>
        <v>#N/A</v>
      </c>
      <c r="BZ60" s="127" t="e">
        <f t="shared" si="34"/>
        <v>#N/A</v>
      </c>
      <c r="CA60" s="142" t="e">
        <f t="shared" si="35"/>
        <v>#N/A</v>
      </c>
      <c r="CB60" s="142"/>
      <c r="CC60" s="142"/>
      <c r="CD60" s="142"/>
      <c r="CE60" s="142"/>
    </row>
    <row r="61" spans="1:83" ht="12.75" customHeight="1">
      <c r="A61" s="1">
        <f>IF('СПИСОК КЛАССА'!L61&gt;0,1,0)</f>
        <v>0</v>
      </c>
      <c r="B61" s="237">
        <v>37</v>
      </c>
      <c r="C61" s="60" t="str">
        <f>IF(NOT(ISBLANK('СПИСОК КЛАССА'!C61)),'СПИСОК КЛАССА'!C61,"")</f>
        <v/>
      </c>
      <c r="D61" s="84" t="str">
        <f>IF(NOT(ISBLANK('СПИСОК КЛАССА'!D61)),IF($A61=1,'СПИСОК КЛАССА'!D61, "УЧЕНИК НЕ ВЫПОЛНЯЛ РАБОТУ"),"")</f>
        <v/>
      </c>
      <c r="E61" s="183" t="str">
        <f>IF($C61&lt;&gt;"",'СПИСОК КЛАССА'!L61,"")</f>
        <v/>
      </c>
      <c r="F61" s="136"/>
      <c r="G61" s="136"/>
      <c r="H61" s="136"/>
      <c r="I61" s="136"/>
      <c r="J61" s="136"/>
      <c r="K61" s="136"/>
      <c r="L61" s="136"/>
      <c r="M61" s="136"/>
      <c r="N61" s="136"/>
      <c r="O61" s="136"/>
      <c r="P61" s="136"/>
      <c r="Q61" s="136"/>
      <c r="R61" s="136"/>
      <c r="S61" s="136"/>
      <c r="T61" s="136"/>
      <c r="U61" s="136"/>
      <c r="V61" s="136"/>
      <c r="W61" s="136"/>
      <c r="X61" s="136"/>
      <c r="Y61" s="136"/>
      <c r="Z61" s="136"/>
      <c r="AA61" s="136"/>
      <c r="AB61" s="127"/>
      <c r="AC61" s="127"/>
      <c r="AD61" s="127"/>
      <c r="AE61" s="127"/>
      <c r="AF61" s="127"/>
      <c r="AG61" s="61"/>
      <c r="AH61" s="61"/>
      <c r="AI61" s="61"/>
      <c r="AJ61" s="61"/>
      <c r="AK61" s="61"/>
      <c r="AL61" s="61"/>
      <c r="AM61" s="61"/>
      <c r="AN61" s="61"/>
      <c r="AO61" s="61"/>
      <c r="AP61" s="61"/>
      <c r="AQ61" s="61"/>
      <c r="AR61" s="61"/>
      <c r="AS61" s="61"/>
      <c r="AT61" s="99"/>
      <c r="AU61" s="371" t="str">
        <f t="shared" ca="1" si="12"/>
        <v/>
      </c>
      <c r="AV61" s="262" t="str">
        <f t="shared" si="13"/>
        <v/>
      </c>
      <c r="AW61" s="263" t="str">
        <f t="shared" si="14"/>
        <v/>
      </c>
      <c r="AX61" s="264" t="str">
        <f t="shared" si="15"/>
        <v/>
      </c>
      <c r="AY61" s="263" t="str">
        <f t="shared" si="16"/>
        <v/>
      </c>
      <c r="AZ61" s="264" t="str">
        <f t="shared" si="17"/>
        <v/>
      </c>
      <c r="BA61" s="282" t="str">
        <f t="shared" si="18"/>
        <v/>
      </c>
      <c r="BB61" s="261"/>
      <c r="BC61" s="283"/>
      <c r="BD61" s="283"/>
      <c r="BE61" s="283"/>
      <c r="BF61" s="283"/>
      <c r="BG61" s="283"/>
      <c r="BH61" s="283"/>
      <c r="BI61" s="283"/>
      <c r="BJ61" s="142"/>
      <c r="BK61" s="127" t="e">
        <f t="shared" si="19"/>
        <v>#N/A</v>
      </c>
      <c r="BL61" s="127" t="e">
        <f t="shared" si="20"/>
        <v>#N/A</v>
      </c>
      <c r="BM61" s="127" t="e">
        <f t="shared" si="21"/>
        <v>#N/A</v>
      </c>
      <c r="BN61" s="127" t="e">
        <f t="shared" si="22"/>
        <v>#N/A</v>
      </c>
      <c r="BO61" s="127" t="e">
        <f t="shared" si="23"/>
        <v>#N/A</v>
      </c>
      <c r="BP61" s="127" t="e">
        <f t="shared" si="24"/>
        <v>#N/A</v>
      </c>
      <c r="BQ61" s="127" t="e">
        <f t="shared" si="25"/>
        <v>#N/A</v>
      </c>
      <c r="BR61" s="127" t="e">
        <f t="shared" si="26"/>
        <v>#N/A</v>
      </c>
      <c r="BS61" s="127" t="e">
        <f t="shared" si="27"/>
        <v>#N/A</v>
      </c>
      <c r="BT61" s="127" t="e">
        <f t="shared" si="28"/>
        <v>#N/A</v>
      </c>
      <c r="BU61" s="127" t="e">
        <f t="shared" si="29"/>
        <v>#N/A</v>
      </c>
      <c r="BV61" s="127" t="e">
        <f t="shared" si="30"/>
        <v>#N/A</v>
      </c>
      <c r="BW61" s="127" t="e">
        <f t="shared" si="31"/>
        <v>#N/A</v>
      </c>
      <c r="BX61" s="127" t="e">
        <f t="shared" si="32"/>
        <v>#N/A</v>
      </c>
      <c r="BY61" s="127" t="e">
        <f t="shared" si="33"/>
        <v>#N/A</v>
      </c>
      <c r="BZ61" s="127" t="e">
        <f t="shared" si="34"/>
        <v>#N/A</v>
      </c>
      <c r="CA61" s="142" t="e">
        <f t="shared" si="35"/>
        <v>#N/A</v>
      </c>
      <c r="CB61" s="142"/>
      <c r="CC61" s="142"/>
      <c r="CD61" s="142"/>
      <c r="CE61" s="142"/>
    </row>
    <row r="62" spans="1:83" ht="12.75" customHeight="1">
      <c r="A62" s="1">
        <f>IF('СПИСОК КЛАССА'!L62&gt;0,1,0)</f>
        <v>0</v>
      </c>
      <c r="B62" s="237">
        <v>38</v>
      </c>
      <c r="C62" s="60" t="str">
        <f>IF(NOT(ISBLANK('СПИСОК КЛАССА'!C62)),'СПИСОК КЛАССА'!C62,"")</f>
        <v/>
      </c>
      <c r="D62" s="84" t="str">
        <f>IF(NOT(ISBLANK('СПИСОК КЛАССА'!D62)),IF($A62=1,'СПИСОК КЛАССА'!D62, "УЧЕНИК НЕ ВЫПОЛНЯЛ РАБОТУ"),"")</f>
        <v/>
      </c>
      <c r="E62" s="183" t="str">
        <f>IF($C62&lt;&gt;"",'СПИСОК КЛАССА'!L62,"")</f>
        <v/>
      </c>
      <c r="F62" s="136"/>
      <c r="G62" s="136"/>
      <c r="H62" s="136"/>
      <c r="I62" s="136"/>
      <c r="J62" s="136"/>
      <c r="K62" s="136"/>
      <c r="L62" s="136"/>
      <c r="M62" s="136"/>
      <c r="N62" s="136"/>
      <c r="O62" s="136"/>
      <c r="P62" s="136"/>
      <c r="Q62" s="136"/>
      <c r="R62" s="136"/>
      <c r="S62" s="136"/>
      <c r="T62" s="136"/>
      <c r="U62" s="136"/>
      <c r="V62" s="136"/>
      <c r="W62" s="136"/>
      <c r="X62" s="136"/>
      <c r="Y62" s="136"/>
      <c r="Z62" s="136"/>
      <c r="AA62" s="136"/>
      <c r="AB62" s="127"/>
      <c r="AC62" s="127"/>
      <c r="AD62" s="127"/>
      <c r="AE62" s="127"/>
      <c r="AF62" s="127"/>
      <c r="AG62" s="61"/>
      <c r="AH62" s="61"/>
      <c r="AI62" s="61"/>
      <c r="AJ62" s="61"/>
      <c r="AK62" s="61"/>
      <c r="AL62" s="61"/>
      <c r="AM62" s="61"/>
      <c r="AN62" s="61"/>
      <c r="AO62" s="61"/>
      <c r="AP62" s="61"/>
      <c r="AQ62" s="61"/>
      <c r="AR62" s="61"/>
      <c r="AS62" s="61"/>
      <c r="AT62" s="99"/>
      <c r="AU62" s="371" t="str">
        <f t="shared" ca="1" si="12"/>
        <v/>
      </c>
      <c r="AV62" s="262" t="str">
        <f t="shared" si="13"/>
        <v/>
      </c>
      <c r="AW62" s="263" t="str">
        <f t="shared" si="14"/>
        <v/>
      </c>
      <c r="AX62" s="264" t="str">
        <f t="shared" si="15"/>
        <v/>
      </c>
      <c r="AY62" s="263" t="str">
        <f t="shared" si="16"/>
        <v/>
      </c>
      <c r="AZ62" s="264" t="str">
        <f t="shared" si="17"/>
        <v/>
      </c>
      <c r="BA62" s="282" t="str">
        <f t="shared" si="18"/>
        <v/>
      </c>
      <c r="BB62" s="261"/>
      <c r="BC62" s="283"/>
      <c r="BD62" s="283"/>
      <c r="BE62" s="283"/>
      <c r="BF62" s="283"/>
      <c r="BG62" s="283"/>
      <c r="BH62" s="283"/>
      <c r="BI62" s="283"/>
      <c r="BJ62" s="142"/>
      <c r="BK62" s="127" t="e">
        <f t="shared" si="19"/>
        <v>#N/A</v>
      </c>
      <c r="BL62" s="127" t="e">
        <f t="shared" si="20"/>
        <v>#N/A</v>
      </c>
      <c r="BM62" s="127" t="e">
        <f t="shared" si="21"/>
        <v>#N/A</v>
      </c>
      <c r="BN62" s="127" t="e">
        <f t="shared" si="22"/>
        <v>#N/A</v>
      </c>
      <c r="BO62" s="127" t="e">
        <f t="shared" si="23"/>
        <v>#N/A</v>
      </c>
      <c r="BP62" s="127" t="e">
        <f t="shared" si="24"/>
        <v>#N/A</v>
      </c>
      <c r="BQ62" s="127" t="e">
        <f t="shared" si="25"/>
        <v>#N/A</v>
      </c>
      <c r="BR62" s="127" t="e">
        <f t="shared" si="26"/>
        <v>#N/A</v>
      </c>
      <c r="BS62" s="127" t="e">
        <f t="shared" si="27"/>
        <v>#N/A</v>
      </c>
      <c r="BT62" s="127" t="e">
        <f t="shared" si="28"/>
        <v>#N/A</v>
      </c>
      <c r="BU62" s="127" t="e">
        <f t="shared" si="29"/>
        <v>#N/A</v>
      </c>
      <c r="BV62" s="127" t="e">
        <f t="shared" si="30"/>
        <v>#N/A</v>
      </c>
      <c r="BW62" s="127" t="e">
        <f t="shared" si="31"/>
        <v>#N/A</v>
      </c>
      <c r="BX62" s="127" t="e">
        <f t="shared" si="32"/>
        <v>#N/A</v>
      </c>
      <c r="BY62" s="127" t="e">
        <f t="shared" si="33"/>
        <v>#N/A</v>
      </c>
      <c r="BZ62" s="127" t="e">
        <f t="shared" si="34"/>
        <v>#N/A</v>
      </c>
      <c r="CA62" s="142" t="e">
        <f t="shared" si="35"/>
        <v>#N/A</v>
      </c>
      <c r="CB62" s="142"/>
      <c r="CC62" s="142"/>
      <c r="CD62" s="142"/>
      <c r="CE62" s="142"/>
    </row>
    <row r="63" spans="1:83" ht="12.75" customHeight="1">
      <c r="A63" s="1">
        <f>IF('СПИСОК КЛАССА'!L63&gt;0,1,0)</f>
        <v>0</v>
      </c>
      <c r="B63" s="237">
        <v>39</v>
      </c>
      <c r="C63" s="60" t="str">
        <f>IF(NOT(ISBLANK('СПИСОК КЛАССА'!C63)),'СПИСОК КЛАССА'!C63,"")</f>
        <v/>
      </c>
      <c r="D63" s="84" t="str">
        <f>IF(NOT(ISBLANK('СПИСОК КЛАССА'!D63)),IF($A63=1,'СПИСОК КЛАССА'!D63, "УЧЕНИК НЕ ВЫПОЛНЯЛ РАБОТУ"),"")</f>
        <v/>
      </c>
      <c r="E63" s="183" t="str">
        <f>IF($C63&lt;&gt;"",'СПИСОК КЛАССА'!L63,"")</f>
        <v/>
      </c>
      <c r="F63" s="136"/>
      <c r="G63" s="136"/>
      <c r="H63" s="136"/>
      <c r="I63" s="136"/>
      <c r="J63" s="136"/>
      <c r="K63" s="136"/>
      <c r="L63" s="136"/>
      <c r="M63" s="136"/>
      <c r="N63" s="136"/>
      <c r="O63" s="136"/>
      <c r="P63" s="136"/>
      <c r="Q63" s="136"/>
      <c r="R63" s="136"/>
      <c r="S63" s="136"/>
      <c r="T63" s="136"/>
      <c r="U63" s="136"/>
      <c r="V63" s="136"/>
      <c r="W63" s="136"/>
      <c r="X63" s="136"/>
      <c r="Y63" s="136"/>
      <c r="Z63" s="136"/>
      <c r="AA63" s="136"/>
      <c r="AB63" s="127"/>
      <c r="AC63" s="127"/>
      <c r="AD63" s="127"/>
      <c r="AE63" s="127"/>
      <c r="AF63" s="127"/>
      <c r="AG63" s="85"/>
      <c r="AH63" s="85"/>
      <c r="AI63" s="85"/>
      <c r="AJ63" s="85"/>
      <c r="AK63" s="85"/>
      <c r="AL63" s="85"/>
      <c r="AM63" s="85"/>
      <c r="AN63" s="85"/>
      <c r="AO63" s="85"/>
      <c r="AP63" s="85"/>
      <c r="AQ63" s="85"/>
      <c r="AR63" s="85"/>
      <c r="AS63" s="85"/>
      <c r="AT63" s="99"/>
      <c r="AU63" s="371" t="str">
        <f t="shared" ca="1" si="12"/>
        <v/>
      </c>
      <c r="AV63" s="262" t="str">
        <f t="shared" si="13"/>
        <v/>
      </c>
      <c r="AW63" s="263" t="str">
        <f t="shared" si="14"/>
        <v/>
      </c>
      <c r="AX63" s="264" t="str">
        <f t="shared" si="15"/>
        <v/>
      </c>
      <c r="AY63" s="263" t="str">
        <f t="shared" si="16"/>
        <v/>
      </c>
      <c r="AZ63" s="264" t="str">
        <f t="shared" si="17"/>
        <v/>
      </c>
      <c r="BA63" s="282" t="str">
        <f t="shared" si="18"/>
        <v/>
      </c>
      <c r="BB63" s="261"/>
      <c r="BC63" s="283"/>
      <c r="BD63" s="283"/>
      <c r="BE63" s="283"/>
      <c r="BF63" s="283"/>
      <c r="BG63" s="283"/>
      <c r="BH63" s="283"/>
      <c r="BI63" s="283"/>
      <c r="BJ63" s="142"/>
      <c r="BK63" s="127" t="e">
        <f t="shared" si="19"/>
        <v>#N/A</v>
      </c>
      <c r="BL63" s="127" t="e">
        <f t="shared" si="20"/>
        <v>#N/A</v>
      </c>
      <c r="BM63" s="127" t="e">
        <f t="shared" si="21"/>
        <v>#N/A</v>
      </c>
      <c r="BN63" s="127" t="e">
        <f t="shared" si="22"/>
        <v>#N/A</v>
      </c>
      <c r="BO63" s="127" t="e">
        <f t="shared" si="23"/>
        <v>#N/A</v>
      </c>
      <c r="BP63" s="127" t="e">
        <f t="shared" si="24"/>
        <v>#N/A</v>
      </c>
      <c r="BQ63" s="127" t="e">
        <f t="shared" si="25"/>
        <v>#N/A</v>
      </c>
      <c r="BR63" s="127" t="e">
        <f t="shared" si="26"/>
        <v>#N/A</v>
      </c>
      <c r="BS63" s="127" t="e">
        <f t="shared" si="27"/>
        <v>#N/A</v>
      </c>
      <c r="BT63" s="127" t="e">
        <f t="shared" si="28"/>
        <v>#N/A</v>
      </c>
      <c r="BU63" s="127" t="e">
        <f t="shared" si="29"/>
        <v>#N/A</v>
      </c>
      <c r="BV63" s="127" t="e">
        <f t="shared" si="30"/>
        <v>#N/A</v>
      </c>
      <c r="BW63" s="127" t="e">
        <f t="shared" si="31"/>
        <v>#N/A</v>
      </c>
      <c r="BX63" s="127" t="e">
        <f t="shared" si="32"/>
        <v>#N/A</v>
      </c>
      <c r="BY63" s="127" t="e">
        <f t="shared" si="33"/>
        <v>#N/A</v>
      </c>
      <c r="BZ63" s="127" t="e">
        <f t="shared" si="34"/>
        <v>#N/A</v>
      </c>
      <c r="CA63" s="142" t="e">
        <f t="shared" si="35"/>
        <v>#N/A</v>
      </c>
      <c r="CB63" s="142"/>
      <c r="CC63" s="142"/>
      <c r="CD63" s="142"/>
      <c r="CE63" s="142"/>
    </row>
    <row r="64" spans="1:83" ht="12.75" customHeight="1" thickBot="1">
      <c r="A64" s="1">
        <f>IF('СПИСОК КЛАССА'!L64&gt;0,1,0)</f>
        <v>0</v>
      </c>
      <c r="B64" s="238">
        <v>40</v>
      </c>
      <c r="C64" s="239" t="str">
        <f>IF(NOT(ISBLANK('СПИСОК КЛАССА'!C64)),'СПИСОК КЛАССА'!C64,"")</f>
        <v/>
      </c>
      <c r="D64" s="240" t="str">
        <f>IF(NOT(ISBLANK('СПИСОК КЛАССА'!D64)),IF($A64=1,'СПИСОК КЛАССА'!D64, "УЧЕНИК НЕ ВЫПОЛНЯЛ РАБОТУ"),"")</f>
        <v/>
      </c>
      <c r="E64" s="183" t="str">
        <f>IF($C64&lt;&gt;"",'СПИСОК КЛАССА'!L64,"")</f>
        <v/>
      </c>
      <c r="F64" s="136"/>
      <c r="G64" s="136"/>
      <c r="H64" s="136"/>
      <c r="I64" s="136"/>
      <c r="J64" s="136"/>
      <c r="K64" s="136"/>
      <c r="L64" s="136"/>
      <c r="M64" s="136"/>
      <c r="N64" s="136"/>
      <c r="O64" s="136"/>
      <c r="P64" s="136"/>
      <c r="Q64" s="136"/>
      <c r="R64" s="136"/>
      <c r="S64" s="136"/>
      <c r="T64" s="136"/>
      <c r="U64" s="136"/>
      <c r="V64" s="136"/>
      <c r="W64" s="136"/>
      <c r="X64" s="230"/>
      <c r="Y64" s="230"/>
      <c r="Z64" s="230"/>
      <c r="AA64" s="230"/>
      <c r="AB64" s="229"/>
      <c r="AC64" s="229"/>
      <c r="AD64" s="229"/>
      <c r="AE64" s="229"/>
      <c r="AF64" s="229"/>
      <c r="AG64" s="86"/>
      <c r="AH64" s="86"/>
      <c r="AI64" s="86"/>
      <c r="AJ64" s="86"/>
      <c r="AK64" s="86"/>
      <c r="AL64" s="86"/>
      <c r="AM64" s="86"/>
      <c r="AN64" s="86"/>
      <c r="AO64" s="86"/>
      <c r="AP64" s="86"/>
      <c r="AQ64" s="86"/>
      <c r="AR64" s="86"/>
      <c r="AS64" s="86"/>
      <c r="AT64" s="100"/>
      <c r="AU64" s="371" t="str">
        <f t="shared" ca="1" si="12"/>
        <v/>
      </c>
      <c r="AV64" s="262" t="str">
        <f t="shared" si="13"/>
        <v/>
      </c>
      <c r="AW64" s="263" t="str">
        <f t="shared" si="14"/>
        <v/>
      </c>
      <c r="AX64" s="264" t="str">
        <f t="shared" si="15"/>
        <v/>
      </c>
      <c r="AY64" s="263" t="str">
        <f t="shared" si="16"/>
        <v/>
      </c>
      <c r="AZ64" s="264" t="str">
        <f t="shared" si="17"/>
        <v/>
      </c>
      <c r="BA64" s="282" t="str">
        <f t="shared" si="18"/>
        <v/>
      </c>
      <c r="BB64" s="261"/>
      <c r="BC64" s="283"/>
      <c r="BD64" s="283"/>
      <c r="BE64" s="283"/>
      <c r="BF64" s="283"/>
      <c r="BG64" s="283"/>
      <c r="BH64" s="283"/>
      <c r="BI64" s="283"/>
      <c r="BJ64" s="142"/>
      <c r="BK64" s="127" t="e">
        <f t="shared" si="19"/>
        <v>#N/A</v>
      </c>
      <c r="BL64" s="127" t="e">
        <f t="shared" si="20"/>
        <v>#N/A</v>
      </c>
      <c r="BM64" s="127" t="e">
        <f t="shared" si="21"/>
        <v>#N/A</v>
      </c>
      <c r="BN64" s="127" t="e">
        <f t="shared" si="22"/>
        <v>#N/A</v>
      </c>
      <c r="BO64" s="127" t="e">
        <f t="shared" si="23"/>
        <v>#N/A</v>
      </c>
      <c r="BP64" s="127" t="e">
        <f t="shared" si="24"/>
        <v>#N/A</v>
      </c>
      <c r="BQ64" s="127" t="e">
        <f t="shared" si="25"/>
        <v>#N/A</v>
      </c>
      <c r="BR64" s="127" t="e">
        <f t="shared" si="26"/>
        <v>#N/A</v>
      </c>
      <c r="BS64" s="127" t="e">
        <f t="shared" si="27"/>
        <v>#N/A</v>
      </c>
      <c r="BT64" s="127" t="e">
        <f t="shared" si="28"/>
        <v>#N/A</v>
      </c>
      <c r="BU64" s="127" t="e">
        <f t="shared" si="29"/>
        <v>#N/A</v>
      </c>
      <c r="BV64" s="127" t="e">
        <f t="shared" si="30"/>
        <v>#N/A</v>
      </c>
      <c r="BW64" s="127" t="e">
        <f t="shared" si="31"/>
        <v>#N/A</v>
      </c>
      <c r="BX64" s="127" t="e">
        <f t="shared" si="32"/>
        <v>#N/A</v>
      </c>
      <c r="BY64" s="127" t="e">
        <f t="shared" si="33"/>
        <v>#N/A</v>
      </c>
      <c r="BZ64" s="127" t="e">
        <f t="shared" si="34"/>
        <v>#N/A</v>
      </c>
      <c r="CA64" s="142" t="e">
        <f t="shared" si="35"/>
        <v>#N/A</v>
      </c>
      <c r="CB64" s="142"/>
      <c r="CC64" s="142"/>
      <c r="CD64" s="142"/>
      <c r="CE64" s="142"/>
    </row>
    <row r="65" spans="1:8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139"/>
      <c r="BC65" s="188"/>
      <c r="BD65" s="188"/>
      <c r="BE65" s="188"/>
      <c r="BF65" s="189"/>
      <c r="BG65" s="63"/>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row>
    <row r="66" spans="1:8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139"/>
      <c r="BC66" s="188"/>
      <c r="BD66" s="188"/>
      <c r="BE66" s="188"/>
      <c r="BF66" s="189"/>
      <c r="BG66" s="63"/>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row>
    <row r="67" spans="1:8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139"/>
      <c r="BC67" s="188"/>
      <c r="BD67" s="188"/>
      <c r="BE67" s="188"/>
      <c r="BF67" s="189"/>
      <c r="BG67" s="63"/>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row>
    <row r="68" spans="1:8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139"/>
      <c r="BC68" s="188"/>
      <c r="BD68" s="188"/>
      <c r="BE68" s="188"/>
      <c r="BF68" s="189"/>
      <c r="BG68" s="63"/>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row>
    <row r="69" spans="1:8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139"/>
      <c r="BC69" s="188"/>
      <c r="BD69" s="188"/>
      <c r="BE69" s="188"/>
      <c r="BF69" s="189"/>
      <c r="BG69" s="63"/>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row>
    <row r="70" spans="1:8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139"/>
      <c r="BC70" s="188"/>
      <c r="BD70" s="188"/>
      <c r="BE70" s="188"/>
      <c r="BF70" s="189"/>
      <c r="BG70" s="63"/>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row>
    <row r="71" spans="1:8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139"/>
      <c r="BC71" s="188"/>
      <c r="BD71" s="188"/>
      <c r="BE71" s="188"/>
      <c r="BF71" s="189"/>
      <c r="BG71" s="63"/>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row>
    <row r="72" spans="1:8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139"/>
      <c r="BC72" s="188"/>
      <c r="BD72" s="188"/>
      <c r="BE72" s="188"/>
      <c r="BF72" s="189"/>
      <c r="BG72" s="63"/>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row>
    <row r="73" spans="1:8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139"/>
      <c r="BC73" s="188"/>
      <c r="BD73" s="188"/>
      <c r="BE73" s="188"/>
      <c r="BF73" s="189"/>
      <c r="BG73" s="63"/>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row>
    <row r="74" spans="1:8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139"/>
      <c r="BC74" s="188"/>
      <c r="BD74" s="188"/>
      <c r="BE74" s="188"/>
      <c r="BF74" s="189"/>
      <c r="BG74" s="63"/>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row>
    <row r="75" spans="1:8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139"/>
      <c r="BC75" s="188"/>
      <c r="BD75" s="188"/>
      <c r="BE75" s="188"/>
      <c r="BF75" s="189"/>
      <c r="BG75" s="63"/>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row>
    <row r="76" spans="1:8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139"/>
      <c r="BC76" s="188"/>
      <c r="BD76" s="188"/>
      <c r="BE76" s="188"/>
      <c r="BF76" s="189"/>
      <c r="BG76" s="63"/>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row>
    <row r="77" spans="1:8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139"/>
      <c r="BC77" s="188"/>
      <c r="BD77" s="188"/>
      <c r="BE77" s="188"/>
      <c r="BF77" s="189"/>
      <c r="BG77" s="63"/>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row>
    <row r="78" spans="1:8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139"/>
      <c r="BC78" s="188"/>
      <c r="BD78" s="188"/>
      <c r="BE78" s="188"/>
      <c r="BF78" s="189"/>
      <c r="BG78" s="63"/>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row>
    <row r="79" spans="1:8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139"/>
      <c r="BC79" s="188"/>
      <c r="BD79" s="188"/>
      <c r="BE79" s="188"/>
      <c r="BF79" s="189"/>
      <c r="BG79" s="63"/>
      <c r="BH79" s="139"/>
      <c r="BI79" s="139"/>
      <c r="BJ79" s="139"/>
      <c r="BK79" s="139"/>
      <c r="BL79" s="139"/>
      <c r="BM79" s="139"/>
      <c r="BN79" s="139"/>
      <c r="BO79" s="139"/>
      <c r="BP79" s="139"/>
      <c r="BQ79" s="139"/>
      <c r="BR79" s="139"/>
      <c r="BS79" s="139"/>
      <c r="BT79" s="139"/>
      <c r="BU79" s="139"/>
      <c r="BV79" s="139"/>
      <c r="BW79" s="139"/>
      <c r="BX79" s="139"/>
      <c r="BY79" s="139"/>
      <c r="BZ79" s="139"/>
      <c r="CA79" s="139"/>
      <c r="CB79" s="139"/>
      <c r="CC79" s="139"/>
      <c r="CD79" s="139"/>
      <c r="CE79" s="139"/>
      <c r="CF79" s="139"/>
      <c r="CG79" s="139"/>
    </row>
    <row r="80" spans="1:8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139"/>
      <c r="BC80" s="188"/>
      <c r="BD80" s="188"/>
      <c r="BE80" s="188"/>
      <c r="BF80" s="189"/>
      <c r="BG80" s="63"/>
      <c r="BH80" s="139"/>
      <c r="BI80" s="139"/>
      <c r="BJ80" s="139"/>
      <c r="BK80" s="139"/>
      <c r="BL80" s="139"/>
      <c r="BM80" s="139"/>
      <c r="BN80" s="139"/>
      <c r="BO80" s="139"/>
      <c r="BP80" s="139"/>
      <c r="BQ80" s="139"/>
      <c r="BR80" s="139"/>
      <c r="BS80" s="139"/>
      <c r="BT80" s="139"/>
      <c r="BU80" s="139"/>
      <c r="BV80" s="139"/>
      <c r="BW80" s="139"/>
      <c r="BX80" s="139"/>
      <c r="BY80" s="139"/>
      <c r="BZ80" s="139"/>
      <c r="CA80" s="139"/>
      <c r="CB80" s="139"/>
      <c r="CC80" s="139"/>
      <c r="CD80" s="139"/>
      <c r="CE80" s="139"/>
      <c r="CF80" s="139"/>
      <c r="CG80" s="139"/>
    </row>
    <row r="81" spans="1:8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139"/>
      <c r="BC81" s="188"/>
      <c r="BD81" s="188"/>
      <c r="BE81" s="188"/>
      <c r="BF81" s="189"/>
      <c r="BG81" s="63"/>
      <c r="BH81" s="139"/>
      <c r="BI81" s="139"/>
      <c r="BJ81" s="139"/>
      <c r="BK81" s="139"/>
      <c r="BL81" s="139"/>
      <c r="BM81" s="139"/>
      <c r="BN81" s="139"/>
      <c r="BO81" s="139"/>
      <c r="BP81" s="139"/>
      <c r="BQ81" s="139"/>
      <c r="BR81" s="139"/>
      <c r="BS81" s="139"/>
      <c r="BT81" s="139"/>
      <c r="BU81" s="139"/>
      <c r="BV81" s="139"/>
      <c r="BW81" s="139"/>
      <c r="BX81" s="139"/>
      <c r="BY81" s="139"/>
      <c r="BZ81" s="139"/>
      <c r="CA81" s="139"/>
      <c r="CB81" s="139"/>
      <c r="CC81" s="139"/>
      <c r="CD81" s="139"/>
      <c r="CE81" s="139"/>
      <c r="CF81" s="139"/>
      <c r="CG81" s="139"/>
    </row>
    <row r="82" spans="1:8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139"/>
      <c r="BC82" s="188"/>
      <c r="BD82" s="188"/>
      <c r="BE82" s="188"/>
      <c r="BF82" s="189"/>
      <c r="BG82" s="63"/>
      <c r="BH82" s="139"/>
      <c r="BI82" s="139"/>
      <c r="BJ82" s="139"/>
      <c r="BK82" s="139"/>
      <c r="BL82" s="139"/>
      <c r="BM82" s="139"/>
      <c r="BN82" s="139"/>
      <c r="BO82" s="139"/>
      <c r="BP82" s="139"/>
      <c r="BQ82" s="139"/>
      <c r="BR82" s="139"/>
      <c r="BS82" s="139"/>
      <c r="BT82" s="139"/>
      <c r="BU82" s="139"/>
      <c r="BV82" s="139"/>
      <c r="BW82" s="139"/>
      <c r="BX82" s="139"/>
      <c r="BY82" s="139"/>
      <c r="BZ82" s="139"/>
      <c r="CA82" s="139"/>
      <c r="CB82" s="139"/>
      <c r="CC82" s="139"/>
      <c r="CD82" s="139"/>
      <c r="CE82" s="139"/>
      <c r="CF82" s="139"/>
      <c r="CG82" s="139"/>
    </row>
    <row r="83" spans="1:8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139"/>
      <c r="BC83" s="188"/>
      <c r="BD83" s="188"/>
      <c r="BE83" s="188"/>
      <c r="BF83" s="189"/>
      <c r="BG83" s="63"/>
      <c r="BH83" s="139"/>
      <c r="BI83" s="139"/>
      <c r="BJ83" s="139"/>
      <c r="BK83" s="139"/>
      <c r="BL83" s="139"/>
      <c r="BM83" s="139"/>
      <c r="BN83" s="139"/>
      <c r="BO83" s="139"/>
      <c r="BP83" s="139"/>
      <c r="BQ83" s="139"/>
      <c r="BR83" s="139"/>
      <c r="BS83" s="139"/>
      <c r="BT83" s="139"/>
      <c r="BU83" s="139"/>
      <c r="BV83" s="139"/>
      <c r="BW83" s="139"/>
      <c r="BX83" s="139"/>
      <c r="BY83" s="139"/>
      <c r="BZ83" s="139"/>
      <c r="CA83" s="139"/>
      <c r="CB83" s="139"/>
      <c r="CC83" s="139"/>
      <c r="CD83" s="139"/>
      <c r="CE83" s="139"/>
      <c r="CF83" s="139"/>
      <c r="CG83" s="139"/>
    </row>
    <row r="84" spans="1:8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139"/>
      <c r="BC84" s="188"/>
      <c r="BD84" s="188"/>
      <c r="BE84" s="188"/>
      <c r="BF84" s="189"/>
      <c r="BG84" s="63"/>
      <c r="BH84" s="139"/>
      <c r="BI84" s="139"/>
      <c r="BJ84" s="139"/>
      <c r="BK84" s="139"/>
      <c r="BL84" s="139"/>
      <c r="BM84" s="139"/>
      <c r="BN84" s="139"/>
      <c r="BO84" s="139"/>
      <c r="BP84" s="139"/>
      <c r="BQ84" s="139"/>
      <c r="BR84" s="139"/>
      <c r="BS84" s="139"/>
      <c r="BT84" s="139"/>
      <c r="BU84" s="139"/>
      <c r="BV84" s="139"/>
      <c r="BW84" s="139"/>
      <c r="BX84" s="139"/>
      <c r="BY84" s="139"/>
      <c r="BZ84" s="139"/>
      <c r="CA84" s="139"/>
      <c r="CB84" s="139"/>
      <c r="CC84" s="139"/>
      <c r="CD84" s="139"/>
      <c r="CE84" s="139"/>
      <c r="CF84" s="139"/>
      <c r="CG84" s="139"/>
    </row>
    <row r="85" spans="1:8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139"/>
      <c r="BC85" s="188"/>
      <c r="BD85" s="188"/>
      <c r="BE85" s="188"/>
      <c r="BF85" s="189"/>
      <c r="BG85" s="63"/>
      <c r="BH85" s="139"/>
      <c r="BI85" s="139"/>
      <c r="BJ85" s="139"/>
      <c r="BK85" s="139"/>
      <c r="BL85" s="139"/>
      <c r="BM85" s="139"/>
      <c r="BN85" s="139"/>
      <c r="BO85" s="139"/>
      <c r="BP85" s="139"/>
      <c r="BQ85" s="139"/>
      <c r="BR85" s="139"/>
      <c r="BS85" s="139"/>
      <c r="BT85" s="139"/>
      <c r="BU85" s="139"/>
      <c r="BV85" s="139"/>
      <c r="BW85" s="139"/>
      <c r="BX85" s="139"/>
      <c r="BY85" s="139"/>
      <c r="BZ85" s="139"/>
      <c r="CA85" s="139"/>
      <c r="CB85" s="139"/>
      <c r="CC85" s="139"/>
      <c r="CD85" s="139"/>
      <c r="CE85" s="139"/>
      <c r="CF85" s="139"/>
      <c r="CG85" s="139"/>
    </row>
    <row r="86" spans="1:8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139"/>
      <c r="BC86" s="188"/>
      <c r="BD86" s="188"/>
      <c r="BE86" s="188"/>
      <c r="BF86" s="189"/>
      <c r="BG86" s="63"/>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row>
    <row r="87" spans="1:8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139"/>
      <c r="BC87" s="188"/>
      <c r="BD87" s="188"/>
      <c r="BE87" s="188"/>
      <c r="BF87" s="189"/>
      <c r="BG87" s="63"/>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row>
    <row r="88" spans="1:8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139"/>
      <c r="BC88" s="188"/>
      <c r="BD88" s="188"/>
      <c r="BE88" s="188"/>
      <c r="BF88" s="189"/>
      <c r="BG88" s="63"/>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row>
    <row r="89" spans="1:8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139"/>
      <c r="BC89" s="188"/>
      <c r="BD89" s="188"/>
      <c r="BE89" s="188"/>
      <c r="BF89" s="189"/>
      <c r="BG89" s="63"/>
      <c r="BH89" s="139"/>
      <c r="BI89" s="139"/>
      <c r="BJ89" s="139"/>
      <c r="BK89" s="139"/>
      <c r="BL89" s="139"/>
      <c r="BM89" s="139"/>
      <c r="BN89" s="139"/>
      <c r="BO89" s="139"/>
      <c r="BP89" s="139"/>
      <c r="BQ89" s="139"/>
      <c r="BR89" s="139"/>
      <c r="BS89" s="139"/>
      <c r="BT89" s="139"/>
      <c r="BU89" s="139"/>
      <c r="BV89" s="139"/>
      <c r="BW89" s="139"/>
      <c r="BX89" s="139"/>
      <c r="BY89" s="139"/>
      <c r="BZ89" s="139"/>
      <c r="CA89" s="139"/>
      <c r="CB89" s="139"/>
      <c r="CC89" s="139"/>
      <c r="CD89" s="139"/>
      <c r="CE89" s="139"/>
      <c r="CF89" s="139"/>
      <c r="CG89" s="139"/>
    </row>
    <row r="90" spans="1:8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139"/>
      <c r="BC90" s="188"/>
      <c r="BD90" s="188"/>
      <c r="BE90" s="188"/>
      <c r="BF90" s="189"/>
      <c r="BG90" s="63"/>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row>
    <row r="91" spans="1:8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139"/>
      <c r="BC91" s="188"/>
      <c r="BD91" s="188"/>
      <c r="BE91" s="188"/>
      <c r="BF91" s="189"/>
      <c r="BG91" s="63"/>
      <c r="BH91" s="139"/>
      <c r="BI91" s="139"/>
      <c r="BJ91" s="139"/>
      <c r="BK91" s="139"/>
      <c r="BL91" s="139"/>
      <c r="BM91" s="139"/>
      <c r="BN91" s="139"/>
      <c r="BO91" s="139"/>
      <c r="BP91" s="139"/>
      <c r="BQ91" s="139"/>
      <c r="BR91" s="139"/>
      <c r="BS91" s="139"/>
      <c r="BT91" s="139"/>
      <c r="BU91" s="139"/>
      <c r="BV91" s="139"/>
      <c r="BW91" s="139"/>
      <c r="BX91" s="139"/>
      <c r="BY91" s="139"/>
      <c r="BZ91" s="139"/>
      <c r="CA91" s="139"/>
      <c r="CB91" s="139"/>
      <c r="CC91" s="139"/>
      <c r="CD91" s="139"/>
      <c r="CE91" s="139"/>
      <c r="CF91" s="139"/>
      <c r="CG91" s="139"/>
    </row>
    <row r="92" spans="1:8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139"/>
      <c r="BC92" s="188"/>
      <c r="BD92" s="188"/>
      <c r="BE92" s="188"/>
      <c r="BF92" s="189"/>
      <c r="BG92" s="63"/>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39"/>
      <c r="CD92" s="139"/>
      <c r="CE92" s="139"/>
      <c r="CF92" s="139"/>
      <c r="CG92" s="139"/>
    </row>
    <row r="93" spans="1:8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139"/>
      <c r="BC93" s="188"/>
      <c r="BD93" s="188"/>
      <c r="BE93" s="188"/>
      <c r="BF93" s="189"/>
      <c r="BG93" s="63"/>
      <c r="BH93" s="139"/>
      <c r="BI93" s="139"/>
      <c r="BJ93" s="139"/>
      <c r="BK93" s="139"/>
      <c r="BL93" s="139"/>
      <c r="BM93" s="139"/>
      <c r="BN93" s="139"/>
      <c r="BO93" s="139"/>
      <c r="BP93" s="139"/>
      <c r="BQ93" s="139"/>
      <c r="BR93" s="139"/>
      <c r="BS93" s="139"/>
      <c r="BT93" s="139"/>
      <c r="BU93" s="139"/>
      <c r="BV93" s="139"/>
      <c r="BW93" s="139"/>
      <c r="BX93" s="139"/>
      <c r="BY93" s="139"/>
      <c r="BZ93" s="139"/>
      <c r="CA93" s="139"/>
      <c r="CB93" s="139"/>
      <c r="CC93" s="139"/>
      <c r="CD93" s="139"/>
      <c r="CE93" s="139"/>
      <c r="CF93" s="139"/>
      <c r="CG93" s="139"/>
    </row>
    <row r="94" spans="1:8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139"/>
      <c r="BC94" s="188"/>
      <c r="BD94" s="188"/>
      <c r="BE94" s="188"/>
      <c r="BF94" s="189"/>
      <c r="BG94" s="63"/>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row>
    <row r="95" spans="1:8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139"/>
      <c r="BC95" s="188"/>
      <c r="BD95" s="188"/>
      <c r="BE95" s="188"/>
      <c r="BF95" s="189"/>
      <c r="BG95" s="63"/>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39"/>
      <c r="CD95" s="139"/>
      <c r="CE95" s="139"/>
      <c r="CF95" s="139"/>
      <c r="CG95" s="139"/>
    </row>
    <row r="96" spans="1:8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139"/>
      <c r="BC96" s="188"/>
      <c r="BD96" s="188"/>
      <c r="BE96" s="188"/>
      <c r="BF96" s="189"/>
      <c r="BG96" s="63"/>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row>
    <row r="97" spans="1:8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139"/>
      <c r="BC97" s="188"/>
      <c r="BD97" s="188"/>
      <c r="BE97" s="188"/>
      <c r="BF97" s="189"/>
      <c r="BG97" s="63"/>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row>
    <row r="98" spans="1:8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139"/>
      <c r="BC98" s="188"/>
      <c r="BD98" s="188"/>
      <c r="BE98" s="188"/>
      <c r="BF98" s="189"/>
      <c r="BG98" s="63"/>
      <c r="BH98" s="139"/>
      <c r="BI98" s="139"/>
      <c r="BJ98" s="139"/>
      <c r="BK98" s="139"/>
      <c r="BL98" s="139"/>
      <c r="BM98" s="139"/>
      <c r="BN98" s="139"/>
      <c r="BO98" s="139"/>
      <c r="BP98" s="139"/>
      <c r="BQ98" s="139"/>
      <c r="BR98" s="139"/>
      <c r="BS98" s="139"/>
      <c r="BT98" s="139"/>
      <c r="BU98" s="139"/>
      <c r="BV98" s="139"/>
      <c r="BW98" s="139"/>
      <c r="BX98" s="139"/>
      <c r="BY98" s="139"/>
      <c r="BZ98" s="139"/>
      <c r="CA98" s="139"/>
      <c r="CB98" s="139"/>
      <c r="CC98" s="139"/>
      <c r="CD98" s="139"/>
      <c r="CE98" s="139"/>
      <c r="CF98" s="139"/>
      <c r="CG98" s="139"/>
    </row>
    <row r="99" spans="1:8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139"/>
      <c r="BC99" s="188"/>
      <c r="BD99" s="188"/>
      <c r="BE99" s="188"/>
      <c r="BF99" s="189"/>
      <c r="BG99" s="63"/>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row>
    <row r="100" spans="1:8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139"/>
      <c r="BC100" s="188"/>
      <c r="BD100" s="188"/>
      <c r="BE100" s="188"/>
      <c r="BF100" s="189"/>
      <c r="BG100" s="63"/>
      <c r="BH100" s="139"/>
      <c r="BI100" s="139"/>
      <c r="BJ100" s="139"/>
      <c r="BK100" s="139"/>
      <c r="BL100" s="139"/>
      <c r="BM100" s="139"/>
      <c r="BN100" s="139"/>
      <c r="BO100" s="139"/>
      <c r="BP100" s="139"/>
      <c r="BQ100" s="139"/>
      <c r="BR100" s="139"/>
      <c r="BS100" s="139"/>
      <c r="BT100" s="139"/>
      <c r="BU100" s="139"/>
      <c r="BV100" s="139"/>
      <c r="BW100" s="139"/>
      <c r="BX100" s="139"/>
      <c r="BY100" s="139"/>
      <c r="BZ100" s="139"/>
      <c r="CA100" s="139"/>
      <c r="CB100" s="139"/>
      <c r="CC100" s="139"/>
      <c r="CD100" s="139"/>
      <c r="CE100" s="139"/>
      <c r="CF100" s="139"/>
      <c r="CG100" s="139"/>
    </row>
    <row r="101" spans="1:8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139"/>
      <c r="BC101" s="188"/>
      <c r="BD101" s="188"/>
      <c r="BE101" s="188"/>
      <c r="BF101" s="189"/>
      <c r="BG101" s="63"/>
      <c r="BH101" s="139"/>
      <c r="BI101" s="139"/>
      <c r="BJ101" s="139"/>
      <c r="BK101" s="139"/>
      <c r="BL101" s="139"/>
      <c r="BM101" s="139"/>
      <c r="BN101" s="139"/>
      <c r="BO101" s="139"/>
      <c r="BP101" s="139"/>
      <c r="BQ101" s="139"/>
      <c r="BR101" s="139"/>
      <c r="BS101" s="139"/>
      <c r="BT101" s="139"/>
      <c r="BU101" s="139"/>
      <c r="BV101" s="139"/>
      <c r="BW101" s="139"/>
      <c r="BX101" s="139"/>
      <c r="BY101" s="139"/>
      <c r="BZ101" s="139"/>
      <c r="CA101" s="139"/>
      <c r="CB101" s="139"/>
      <c r="CC101" s="139"/>
      <c r="CD101" s="139"/>
      <c r="CE101" s="139"/>
      <c r="CF101" s="139"/>
      <c r="CG101" s="139"/>
    </row>
    <row r="102" spans="1:8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139"/>
      <c r="BC102" s="188"/>
      <c r="BD102" s="188"/>
      <c r="BE102" s="188"/>
      <c r="BF102" s="189"/>
      <c r="BG102" s="63"/>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39"/>
    </row>
    <row r="103" spans="1:8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139"/>
      <c r="BC103" s="188"/>
      <c r="BD103" s="188"/>
      <c r="BE103" s="188"/>
      <c r="BF103" s="189"/>
      <c r="BG103" s="63"/>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row>
    <row r="104" spans="1:8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139"/>
      <c r="BC104" s="188"/>
      <c r="BD104" s="188"/>
      <c r="BE104" s="188"/>
      <c r="BF104" s="189"/>
      <c r="BG104" s="63"/>
      <c r="BH104" s="139"/>
      <c r="BI104" s="139"/>
      <c r="BJ104" s="139"/>
      <c r="BK104" s="139"/>
      <c r="BL104" s="139"/>
      <c r="BM104" s="139"/>
      <c r="BN104" s="139"/>
      <c r="BO104" s="139"/>
      <c r="BP104" s="139"/>
      <c r="BQ104" s="139"/>
      <c r="BR104" s="139"/>
      <c r="BS104" s="139"/>
      <c r="BT104" s="139"/>
      <c r="BU104" s="139"/>
      <c r="BV104" s="139"/>
      <c r="BW104" s="139"/>
      <c r="BX104" s="139"/>
      <c r="BY104" s="139"/>
      <c r="BZ104" s="139"/>
      <c r="CA104" s="139"/>
      <c r="CB104" s="139"/>
      <c r="CC104" s="139"/>
      <c r="CD104" s="139"/>
      <c r="CE104" s="139"/>
      <c r="CF104" s="139"/>
      <c r="CG104" s="139"/>
    </row>
    <row r="105" spans="1:8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139"/>
      <c r="BC105" s="188"/>
      <c r="BD105" s="188"/>
      <c r="BE105" s="188"/>
      <c r="BF105" s="189"/>
      <c r="BG105" s="63"/>
      <c r="BH105" s="139"/>
      <c r="BI105" s="139"/>
      <c r="BJ105" s="139"/>
      <c r="BK105" s="139"/>
      <c r="BL105" s="139"/>
      <c r="BM105" s="139"/>
      <c r="BN105" s="139"/>
      <c r="BO105" s="139"/>
      <c r="BP105" s="139"/>
      <c r="BQ105" s="139"/>
      <c r="BR105" s="139"/>
      <c r="BS105" s="139"/>
      <c r="BT105" s="139"/>
      <c r="BU105" s="139"/>
      <c r="BV105" s="139"/>
      <c r="BW105" s="139"/>
      <c r="BX105" s="139"/>
      <c r="BY105" s="139"/>
      <c r="BZ105" s="139"/>
      <c r="CA105" s="139"/>
      <c r="CB105" s="139"/>
      <c r="CC105" s="139"/>
      <c r="CD105" s="139"/>
      <c r="CE105" s="139"/>
      <c r="CF105" s="139"/>
      <c r="CG105" s="139"/>
    </row>
    <row r="106" spans="1:8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139"/>
      <c r="BC106" s="188"/>
      <c r="BD106" s="188"/>
      <c r="BE106" s="188"/>
      <c r="BF106" s="189"/>
      <c r="BG106" s="63"/>
      <c r="BH106" s="139"/>
      <c r="BI106" s="139"/>
      <c r="BJ106" s="139"/>
      <c r="BK106" s="139"/>
      <c r="BL106" s="139"/>
      <c r="BM106" s="139"/>
      <c r="BN106" s="139"/>
      <c r="BO106" s="139"/>
      <c r="BP106" s="139"/>
      <c r="BQ106" s="139"/>
      <c r="BR106" s="139"/>
      <c r="BS106" s="139"/>
      <c r="BT106" s="139"/>
      <c r="BU106" s="139"/>
      <c r="BV106" s="139"/>
      <c r="BW106" s="139"/>
      <c r="BX106" s="139"/>
      <c r="BY106" s="139"/>
      <c r="BZ106" s="139"/>
      <c r="CA106" s="139"/>
      <c r="CB106" s="139"/>
      <c r="CC106" s="139"/>
      <c r="CD106" s="139"/>
      <c r="CE106" s="139"/>
      <c r="CF106" s="139"/>
      <c r="CG106" s="139"/>
    </row>
    <row r="107" spans="1:8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139"/>
      <c r="BC107" s="188"/>
      <c r="BD107" s="188"/>
      <c r="BE107" s="188"/>
      <c r="BF107" s="189"/>
      <c r="BG107" s="63"/>
      <c r="BH107" s="139"/>
      <c r="BI107" s="139"/>
      <c r="BJ107" s="139"/>
      <c r="BK107" s="139"/>
      <c r="BL107" s="139"/>
      <c r="BM107" s="139"/>
      <c r="BN107" s="139"/>
      <c r="BO107" s="139"/>
      <c r="BP107" s="139"/>
      <c r="BQ107" s="139"/>
      <c r="BR107" s="139"/>
      <c r="BS107" s="139"/>
      <c r="BT107" s="139"/>
      <c r="BU107" s="139"/>
      <c r="BV107" s="139"/>
      <c r="BW107" s="139"/>
      <c r="BX107" s="139"/>
      <c r="BY107" s="139"/>
      <c r="BZ107" s="139"/>
      <c r="CA107" s="139"/>
      <c r="CB107" s="139"/>
      <c r="CC107" s="139"/>
      <c r="CD107" s="139"/>
      <c r="CE107" s="139"/>
      <c r="CF107" s="139"/>
      <c r="CG107" s="139"/>
    </row>
    <row r="108" spans="1:8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139"/>
      <c r="BC108" s="188"/>
      <c r="BD108" s="188"/>
      <c r="BE108" s="188"/>
      <c r="BF108" s="189"/>
      <c r="BG108" s="63"/>
      <c r="BH108" s="139"/>
      <c r="BI108" s="139"/>
      <c r="BJ108" s="139"/>
      <c r="BK108" s="139"/>
      <c r="BL108" s="139"/>
      <c r="BM108" s="139"/>
      <c r="BN108" s="139"/>
      <c r="BO108" s="139"/>
      <c r="BP108" s="139"/>
      <c r="BQ108" s="139"/>
      <c r="BR108" s="139"/>
      <c r="BS108" s="139"/>
      <c r="BT108" s="139"/>
      <c r="BU108" s="139"/>
      <c r="BV108" s="139"/>
      <c r="BW108" s="139"/>
      <c r="BX108" s="139"/>
      <c r="BY108" s="139"/>
      <c r="BZ108" s="139"/>
      <c r="CA108" s="139"/>
      <c r="CB108" s="139"/>
      <c r="CC108" s="139"/>
      <c r="CD108" s="139"/>
      <c r="CE108" s="139"/>
      <c r="CF108" s="139"/>
      <c r="CG108" s="139"/>
    </row>
    <row r="109" spans="1:8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139"/>
      <c r="BC109" s="188"/>
      <c r="BD109" s="188"/>
      <c r="BE109" s="188"/>
      <c r="BF109" s="189"/>
      <c r="BG109" s="63"/>
      <c r="BH109" s="139"/>
      <c r="BI109" s="139"/>
      <c r="BJ109" s="139"/>
      <c r="BK109" s="139"/>
      <c r="BL109" s="139"/>
      <c r="BM109" s="139"/>
      <c r="BN109" s="139"/>
      <c r="BO109" s="139"/>
      <c r="BP109" s="139"/>
      <c r="BQ109" s="139"/>
      <c r="BR109" s="139"/>
      <c r="BS109" s="139"/>
      <c r="BT109" s="139"/>
      <c r="BU109" s="139"/>
      <c r="BV109" s="139"/>
      <c r="BW109" s="139"/>
      <c r="BX109" s="139"/>
      <c r="BY109" s="139"/>
      <c r="BZ109" s="139"/>
      <c r="CA109" s="139"/>
      <c r="CB109" s="139"/>
      <c r="CC109" s="139"/>
      <c r="CD109" s="139"/>
      <c r="CE109" s="139"/>
      <c r="CF109" s="139"/>
      <c r="CG109" s="139"/>
    </row>
    <row r="110" spans="1:8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139"/>
      <c r="BC110" s="188"/>
      <c r="BD110" s="188"/>
      <c r="BE110" s="188"/>
      <c r="BF110" s="189"/>
      <c r="BG110" s="63"/>
      <c r="BH110" s="139"/>
      <c r="BI110" s="139"/>
      <c r="BJ110" s="139"/>
      <c r="BK110" s="139"/>
      <c r="BL110" s="139"/>
      <c r="BM110" s="139"/>
      <c r="BN110" s="139"/>
      <c r="BO110" s="139"/>
      <c r="BP110" s="139"/>
      <c r="BQ110" s="139"/>
      <c r="BR110" s="139"/>
      <c r="BS110" s="139"/>
      <c r="BT110" s="139"/>
      <c r="BU110" s="139"/>
      <c r="BV110" s="139"/>
      <c r="BW110" s="139"/>
      <c r="BX110" s="139"/>
      <c r="BY110" s="139"/>
      <c r="BZ110" s="139"/>
      <c r="CA110" s="139"/>
      <c r="CB110" s="139"/>
      <c r="CC110" s="139"/>
      <c r="CD110" s="139"/>
      <c r="CE110" s="139"/>
      <c r="CF110" s="139"/>
      <c r="CG110" s="139"/>
    </row>
    <row r="111" spans="1:8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139"/>
      <c r="BC111" s="188"/>
      <c r="BD111" s="188"/>
      <c r="BE111" s="188"/>
      <c r="BF111" s="189"/>
      <c r="BG111" s="63"/>
      <c r="BH111" s="139"/>
      <c r="BI111" s="139"/>
      <c r="BJ111" s="139"/>
      <c r="BK111" s="139"/>
      <c r="BL111" s="139"/>
      <c r="BM111" s="139"/>
      <c r="BN111" s="139"/>
      <c r="BO111" s="139"/>
      <c r="BP111" s="139"/>
      <c r="BQ111" s="139"/>
      <c r="BR111" s="139"/>
      <c r="BS111" s="139"/>
      <c r="BT111" s="139"/>
      <c r="BU111" s="139"/>
      <c r="BV111" s="139"/>
      <c r="BW111" s="139"/>
      <c r="BX111" s="139"/>
      <c r="BY111" s="139"/>
      <c r="BZ111" s="139"/>
      <c r="CA111" s="139"/>
      <c r="CB111" s="139"/>
      <c r="CC111" s="139"/>
      <c r="CD111" s="139"/>
      <c r="CE111" s="139"/>
      <c r="CF111" s="139"/>
      <c r="CG111" s="139"/>
    </row>
    <row r="112" spans="1:8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139"/>
      <c r="BC112" s="188"/>
      <c r="BD112" s="188"/>
      <c r="BE112" s="188"/>
      <c r="BF112" s="189"/>
      <c r="BG112" s="63"/>
      <c r="BH112" s="139"/>
      <c r="BI112" s="139"/>
      <c r="BJ112" s="139"/>
      <c r="BK112" s="139"/>
      <c r="BL112" s="139"/>
      <c r="BM112" s="139"/>
      <c r="BN112" s="139"/>
      <c r="BO112" s="139"/>
      <c r="BP112" s="139"/>
      <c r="BQ112" s="139"/>
      <c r="BR112" s="139"/>
      <c r="BS112" s="139"/>
      <c r="BT112" s="139"/>
      <c r="BU112" s="139"/>
      <c r="BV112" s="139"/>
      <c r="BW112" s="139"/>
      <c r="BX112" s="139"/>
      <c r="BY112" s="139"/>
      <c r="BZ112" s="139"/>
      <c r="CA112" s="139"/>
      <c r="CB112" s="139"/>
      <c r="CC112" s="139"/>
      <c r="CD112" s="139"/>
      <c r="CE112" s="139"/>
      <c r="CF112" s="139"/>
      <c r="CG112" s="139"/>
    </row>
    <row r="113" spans="1:8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139"/>
      <c r="BC113" s="188"/>
      <c r="BD113" s="188"/>
      <c r="BE113" s="188"/>
      <c r="BF113" s="189"/>
      <c r="BG113" s="63"/>
      <c r="BH113" s="139"/>
      <c r="BI113" s="139"/>
      <c r="BJ113" s="139"/>
      <c r="BK113" s="139"/>
      <c r="BL113" s="139"/>
      <c r="BM113" s="139"/>
      <c r="BN113" s="139"/>
      <c r="BO113" s="139"/>
      <c r="BP113" s="139"/>
      <c r="BQ113" s="139"/>
      <c r="BR113" s="139"/>
      <c r="BS113" s="139"/>
      <c r="BT113" s="139"/>
      <c r="BU113" s="139"/>
      <c r="BV113" s="139"/>
      <c r="BW113" s="139"/>
      <c r="BX113" s="139"/>
      <c r="BY113" s="139"/>
      <c r="BZ113" s="139"/>
      <c r="CA113" s="139"/>
      <c r="CB113" s="139"/>
      <c r="CC113" s="139"/>
      <c r="CD113" s="139"/>
      <c r="CE113" s="139"/>
      <c r="CF113" s="139"/>
      <c r="CG113" s="139"/>
    </row>
    <row r="114" spans="1:8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139"/>
      <c r="BC114" s="188"/>
      <c r="BD114" s="188"/>
      <c r="BE114" s="188"/>
      <c r="BF114" s="189"/>
      <c r="BG114" s="63"/>
      <c r="BH114" s="139"/>
      <c r="BI114" s="139"/>
      <c r="BJ114" s="139"/>
      <c r="BK114" s="139"/>
      <c r="BL114" s="139"/>
      <c r="BM114" s="139"/>
      <c r="BN114" s="139"/>
      <c r="BO114" s="139"/>
      <c r="BP114" s="139"/>
      <c r="BQ114" s="139"/>
      <c r="BR114" s="139"/>
      <c r="BS114" s="139"/>
      <c r="BT114" s="139"/>
      <c r="BU114" s="139"/>
      <c r="BV114" s="139"/>
      <c r="BW114" s="139"/>
      <c r="BX114" s="139"/>
      <c r="BY114" s="139"/>
      <c r="BZ114" s="139"/>
      <c r="CA114" s="139"/>
      <c r="CB114" s="139"/>
      <c r="CC114" s="139"/>
      <c r="CD114" s="139"/>
      <c r="CE114" s="139"/>
      <c r="CF114" s="139"/>
      <c r="CG114" s="139"/>
    </row>
    <row r="115" spans="1:8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139"/>
      <c r="BC115" s="188"/>
      <c r="BD115" s="188"/>
      <c r="BE115" s="188"/>
      <c r="BF115" s="189"/>
      <c r="BG115" s="63"/>
      <c r="BH115" s="139"/>
      <c r="BI115" s="139"/>
      <c r="BJ115" s="139"/>
      <c r="BK115" s="139"/>
      <c r="BL115" s="139"/>
      <c r="BM115" s="139"/>
      <c r="BN115" s="139"/>
      <c r="BO115" s="139"/>
      <c r="BP115" s="139"/>
      <c r="BQ115" s="139"/>
      <c r="BR115" s="139"/>
      <c r="BS115" s="139"/>
      <c r="BT115" s="139"/>
      <c r="BU115" s="139"/>
      <c r="BV115" s="139"/>
      <c r="BW115" s="139"/>
      <c r="BX115" s="139"/>
      <c r="BY115" s="139"/>
      <c r="BZ115" s="139"/>
      <c r="CA115" s="139"/>
      <c r="CB115" s="139"/>
      <c r="CC115" s="139"/>
      <c r="CD115" s="139"/>
      <c r="CE115" s="139"/>
      <c r="CF115" s="139"/>
      <c r="CG115" s="139"/>
    </row>
    <row r="116" spans="1:8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139"/>
      <c r="BC116" s="188"/>
      <c r="BD116" s="188"/>
      <c r="BE116" s="188"/>
      <c r="BF116" s="189"/>
      <c r="BG116" s="63"/>
      <c r="BH116" s="139"/>
      <c r="BI116" s="139"/>
      <c r="BJ116" s="139"/>
      <c r="BK116" s="139"/>
      <c r="BL116" s="139"/>
      <c r="BM116" s="139"/>
      <c r="BN116" s="139"/>
      <c r="BO116" s="139"/>
      <c r="BP116" s="139"/>
      <c r="BQ116" s="139"/>
      <c r="BR116" s="139"/>
      <c r="BS116" s="139"/>
      <c r="BT116" s="139"/>
      <c r="BU116" s="139"/>
      <c r="BV116" s="139"/>
      <c r="BW116" s="139"/>
      <c r="BX116" s="139"/>
      <c r="BY116" s="139"/>
      <c r="BZ116" s="139"/>
      <c r="CA116" s="139"/>
      <c r="CB116" s="139"/>
      <c r="CC116" s="139"/>
      <c r="CD116" s="139"/>
      <c r="CE116" s="139"/>
      <c r="CF116" s="139"/>
      <c r="CG116" s="139"/>
    </row>
    <row r="117" spans="1:8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139"/>
      <c r="BC117" s="188"/>
      <c r="BD117" s="188"/>
      <c r="BE117" s="188"/>
      <c r="BF117" s="189"/>
      <c r="BG117" s="63"/>
      <c r="BH117" s="139"/>
      <c r="BI117" s="139"/>
      <c r="BJ117" s="139"/>
      <c r="BK117" s="139"/>
      <c r="BL117" s="139"/>
      <c r="BM117" s="139"/>
      <c r="BN117" s="139"/>
      <c r="BO117" s="139"/>
      <c r="BP117" s="139"/>
      <c r="BQ117" s="139"/>
      <c r="BR117" s="139"/>
      <c r="BS117" s="139"/>
      <c r="BT117" s="139"/>
      <c r="BU117" s="139"/>
      <c r="BV117" s="139"/>
      <c r="BW117" s="139"/>
      <c r="BX117" s="139"/>
      <c r="BY117" s="139"/>
      <c r="BZ117" s="139"/>
      <c r="CA117" s="139"/>
      <c r="CB117" s="139"/>
      <c r="CC117" s="139"/>
      <c r="CD117" s="139"/>
      <c r="CE117" s="139"/>
      <c r="CF117" s="139"/>
      <c r="CG117" s="139"/>
    </row>
    <row r="118" spans="1:8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139"/>
      <c r="BC118" s="188"/>
      <c r="BD118" s="188"/>
      <c r="BE118" s="188"/>
      <c r="BF118" s="189"/>
      <c r="BG118" s="63"/>
      <c r="BH118" s="139"/>
      <c r="BI118" s="139"/>
      <c r="BJ118" s="139"/>
      <c r="BK118" s="139"/>
      <c r="BL118" s="139"/>
      <c r="BM118" s="139"/>
      <c r="BN118" s="139"/>
      <c r="BO118" s="139"/>
      <c r="BP118" s="139"/>
      <c r="BQ118" s="139"/>
      <c r="BR118" s="139"/>
      <c r="BS118" s="139"/>
      <c r="BT118" s="139"/>
      <c r="BU118" s="139"/>
      <c r="BV118" s="139"/>
      <c r="BW118" s="139"/>
      <c r="BX118" s="139"/>
      <c r="BY118" s="139"/>
      <c r="BZ118" s="139"/>
      <c r="CA118" s="139"/>
      <c r="CB118" s="139"/>
      <c r="CC118" s="139"/>
      <c r="CD118" s="139"/>
      <c r="CE118" s="139"/>
      <c r="CF118" s="139"/>
      <c r="CG118" s="139"/>
    </row>
    <row r="119" spans="1:8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139"/>
      <c r="BC119" s="188"/>
      <c r="BD119" s="188"/>
      <c r="BE119" s="188"/>
      <c r="BF119" s="189"/>
      <c r="BG119" s="63"/>
      <c r="BH119" s="139"/>
      <c r="BI119" s="139"/>
      <c r="BJ119" s="139"/>
      <c r="BK119" s="139"/>
      <c r="BL119" s="139"/>
      <c r="BM119" s="139"/>
      <c r="BN119" s="139"/>
      <c r="BO119" s="139"/>
      <c r="BP119" s="139"/>
      <c r="BQ119" s="139"/>
      <c r="BR119" s="139"/>
      <c r="BS119" s="139"/>
      <c r="BT119" s="139"/>
      <c r="BU119" s="139"/>
      <c r="BV119" s="139"/>
      <c r="BW119" s="139"/>
      <c r="BX119" s="139"/>
      <c r="BY119" s="139"/>
      <c r="BZ119" s="139"/>
      <c r="CA119" s="139"/>
      <c r="CB119" s="139"/>
      <c r="CC119" s="139"/>
      <c r="CD119" s="139"/>
      <c r="CE119" s="139"/>
      <c r="CF119" s="139"/>
      <c r="CG119" s="139"/>
    </row>
    <row r="120" spans="1:8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139"/>
      <c r="BC120" s="188"/>
      <c r="BD120" s="188"/>
      <c r="BE120" s="188"/>
      <c r="BF120" s="189"/>
      <c r="BG120" s="63"/>
      <c r="BH120" s="139"/>
      <c r="BI120" s="139"/>
      <c r="BJ120" s="139"/>
      <c r="BK120" s="139"/>
      <c r="BL120" s="139"/>
      <c r="BM120" s="139"/>
      <c r="BN120" s="139"/>
      <c r="BO120" s="139"/>
      <c r="BP120" s="139"/>
      <c r="BQ120" s="139"/>
      <c r="BR120" s="139"/>
      <c r="BS120" s="139"/>
      <c r="BT120" s="139"/>
      <c r="BU120" s="139"/>
      <c r="BV120" s="139"/>
      <c r="BW120" s="139"/>
      <c r="BX120" s="139"/>
      <c r="BY120" s="139"/>
      <c r="BZ120" s="139"/>
      <c r="CA120" s="139"/>
      <c r="CB120" s="139"/>
      <c r="CC120" s="139"/>
      <c r="CD120" s="139"/>
      <c r="CE120" s="139"/>
      <c r="CF120" s="139"/>
      <c r="CG120" s="139"/>
    </row>
    <row r="121" spans="1:8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139"/>
      <c r="BC121" s="188"/>
      <c r="BD121" s="188"/>
      <c r="BE121" s="188"/>
      <c r="BF121" s="189"/>
      <c r="BG121" s="63"/>
      <c r="BH121" s="139"/>
      <c r="BI121" s="139"/>
      <c r="BJ121" s="139"/>
      <c r="BK121" s="139"/>
      <c r="BL121" s="139"/>
      <c r="BM121" s="139"/>
      <c r="BN121" s="139"/>
      <c r="BO121" s="139"/>
      <c r="BP121" s="139"/>
      <c r="BQ121" s="139"/>
      <c r="BR121" s="139"/>
      <c r="BS121" s="139"/>
      <c r="BT121" s="139"/>
      <c r="BU121" s="139"/>
      <c r="BV121" s="139"/>
      <c r="BW121" s="139"/>
      <c r="BX121" s="139"/>
      <c r="BY121" s="139"/>
      <c r="BZ121" s="139"/>
      <c r="CA121" s="139"/>
      <c r="CB121" s="139"/>
      <c r="CC121" s="139"/>
      <c r="CD121" s="139"/>
      <c r="CE121" s="139"/>
      <c r="CF121" s="139"/>
      <c r="CG121" s="139"/>
    </row>
    <row r="122" spans="1:8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139"/>
      <c r="BC122" s="188"/>
      <c r="BD122" s="188"/>
      <c r="BE122" s="188"/>
      <c r="BF122" s="189"/>
      <c r="BG122" s="63"/>
      <c r="BH122" s="139"/>
      <c r="BI122" s="139"/>
      <c r="BJ122" s="139"/>
      <c r="BK122" s="139"/>
      <c r="BL122" s="139"/>
      <c r="BM122" s="139"/>
      <c r="BN122" s="139"/>
      <c r="BO122" s="139"/>
      <c r="BP122" s="139"/>
      <c r="BQ122" s="139"/>
      <c r="BR122" s="139"/>
      <c r="BS122" s="139"/>
      <c r="BT122" s="139"/>
      <c r="BU122" s="139"/>
      <c r="BV122" s="139"/>
      <c r="BW122" s="139"/>
      <c r="BX122" s="139"/>
      <c r="BY122" s="139"/>
      <c r="BZ122" s="139"/>
      <c r="CA122" s="139"/>
      <c r="CB122" s="139"/>
      <c r="CC122" s="139"/>
      <c r="CD122" s="139"/>
      <c r="CE122" s="139"/>
      <c r="CF122" s="139"/>
      <c r="CG122" s="139"/>
    </row>
    <row r="123" spans="1:8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139"/>
      <c r="BC123" s="188"/>
      <c r="BD123" s="188"/>
      <c r="BE123" s="188"/>
      <c r="BF123" s="189"/>
      <c r="BG123" s="63"/>
      <c r="BH123" s="139"/>
      <c r="BI123" s="139"/>
      <c r="BJ123" s="139"/>
      <c r="BK123" s="139"/>
      <c r="BL123" s="139"/>
      <c r="BM123" s="139"/>
      <c r="BN123" s="139"/>
      <c r="BO123" s="139"/>
      <c r="BP123" s="139"/>
      <c r="BQ123" s="139"/>
      <c r="BR123" s="139"/>
      <c r="BS123" s="139"/>
      <c r="BT123" s="139"/>
      <c r="BU123" s="139"/>
      <c r="BV123" s="139"/>
      <c r="BW123" s="139"/>
      <c r="BX123" s="139"/>
      <c r="BY123" s="139"/>
      <c r="BZ123" s="139"/>
      <c r="CA123" s="139"/>
      <c r="CB123" s="139"/>
      <c r="CC123" s="139"/>
      <c r="CD123" s="139"/>
      <c r="CE123" s="139"/>
      <c r="CF123" s="139"/>
      <c r="CG123" s="139"/>
    </row>
    <row r="124" spans="1:8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139"/>
      <c r="BC124" s="188"/>
      <c r="BD124" s="188"/>
      <c r="BE124" s="188"/>
      <c r="BF124" s="189"/>
      <c r="BG124" s="63"/>
      <c r="BH124" s="139"/>
      <c r="BI124" s="139"/>
      <c r="BJ124" s="139"/>
      <c r="BK124" s="139"/>
      <c r="BL124" s="139"/>
      <c r="BM124" s="139"/>
      <c r="BN124" s="139"/>
      <c r="BO124" s="139"/>
      <c r="BP124" s="139"/>
      <c r="BQ124" s="139"/>
      <c r="BR124" s="139"/>
      <c r="BS124" s="139"/>
      <c r="BT124" s="139"/>
      <c r="BU124" s="139"/>
      <c r="BV124" s="139"/>
      <c r="BW124" s="139"/>
      <c r="BX124" s="139"/>
      <c r="BY124" s="139"/>
      <c r="BZ124" s="139"/>
      <c r="CA124" s="139"/>
      <c r="CB124" s="139"/>
      <c r="CC124" s="139"/>
      <c r="CD124" s="139"/>
      <c r="CE124" s="139"/>
      <c r="CF124" s="139"/>
      <c r="CG124" s="139"/>
    </row>
    <row r="125" spans="1:8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139"/>
      <c r="BC125" s="188"/>
      <c r="BD125" s="188"/>
      <c r="BE125" s="188"/>
      <c r="BF125" s="189"/>
      <c r="BG125" s="63"/>
      <c r="BH125" s="139"/>
      <c r="BI125" s="139"/>
      <c r="BJ125" s="139"/>
      <c r="BK125" s="139"/>
      <c r="BL125" s="139"/>
      <c r="BM125" s="139"/>
      <c r="BN125" s="139"/>
      <c r="BO125" s="139"/>
      <c r="BP125" s="139"/>
      <c r="BQ125" s="139"/>
      <c r="BR125" s="139"/>
      <c r="BS125" s="139"/>
      <c r="BT125" s="139"/>
      <c r="BU125" s="139"/>
      <c r="BV125" s="139"/>
      <c r="BW125" s="139"/>
      <c r="BX125" s="139"/>
      <c r="BY125" s="139"/>
      <c r="BZ125" s="139"/>
      <c r="CA125" s="139"/>
      <c r="CB125" s="139"/>
      <c r="CC125" s="139"/>
      <c r="CD125" s="139"/>
      <c r="CE125" s="139"/>
      <c r="CF125" s="139"/>
      <c r="CG125" s="139"/>
    </row>
    <row r="126" spans="1:8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139"/>
      <c r="BC126" s="188"/>
      <c r="BD126" s="188"/>
      <c r="BE126" s="188"/>
      <c r="BF126" s="189"/>
      <c r="BG126" s="63"/>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39"/>
      <c r="CE126" s="139"/>
      <c r="CF126" s="139"/>
      <c r="CG126" s="139"/>
    </row>
    <row r="127" spans="1:8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139"/>
      <c r="BC127" s="188"/>
      <c r="BD127" s="188"/>
      <c r="BE127" s="188"/>
      <c r="BF127" s="189"/>
      <c r="BG127" s="63"/>
      <c r="BH127" s="139"/>
      <c r="BI127" s="139"/>
      <c r="BJ127" s="139"/>
      <c r="BK127" s="139"/>
      <c r="BL127" s="139"/>
      <c r="BM127" s="139"/>
      <c r="BN127" s="139"/>
      <c r="BO127" s="139"/>
      <c r="BP127" s="139"/>
      <c r="BQ127" s="139"/>
      <c r="BR127" s="139"/>
      <c r="BS127" s="139"/>
      <c r="BT127" s="139"/>
      <c r="BU127" s="139"/>
      <c r="BV127" s="139"/>
      <c r="BW127" s="139"/>
      <c r="BX127" s="139"/>
      <c r="BY127" s="139"/>
      <c r="BZ127" s="139"/>
      <c r="CA127" s="139"/>
      <c r="CB127" s="139"/>
      <c r="CC127" s="139"/>
      <c r="CD127" s="139"/>
      <c r="CE127" s="139"/>
      <c r="CF127" s="139"/>
      <c r="CG127" s="139"/>
    </row>
    <row r="128" spans="1:8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139"/>
      <c r="BC128" s="188"/>
      <c r="BD128" s="188"/>
      <c r="BE128" s="188"/>
      <c r="BF128" s="189"/>
      <c r="BG128" s="63"/>
      <c r="BH128" s="139"/>
      <c r="BI128" s="139"/>
      <c r="BJ128" s="139"/>
      <c r="BK128" s="139"/>
      <c r="BL128" s="139"/>
      <c r="BM128" s="139"/>
      <c r="BN128" s="139"/>
      <c r="BO128" s="139"/>
      <c r="BP128" s="139"/>
      <c r="BQ128" s="139"/>
      <c r="BR128" s="139"/>
      <c r="BS128" s="139"/>
      <c r="BT128" s="139"/>
      <c r="BU128" s="139"/>
      <c r="BV128" s="139"/>
      <c r="BW128" s="139"/>
      <c r="BX128" s="139"/>
      <c r="BY128" s="139"/>
      <c r="BZ128" s="139"/>
      <c r="CA128" s="139"/>
      <c r="CB128" s="139"/>
      <c r="CC128" s="139"/>
      <c r="CD128" s="139"/>
      <c r="CE128" s="139"/>
      <c r="CF128" s="139"/>
      <c r="CG128" s="139"/>
    </row>
    <row r="129" spans="1:8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139"/>
      <c r="BC129" s="188"/>
      <c r="BD129" s="188"/>
      <c r="BE129" s="188"/>
      <c r="BF129" s="189"/>
      <c r="BG129" s="63"/>
      <c r="BH129" s="139"/>
      <c r="BI129" s="139"/>
      <c r="BJ129" s="139"/>
      <c r="BK129" s="139"/>
      <c r="BL129" s="139"/>
      <c r="BM129" s="139"/>
      <c r="BN129" s="139"/>
      <c r="BO129" s="139"/>
      <c r="BP129" s="139"/>
      <c r="BQ129" s="139"/>
      <c r="BR129" s="139"/>
      <c r="BS129" s="139"/>
      <c r="BT129" s="139"/>
      <c r="BU129" s="139"/>
      <c r="BV129" s="139"/>
      <c r="BW129" s="139"/>
      <c r="BX129" s="139"/>
      <c r="BY129" s="139"/>
      <c r="BZ129" s="139"/>
      <c r="CA129" s="139"/>
      <c r="CB129" s="139"/>
      <c r="CC129" s="139"/>
      <c r="CD129" s="139"/>
      <c r="CE129" s="139"/>
      <c r="CF129" s="139"/>
      <c r="CG129" s="139"/>
    </row>
    <row r="130" spans="1:8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139"/>
      <c r="BC130" s="188"/>
      <c r="BD130" s="188"/>
      <c r="BE130" s="188"/>
      <c r="BF130" s="189"/>
      <c r="BG130" s="63"/>
      <c r="BH130" s="139"/>
      <c r="BI130" s="139"/>
      <c r="BJ130" s="139"/>
      <c r="BK130" s="139"/>
      <c r="BL130" s="139"/>
      <c r="BM130" s="139"/>
      <c r="BN130" s="139"/>
      <c r="BO130" s="139"/>
      <c r="BP130" s="139"/>
      <c r="BQ130" s="139"/>
      <c r="BR130" s="139"/>
      <c r="BS130" s="139"/>
      <c r="BT130" s="139"/>
      <c r="BU130" s="139"/>
      <c r="BV130" s="139"/>
      <c r="BW130" s="139"/>
      <c r="BX130" s="139"/>
      <c r="BY130" s="139"/>
      <c r="BZ130" s="139"/>
      <c r="CA130" s="139"/>
      <c r="CB130" s="139"/>
      <c r="CC130" s="139"/>
      <c r="CD130" s="139"/>
      <c r="CE130" s="139"/>
      <c r="CF130" s="139"/>
      <c r="CG130" s="139"/>
    </row>
    <row r="131" spans="1:8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139"/>
      <c r="BC131" s="188"/>
      <c r="BD131" s="188"/>
      <c r="BE131" s="188"/>
      <c r="BF131" s="189"/>
      <c r="BG131" s="63"/>
      <c r="BH131" s="139"/>
      <c r="BI131" s="139"/>
      <c r="BJ131" s="139"/>
      <c r="BK131" s="139"/>
      <c r="BL131" s="139"/>
      <c r="BM131" s="139"/>
      <c r="BN131" s="139"/>
      <c r="BO131" s="139"/>
      <c r="BP131" s="139"/>
      <c r="BQ131" s="139"/>
      <c r="BR131" s="139"/>
      <c r="BS131" s="139"/>
      <c r="BT131" s="139"/>
      <c r="BU131" s="139"/>
      <c r="BV131" s="139"/>
      <c r="BW131" s="139"/>
      <c r="BX131" s="139"/>
      <c r="BY131" s="139"/>
      <c r="BZ131" s="139"/>
      <c r="CA131" s="139"/>
      <c r="CB131" s="139"/>
      <c r="CC131" s="139"/>
      <c r="CD131" s="139"/>
      <c r="CE131" s="139"/>
      <c r="CF131" s="139"/>
      <c r="CG131" s="139"/>
    </row>
    <row r="132" spans="1:8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139"/>
      <c r="BC132" s="188"/>
      <c r="BD132" s="188"/>
      <c r="BE132" s="188"/>
      <c r="BF132" s="189"/>
      <c r="BG132" s="63"/>
      <c r="BH132" s="139"/>
      <c r="BI132" s="139"/>
      <c r="BJ132" s="139"/>
      <c r="BK132" s="139"/>
      <c r="BL132" s="139"/>
      <c r="BM132" s="139"/>
      <c r="BN132" s="139"/>
      <c r="BO132" s="139"/>
      <c r="BP132" s="139"/>
      <c r="BQ132" s="139"/>
      <c r="BR132" s="139"/>
      <c r="BS132" s="139"/>
      <c r="BT132" s="139"/>
      <c r="BU132" s="139"/>
      <c r="BV132" s="139"/>
      <c r="BW132" s="139"/>
      <c r="BX132" s="139"/>
      <c r="BY132" s="139"/>
      <c r="BZ132" s="139"/>
      <c r="CA132" s="139"/>
      <c r="CB132" s="139"/>
      <c r="CC132" s="139"/>
      <c r="CD132" s="139"/>
      <c r="CE132" s="139"/>
      <c r="CF132" s="139"/>
      <c r="CG132" s="139"/>
    </row>
    <row r="133" spans="1:8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139"/>
      <c r="BC133" s="188"/>
      <c r="BD133" s="188"/>
      <c r="BE133" s="188"/>
      <c r="BF133" s="189"/>
      <c r="BG133" s="63"/>
      <c r="BH133" s="139"/>
      <c r="BI133" s="139"/>
      <c r="BJ133" s="139"/>
      <c r="BK133" s="139"/>
      <c r="BL133" s="139"/>
      <c r="BM133" s="139"/>
      <c r="BN133" s="139"/>
      <c r="BO133" s="139"/>
      <c r="BP133" s="139"/>
      <c r="BQ133" s="139"/>
      <c r="BR133" s="139"/>
      <c r="BS133" s="139"/>
      <c r="BT133" s="139"/>
      <c r="BU133" s="139"/>
      <c r="BV133" s="139"/>
      <c r="BW133" s="139"/>
      <c r="BX133" s="139"/>
      <c r="BY133" s="139"/>
      <c r="BZ133" s="139"/>
      <c r="CA133" s="139"/>
      <c r="CB133" s="139"/>
      <c r="CC133" s="139"/>
      <c r="CD133" s="139"/>
      <c r="CE133" s="139"/>
      <c r="CF133" s="139"/>
      <c r="CG133" s="139"/>
    </row>
    <row r="134" spans="1:8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139"/>
      <c r="BC134" s="188"/>
      <c r="BD134" s="188"/>
      <c r="BE134" s="188"/>
      <c r="BF134" s="189"/>
      <c r="BG134" s="63"/>
      <c r="BH134" s="139"/>
      <c r="BI134" s="139"/>
      <c r="BJ134" s="139"/>
      <c r="BK134" s="139"/>
      <c r="BL134" s="139"/>
      <c r="BM134" s="139"/>
      <c r="BN134" s="139"/>
      <c r="BO134" s="139"/>
      <c r="BP134" s="139"/>
      <c r="BQ134" s="139"/>
      <c r="BR134" s="139"/>
      <c r="BS134" s="139"/>
      <c r="BT134" s="139"/>
      <c r="BU134" s="139"/>
      <c r="BV134" s="139"/>
      <c r="BW134" s="139"/>
      <c r="BX134" s="139"/>
      <c r="BY134" s="139"/>
      <c r="BZ134" s="139"/>
      <c r="CA134" s="139"/>
      <c r="CB134" s="139"/>
      <c r="CC134" s="139"/>
      <c r="CD134" s="139"/>
      <c r="CE134" s="139"/>
      <c r="CF134" s="139"/>
      <c r="CG134" s="139"/>
    </row>
    <row r="135" spans="1:8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139"/>
      <c r="BC135" s="188"/>
      <c r="BD135" s="188"/>
      <c r="BE135" s="188"/>
      <c r="BF135" s="189"/>
      <c r="BG135" s="63"/>
      <c r="BH135" s="139"/>
      <c r="BI135" s="139"/>
      <c r="BJ135" s="139"/>
      <c r="BK135" s="139"/>
      <c r="BL135" s="139"/>
      <c r="BM135" s="139"/>
      <c r="BN135" s="139"/>
      <c r="BO135" s="139"/>
      <c r="BP135" s="139"/>
      <c r="BQ135" s="139"/>
      <c r="BR135" s="139"/>
      <c r="BS135" s="139"/>
      <c r="BT135" s="139"/>
      <c r="BU135" s="139"/>
      <c r="BV135" s="139"/>
      <c r="BW135" s="139"/>
      <c r="BX135" s="139"/>
      <c r="BY135" s="139"/>
      <c r="BZ135" s="139"/>
      <c r="CA135" s="139"/>
      <c r="CB135" s="139"/>
      <c r="CC135" s="139"/>
      <c r="CD135" s="139"/>
      <c r="CE135" s="139"/>
      <c r="CF135" s="139"/>
      <c r="CG135" s="139"/>
    </row>
    <row r="136" spans="1:8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139"/>
      <c r="BC136" s="188"/>
      <c r="BD136" s="188"/>
      <c r="BE136" s="188"/>
      <c r="BF136" s="189"/>
      <c r="BG136" s="63"/>
      <c r="BH136" s="139"/>
      <c r="BI136" s="139"/>
      <c r="BJ136" s="139"/>
      <c r="BK136" s="139"/>
      <c r="BL136" s="139"/>
      <c r="BM136" s="139"/>
      <c r="BN136" s="139"/>
      <c r="BO136" s="139"/>
      <c r="BP136" s="139"/>
      <c r="BQ136" s="139"/>
      <c r="BR136" s="139"/>
      <c r="BS136" s="139"/>
      <c r="BT136" s="139"/>
      <c r="BU136" s="139"/>
      <c r="BV136" s="139"/>
      <c r="BW136" s="139"/>
      <c r="BX136" s="139"/>
      <c r="BY136" s="139"/>
      <c r="BZ136" s="139"/>
      <c r="CA136" s="139"/>
      <c r="CB136" s="139"/>
      <c r="CC136" s="139"/>
      <c r="CD136" s="139"/>
      <c r="CE136" s="139"/>
      <c r="CF136" s="139"/>
      <c r="CG136" s="139"/>
    </row>
    <row r="137" spans="1:8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139"/>
      <c r="BC137" s="188"/>
      <c r="BD137" s="188"/>
      <c r="BE137" s="188"/>
      <c r="BF137" s="189"/>
      <c r="BG137" s="63"/>
      <c r="BH137" s="139"/>
      <c r="BI137" s="139"/>
      <c r="BJ137" s="139"/>
      <c r="BK137" s="139"/>
      <c r="BL137" s="139"/>
      <c r="BM137" s="139"/>
      <c r="BN137" s="139"/>
      <c r="BO137" s="139"/>
      <c r="BP137" s="139"/>
      <c r="BQ137" s="139"/>
      <c r="BR137" s="139"/>
      <c r="BS137" s="139"/>
      <c r="BT137" s="139"/>
      <c r="BU137" s="139"/>
      <c r="BV137" s="139"/>
      <c r="BW137" s="139"/>
      <c r="BX137" s="139"/>
      <c r="BY137" s="139"/>
      <c r="BZ137" s="139"/>
      <c r="CA137" s="139"/>
      <c r="CB137" s="139"/>
      <c r="CC137" s="139"/>
      <c r="CD137" s="139"/>
      <c r="CE137" s="139"/>
      <c r="CF137" s="139"/>
      <c r="CG137" s="139"/>
    </row>
    <row r="138" spans="1:8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139"/>
      <c r="BC138" s="188"/>
      <c r="BD138" s="188"/>
      <c r="BE138" s="188"/>
      <c r="BF138" s="189"/>
      <c r="BG138" s="63"/>
      <c r="BH138" s="139"/>
      <c r="BI138" s="139"/>
      <c r="BJ138" s="139"/>
      <c r="BK138" s="139"/>
      <c r="BL138" s="139"/>
      <c r="BM138" s="139"/>
      <c r="BN138" s="139"/>
      <c r="BO138" s="139"/>
      <c r="BP138" s="139"/>
      <c r="BQ138" s="139"/>
      <c r="BR138" s="139"/>
      <c r="BS138" s="139"/>
      <c r="BT138" s="139"/>
      <c r="BU138" s="139"/>
      <c r="BV138" s="139"/>
      <c r="BW138" s="139"/>
      <c r="BX138" s="139"/>
      <c r="BY138" s="139"/>
      <c r="BZ138" s="139"/>
      <c r="CA138" s="139"/>
      <c r="CB138" s="139"/>
      <c r="CC138" s="139"/>
      <c r="CD138" s="139"/>
      <c r="CE138" s="139"/>
      <c r="CF138" s="139"/>
      <c r="CG138" s="139"/>
    </row>
    <row r="139" spans="1:8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139"/>
      <c r="BC139" s="188"/>
      <c r="BD139" s="188"/>
      <c r="BE139" s="188"/>
      <c r="BF139" s="189"/>
      <c r="BG139" s="63"/>
      <c r="BH139" s="139"/>
      <c r="BI139" s="139"/>
      <c r="BJ139" s="139"/>
      <c r="BK139" s="139"/>
      <c r="BL139" s="139"/>
      <c r="BM139" s="139"/>
      <c r="BN139" s="139"/>
      <c r="BO139" s="139"/>
      <c r="BP139" s="139"/>
      <c r="BQ139" s="139"/>
      <c r="BR139" s="139"/>
      <c r="BS139" s="139"/>
      <c r="BT139" s="139"/>
      <c r="BU139" s="139"/>
      <c r="BV139" s="139"/>
      <c r="BW139" s="139"/>
      <c r="BX139" s="139"/>
      <c r="BY139" s="139"/>
      <c r="BZ139" s="139"/>
      <c r="CA139" s="139"/>
      <c r="CB139" s="139"/>
      <c r="CC139" s="139"/>
      <c r="CD139" s="139"/>
      <c r="CE139" s="139"/>
      <c r="CF139" s="139"/>
      <c r="CG139" s="139"/>
    </row>
    <row r="140" spans="1:8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139"/>
      <c r="BC140" s="188"/>
      <c r="BD140" s="188"/>
      <c r="BE140" s="188"/>
      <c r="BF140" s="189"/>
      <c r="BG140" s="63"/>
      <c r="BH140" s="139"/>
      <c r="BI140" s="139"/>
      <c r="BJ140" s="139"/>
      <c r="BK140" s="139"/>
      <c r="BL140" s="139"/>
      <c r="BM140" s="139"/>
      <c r="BN140" s="139"/>
      <c r="BO140" s="139"/>
      <c r="BP140" s="139"/>
      <c r="BQ140" s="139"/>
      <c r="BR140" s="139"/>
      <c r="BS140" s="139"/>
      <c r="BT140" s="139"/>
      <c r="BU140" s="139"/>
      <c r="BV140" s="139"/>
      <c r="BW140" s="139"/>
      <c r="BX140" s="139"/>
      <c r="BY140" s="139"/>
      <c r="BZ140" s="139"/>
      <c r="CA140" s="139"/>
      <c r="CB140" s="139"/>
      <c r="CC140" s="139"/>
      <c r="CD140" s="139"/>
      <c r="CE140" s="139"/>
      <c r="CF140" s="139"/>
      <c r="CG140" s="139"/>
    </row>
    <row r="141" spans="1:8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139"/>
      <c r="BC141" s="188"/>
      <c r="BD141" s="188"/>
      <c r="BE141" s="188"/>
      <c r="BF141" s="189"/>
      <c r="BG141" s="63"/>
      <c r="BH141" s="139"/>
      <c r="BI141" s="139"/>
      <c r="BJ141" s="139"/>
      <c r="BK141" s="139"/>
      <c r="BL141" s="139"/>
      <c r="BM141" s="139"/>
      <c r="BN141" s="139"/>
      <c r="BO141" s="139"/>
      <c r="BP141" s="139"/>
      <c r="BQ141" s="139"/>
      <c r="BR141" s="139"/>
      <c r="BS141" s="139"/>
      <c r="BT141" s="139"/>
      <c r="BU141" s="139"/>
      <c r="BV141" s="139"/>
      <c r="BW141" s="139"/>
      <c r="BX141" s="139"/>
      <c r="BY141" s="139"/>
      <c r="BZ141" s="139"/>
      <c r="CA141" s="139"/>
      <c r="CB141" s="139"/>
      <c r="CC141" s="139"/>
      <c r="CD141" s="139"/>
      <c r="CE141" s="139"/>
      <c r="CF141" s="139"/>
      <c r="CG141" s="139"/>
    </row>
    <row r="142" spans="1:8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139"/>
      <c r="BC142" s="188"/>
      <c r="BD142" s="188"/>
      <c r="BE142" s="188"/>
      <c r="BF142" s="189"/>
      <c r="BG142" s="63"/>
      <c r="BH142" s="139"/>
      <c r="BI142" s="139"/>
      <c r="BJ142" s="139"/>
      <c r="BK142" s="139"/>
      <c r="BL142" s="139"/>
      <c r="BM142" s="139"/>
      <c r="BN142" s="139"/>
      <c r="BO142" s="139"/>
      <c r="BP142" s="139"/>
      <c r="BQ142" s="139"/>
      <c r="BR142" s="139"/>
      <c r="BS142" s="139"/>
      <c r="BT142" s="139"/>
      <c r="BU142" s="139"/>
      <c r="BV142" s="139"/>
      <c r="BW142" s="139"/>
      <c r="BX142" s="139"/>
      <c r="BY142" s="139"/>
      <c r="BZ142" s="139"/>
      <c r="CA142" s="139"/>
      <c r="CB142" s="139"/>
      <c r="CC142" s="139"/>
      <c r="CD142" s="139"/>
      <c r="CE142" s="139"/>
      <c r="CF142" s="139"/>
      <c r="CG142" s="139"/>
    </row>
    <row r="143" spans="1:8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139"/>
      <c r="BC143" s="188"/>
      <c r="BD143" s="188"/>
      <c r="BE143" s="188"/>
      <c r="BF143" s="189"/>
      <c r="BG143" s="63"/>
      <c r="BH143" s="139"/>
      <c r="BI143" s="139"/>
      <c r="BJ143" s="139"/>
      <c r="BK143" s="139"/>
      <c r="BL143" s="139"/>
      <c r="BM143" s="139"/>
      <c r="BN143" s="139"/>
      <c r="BO143" s="139"/>
      <c r="BP143" s="139"/>
      <c r="BQ143" s="139"/>
      <c r="BR143" s="139"/>
      <c r="BS143" s="139"/>
      <c r="BT143" s="139"/>
      <c r="BU143" s="139"/>
      <c r="BV143" s="139"/>
      <c r="BW143" s="139"/>
      <c r="BX143" s="139"/>
      <c r="BY143" s="139"/>
      <c r="BZ143" s="139"/>
      <c r="CA143" s="139"/>
      <c r="CB143" s="139"/>
      <c r="CC143" s="139"/>
      <c r="CD143" s="139"/>
      <c r="CE143" s="139"/>
      <c r="CF143" s="139"/>
      <c r="CG143" s="139"/>
    </row>
    <row r="144" spans="1:8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139"/>
      <c r="BC144" s="188"/>
      <c r="BD144" s="188"/>
      <c r="BE144" s="188"/>
      <c r="BF144" s="189"/>
      <c r="BG144" s="63"/>
      <c r="BH144" s="139"/>
      <c r="BI144" s="139"/>
      <c r="BJ144" s="139"/>
      <c r="BK144" s="139"/>
      <c r="BL144" s="139"/>
      <c r="BM144" s="139"/>
      <c r="BN144" s="139"/>
      <c r="BO144" s="139"/>
      <c r="BP144" s="139"/>
      <c r="BQ144" s="139"/>
      <c r="BR144" s="139"/>
      <c r="BS144" s="139"/>
      <c r="BT144" s="139"/>
      <c r="BU144" s="139"/>
      <c r="BV144" s="139"/>
      <c r="BW144" s="139"/>
      <c r="BX144" s="139"/>
      <c r="BY144" s="139"/>
      <c r="BZ144" s="139"/>
      <c r="CA144" s="139"/>
      <c r="CB144" s="139"/>
      <c r="CC144" s="139"/>
      <c r="CD144" s="139"/>
      <c r="CE144" s="139"/>
      <c r="CF144" s="139"/>
      <c r="CG144" s="139"/>
    </row>
    <row r="145" spans="1:8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139"/>
      <c r="BC145" s="188"/>
      <c r="BD145" s="188"/>
      <c r="BE145" s="188"/>
      <c r="BF145" s="189"/>
      <c r="BG145" s="63"/>
      <c r="BH145" s="139"/>
      <c r="BI145" s="139"/>
      <c r="BJ145" s="139"/>
      <c r="BK145" s="139"/>
      <c r="BL145" s="139"/>
      <c r="BM145" s="139"/>
      <c r="BN145" s="139"/>
      <c r="BO145" s="139"/>
      <c r="BP145" s="139"/>
      <c r="BQ145" s="139"/>
      <c r="BR145" s="139"/>
      <c r="BS145" s="139"/>
      <c r="BT145" s="139"/>
      <c r="BU145" s="139"/>
      <c r="BV145" s="139"/>
      <c r="BW145" s="139"/>
      <c r="BX145" s="139"/>
      <c r="BY145" s="139"/>
      <c r="BZ145" s="139"/>
      <c r="CA145" s="139"/>
      <c r="CB145" s="139"/>
      <c r="CC145" s="139"/>
      <c r="CD145" s="139"/>
      <c r="CE145" s="139"/>
      <c r="CF145" s="139"/>
      <c r="CG145" s="139"/>
    </row>
    <row r="146" spans="1:8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139"/>
      <c r="BC146" s="188"/>
      <c r="BD146" s="188"/>
      <c r="BE146" s="188"/>
      <c r="BF146" s="189"/>
      <c r="BG146" s="63"/>
      <c r="BH146" s="139"/>
      <c r="BI146" s="139"/>
      <c r="BJ146" s="139"/>
      <c r="BK146" s="139"/>
      <c r="BL146" s="139"/>
      <c r="BM146" s="139"/>
      <c r="BN146" s="139"/>
      <c r="BO146" s="139"/>
      <c r="BP146" s="139"/>
      <c r="BQ146" s="139"/>
      <c r="BR146" s="139"/>
      <c r="BS146" s="139"/>
      <c r="BT146" s="139"/>
      <c r="BU146" s="139"/>
      <c r="BV146" s="139"/>
      <c r="BW146" s="139"/>
      <c r="BX146" s="139"/>
      <c r="BY146" s="139"/>
      <c r="BZ146" s="139"/>
      <c r="CA146" s="139"/>
      <c r="CB146" s="139"/>
      <c r="CC146" s="139"/>
      <c r="CD146" s="139"/>
      <c r="CE146" s="139"/>
      <c r="CF146" s="139"/>
      <c r="CG146" s="139"/>
    </row>
    <row r="147" spans="1:8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139"/>
      <c r="BC147" s="188"/>
      <c r="BD147" s="188"/>
      <c r="BE147" s="188"/>
      <c r="BF147" s="189"/>
      <c r="BG147" s="63"/>
      <c r="BH147" s="139"/>
      <c r="BI147" s="139"/>
      <c r="BJ147" s="139"/>
      <c r="BK147" s="139"/>
      <c r="BL147" s="139"/>
      <c r="BM147" s="139"/>
      <c r="BN147" s="139"/>
      <c r="BO147" s="139"/>
      <c r="BP147" s="139"/>
      <c r="BQ147" s="139"/>
      <c r="BR147" s="139"/>
      <c r="BS147" s="139"/>
      <c r="BT147" s="139"/>
      <c r="BU147" s="139"/>
      <c r="BV147" s="139"/>
      <c r="BW147" s="139"/>
      <c r="BX147" s="139"/>
      <c r="BY147" s="139"/>
      <c r="BZ147" s="139"/>
      <c r="CA147" s="139"/>
      <c r="CB147" s="139"/>
      <c r="CC147" s="139"/>
      <c r="CD147" s="139"/>
      <c r="CE147" s="139"/>
      <c r="CF147" s="139"/>
      <c r="CG147" s="139"/>
    </row>
    <row r="148" spans="1:8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139"/>
      <c r="BC148" s="188"/>
      <c r="BD148" s="188"/>
      <c r="BE148" s="188"/>
      <c r="BF148" s="189"/>
      <c r="BG148" s="63"/>
      <c r="BH148" s="139"/>
      <c r="BI148" s="139"/>
      <c r="BJ148" s="139"/>
      <c r="BK148" s="139"/>
      <c r="BL148" s="139"/>
      <c r="BM148" s="139"/>
      <c r="BN148" s="139"/>
      <c r="BO148" s="139"/>
      <c r="BP148" s="139"/>
      <c r="BQ148" s="139"/>
      <c r="BR148" s="139"/>
      <c r="BS148" s="139"/>
      <c r="BT148" s="139"/>
      <c r="BU148" s="139"/>
      <c r="BV148" s="139"/>
      <c r="BW148" s="139"/>
      <c r="BX148" s="139"/>
      <c r="BY148" s="139"/>
      <c r="BZ148" s="139"/>
      <c r="CA148" s="139"/>
      <c r="CB148" s="139"/>
      <c r="CC148" s="139"/>
      <c r="CD148" s="139"/>
      <c r="CE148" s="139"/>
      <c r="CF148" s="139"/>
      <c r="CG148" s="139"/>
    </row>
    <row r="149" spans="1:8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139"/>
      <c r="BC149" s="188"/>
      <c r="BD149" s="188"/>
      <c r="BE149" s="188"/>
      <c r="BF149" s="189"/>
      <c r="BG149" s="63"/>
      <c r="BH149" s="139"/>
      <c r="BI149" s="139"/>
      <c r="BJ149" s="139"/>
      <c r="BK149" s="139"/>
      <c r="BL149" s="139"/>
      <c r="BM149" s="139"/>
      <c r="BN149" s="139"/>
      <c r="BO149" s="139"/>
      <c r="BP149" s="139"/>
      <c r="BQ149" s="139"/>
      <c r="BR149" s="139"/>
      <c r="BS149" s="139"/>
      <c r="BT149" s="139"/>
      <c r="BU149" s="139"/>
      <c r="BV149" s="139"/>
      <c r="BW149" s="139"/>
      <c r="BX149" s="139"/>
      <c r="BY149" s="139"/>
      <c r="BZ149" s="139"/>
      <c r="CA149" s="139"/>
      <c r="CB149" s="139"/>
      <c r="CC149" s="139"/>
      <c r="CD149" s="139"/>
      <c r="CE149" s="139"/>
      <c r="CF149" s="139"/>
      <c r="CG149" s="139"/>
    </row>
    <row r="150" spans="1:8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139"/>
      <c r="BC150" s="188"/>
      <c r="BD150" s="188"/>
      <c r="BE150" s="188"/>
      <c r="BF150" s="189"/>
      <c r="BG150" s="63"/>
      <c r="BH150" s="139"/>
      <c r="BI150" s="139"/>
      <c r="BJ150" s="139"/>
      <c r="BK150" s="139"/>
      <c r="BL150" s="139"/>
      <c r="BM150" s="139"/>
      <c r="BN150" s="139"/>
      <c r="BO150" s="139"/>
      <c r="BP150" s="139"/>
      <c r="BQ150" s="139"/>
      <c r="BR150" s="139"/>
      <c r="BS150" s="139"/>
      <c r="BT150" s="139"/>
      <c r="BU150" s="139"/>
      <c r="BV150" s="139"/>
      <c r="BW150" s="139"/>
      <c r="BX150" s="139"/>
      <c r="BY150" s="139"/>
      <c r="BZ150" s="139"/>
      <c r="CA150" s="139"/>
      <c r="CB150" s="139"/>
      <c r="CC150" s="139"/>
      <c r="CD150" s="139"/>
      <c r="CE150" s="139"/>
      <c r="CF150" s="139"/>
      <c r="CG150" s="139"/>
    </row>
    <row r="151" spans="1:8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139"/>
      <c r="BC151" s="188"/>
      <c r="BD151" s="188"/>
      <c r="BE151" s="188"/>
      <c r="BF151" s="189"/>
      <c r="BG151" s="63"/>
      <c r="BH151" s="139"/>
      <c r="BI151" s="139"/>
      <c r="BJ151" s="139"/>
      <c r="BK151" s="139"/>
      <c r="BL151" s="139"/>
      <c r="BM151" s="139"/>
      <c r="BN151" s="139"/>
      <c r="BO151" s="139"/>
      <c r="BP151" s="139"/>
      <c r="BQ151" s="139"/>
      <c r="BR151" s="139"/>
      <c r="BS151" s="139"/>
      <c r="BT151" s="139"/>
      <c r="BU151" s="139"/>
      <c r="BV151" s="139"/>
      <c r="BW151" s="139"/>
      <c r="BX151" s="139"/>
      <c r="BY151" s="139"/>
      <c r="BZ151" s="139"/>
      <c r="CA151" s="139"/>
      <c r="CB151" s="139"/>
      <c r="CC151" s="139"/>
      <c r="CD151" s="139"/>
      <c r="CE151" s="139"/>
      <c r="CF151" s="139"/>
      <c r="CG151" s="139"/>
    </row>
    <row r="152" spans="1:8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139"/>
      <c r="BC152" s="188"/>
      <c r="BD152" s="188"/>
      <c r="BE152" s="188"/>
      <c r="BF152" s="189"/>
      <c r="BG152" s="63"/>
      <c r="BH152" s="139"/>
      <c r="BI152" s="139"/>
      <c r="BJ152" s="139"/>
      <c r="BK152" s="139"/>
      <c r="BL152" s="139"/>
      <c r="BM152" s="139"/>
      <c r="BN152" s="139"/>
      <c r="BO152" s="139"/>
      <c r="BP152" s="139"/>
      <c r="BQ152" s="139"/>
      <c r="BR152" s="139"/>
      <c r="BS152" s="139"/>
      <c r="BT152" s="139"/>
      <c r="BU152" s="139"/>
      <c r="BV152" s="139"/>
      <c r="BW152" s="139"/>
      <c r="BX152" s="139"/>
      <c r="BY152" s="139"/>
      <c r="BZ152" s="139"/>
      <c r="CA152" s="139"/>
      <c r="CB152" s="139"/>
      <c r="CC152" s="139"/>
      <c r="CD152" s="139"/>
      <c r="CE152" s="139"/>
      <c r="CF152" s="139"/>
      <c r="CG152" s="139"/>
    </row>
    <row r="153" spans="1:8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139"/>
      <c r="BC153" s="188"/>
      <c r="BD153" s="188"/>
      <c r="BE153" s="188"/>
      <c r="BF153" s="189"/>
      <c r="BG153" s="63"/>
      <c r="BH153" s="139"/>
      <c r="BI153" s="139"/>
      <c r="BJ153" s="139"/>
      <c r="BK153" s="139"/>
      <c r="BL153" s="139"/>
      <c r="BM153" s="139"/>
      <c r="BN153" s="139"/>
      <c r="BO153" s="139"/>
      <c r="BP153" s="139"/>
      <c r="BQ153" s="139"/>
      <c r="BR153" s="139"/>
      <c r="BS153" s="139"/>
      <c r="BT153" s="139"/>
      <c r="BU153" s="139"/>
      <c r="BV153" s="139"/>
      <c r="BW153" s="139"/>
      <c r="BX153" s="139"/>
      <c r="BY153" s="139"/>
      <c r="BZ153" s="139"/>
      <c r="CA153" s="139"/>
      <c r="CB153" s="139"/>
      <c r="CC153" s="139"/>
      <c r="CD153" s="139"/>
      <c r="CE153" s="139"/>
      <c r="CF153" s="139"/>
      <c r="CG153" s="139"/>
    </row>
    <row r="154" spans="1:8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139"/>
      <c r="BC154" s="188"/>
      <c r="BD154" s="188"/>
      <c r="BE154" s="188"/>
      <c r="BF154" s="189"/>
      <c r="BG154" s="63"/>
      <c r="BH154" s="139"/>
      <c r="BI154" s="139"/>
      <c r="BJ154" s="139"/>
      <c r="BK154" s="139"/>
      <c r="BL154" s="139"/>
      <c r="BM154" s="139"/>
      <c r="BN154" s="139"/>
      <c r="BO154" s="139"/>
      <c r="BP154" s="139"/>
      <c r="BQ154" s="139"/>
      <c r="BR154" s="139"/>
      <c r="BS154" s="139"/>
      <c r="BT154" s="139"/>
      <c r="BU154" s="139"/>
      <c r="BV154" s="139"/>
      <c r="BW154" s="139"/>
      <c r="BX154" s="139"/>
      <c r="BY154" s="139"/>
      <c r="BZ154" s="139"/>
      <c r="CA154" s="139"/>
      <c r="CB154" s="139"/>
      <c r="CC154" s="139"/>
      <c r="CD154" s="139"/>
      <c r="CE154" s="139"/>
      <c r="CF154" s="139"/>
      <c r="CG154" s="139"/>
    </row>
    <row r="155" spans="1:8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139"/>
      <c r="BC155" s="188"/>
      <c r="BD155" s="188"/>
      <c r="BE155" s="188"/>
      <c r="BF155" s="189"/>
      <c r="BG155" s="63"/>
      <c r="BH155" s="139"/>
      <c r="BI155" s="139"/>
      <c r="BJ155" s="139"/>
      <c r="BK155" s="139"/>
      <c r="BL155" s="139"/>
      <c r="BM155" s="139"/>
      <c r="BN155" s="139"/>
      <c r="BO155" s="139"/>
      <c r="BP155" s="139"/>
      <c r="BQ155" s="139"/>
      <c r="BR155" s="139"/>
      <c r="BS155" s="139"/>
      <c r="BT155" s="139"/>
      <c r="BU155" s="139"/>
      <c r="BV155" s="139"/>
      <c r="BW155" s="139"/>
      <c r="BX155" s="139"/>
      <c r="BY155" s="139"/>
      <c r="BZ155" s="139"/>
      <c r="CA155" s="139"/>
      <c r="CB155" s="139"/>
      <c r="CC155" s="139"/>
      <c r="CD155" s="139"/>
      <c r="CE155" s="139"/>
      <c r="CF155" s="139"/>
      <c r="CG155" s="139"/>
    </row>
    <row r="156" spans="1:8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139"/>
      <c r="BC156" s="188"/>
      <c r="BD156" s="188"/>
      <c r="BE156" s="188"/>
      <c r="BF156" s="189"/>
      <c r="BG156" s="63"/>
      <c r="BH156" s="139"/>
      <c r="BI156" s="139"/>
      <c r="BJ156" s="139"/>
      <c r="BK156" s="139"/>
      <c r="BL156" s="139"/>
      <c r="BM156" s="139"/>
      <c r="BN156" s="139"/>
      <c r="BO156" s="139"/>
      <c r="BP156" s="139"/>
      <c r="BQ156" s="139"/>
      <c r="BR156" s="139"/>
      <c r="BS156" s="139"/>
      <c r="BT156" s="139"/>
      <c r="BU156" s="139"/>
      <c r="BV156" s="139"/>
      <c r="BW156" s="139"/>
      <c r="BX156" s="139"/>
      <c r="BY156" s="139"/>
      <c r="BZ156" s="139"/>
      <c r="CA156" s="139"/>
      <c r="CB156" s="139"/>
      <c r="CC156" s="139"/>
      <c r="CD156" s="139"/>
      <c r="CE156" s="139"/>
      <c r="CF156" s="139"/>
      <c r="CG156" s="139"/>
    </row>
    <row r="157" spans="1:8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139"/>
      <c r="BC157" s="188"/>
      <c r="BD157" s="188"/>
      <c r="BE157" s="188"/>
      <c r="BF157" s="189"/>
      <c r="BG157" s="63"/>
      <c r="BH157" s="139"/>
      <c r="BI157" s="139"/>
      <c r="BJ157" s="139"/>
      <c r="BK157" s="139"/>
      <c r="BL157" s="139"/>
      <c r="BM157" s="139"/>
      <c r="BN157" s="139"/>
      <c r="BO157" s="139"/>
      <c r="BP157" s="139"/>
      <c r="BQ157" s="139"/>
      <c r="BR157" s="139"/>
      <c r="BS157" s="139"/>
      <c r="BT157" s="139"/>
      <c r="BU157" s="139"/>
      <c r="BV157" s="139"/>
      <c r="BW157" s="139"/>
      <c r="BX157" s="139"/>
      <c r="BY157" s="139"/>
      <c r="BZ157" s="139"/>
      <c r="CA157" s="139"/>
      <c r="CB157" s="139"/>
      <c r="CC157" s="139"/>
      <c r="CD157" s="139"/>
      <c r="CE157" s="139"/>
      <c r="CF157" s="139"/>
      <c r="CG157" s="139"/>
    </row>
    <row r="158" spans="1:8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139"/>
      <c r="BC158" s="188"/>
      <c r="BD158" s="188"/>
      <c r="BE158" s="188"/>
      <c r="BF158" s="189"/>
      <c r="BG158" s="63"/>
      <c r="BH158" s="139"/>
      <c r="BI158" s="139"/>
      <c r="BJ158" s="139"/>
      <c r="BK158" s="139"/>
      <c r="BL158" s="139"/>
      <c r="BM158" s="139"/>
      <c r="BN158" s="139"/>
      <c r="BO158" s="139"/>
      <c r="BP158" s="139"/>
      <c r="BQ158" s="139"/>
      <c r="BR158" s="139"/>
      <c r="BS158" s="139"/>
      <c r="BT158" s="139"/>
      <c r="BU158" s="139"/>
      <c r="BV158" s="139"/>
      <c r="BW158" s="139"/>
      <c r="BX158" s="139"/>
      <c r="BY158" s="139"/>
      <c r="BZ158" s="139"/>
      <c r="CA158" s="139"/>
      <c r="CB158" s="139"/>
      <c r="CC158" s="139"/>
      <c r="CD158" s="139"/>
      <c r="CE158" s="139"/>
      <c r="CF158" s="139"/>
      <c r="CG158" s="139"/>
    </row>
    <row r="159" spans="1:8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139"/>
      <c r="BC159" s="188"/>
      <c r="BD159" s="188"/>
      <c r="BE159" s="188"/>
      <c r="BF159" s="189"/>
      <c r="BG159" s="63"/>
      <c r="BH159" s="139"/>
      <c r="BI159" s="139"/>
      <c r="BJ159" s="139"/>
      <c r="BK159" s="139"/>
      <c r="BL159" s="139"/>
      <c r="BM159" s="139"/>
      <c r="BN159" s="139"/>
      <c r="BO159" s="139"/>
      <c r="BP159" s="139"/>
      <c r="BQ159" s="139"/>
      <c r="BR159" s="139"/>
      <c r="BS159" s="139"/>
      <c r="BT159" s="139"/>
      <c r="BU159" s="139"/>
      <c r="BV159" s="139"/>
      <c r="BW159" s="139"/>
      <c r="BX159" s="139"/>
      <c r="BY159" s="139"/>
      <c r="BZ159" s="139"/>
      <c r="CA159" s="139"/>
      <c r="CB159" s="139"/>
      <c r="CC159" s="139"/>
      <c r="CD159" s="139"/>
      <c r="CE159" s="139"/>
      <c r="CF159" s="139"/>
      <c r="CG159" s="139"/>
    </row>
    <row r="160" spans="1:8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139"/>
      <c r="BC160" s="188"/>
      <c r="BD160" s="188"/>
      <c r="BE160" s="188"/>
      <c r="BF160" s="189"/>
      <c r="BG160" s="63"/>
      <c r="BH160" s="139"/>
      <c r="BI160" s="139"/>
      <c r="BJ160" s="139"/>
      <c r="BK160" s="139"/>
      <c r="BL160" s="139"/>
      <c r="BM160" s="139"/>
      <c r="BN160" s="139"/>
      <c r="BO160" s="139"/>
      <c r="BP160" s="139"/>
      <c r="BQ160" s="139"/>
      <c r="BR160" s="139"/>
      <c r="BS160" s="139"/>
      <c r="BT160" s="139"/>
      <c r="BU160" s="139"/>
      <c r="BV160" s="139"/>
      <c r="BW160" s="139"/>
      <c r="BX160" s="139"/>
      <c r="BY160" s="139"/>
      <c r="BZ160" s="139"/>
      <c r="CA160" s="139"/>
      <c r="CB160" s="139"/>
      <c r="CC160" s="139"/>
      <c r="CD160" s="139"/>
      <c r="CE160" s="139"/>
      <c r="CF160" s="139"/>
      <c r="CG160" s="139"/>
    </row>
    <row r="161" spans="1:8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139"/>
      <c r="BC161" s="188"/>
      <c r="BD161" s="188"/>
      <c r="BE161" s="188"/>
      <c r="BF161" s="189"/>
      <c r="BG161" s="63"/>
      <c r="BH161" s="139"/>
      <c r="BI161" s="139"/>
      <c r="BJ161" s="139"/>
      <c r="BK161" s="139"/>
      <c r="BL161" s="139"/>
      <c r="BM161" s="139"/>
      <c r="BN161" s="139"/>
      <c r="BO161" s="139"/>
      <c r="BP161" s="139"/>
      <c r="BQ161" s="139"/>
      <c r="BR161" s="139"/>
      <c r="BS161" s="139"/>
      <c r="BT161" s="139"/>
      <c r="BU161" s="139"/>
      <c r="BV161" s="139"/>
      <c r="BW161" s="139"/>
      <c r="BX161" s="139"/>
      <c r="BY161" s="139"/>
      <c r="BZ161" s="139"/>
      <c r="CA161" s="139"/>
      <c r="CB161" s="139"/>
      <c r="CC161" s="139"/>
      <c r="CD161" s="139"/>
      <c r="CE161" s="139"/>
      <c r="CF161" s="139"/>
      <c r="CG161" s="139"/>
    </row>
    <row r="162" spans="1:8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139"/>
      <c r="BC162" s="188"/>
      <c r="BD162" s="188"/>
      <c r="BE162" s="188"/>
      <c r="BF162" s="189"/>
      <c r="BG162" s="63"/>
      <c r="BH162" s="139"/>
      <c r="BI162" s="139"/>
      <c r="BJ162" s="139"/>
      <c r="BK162" s="139"/>
      <c r="BL162" s="139"/>
      <c r="BM162" s="139"/>
      <c r="BN162" s="139"/>
      <c r="BO162" s="139"/>
      <c r="BP162" s="139"/>
      <c r="BQ162" s="139"/>
      <c r="BR162" s="139"/>
      <c r="BS162" s="139"/>
      <c r="BT162" s="139"/>
      <c r="BU162" s="139"/>
      <c r="BV162" s="139"/>
      <c r="BW162" s="139"/>
      <c r="BX162" s="139"/>
      <c r="BY162" s="139"/>
      <c r="BZ162" s="139"/>
      <c r="CA162" s="139"/>
      <c r="CB162" s="139"/>
      <c r="CC162" s="139"/>
      <c r="CD162" s="139"/>
      <c r="CE162" s="139"/>
      <c r="CF162" s="139"/>
      <c r="CG162" s="139"/>
    </row>
    <row r="163" spans="1:8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139"/>
      <c r="BC163" s="188"/>
      <c r="BD163" s="188"/>
      <c r="BE163" s="188"/>
      <c r="BF163" s="189"/>
      <c r="BG163" s="63"/>
      <c r="BH163" s="139"/>
      <c r="BI163" s="139"/>
      <c r="BJ163" s="139"/>
      <c r="BK163" s="139"/>
      <c r="BL163" s="139"/>
      <c r="BM163" s="139"/>
      <c r="BN163" s="139"/>
      <c r="BO163" s="139"/>
      <c r="BP163" s="139"/>
      <c r="BQ163" s="139"/>
      <c r="BR163" s="139"/>
      <c r="BS163" s="139"/>
      <c r="BT163" s="139"/>
      <c r="BU163" s="139"/>
      <c r="BV163" s="139"/>
      <c r="BW163" s="139"/>
      <c r="BX163" s="139"/>
      <c r="BY163" s="139"/>
      <c r="BZ163" s="139"/>
      <c r="CA163" s="139"/>
      <c r="CB163" s="139"/>
      <c r="CC163" s="139"/>
      <c r="CD163" s="139"/>
      <c r="CE163" s="139"/>
      <c r="CF163" s="139"/>
      <c r="CG163" s="139"/>
    </row>
    <row r="164" spans="1:8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139"/>
      <c r="BC164" s="188"/>
      <c r="BD164" s="188"/>
      <c r="BE164" s="188"/>
      <c r="BF164" s="189"/>
      <c r="BG164" s="63"/>
      <c r="BH164" s="139"/>
      <c r="BI164" s="139"/>
      <c r="BJ164" s="139"/>
      <c r="BK164" s="139"/>
      <c r="BL164" s="139"/>
      <c r="BM164" s="139"/>
      <c r="BN164" s="139"/>
      <c r="BO164" s="139"/>
      <c r="BP164" s="139"/>
      <c r="BQ164" s="139"/>
      <c r="BR164" s="139"/>
      <c r="BS164" s="139"/>
      <c r="BT164" s="139"/>
      <c r="BU164" s="139"/>
      <c r="BV164" s="139"/>
      <c r="BW164" s="139"/>
      <c r="BX164" s="139"/>
      <c r="BY164" s="139"/>
      <c r="BZ164" s="139"/>
      <c r="CA164" s="139"/>
      <c r="CB164" s="139"/>
      <c r="CC164" s="139"/>
      <c r="CD164" s="139"/>
      <c r="CE164" s="139"/>
      <c r="CF164" s="139"/>
      <c r="CG164" s="139"/>
    </row>
    <row r="165" spans="1:8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139"/>
      <c r="BC165" s="188"/>
      <c r="BD165" s="188"/>
      <c r="BE165" s="188"/>
      <c r="BF165" s="189"/>
      <c r="BG165" s="63"/>
      <c r="BH165" s="139"/>
      <c r="BI165" s="139"/>
      <c r="BJ165" s="139"/>
      <c r="BK165" s="139"/>
      <c r="BL165" s="139"/>
      <c r="BM165" s="139"/>
      <c r="BN165" s="139"/>
      <c r="BO165" s="139"/>
      <c r="BP165" s="139"/>
      <c r="BQ165" s="139"/>
      <c r="BR165" s="139"/>
      <c r="BS165" s="139"/>
      <c r="BT165" s="139"/>
      <c r="BU165" s="139"/>
      <c r="BV165" s="139"/>
      <c r="BW165" s="139"/>
      <c r="BX165" s="139"/>
      <c r="BY165" s="139"/>
      <c r="BZ165" s="139"/>
      <c r="CA165" s="139"/>
      <c r="CB165" s="139"/>
      <c r="CC165" s="139"/>
      <c r="CD165" s="139"/>
      <c r="CE165" s="139"/>
      <c r="CF165" s="139"/>
      <c r="CG165" s="139"/>
    </row>
    <row r="166" spans="1:8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139"/>
      <c r="BC166" s="188"/>
      <c r="BD166" s="188"/>
      <c r="BE166" s="188"/>
      <c r="BF166" s="189"/>
      <c r="BG166" s="63"/>
      <c r="BH166" s="139"/>
      <c r="BI166" s="139"/>
      <c r="BJ166" s="139"/>
      <c r="BK166" s="139"/>
      <c r="BL166" s="139"/>
      <c r="BM166" s="139"/>
      <c r="BN166" s="139"/>
      <c r="BO166" s="139"/>
      <c r="BP166" s="139"/>
      <c r="BQ166" s="139"/>
      <c r="BR166" s="139"/>
      <c r="BS166" s="139"/>
      <c r="BT166" s="139"/>
      <c r="BU166" s="139"/>
      <c r="BV166" s="139"/>
      <c r="BW166" s="139"/>
      <c r="BX166" s="139"/>
      <c r="BY166" s="139"/>
      <c r="BZ166" s="139"/>
      <c r="CA166" s="139"/>
      <c r="CB166" s="139"/>
      <c r="CC166" s="139"/>
      <c r="CD166" s="139"/>
      <c r="CE166" s="139"/>
      <c r="CF166" s="139"/>
      <c r="CG166" s="139"/>
    </row>
    <row r="167" spans="1:8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139"/>
      <c r="BC167" s="188"/>
      <c r="BD167" s="188"/>
      <c r="BE167" s="188"/>
      <c r="BF167" s="189"/>
      <c r="BG167" s="63"/>
      <c r="BH167" s="139"/>
      <c r="BI167" s="139"/>
      <c r="BJ167" s="139"/>
      <c r="BK167" s="139"/>
      <c r="BL167" s="139"/>
      <c r="BM167" s="139"/>
      <c r="BN167" s="139"/>
      <c r="BO167" s="139"/>
      <c r="BP167" s="139"/>
      <c r="BQ167" s="139"/>
      <c r="BR167" s="139"/>
      <c r="BS167" s="139"/>
      <c r="BT167" s="139"/>
      <c r="BU167" s="139"/>
      <c r="BV167" s="139"/>
      <c r="BW167" s="139"/>
      <c r="BX167" s="139"/>
      <c r="BY167" s="139"/>
      <c r="BZ167" s="139"/>
      <c r="CA167" s="139"/>
      <c r="CB167" s="139"/>
      <c r="CC167" s="139"/>
      <c r="CD167" s="139"/>
      <c r="CE167" s="139"/>
      <c r="CF167" s="139"/>
      <c r="CG167" s="139"/>
    </row>
  </sheetData>
  <sheetProtection password="C621" sheet="1" objects="1" scenarios="1" selectLockedCells="1"/>
  <protectedRanges>
    <protectedRange sqref="F25:U64" name="Диапазон2"/>
    <protectedRange sqref="AU6" name="Диапазон1"/>
  </protectedRanges>
  <mergeCells count="31">
    <mergeCell ref="CF27:CG27"/>
    <mergeCell ref="CE25:CG25"/>
    <mergeCell ref="BK9:BZ9"/>
    <mergeCell ref="BK10:BT10"/>
    <mergeCell ref="BU10:BZ10"/>
    <mergeCell ref="I2:K2"/>
    <mergeCell ref="L2:N2"/>
    <mergeCell ref="O2:P2"/>
    <mergeCell ref="C4:F4"/>
    <mergeCell ref="B9:B11"/>
    <mergeCell ref="C9:C11"/>
    <mergeCell ref="D9:D11"/>
    <mergeCell ref="E9:E11"/>
    <mergeCell ref="E2:H2"/>
    <mergeCell ref="F10:O10"/>
    <mergeCell ref="P10:U10"/>
    <mergeCell ref="F9:U9"/>
    <mergeCell ref="O6:U6"/>
    <mergeCell ref="BA9:BA11"/>
    <mergeCell ref="C8:AF8"/>
    <mergeCell ref="G4:Y4"/>
    <mergeCell ref="AU9:AU11"/>
    <mergeCell ref="AV9:AV11"/>
    <mergeCell ref="AW9:AW11"/>
    <mergeCell ref="AX9:AX11"/>
    <mergeCell ref="AY9:AY11"/>
    <mergeCell ref="AZ9:AZ11"/>
    <mergeCell ref="K6:N6"/>
    <mergeCell ref="AX7:AZ7"/>
    <mergeCell ref="AX8:AZ8"/>
    <mergeCell ref="AV6:AX6"/>
  </mergeCells>
  <conditionalFormatting sqref="F25:AT64">
    <cfRule type="expression" dxfId="21" priority="10">
      <formula>AND(OR($C25&lt;&gt;"",$D25&lt;&gt;""),$A25=1,ISBLANK(F25))</formula>
    </cfRule>
  </conditionalFormatting>
  <conditionalFormatting sqref="AU6">
    <cfRule type="cellIs" dxfId="20" priority="9" stopIfTrue="1" operator="equal">
      <formula>"НЕТ"</formula>
    </cfRule>
  </conditionalFormatting>
  <conditionalFormatting sqref="F1:W5 X19:Y20 Z24:AT24 F13:W20 F12:Y12 V25:Y64 F21:Y24 F7:W8 F6:N6 F25:W1048576 V6">
    <cfRule type="containsErrors" dxfId="19" priority="7">
      <formula>ISERROR(F1)</formula>
    </cfRule>
  </conditionalFormatting>
  <conditionalFormatting sqref="AV6">
    <cfRule type="expression" dxfId="18" priority="4">
      <formula>"$AV$6=1"</formula>
    </cfRule>
  </conditionalFormatting>
  <conditionalFormatting sqref="CA21:CA24 BK12:BZ64">
    <cfRule type="containsErrors" dxfId="17" priority="2">
      <formula>ISERROR(BK12)</formula>
    </cfRule>
  </conditionalFormatting>
  <conditionalFormatting sqref="BK25:BZ64">
    <cfRule type="expression" dxfId="16" priority="3">
      <formula>AND(OR($C25&lt;&gt;"",$D25&lt;&gt;""),$A25=1,ISBLANK(BK25))</formula>
    </cfRule>
  </conditionalFormatting>
  <conditionalFormatting sqref="CA20">
    <cfRule type="containsErrors" dxfId="15" priority="1">
      <formula>ISERROR(CA20)</formula>
    </cfRule>
  </conditionalFormatting>
  <dataValidations xWindow="876" yWindow="483" count="7">
    <dataValidation allowBlank="1" showDropDown="1" showInputMessage="1" showErrorMessage="1" sqref="AG25:AT64"/>
    <dataValidation type="list" operator="equal" allowBlank="1" showInputMessage="1" showErrorMessage="1" prompt="После внесения в таблицу данных для всех учащихся, принимавших участие в тестировании, выберите &quot;Да&quot;" sqref="AU6">
      <formula1>"ДА,НЕТ"</formula1>
    </dataValidation>
    <dataValidation allowBlank="1" showDropDown="1" showErrorMessage="1" prompt="Возможные значения: 0, 1._x000a_Если ученик не дал ответ - N." sqref="V25:Y64 BK25:BZ64"/>
    <dataValidation type="list" allowBlank="1" showDropDown="1" showInputMessage="1" showErrorMessage="1" prompt="Возможные значения: 0, 1._x000a_Если ученик не дал ответ - N." sqref="AC25:AD64 Z25:AA64">
      <formula1>$B$2:$D$2</formula1>
    </dataValidation>
    <dataValidation type="list" allowBlank="1" showDropDown="1" showInputMessage="1" showErrorMessage="1" prompt="Возможные значения: 0, 1._x000a_Если ученик не дал ответ - N." sqref="AF25:AF64">
      <formula1>#REF!</formula1>
    </dataValidation>
    <dataValidation type="list" allowBlank="1" showDropDown="1" showInputMessage="1" showErrorMessage="1" prompt="Возможные значения: 0, 1, 2._x000a_Если ученик не дал ответ - N." sqref="AB25:AB64 AE25:AE64">
      <formula1>#REF!</formula1>
    </dataValidation>
    <dataValidation allowBlank="1" showDropDown="1" showInputMessage="1" showErrorMessage="1" prompt="Введите ответ учащегося." sqref="H25:H64 G25:G64 M25:M64"/>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extLst>
    <ext xmlns:x14="http://schemas.microsoft.com/office/spreadsheetml/2009/9/main" uri="{CCE6A557-97BC-4b89-ADB6-D9C93CAAB3DF}">
      <x14:dataValidations xmlns:xm="http://schemas.microsoft.com/office/excel/2006/main" xWindow="876" yWindow="483" count="6">
        <x14:dataValidation type="list" allowBlank="1" showDropDown="1" showInputMessage="1" showErrorMessage="1" prompt="Возможные значения: 0, 1._x000a_Если ученик не дал ответ - N.">
          <x14:formula1>
            <xm:f>Рабочий!$B$1:$D$1</xm:f>
          </x14:formula1>
          <xm:sqref>F25:F64 K25:L64</xm:sqref>
        </x14:dataValidation>
        <x14:dataValidation type="list" allowBlank="1" showDropDown="1" showInputMessage="1" showErrorMessage="1" prompt="Возможные значения: 1, 2, 3._x000a_Если ученик не дал ответ - N.">
          <x14:formula1>
            <xm:f>Рабочий!$B$3:$E$3</xm:f>
          </x14:formula1>
          <xm:sqref>I25:I64</xm:sqref>
        </x14:dataValidation>
        <x14:dataValidation type="list" allowBlank="1" showDropDown="1" showInputMessage="1" showErrorMessage="1" prompt="Возможные значения: 1, 2, 3, 4._x000a_Если ученик не дал ответ - N.">
          <x14:formula1>
            <xm:f>Рабочий!$B$4:$F$4</xm:f>
          </x14:formula1>
          <xm:sqref>J25:J64 N25:O64</xm:sqref>
        </x14:dataValidation>
        <x14:dataValidation type="list" allowBlank="1" showDropDown="1" showInputMessage="1" showErrorMessage="1" prompt="Возможные значения: 0, 1, 2._x000a_Если ученик не дал ответ - N.">
          <x14:formula1>
            <xm:f>Рабочий!$B$2:$E$2</xm:f>
          </x14:formula1>
          <xm:sqref>P25:Q64</xm:sqref>
        </x14:dataValidation>
        <x14:dataValidation type="list" allowBlank="1" showDropDown="1" showInputMessage="1" showErrorMessage="1" prompt="Возможные значения: 0, 1._x000a_Если ученик не дал ответ - N.">
          <x14:formula1>
            <xm:f>Рабочий!$B$1:$D$1</xm:f>
          </x14:formula1>
          <xm:sqref>R25:T64</xm:sqref>
        </x14:dataValidation>
        <x14:dataValidation type="list" allowBlank="1" showDropDown="1" showInputMessage="1" showErrorMessage="1" prompt="Возможные значения: 0, 1, 2._x000a_Если ученик не дал ответ - N.">
          <x14:formula1>
            <xm:f>Рабочий!$B$2:$E$2</xm:f>
          </x14:formula1>
          <xm:sqref>U25:U64</xm:sqref>
        </x14:dataValidation>
      </x14:dataValidations>
    </ext>
  </extLst>
</worksheet>
</file>

<file path=xl/worksheets/sheet5.xml><?xml version="1.0" encoding="utf-8"?>
<worksheet xmlns="http://schemas.openxmlformats.org/spreadsheetml/2006/main" xmlns:r="http://schemas.openxmlformats.org/officeDocument/2006/relationships">
  <sheetPr codeName="Лист3">
    <tabColor rgb="FFFFFF00"/>
  </sheetPr>
  <dimension ref="A1:DM167"/>
  <sheetViews>
    <sheetView showGridLines="0" topLeftCell="D1" zoomScale="90" zoomScaleNormal="90" zoomScalePageLayoutView="90" workbookViewId="0">
      <selection activeCell="K6" sqref="K6:N6"/>
    </sheetView>
  </sheetViews>
  <sheetFormatPr defaultRowHeight="12.75"/>
  <cols>
    <col min="1" max="1" width="16.5703125" style="6" hidden="1" customWidth="1"/>
    <col min="2" max="2" width="4.85546875" style="6" customWidth="1"/>
    <col min="3" max="3" width="4.28515625" style="6" bestFit="1" customWidth="1"/>
    <col min="4" max="4" width="29" style="6" customWidth="1"/>
    <col min="5" max="5" width="4" style="6" customWidth="1"/>
    <col min="6" max="19" width="7.85546875" style="6" customWidth="1"/>
    <col min="20" max="25" width="5.5703125" style="6" hidden="1" customWidth="1"/>
    <col min="26" max="27" width="5.42578125" style="6" hidden="1" customWidth="1"/>
    <col min="28" max="28" width="5.7109375" style="6" hidden="1" customWidth="1"/>
    <col min="29" max="46" width="5.42578125" style="6" hidden="1" customWidth="1"/>
    <col min="47" max="47" width="7.85546875" style="6" customWidth="1"/>
    <col min="48" max="48" width="8.5703125" style="6" customWidth="1"/>
    <col min="49" max="49" width="14.7109375" style="6" customWidth="1"/>
    <col min="50" max="50" width="15.85546875" style="6" customWidth="1"/>
    <col min="51" max="51" width="14.7109375" style="6" customWidth="1"/>
    <col min="52" max="52" width="16.140625" style="6" customWidth="1"/>
    <col min="53" max="53" width="18.7109375" style="6" customWidth="1"/>
    <col min="54" max="54" width="8.140625" style="1" customWidth="1"/>
    <col min="55" max="56" width="8.140625" style="194" customWidth="1"/>
    <col min="57" max="57" width="12" style="194" customWidth="1"/>
    <col min="58" max="58" width="8.28515625" style="194" customWidth="1"/>
    <col min="59" max="59" width="13.140625" style="1" customWidth="1"/>
    <col min="60" max="60" width="5.42578125" style="1" customWidth="1"/>
    <col min="61" max="61" width="8.28515625" style="1" customWidth="1"/>
    <col min="62" max="62" width="4.28515625" style="1" hidden="1" customWidth="1"/>
    <col min="63" max="76" width="5.5703125" style="1" hidden="1" customWidth="1"/>
    <col min="77" max="90" width="4.28515625" style="1" hidden="1" customWidth="1"/>
    <col min="91" max="93" width="9.5703125" style="1" hidden="1" customWidth="1"/>
    <col min="94" max="94" width="8.28515625" style="1" customWidth="1"/>
    <col min="95" max="117" width="4" style="1" customWidth="1"/>
    <col min="118" max="16384" width="9.140625" style="6"/>
  </cols>
  <sheetData>
    <row r="1" spans="1:117" ht="17.25" customHeight="1">
      <c r="BB1" s="139"/>
      <c r="BC1" s="188"/>
      <c r="BD1" s="188"/>
      <c r="BE1" s="188"/>
      <c r="BF1" s="189"/>
      <c r="BG1" s="63"/>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row>
    <row r="2" spans="1:117" ht="30.75" customHeight="1">
      <c r="B2" s="62"/>
      <c r="C2" s="42"/>
      <c r="D2" s="44"/>
      <c r="E2" s="447" t="s">
        <v>14</v>
      </c>
      <c r="F2" s="447"/>
      <c r="G2" s="447"/>
      <c r="H2" s="448"/>
      <c r="I2" s="443">
        <f>IF(NOT(ISBLANK('СПИСОК КЛАССА'!F1)),'СПИСОК КЛАССА'!F1,"")</f>
        <v>3866</v>
      </c>
      <c r="J2" s="444"/>
      <c r="K2" s="445"/>
      <c r="L2" s="446" t="s">
        <v>15</v>
      </c>
      <c r="M2" s="447"/>
      <c r="N2" s="448"/>
      <c r="O2" s="449" t="str">
        <f>IF(NOT(ISBLANK('СПИСОК КЛАССА'!H1)),'СПИСОК КЛАССА'!H1,"")</f>
        <v>0101</v>
      </c>
      <c r="P2" s="449"/>
      <c r="Q2" s="45"/>
      <c r="R2" s="45"/>
      <c r="S2" s="45"/>
      <c r="T2" s="45"/>
      <c r="U2" s="45"/>
      <c r="V2" s="45"/>
      <c r="W2" s="45"/>
      <c r="X2" s="45"/>
      <c r="Y2" s="45"/>
      <c r="Z2" s="45"/>
      <c r="AB2" s="45"/>
      <c r="AC2" s="45"/>
      <c r="AD2" s="45"/>
      <c r="AE2" s="45"/>
      <c r="AF2" s="45"/>
      <c r="AG2" s="45"/>
      <c r="AH2" s="45"/>
      <c r="AI2" s="45"/>
      <c r="AJ2" s="45"/>
      <c r="AK2" s="45"/>
      <c r="AL2" s="45"/>
      <c r="AM2" s="45"/>
      <c r="AN2" s="45"/>
      <c r="AO2" s="45"/>
      <c r="AP2" s="45"/>
      <c r="AQ2" s="45"/>
      <c r="AR2" s="45"/>
      <c r="AS2" s="45"/>
      <c r="AT2" s="45"/>
      <c r="AU2" s="45"/>
      <c r="AV2" s="42"/>
      <c r="AW2" s="128"/>
      <c r="AX2" s="129"/>
      <c r="AY2" s="129"/>
      <c r="AZ2" s="129"/>
      <c r="BA2" s="129"/>
      <c r="BB2" s="139"/>
      <c r="BC2" s="188"/>
      <c r="BD2" s="188"/>
      <c r="BE2" s="188"/>
      <c r="BF2" s="189"/>
      <c r="BG2" s="63"/>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row>
    <row r="3" spans="1:117">
      <c r="B3" s="62"/>
      <c r="C3" s="42"/>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130"/>
      <c r="AW3" s="130"/>
      <c r="AX3" s="129"/>
      <c r="AY3" s="129"/>
      <c r="AZ3" s="129"/>
      <c r="BA3" s="129"/>
      <c r="BB3" s="139"/>
      <c r="BC3" s="188"/>
      <c r="BD3" s="188"/>
      <c r="BE3" s="188"/>
      <c r="BF3" s="189"/>
      <c r="BG3" s="63"/>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row>
    <row r="4" spans="1:117" s="10" customFormat="1" ht="23.25" customHeight="1" thickBot="1">
      <c r="B4" s="50"/>
      <c r="C4" s="450" t="s">
        <v>22</v>
      </c>
      <c r="D4" s="450"/>
      <c r="E4" s="450"/>
      <c r="F4" s="450"/>
      <c r="G4" s="426" t="str">
        <f>IF(NOT(ISBLANK('СПИСОК КЛАССА'!E3)),'СПИСОК КЛАССА'!E3,"")</f>
        <v>муниципальное общеобразовательное учреждение средняя общеобразовательная школа с углубленным изучением отдельных предметов № 80</v>
      </c>
      <c r="H4" s="426"/>
      <c r="I4" s="426"/>
      <c r="J4" s="426"/>
      <c r="K4" s="426"/>
      <c r="L4" s="426"/>
      <c r="M4" s="426"/>
      <c r="N4" s="426"/>
      <c r="O4" s="426"/>
      <c r="P4" s="426"/>
      <c r="Q4" s="426"/>
      <c r="R4" s="426"/>
      <c r="S4" s="426"/>
      <c r="T4" s="426"/>
      <c r="U4" s="426"/>
      <c r="V4" s="426"/>
      <c r="W4" s="426"/>
      <c r="X4" s="426"/>
      <c r="Y4" s="426"/>
      <c r="Z4" s="88"/>
      <c r="AA4" s="88"/>
      <c r="AB4" s="88"/>
      <c r="AC4" s="88"/>
      <c r="AD4" s="88"/>
      <c r="AE4" s="88"/>
      <c r="AF4" s="88"/>
      <c r="AG4" s="88"/>
      <c r="AH4" s="88"/>
      <c r="AI4" s="88"/>
      <c r="AJ4" s="88"/>
      <c r="AK4" s="88"/>
      <c r="AL4" s="88"/>
      <c r="AM4" s="88"/>
      <c r="AN4" s="88"/>
      <c r="AO4" s="88"/>
      <c r="AP4" s="88"/>
      <c r="AQ4" s="88"/>
      <c r="AR4" s="88"/>
      <c r="AS4" s="88"/>
      <c r="AT4" s="88"/>
      <c r="AU4" s="49"/>
      <c r="AV4" s="130"/>
      <c r="AW4" s="131"/>
      <c r="AX4" s="132"/>
      <c r="AY4" s="132"/>
      <c r="AZ4" s="132"/>
      <c r="BA4" s="132"/>
      <c r="BB4" s="64"/>
      <c r="BC4" s="190"/>
      <c r="BD4" s="190"/>
      <c r="BE4" s="190"/>
      <c r="BF4" s="190"/>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row>
    <row r="5" spans="1:117" ht="13.5" thickBot="1">
      <c r="B5" s="62"/>
      <c r="C5" s="42"/>
      <c r="D5" s="51"/>
      <c r="E5" s="48"/>
      <c r="F5" s="48"/>
      <c r="G5" s="42"/>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133"/>
      <c r="AX5" s="134"/>
      <c r="AY5" s="134"/>
      <c r="AZ5" s="134"/>
      <c r="BA5" s="134"/>
      <c r="BB5" s="139"/>
      <c r="BC5" s="188"/>
      <c r="BD5" s="188"/>
      <c r="BE5" s="188"/>
      <c r="BF5" s="189"/>
      <c r="BG5" s="63"/>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row>
    <row r="6" spans="1:117" ht="30" customHeight="1" thickBot="1">
      <c r="B6" s="62"/>
      <c r="C6" s="42"/>
      <c r="D6" s="52" t="s">
        <v>23</v>
      </c>
      <c r="E6" s="52"/>
      <c r="F6" s="53">
        <f ca="1">$A$24</f>
        <v>29</v>
      </c>
      <c r="G6" s="42"/>
      <c r="I6" s="42"/>
      <c r="J6" s="52" t="s">
        <v>16</v>
      </c>
      <c r="K6" s="439" t="s">
        <v>365</v>
      </c>
      <c r="L6" s="439"/>
      <c r="M6" s="439"/>
      <c r="N6" s="439"/>
      <c r="O6" s="471" t="s">
        <v>17</v>
      </c>
      <c r="P6" s="471"/>
      <c r="Q6" s="471"/>
      <c r="R6" s="471"/>
      <c r="S6" s="471"/>
      <c r="T6" s="304"/>
      <c r="U6" s="304"/>
      <c r="V6" s="47"/>
      <c r="AA6" s="45"/>
      <c r="AU6" s="54" t="s">
        <v>359</v>
      </c>
      <c r="AV6" s="441"/>
      <c r="AW6" s="442"/>
      <c r="AX6" s="442"/>
      <c r="AY6" s="212"/>
      <c r="AZ6" s="269">
        <f>COUNTA(F11:AT11)</f>
        <v>14</v>
      </c>
      <c r="BA6" s="212"/>
      <c r="BB6" s="139"/>
      <c r="BC6" s="188"/>
      <c r="BD6" s="188"/>
      <c r="BE6" s="188"/>
      <c r="BF6" s="189"/>
      <c r="BG6" s="63"/>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row>
    <row r="7" spans="1:117">
      <c r="B7" s="62"/>
      <c r="C7" s="42"/>
      <c r="D7" s="55"/>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V7" s="47"/>
      <c r="AW7" s="130"/>
      <c r="AX7" s="440"/>
      <c r="AY7" s="440"/>
      <c r="AZ7" s="440"/>
      <c r="BA7" s="134"/>
      <c r="BB7" s="139"/>
      <c r="BC7" s="188"/>
      <c r="BD7" s="188"/>
      <c r="BE7" s="188"/>
      <c r="BF7" s="189"/>
      <c r="BG7" s="63"/>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row>
    <row r="8" spans="1:117" ht="16.5" thickBot="1">
      <c r="B8" s="65"/>
      <c r="C8" s="425" t="s">
        <v>193</v>
      </c>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270"/>
      <c r="AH8" s="270"/>
      <c r="AI8" s="270"/>
      <c r="AJ8" s="270"/>
      <c r="AK8" s="270"/>
      <c r="AL8" s="270"/>
      <c r="AM8" s="270"/>
      <c r="AN8" s="270"/>
      <c r="AO8" s="89"/>
      <c r="AP8" s="89"/>
      <c r="AQ8" s="89"/>
      <c r="AR8" s="89"/>
      <c r="AS8" s="89"/>
      <c r="AT8" s="89"/>
      <c r="AU8" s="89"/>
      <c r="AV8" s="89"/>
      <c r="AW8" s="135"/>
      <c r="AX8" s="440"/>
      <c r="AY8" s="440"/>
      <c r="AZ8" s="440"/>
      <c r="BA8" s="134"/>
      <c r="BB8" s="139"/>
      <c r="BC8" s="188"/>
      <c r="BD8" s="188"/>
      <c r="BE8" s="188"/>
      <c r="BF8" s="189"/>
      <c r="BG8" s="63"/>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row>
    <row r="9" spans="1:117" ht="34.5" customHeight="1">
      <c r="A9" s="56"/>
      <c r="B9" s="451" t="s">
        <v>10</v>
      </c>
      <c r="C9" s="454" t="s">
        <v>18</v>
      </c>
      <c r="D9" s="457" t="s">
        <v>11</v>
      </c>
      <c r="E9" s="460" t="s">
        <v>24</v>
      </c>
      <c r="F9" s="483" t="s">
        <v>25</v>
      </c>
      <c r="G9" s="484"/>
      <c r="H9" s="484"/>
      <c r="I9" s="484"/>
      <c r="J9" s="484"/>
      <c r="K9" s="484"/>
      <c r="L9" s="484"/>
      <c r="M9" s="484"/>
      <c r="N9" s="484"/>
      <c r="O9" s="484"/>
      <c r="P9" s="484"/>
      <c r="Q9" s="484"/>
      <c r="R9" s="484"/>
      <c r="S9" s="484"/>
      <c r="T9" s="305"/>
      <c r="U9" s="258"/>
      <c r="V9" s="242"/>
      <c r="W9" s="242"/>
      <c r="X9" s="258"/>
      <c r="Y9" s="242"/>
      <c r="Z9" s="242"/>
      <c r="AA9" s="242"/>
      <c r="AB9" s="242"/>
      <c r="AC9" s="242"/>
      <c r="AD9" s="242"/>
      <c r="AE9" s="242"/>
      <c r="AF9" s="242"/>
      <c r="AG9" s="242"/>
      <c r="AH9" s="242"/>
      <c r="AI9" s="242"/>
      <c r="AJ9" s="242"/>
      <c r="AK9" s="242"/>
      <c r="AL9" s="242"/>
      <c r="AM9" s="242"/>
      <c r="AN9" s="242"/>
      <c r="AO9" s="242"/>
      <c r="AP9" s="242"/>
      <c r="AQ9" s="242"/>
      <c r="AR9" s="242"/>
      <c r="AS9" s="242"/>
      <c r="AT9" s="243"/>
      <c r="AU9" s="427" t="s">
        <v>197</v>
      </c>
      <c r="AV9" s="430" t="s">
        <v>19</v>
      </c>
      <c r="AW9" s="433" t="s">
        <v>149</v>
      </c>
      <c r="AX9" s="433" t="s">
        <v>44</v>
      </c>
      <c r="AY9" s="436" t="s">
        <v>198</v>
      </c>
      <c r="AZ9" s="433" t="s">
        <v>45</v>
      </c>
      <c r="BA9" s="422" t="s">
        <v>26</v>
      </c>
      <c r="BB9" s="139"/>
      <c r="BC9" s="188"/>
      <c r="BD9" s="188"/>
      <c r="BE9" s="188"/>
      <c r="BF9" s="189"/>
      <c r="BG9" s="63"/>
      <c r="BH9" s="139"/>
      <c r="BI9" s="139"/>
      <c r="BJ9" s="139"/>
      <c r="BK9" s="469" t="s">
        <v>25</v>
      </c>
      <c r="BL9" s="470"/>
      <c r="BM9" s="470"/>
      <c r="BN9" s="470"/>
      <c r="BO9" s="470"/>
      <c r="BP9" s="470"/>
      <c r="BQ9" s="470"/>
      <c r="BR9" s="470"/>
      <c r="BS9" s="470"/>
      <c r="BT9" s="470"/>
      <c r="BU9" s="470"/>
      <c r="BV9" s="470"/>
      <c r="BW9" s="470"/>
      <c r="BX9" s="470"/>
    </row>
    <row r="10" spans="1:117" ht="35.25" customHeight="1" thickBot="1">
      <c r="A10" s="57"/>
      <c r="B10" s="452"/>
      <c r="C10" s="455"/>
      <c r="D10" s="458"/>
      <c r="E10" s="461"/>
      <c r="F10" s="463" t="s">
        <v>142</v>
      </c>
      <c r="G10" s="464"/>
      <c r="H10" s="464"/>
      <c r="I10" s="464"/>
      <c r="J10" s="464"/>
      <c r="K10" s="464"/>
      <c r="L10" s="464"/>
      <c r="M10" s="464"/>
      <c r="N10" s="464"/>
      <c r="O10" s="464"/>
      <c r="P10" s="464"/>
      <c r="Q10" s="482" t="s">
        <v>196</v>
      </c>
      <c r="R10" s="482"/>
      <c r="S10" s="482"/>
      <c r="T10" s="277"/>
      <c r="U10" s="278"/>
      <c r="V10" s="277"/>
      <c r="W10" s="278"/>
      <c r="X10" s="181"/>
      <c r="Y10" s="87"/>
      <c r="Z10" s="87"/>
      <c r="AA10" s="87"/>
      <c r="AB10" s="87"/>
      <c r="AC10" s="87"/>
      <c r="AD10" s="87"/>
      <c r="AE10" s="87"/>
      <c r="AF10" s="87"/>
      <c r="AG10" s="87"/>
      <c r="AH10" s="87"/>
      <c r="AI10" s="87"/>
      <c r="AJ10" s="87"/>
      <c r="AK10" s="87"/>
      <c r="AL10" s="87"/>
      <c r="AM10" s="87"/>
      <c r="AN10" s="87"/>
      <c r="AO10" s="87"/>
      <c r="AP10" s="87"/>
      <c r="AQ10" s="87"/>
      <c r="AR10" s="87"/>
      <c r="AS10" s="87"/>
      <c r="AT10" s="202"/>
      <c r="AU10" s="428"/>
      <c r="AV10" s="431"/>
      <c r="AW10" s="434"/>
      <c r="AX10" s="434"/>
      <c r="AY10" s="437"/>
      <c r="AZ10" s="434"/>
      <c r="BA10" s="423"/>
      <c r="BB10" s="139"/>
      <c r="BC10" s="188"/>
      <c r="BD10" s="188"/>
      <c r="BE10" s="188"/>
      <c r="BF10" s="189"/>
      <c r="BG10" s="63"/>
      <c r="BH10" s="139"/>
      <c r="BI10" s="139"/>
      <c r="BJ10" s="139"/>
      <c r="BK10" s="463" t="s">
        <v>142</v>
      </c>
      <c r="BL10" s="464"/>
      <c r="BM10" s="464"/>
      <c r="BN10" s="464"/>
      <c r="BO10" s="464"/>
      <c r="BP10" s="464"/>
      <c r="BQ10" s="464"/>
      <c r="BR10" s="464"/>
      <c r="BS10" s="464"/>
      <c r="BT10" s="464"/>
      <c r="BU10" s="464"/>
      <c r="BV10" s="482" t="s">
        <v>196</v>
      </c>
      <c r="BW10" s="482"/>
      <c r="BX10" s="482"/>
      <c r="BZ10" s="485" t="s">
        <v>199</v>
      </c>
      <c r="CA10" s="485"/>
      <c r="CB10" s="485"/>
      <c r="CC10" s="485"/>
      <c r="CD10" s="485"/>
      <c r="CE10" s="485"/>
      <c r="CF10" s="485"/>
      <c r="CG10" s="485"/>
      <c r="CH10" s="485"/>
      <c r="CI10" s="485"/>
    </row>
    <row r="11" spans="1:117" ht="85.5" customHeight="1" thickBot="1">
      <c r="A11" s="57"/>
      <c r="B11" s="453"/>
      <c r="C11" s="456"/>
      <c r="D11" s="459"/>
      <c r="E11" s="462"/>
      <c r="F11" s="203">
        <v>1</v>
      </c>
      <c r="G11" s="105">
        <v>2</v>
      </c>
      <c r="H11" s="195">
        <v>3</v>
      </c>
      <c r="I11" s="105">
        <v>4</v>
      </c>
      <c r="J11" s="195">
        <v>5</v>
      </c>
      <c r="K11" s="105">
        <v>6</v>
      </c>
      <c r="L11" s="195">
        <v>7</v>
      </c>
      <c r="M11" s="105">
        <v>8</v>
      </c>
      <c r="N11" s="302" t="s">
        <v>194</v>
      </c>
      <c r="O11" s="303" t="s">
        <v>195</v>
      </c>
      <c r="P11" s="303">
        <v>10</v>
      </c>
      <c r="Q11" s="248">
        <v>11</v>
      </c>
      <c r="R11" s="248">
        <v>12</v>
      </c>
      <c r="S11" s="248">
        <v>13</v>
      </c>
      <c r="T11" s="259"/>
      <c r="U11" s="248"/>
      <c r="V11" s="247"/>
      <c r="W11" s="248"/>
      <c r="X11" s="195"/>
      <c r="Y11" s="244"/>
      <c r="Z11" s="105"/>
      <c r="AA11" s="245"/>
      <c r="AB11" s="105"/>
      <c r="AC11" s="246"/>
      <c r="AD11" s="105"/>
      <c r="AE11" s="246"/>
      <c r="AF11" s="105"/>
      <c r="AG11" s="246"/>
      <c r="AH11" s="105"/>
      <c r="AI11" s="246"/>
      <c r="AJ11" s="105"/>
      <c r="AK11" s="246"/>
      <c r="AL11" s="105"/>
      <c r="AM11" s="246"/>
      <c r="AN11" s="105"/>
      <c r="AO11" s="246"/>
      <c r="AP11" s="105"/>
      <c r="AQ11" s="246"/>
      <c r="AR11" s="105"/>
      <c r="AS11" s="246"/>
      <c r="AT11" s="204"/>
      <c r="AU11" s="429"/>
      <c r="AV11" s="432"/>
      <c r="AW11" s="435"/>
      <c r="AX11" s="435"/>
      <c r="AY11" s="438"/>
      <c r="AZ11" s="435"/>
      <c r="BA11" s="424"/>
      <c r="BB11" s="139"/>
      <c r="BC11" s="193"/>
      <c r="BD11" s="193"/>
      <c r="BE11" s="193"/>
      <c r="BF11" s="193"/>
      <c r="BG11" s="193"/>
      <c r="BH11" s="193"/>
      <c r="BI11" s="193"/>
      <c r="BJ11" s="193"/>
      <c r="BK11" s="203">
        <v>1</v>
      </c>
      <c r="BL11" s="105">
        <v>2</v>
      </c>
      <c r="BM11" s="195">
        <v>3</v>
      </c>
      <c r="BN11" s="105">
        <v>4</v>
      </c>
      <c r="BO11" s="195">
        <v>5</v>
      </c>
      <c r="BP11" s="105">
        <v>6</v>
      </c>
      <c r="BQ11" s="195">
        <v>7</v>
      </c>
      <c r="BR11" s="105">
        <v>8</v>
      </c>
      <c r="BS11" s="302" t="s">
        <v>194</v>
      </c>
      <c r="BT11" s="303" t="s">
        <v>195</v>
      </c>
      <c r="BU11" s="303">
        <v>10</v>
      </c>
      <c r="BV11" s="248">
        <v>11</v>
      </c>
      <c r="BW11" s="248">
        <v>12</v>
      </c>
      <c r="BX11" s="248">
        <v>13</v>
      </c>
      <c r="BZ11" s="318">
        <v>1</v>
      </c>
      <c r="CA11" s="318">
        <v>2</v>
      </c>
      <c r="CB11" s="318">
        <v>3</v>
      </c>
      <c r="CC11" s="318">
        <v>4</v>
      </c>
      <c r="CD11" s="318">
        <v>5</v>
      </c>
      <c r="CE11" s="318">
        <v>6</v>
      </c>
      <c r="CF11" s="318">
        <v>7</v>
      </c>
      <c r="CG11" s="318">
        <v>8</v>
      </c>
      <c r="CH11" s="319">
        <v>9</v>
      </c>
      <c r="CI11" s="319">
        <v>10</v>
      </c>
    </row>
    <row r="12" spans="1:117" ht="26.25" hidden="1" customHeight="1" thickBot="1">
      <c r="A12" s="57"/>
      <c r="B12" s="231"/>
      <c r="C12" s="103"/>
      <c r="D12" s="104" t="s">
        <v>28</v>
      </c>
      <c r="E12" s="250"/>
      <c r="F12" s="249"/>
      <c r="G12" s="241"/>
      <c r="H12" s="241"/>
      <c r="I12" s="67"/>
      <c r="J12" s="306"/>
      <c r="K12" s="67"/>
      <c r="L12" s="241"/>
      <c r="M12" s="67"/>
      <c r="N12" s="241"/>
      <c r="O12" s="241"/>
      <c r="P12" s="241"/>
      <c r="Q12" s="241"/>
      <c r="R12" s="241"/>
      <c r="S12" s="241"/>
      <c r="T12" s="241"/>
      <c r="U12" s="241"/>
      <c r="V12" s="241"/>
      <c r="W12" s="241"/>
      <c r="X12" s="67"/>
      <c r="Y12" s="67"/>
      <c r="Z12" s="67"/>
      <c r="AA12" s="67"/>
      <c r="AB12" s="67"/>
      <c r="AC12" s="67"/>
      <c r="AD12" s="67"/>
      <c r="AE12" s="67"/>
      <c r="AF12" s="67"/>
      <c r="AG12" s="67"/>
      <c r="AH12" s="67"/>
      <c r="AI12" s="67"/>
      <c r="AJ12" s="67"/>
      <c r="AK12" s="67"/>
      <c r="AL12" s="67"/>
      <c r="AM12" s="67"/>
      <c r="AN12" s="67"/>
      <c r="AO12" s="67"/>
      <c r="AP12" s="67"/>
      <c r="AQ12" s="67"/>
      <c r="AR12" s="67"/>
      <c r="AS12" s="67"/>
      <c r="AT12" s="101"/>
      <c r="AU12" s="68">
        <v>24</v>
      </c>
      <c r="AV12" s="69"/>
      <c r="AW12" s="70">
        <v>10</v>
      </c>
      <c r="AX12" s="70"/>
      <c r="AY12" s="70">
        <v>6</v>
      </c>
      <c r="AZ12" s="70"/>
      <c r="BA12" s="279"/>
      <c r="BB12" s="139"/>
      <c r="BC12" s="188"/>
      <c r="BD12" s="188"/>
      <c r="BE12" s="188"/>
      <c r="BF12" s="189"/>
      <c r="BG12" s="63"/>
      <c r="BH12" s="139"/>
      <c r="BI12" s="139"/>
      <c r="BJ12" s="184">
        <f ca="1">SUM(BK12:BX12)</f>
        <v>0</v>
      </c>
      <c r="BK12" s="284">
        <f ca="1">IFERROR(IF(SUM(BK15:BK24)=$F$6,0,1), 0)</f>
        <v>0</v>
      </c>
      <c r="BL12" s="284">
        <f t="shared" ref="BL12:BQ12" ca="1" si="0">IFERROR(IF(SUM(BL15:BL24)=$F$6,0,1), 0)</f>
        <v>0</v>
      </c>
      <c r="BM12" s="284">
        <f t="shared" ca="1" si="0"/>
        <v>0</v>
      </c>
      <c r="BN12" s="284">
        <f t="shared" ca="1" si="0"/>
        <v>0</v>
      </c>
      <c r="BO12" s="284">
        <f t="shared" ca="1" si="0"/>
        <v>0</v>
      </c>
      <c r="BP12" s="284">
        <f t="shared" ca="1" si="0"/>
        <v>0</v>
      </c>
      <c r="BQ12" s="284">
        <f t="shared" ca="1" si="0"/>
        <v>0</v>
      </c>
      <c r="BR12" s="284">
        <f ca="1">IFERROR(IF(SUM(BR15:BR24)=$F$6,0,1), 0)</f>
        <v>0</v>
      </c>
      <c r="BS12" s="284">
        <f t="shared" ref="BS12:BX12" ca="1" si="1">IFERROR(IF(SUM(BS15:BS24)=$F$6,0,1), 0)</f>
        <v>0</v>
      </c>
      <c r="BT12" s="284">
        <f t="shared" ca="1" si="1"/>
        <v>0</v>
      </c>
      <c r="BU12" s="284">
        <f t="shared" ca="1" si="1"/>
        <v>0</v>
      </c>
      <c r="BV12" s="284">
        <f t="shared" ca="1" si="1"/>
        <v>0</v>
      </c>
      <c r="BW12" s="284">
        <f t="shared" ca="1" si="1"/>
        <v>0</v>
      </c>
      <c r="BX12" s="284">
        <f t="shared" ca="1" si="1"/>
        <v>0</v>
      </c>
      <c r="BZ12" s="320"/>
      <c r="CA12" s="320"/>
      <c r="CB12" s="320"/>
      <c r="CC12" s="320"/>
      <c r="CD12" s="320"/>
      <c r="CE12" s="320"/>
      <c r="CF12" s="320"/>
      <c r="CG12" s="320"/>
      <c r="CH12" s="320"/>
      <c r="CI12" s="320"/>
    </row>
    <row r="13" spans="1:117" ht="20.25" hidden="1" customHeight="1">
      <c r="A13" s="57"/>
      <c r="B13" s="233"/>
      <c r="C13" s="66"/>
      <c r="D13" s="93"/>
      <c r="E13" s="232"/>
      <c r="F13" s="92"/>
      <c r="G13" s="67"/>
      <c r="H13" s="67"/>
      <c r="I13" s="67"/>
      <c r="J13" s="67"/>
      <c r="K13" s="67"/>
      <c r="L13" s="67"/>
      <c r="M13" s="67"/>
      <c r="N13" s="67"/>
      <c r="O13" s="67"/>
      <c r="P13" s="67"/>
      <c r="Q13" s="67"/>
      <c r="R13" s="67"/>
      <c r="S13" s="71"/>
      <c r="T13" s="71"/>
      <c r="U13" s="101"/>
      <c r="V13" s="71"/>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96"/>
      <c r="AU13" s="68"/>
      <c r="AV13" s="69"/>
      <c r="AW13" s="70"/>
      <c r="AX13" s="70"/>
      <c r="AY13" s="70"/>
      <c r="AZ13" s="70"/>
      <c r="BA13" s="279"/>
      <c r="BB13" s="139"/>
      <c r="BC13" s="188"/>
      <c r="BD13" s="188"/>
      <c r="BE13" s="188"/>
      <c r="BF13" s="189"/>
      <c r="BG13" s="63"/>
      <c r="BH13" s="139"/>
      <c r="BI13" s="139"/>
      <c r="BJ13" s="139"/>
      <c r="BK13" s="249"/>
      <c r="BL13" s="241"/>
      <c r="BM13" s="241"/>
      <c r="BN13" s="67"/>
      <c r="BO13" s="306"/>
      <c r="BP13" s="67"/>
      <c r="BQ13" s="241"/>
      <c r="BR13" s="67"/>
      <c r="BS13" s="241"/>
      <c r="BT13" s="241"/>
      <c r="BU13" s="241"/>
      <c r="BV13" s="241"/>
      <c r="BW13" s="241"/>
      <c r="BX13" s="241"/>
      <c r="BZ13" s="320"/>
      <c r="CA13" s="320"/>
      <c r="CB13" s="320"/>
      <c r="CC13" s="320"/>
      <c r="CD13" s="320"/>
      <c r="CE13" s="320"/>
      <c r="CF13" s="320"/>
      <c r="CG13" s="320"/>
      <c r="CH13" s="320"/>
      <c r="CI13" s="320"/>
    </row>
    <row r="14" spans="1:117" ht="20.25" hidden="1" customHeight="1">
      <c r="A14" s="57"/>
      <c r="B14" s="233"/>
      <c r="C14" s="66"/>
      <c r="D14" s="93"/>
      <c r="E14" s="102"/>
      <c r="F14" s="92"/>
      <c r="G14" s="67"/>
      <c r="H14" s="67"/>
      <c r="I14" s="67"/>
      <c r="J14" s="67"/>
      <c r="K14" s="67"/>
      <c r="L14" s="67"/>
      <c r="M14" s="67"/>
      <c r="N14" s="67"/>
      <c r="O14" s="67"/>
      <c r="P14" s="67"/>
      <c r="Q14" s="67"/>
      <c r="R14" s="67"/>
      <c r="S14" s="71"/>
      <c r="T14" s="71"/>
      <c r="U14" s="101"/>
      <c r="V14" s="71"/>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96"/>
      <c r="AU14" s="68"/>
      <c r="AV14" s="69"/>
      <c r="AW14" s="70"/>
      <c r="AX14" s="70"/>
      <c r="AY14" s="70"/>
      <c r="AZ14" s="70"/>
      <c r="BA14" s="279"/>
      <c r="BB14" s="139"/>
      <c r="BC14" s="188"/>
      <c r="BD14" s="188"/>
      <c r="BE14" s="188"/>
      <c r="BF14" s="189"/>
      <c r="BG14" s="63"/>
      <c r="BH14" s="139"/>
      <c r="BI14" s="139"/>
      <c r="BJ14" s="139"/>
      <c r="BK14" s="71"/>
      <c r="BL14" s="71"/>
      <c r="BM14" s="71"/>
      <c r="BN14" s="71"/>
      <c r="BO14" s="71"/>
      <c r="BP14" s="71"/>
      <c r="BQ14" s="71"/>
      <c r="BR14" s="71"/>
      <c r="BS14" s="71"/>
      <c r="BT14" s="71"/>
      <c r="BU14" s="71"/>
      <c r="BV14" s="71"/>
      <c r="BW14" s="71"/>
      <c r="BX14" s="71"/>
      <c r="BZ14" s="320"/>
      <c r="CA14" s="320"/>
      <c r="CB14" s="320"/>
      <c r="CC14" s="320"/>
      <c r="CD14" s="320"/>
      <c r="CE14" s="320"/>
      <c r="CF14" s="320"/>
      <c r="CG14" s="320"/>
      <c r="CH14" s="320"/>
      <c r="CI14" s="320"/>
    </row>
    <row r="15" spans="1:117" ht="20.25" hidden="1" customHeight="1">
      <c r="A15" s="57"/>
      <c r="B15" s="233"/>
      <c r="C15" s="66"/>
      <c r="D15" s="93"/>
      <c r="E15" s="102"/>
      <c r="F15" s="92"/>
      <c r="G15" s="67"/>
      <c r="H15" s="67"/>
      <c r="I15" s="67"/>
      <c r="J15" s="67"/>
      <c r="K15" s="67"/>
      <c r="L15" s="67"/>
      <c r="M15" s="67"/>
      <c r="N15" s="67"/>
      <c r="O15" s="67"/>
      <c r="P15" s="67"/>
      <c r="Q15" s="67"/>
      <c r="R15" s="67"/>
      <c r="S15" s="71"/>
      <c r="T15" s="71"/>
      <c r="U15" s="101"/>
      <c r="V15" s="71"/>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96"/>
      <c r="AU15" s="68"/>
      <c r="AV15" s="69"/>
      <c r="AW15" s="70"/>
      <c r="AX15" s="70"/>
      <c r="AY15" s="70"/>
      <c r="AZ15" s="70"/>
      <c r="BA15" s="279"/>
      <c r="BB15" s="139"/>
      <c r="BC15" s="188"/>
      <c r="BD15" s="188"/>
      <c r="BE15" s="188"/>
      <c r="BF15" s="189"/>
      <c r="BG15" s="63"/>
      <c r="BH15" s="139"/>
      <c r="BI15" s="139"/>
      <c r="BJ15" s="139"/>
      <c r="BK15" s="71"/>
      <c r="BL15" s="71"/>
      <c r="BM15" s="71"/>
      <c r="BN15" s="71"/>
      <c r="BO15" s="71"/>
      <c r="BP15" s="71"/>
      <c r="BQ15" s="71"/>
      <c r="BR15" s="71"/>
      <c r="BS15" s="71"/>
      <c r="BT15" s="71"/>
      <c r="BU15" s="71"/>
      <c r="BV15" s="71"/>
      <c r="BW15" s="71"/>
      <c r="BX15" s="71"/>
      <c r="BZ15" s="320"/>
      <c r="CA15" s="320"/>
      <c r="CB15" s="320"/>
      <c r="CC15" s="320"/>
      <c r="CD15" s="320"/>
      <c r="CE15" s="320"/>
      <c r="CF15" s="320"/>
      <c r="CG15" s="320"/>
      <c r="CH15" s="320"/>
      <c r="CI15" s="320"/>
    </row>
    <row r="16" spans="1:117" ht="20.25" hidden="1" customHeight="1">
      <c r="A16" s="57"/>
      <c r="B16" s="233"/>
      <c r="C16" s="66"/>
      <c r="D16" s="93"/>
      <c r="E16" s="102"/>
      <c r="F16" s="92"/>
      <c r="G16" s="67"/>
      <c r="H16" s="67"/>
      <c r="I16" s="67"/>
      <c r="J16" s="67"/>
      <c r="K16" s="67"/>
      <c r="L16" s="67"/>
      <c r="M16" s="67"/>
      <c r="N16" s="67"/>
      <c r="O16" s="67"/>
      <c r="P16" s="67"/>
      <c r="Q16" s="67"/>
      <c r="R16" s="67"/>
      <c r="S16" s="71"/>
      <c r="T16" s="71"/>
      <c r="U16" s="101"/>
      <c r="V16" s="71"/>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96"/>
      <c r="AU16" s="68"/>
      <c r="AV16" s="69"/>
      <c r="AW16" s="70"/>
      <c r="AX16" s="70"/>
      <c r="AY16" s="70"/>
      <c r="AZ16" s="70"/>
      <c r="BA16" s="279"/>
      <c r="BB16" s="139"/>
      <c r="BC16" s="188"/>
      <c r="BD16" s="188"/>
      <c r="BE16" s="188"/>
      <c r="BF16" s="189"/>
      <c r="BG16" s="63"/>
      <c r="BH16" s="139"/>
      <c r="BI16" s="139"/>
      <c r="BJ16" s="139"/>
      <c r="BK16" s="71"/>
      <c r="BL16" s="71"/>
      <c r="BM16" s="71"/>
      <c r="BN16" s="71"/>
      <c r="BO16" s="71"/>
      <c r="BP16" s="71"/>
      <c r="BQ16" s="71"/>
      <c r="BR16" s="71"/>
      <c r="BS16" s="71"/>
      <c r="BT16" s="71"/>
      <c r="BU16" s="71"/>
      <c r="BV16" s="71"/>
      <c r="BW16" s="71"/>
      <c r="BX16" s="71"/>
      <c r="BZ16" s="320"/>
      <c r="CA16" s="320"/>
      <c r="CB16" s="320"/>
      <c r="CC16" s="320"/>
      <c r="CD16" s="320"/>
      <c r="CE16" s="320"/>
      <c r="CF16" s="320"/>
      <c r="CG16" s="320"/>
      <c r="CH16" s="320"/>
      <c r="CI16" s="320"/>
    </row>
    <row r="17" spans="1:117" ht="20.25" hidden="1" customHeight="1">
      <c r="A17" s="57"/>
      <c r="B17" s="233"/>
      <c r="C17" s="66"/>
      <c r="D17" s="93"/>
      <c r="E17" s="102"/>
      <c r="F17" s="92"/>
      <c r="G17" s="67"/>
      <c r="H17" s="67"/>
      <c r="I17" s="67"/>
      <c r="J17" s="67"/>
      <c r="K17" s="67"/>
      <c r="L17" s="67"/>
      <c r="M17" s="67"/>
      <c r="N17" s="67"/>
      <c r="O17" s="67"/>
      <c r="P17" s="67"/>
      <c r="Q17" s="67"/>
      <c r="R17" s="67"/>
      <c r="S17" s="71"/>
      <c r="T17" s="71"/>
      <c r="U17" s="101"/>
      <c r="V17" s="71"/>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96"/>
      <c r="AU17" s="68"/>
      <c r="AV17" s="69"/>
      <c r="AW17" s="70"/>
      <c r="AX17" s="70"/>
      <c r="AY17" s="70"/>
      <c r="AZ17" s="70"/>
      <c r="BA17" s="279"/>
      <c r="BB17" s="139"/>
      <c r="BC17" s="188"/>
      <c r="BD17" s="188"/>
      <c r="BE17" s="188"/>
      <c r="BF17" s="189"/>
      <c r="BG17" s="63"/>
      <c r="BH17" s="139"/>
      <c r="BI17" s="139"/>
      <c r="BJ17" s="139"/>
      <c r="BK17" s="71"/>
      <c r="BL17" s="71"/>
      <c r="BM17" s="71"/>
      <c r="BN17" s="71"/>
      <c r="BO17" s="71"/>
      <c r="BP17" s="71"/>
      <c r="BQ17" s="71"/>
      <c r="BR17" s="71"/>
      <c r="BS17" s="71"/>
      <c r="BT17" s="71"/>
      <c r="BU17" s="71"/>
      <c r="BV17" s="71"/>
      <c r="BW17" s="71"/>
      <c r="BX17" s="71"/>
      <c r="BZ17" s="320"/>
      <c r="CA17" s="320"/>
      <c r="CB17" s="320"/>
      <c r="CC17" s="320"/>
      <c r="CD17" s="320"/>
      <c r="CE17" s="320"/>
      <c r="CF17" s="320"/>
      <c r="CG17" s="320"/>
      <c r="CH17" s="320"/>
      <c r="CI17" s="320"/>
    </row>
    <row r="18" spans="1:117" ht="20.25" hidden="1" customHeight="1">
      <c r="A18" s="57"/>
      <c r="B18" s="233"/>
      <c r="C18" s="66"/>
      <c r="D18" s="93"/>
      <c r="E18" s="102"/>
      <c r="F18" s="94"/>
      <c r="G18" s="71"/>
      <c r="H18" s="71"/>
      <c r="I18" s="71"/>
      <c r="J18" s="71"/>
      <c r="K18" s="71"/>
      <c r="L18" s="71"/>
      <c r="M18" s="71"/>
      <c r="N18" s="71"/>
      <c r="O18" s="71"/>
      <c r="P18" s="71"/>
      <c r="Q18" s="71"/>
      <c r="R18" s="71"/>
      <c r="S18" s="71"/>
      <c r="T18" s="71"/>
      <c r="U18" s="137"/>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97"/>
      <c r="AU18" s="72"/>
      <c r="AV18" s="58"/>
      <c r="AW18" s="59"/>
      <c r="AX18" s="59"/>
      <c r="AY18" s="59"/>
      <c r="AZ18" s="59"/>
      <c r="BA18" s="280"/>
      <c r="BB18" s="139"/>
      <c r="BC18" s="188"/>
      <c r="BD18" s="188"/>
      <c r="BE18" s="188"/>
      <c r="BF18" s="189"/>
      <c r="BG18" s="63"/>
      <c r="BH18" s="139"/>
      <c r="BI18" s="139"/>
      <c r="BJ18" s="139"/>
      <c r="BK18" s="71"/>
      <c r="BL18" s="71"/>
      <c r="BM18" s="71"/>
      <c r="BN18" s="71"/>
      <c r="BO18" s="71"/>
      <c r="BP18" s="71"/>
      <c r="BQ18" s="71"/>
      <c r="BR18" s="71"/>
      <c r="BS18" s="71"/>
      <c r="BT18" s="71"/>
      <c r="BU18" s="71"/>
      <c r="BV18" s="71"/>
      <c r="BW18" s="71"/>
      <c r="BX18" s="71"/>
      <c r="BZ18" s="320"/>
      <c r="CA18" s="320"/>
      <c r="CB18" s="320"/>
      <c r="CC18" s="320"/>
      <c r="CD18" s="320"/>
      <c r="CE18" s="320"/>
      <c r="CF18" s="320"/>
      <c r="CG18" s="320"/>
      <c r="CH18" s="320"/>
      <c r="CI18" s="320"/>
    </row>
    <row r="19" spans="1:117" ht="20.25" hidden="1" customHeight="1">
      <c r="A19" s="57"/>
      <c r="B19" s="233"/>
      <c r="C19" s="66"/>
      <c r="D19" s="93"/>
      <c r="E19" s="184">
        <v>4</v>
      </c>
      <c r="F19" s="182"/>
      <c r="G19" s="75"/>
      <c r="H19" s="75"/>
      <c r="I19" s="75"/>
      <c r="J19" s="75"/>
      <c r="K19" s="75"/>
      <c r="L19" s="76"/>
      <c r="M19" s="76"/>
      <c r="N19" s="76"/>
      <c r="O19" s="75"/>
      <c r="P19" s="76"/>
      <c r="Q19" s="76"/>
      <c r="R19" s="76"/>
      <c r="S19" s="76"/>
      <c r="T19" s="76"/>
      <c r="U19" s="138"/>
      <c r="V19" s="76"/>
      <c r="W19" s="75"/>
      <c r="X19" s="95"/>
      <c r="Y19" s="95"/>
      <c r="Z19" s="71"/>
      <c r="AA19" s="71"/>
      <c r="AB19" s="71"/>
      <c r="AC19" s="71"/>
      <c r="AD19" s="71"/>
      <c r="AE19" s="71"/>
      <c r="AF19" s="71"/>
      <c r="AG19" s="71"/>
      <c r="AH19" s="71"/>
      <c r="AI19" s="71"/>
      <c r="AJ19" s="71"/>
      <c r="AK19" s="71"/>
      <c r="AL19" s="71"/>
      <c r="AM19" s="71"/>
      <c r="AN19" s="71"/>
      <c r="AO19" s="71"/>
      <c r="AP19" s="71"/>
      <c r="AQ19" s="71"/>
      <c r="AR19" s="71"/>
      <c r="AS19" s="71"/>
      <c r="AT19" s="97"/>
      <c r="AU19" s="72"/>
      <c r="AV19" s="58"/>
      <c r="AW19" s="59"/>
      <c r="AX19" s="59"/>
      <c r="AY19" s="59"/>
      <c r="AZ19" s="59"/>
      <c r="BA19" s="280"/>
      <c r="BB19" s="139"/>
      <c r="BC19" s="188"/>
      <c r="BD19" s="188"/>
      <c r="BE19" s="188"/>
      <c r="BF19" s="191"/>
      <c r="BG19" s="141"/>
      <c r="BH19" s="141"/>
      <c r="BI19" s="141"/>
      <c r="BJ19" s="184">
        <v>4</v>
      </c>
      <c r="BK19" s="76"/>
      <c r="BL19" s="76"/>
      <c r="BM19" s="76"/>
      <c r="BN19" s="76"/>
      <c r="BO19" s="76"/>
      <c r="BP19" s="76"/>
      <c r="BQ19" s="76"/>
      <c r="BR19" s="76"/>
      <c r="BS19" s="76"/>
      <c r="BT19" s="76"/>
      <c r="BU19" s="76"/>
      <c r="BV19" s="76"/>
      <c r="BW19" s="76"/>
      <c r="BX19" s="76"/>
      <c r="BZ19" s="320"/>
      <c r="CA19" s="320"/>
      <c r="CB19" s="320"/>
      <c r="CC19" s="320"/>
      <c r="CD19" s="320"/>
      <c r="CE19" s="320"/>
      <c r="CF19" s="320"/>
      <c r="CG19" s="320"/>
      <c r="CH19" s="320"/>
      <c r="CI19" s="320"/>
      <c r="CJ19" s="76">
        <f ca="1">COUNTIF(OFFSET(CJ$25,0,0,$A$23,1),$E19)</f>
        <v>12</v>
      </c>
      <c r="CN19" s="141"/>
      <c r="CO19" s="141"/>
      <c r="CP19" s="141"/>
      <c r="CQ19" s="141"/>
      <c r="CR19" s="141"/>
      <c r="CS19" s="141"/>
      <c r="CT19" s="141"/>
      <c r="CU19" s="141"/>
      <c r="CV19" s="141"/>
      <c r="CW19" s="141"/>
      <c r="CX19" s="141"/>
      <c r="CY19" s="141"/>
      <c r="CZ19" s="141"/>
      <c r="DA19" s="141"/>
    </row>
    <row r="20" spans="1:117" ht="20.25" hidden="1" customHeight="1">
      <c r="A20" s="57"/>
      <c r="B20" s="234"/>
      <c r="C20" s="73"/>
      <c r="D20" s="74"/>
      <c r="E20" s="184">
        <v>3</v>
      </c>
      <c r="F20" s="182"/>
      <c r="G20" s="75"/>
      <c r="H20" s="75"/>
      <c r="I20" s="75"/>
      <c r="J20" s="75"/>
      <c r="K20" s="75"/>
      <c r="L20" s="76"/>
      <c r="M20" s="76"/>
      <c r="N20" s="76"/>
      <c r="O20" s="75"/>
      <c r="P20" s="76"/>
      <c r="Q20" s="76"/>
      <c r="R20" s="76"/>
      <c r="S20" s="76"/>
      <c r="T20" s="76"/>
      <c r="U20" s="138"/>
      <c r="V20" s="76"/>
      <c r="W20" s="75"/>
      <c r="X20" s="95"/>
      <c r="Y20" s="95"/>
      <c r="Z20" s="76"/>
      <c r="AA20" s="76"/>
      <c r="AB20" s="76"/>
      <c r="AC20" s="76"/>
      <c r="AD20" s="76"/>
      <c r="AE20" s="76"/>
      <c r="AF20" s="76"/>
      <c r="AG20" s="76"/>
      <c r="AH20" s="76"/>
      <c r="AI20" s="76"/>
      <c r="AJ20" s="76"/>
      <c r="AK20" s="76"/>
      <c r="AL20" s="76"/>
      <c r="AM20" s="76"/>
      <c r="AN20" s="76"/>
      <c r="AO20" s="76"/>
      <c r="AP20" s="76"/>
      <c r="AQ20" s="76"/>
      <c r="AR20" s="76"/>
      <c r="AS20" s="76"/>
      <c r="AT20" s="98"/>
      <c r="AU20" s="77">
        <f ca="1">AU23/AU12</f>
        <v>0.64367816091954022</v>
      </c>
      <c r="AV20" s="77"/>
      <c r="AW20" s="77">
        <f t="shared" ref="AW20" ca="1" si="2">AW23/AW12</f>
        <v>0.74137931034482762</v>
      </c>
      <c r="AX20" s="77"/>
      <c r="AY20" s="77">
        <f ca="1">AY23/AY12</f>
        <v>0.62068965517241381</v>
      </c>
      <c r="AZ20" s="77"/>
      <c r="BA20" s="281">
        <f ca="1">COUNTIF(OFFSET(BA$25,0,0,$A$23),"ВЫСОКИЙ")</f>
        <v>5</v>
      </c>
      <c r="BB20" s="139"/>
      <c r="BC20" s="197"/>
      <c r="BD20" s="197"/>
      <c r="BE20" s="198"/>
      <c r="BF20" s="189"/>
      <c r="BG20" s="63"/>
      <c r="BH20" s="139"/>
      <c r="BI20" s="139"/>
      <c r="BJ20" s="184">
        <v>3</v>
      </c>
      <c r="BK20" s="76"/>
      <c r="BL20" s="76"/>
      <c r="BM20" s="76"/>
      <c r="BN20" s="76"/>
      <c r="BO20" s="76"/>
      <c r="BP20" s="76"/>
      <c r="BQ20" s="76"/>
      <c r="BR20" s="76"/>
      <c r="BS20" s="76"/>
      <c r="BT20" s="76"/>
      <c r="BU20" s="76"/>
      <c r="BV20" s="76"/>
      <c r="BW20" s="76"/>
      <c r="BX20" s="76"/>
      <c r="BZ20" s="320"/>
      <c r="CA20" s="320"/>
      <c r="CB20" s="320"/>
      <c r="CC20" s="320"/>
      <c r="CD20" s="320"/>
      <c r="CE20" s="320"/>
      <c r="CF20" s="320"/>
      <c r="CG20" s="320"/>
      <c r="CH20" s="320"/>
      <c r="CI20" s="320"/>
      <c r="CJ20" s="76">
        <f t="shared" ref="CJ20:CJ24" ca="1" si="3">COUNTIF(OFFSET(CJ$25,0,0,$A$23,1),$E20)</f>
        <v>5</v>
      </c>
    </row>
    <row r="21" spans="1:117" ht="20.25" hidden="1" customHeight="1">
      <c r="A21" s="57"/>
      <c r="B21" s="235"/>
      <c r="C21" s="78"/>
      <c r="D21" s="79"/>
      <c r="E21" s="185">
        <v>2</v>
      </c>
      <c r="F21" s="138"/>
      <c r="G21" s="76"/>
      <c r="H21" s="76"/>
      <c r="I21" s="76"/>
      <c r="J21" s="76"/>
      <c r="K21" s="76"/>
      <c r="L21" s="76"/>
      <c r="M21" s="76"/>
      <c r="N21" s="76"/>
      <c r="O21" s="76"/>
      <c r="P21" s="76"/>
      <c r="Q21" s="76"/>
      <c r="R21" s="76"/>
      <c r="S21" s="95"/>
      <c r="T21" s="95"/>
      <c r="U21" s="95"/>
      <c r="V21" s="95"/>
      <c r="W21" s="95"/>
      <c r="X21" s="95"/>
      <c r="Y21" s="95"/>
      <c r="Z21" s="76"/>
      <c r="AA21" s="76"/>
      <c r="AB21" s="76"/>
      <c r="AC21" s="76"/>
      <c r="AD21" s="76"/>
      <c r="AE21" s="76"/>
      <c r="AF21" s="76"/>
      <c r="AG21" s="76"/>
      <c r="AH21" s="76"/>
      <c r="AI21" s="76"/>
      <c r="AJ21" s="76"/>
      <c r="AK21" s="76"/>
      <c r="AL21" s="76"/>
      <c r="AM21" s="76"/>
      <c r="AN21" s="76"/>
      <c r="AO21" s="76"/>
      <c r="AP21" s="76"/>
      <c r="AQ21" s="76"/>
      <c r="AR21" s="76"/>
      <c r="AS21" s="76"/>
      <c r="AT21" s="98"/>
      <c r="AU21" s="251">
        <f ca="1">MAX(OFFSET(AU$25,0,0,$A$23,1))</f>
        <v>23</v>
      </c>
      <c r="AV21" s="252">
        <f t="shared" ref="AV21:AZ21" ca="1" si="4">MAX(OFFSET(AV$25,0,0,$A$23,1))</f>
        <v>0.95833333333333337</v>
      </c>
      <c r="AW21" s="81">
        <f t="shared" ca="1" si="4"/>
        <v>10</v>
      </c>
      <c r="AX21" s="252">
        <f t="shared" ca="1" si="4"/>
        <v>1</v>
      </c>
      <c r="AY21" s="81">
        <f t="shared" ca="1" si="4"/>
        <v>6</v>
      </c>
      <c r="AZ21" s="252">
        <f t="shared" ca="1" si="4"/>
        <v>1</v>
      </c>
      <c r="BA21" s="281">
        <f ca="1">COUNTIF(OFFSET(BA$25,0,0,$A$23),"ПОВЫШЕННЫЙ")</f>
        <v>10</v>
      </c>
      <c r="BB21" s="139"/>
      <c r="BC21" s="198"/>
      <c r="BD21" s="198"/>
      <c r="BE21" s="198"/>
      <c r="BF21" s="192"/>
      <c r="BG21" s="134"/>
      <c r="BH21" s="134"/>
      <c r="BI21" s="134"/>
      <c r="BJ21" s="185">
        <v>2</v>
      </c>
      <c r="BK21" s="76">
        <f t="shared" ref="BK21:BX24" ca="1" si="5">COUNTIF(OFFSET(BK$25,0,0,$A$23,1),$E21)</f>
        <v>16</v>
      </c>
      <c r="BL21" s="76">
        <f t="shared" ca="1" si="5"/>
        <v>8</v>
      </c>
      <c r="BM21" s="76">
        <f t="shared" ca="1" si="5"/>
        <v>17</v>
      </c>
      <c r="BN21" s="76"/>
      <c r="BO21" s="76"/>
      <c r="BP21" s="76"/>
      <c r="BQ21" s="76">
        <f t="shared" ca="1" si="5"/>
        <v>16</v>
      </c>
      <c r="BR21" s="76"/>
      <c r="BS21" s="76">
        <f t="shared" ca="1" si="5"/>
        <v>19</v>
      </c>
      <c r="BT21" s="76">
        <f t="shared" ca="1" si="5"/>
        <v>18</v>
      </c>
      <c r="BU21" s="76">
        <f t="shared" ca="1" si="5"/>
        <v>14</v>
      </c>
      <c r="BV21" s="76">
        <f t="shared" ca="1" si="5"/>
        <v>16</v>
      </c>
      <c r="BW21" s="76">
        <f t="shared" ca="1" si="5"/>
        <v>17</v>
      </c>
      <c r="BX21" s="76">
        <f t="shared" ca="1" si="5"/>
        <v>14</v>
      </c>
      <c r="BY21" s="134"/>
      <c r="BZ21" s="321"/>
      <c r="CA21" s="321"/>
      <c r="CB21" s="321"/>
      <c r="CC21" s="321"/>
      <c r="CD21" s="321"/>
      <c r="CE21" s="321"/>
      <c r="CF21" s="321"/>
      <c r="CG21" s="321"/>
      <c r="CH21" s="321"/>
      <c r="CI21" s="321"/>
      <c r="CJ21" s="76">
        <f t="shared" ca="1" si="3"/>
        <v>8</v>
      </c>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row>
    <row r="22" spans="1:117" ht="20.25" hidden="1" customHeight="1">
      <c r="A22" s="57"/>
      <c r="B22" s="235"/>
      <c r="C22" s="78"/>
      <c r="D22" s="79">
        <f ca="1">COUNTIF(OFFSET(E$25,0,0,$A$23),1)</f>
        <v>15</v>
      </c>
      <c r="E22" s="185">
        <v>1</v>
      </c>
      <c r="F22" s="95"/>
      <c r="G22" s="95"/>
      <c r="H22" s="95"/>
      <c r="I22" s="95"/>
      <c r="J22" s="95"/>
      <c r="K22" s="95"/>
      <c r="L22" s="95"/>
      <c r="M22" s="95"/>
      <c r="N22" s="95"/>
      <c r="O22" s="95"/>
      <c r="P22" s="95"/>
      <c r="Q22" s="95"/>
      <c r="R22" s="95"/>
      <c r="S22" s="95"/>
      <c r="T22" s="95"/>
      <c r="U22" s="95"/>
      <c r="V22" s="95"/>
      <c r="W22" s="95"/>
      <c r="X22" s="95"/>
      <c r="Y22" s="95"/>
      <c r="Z22" s="76"/>
      <c r="AA22" s="76"/>
      <c r="AB22" s="76"/>
      <c r="AC22" s="76"/>
      <c r="AD22" s="76"/>
      <c r="AE22" s="76"/>
      <c r="AF22" s="76"/>
      <c r="AG22" s="76"/>
      <c r="AH22" s="76"/>
      <c r="AI22" s="76"/>
      <c r="AJ22" s="76"/>
      <c r="AK22" s="76"/>
      <c r="AL22" s="76"/>
      <c r="AM22" s="76"/>
      <c r="AN22" s="76"/>
      <c r="AO22" s="76"/>
      <c r="AP22" s="76"/>
      <c r="AQ22" s="76"/>
      <c r="AR22" s="76"/>
      <c r="AS22" s="76"/>
      <c r="AT22" s="98"/>
      <c r="AU22" s="80">
        <f ca="1">MIN(OFFSET(AU$25,0,0,$A$23,1))</f>
        <v>4</v>
      </c>
      <c r="AV22" s="106">
        <f t="shared" ref="AV22:AZ22" ca="1" si="6">MIN(AV25:AV64)</f>
        <v>0.16666666666666666</v>
      </c>
      <c r="AW22" s="81">
        <f t="shared" si="6"/>
        <v>2</v>
      </c>
      <c r="AX22" s="106">
        <f t="shared" si="6"/>
        <v>0.2</v>
      </c>
      <c r="AY22" s="81">
        <f t="shared" si="6"/>
        <v>1</v>
      </c>
      <c r="AZ22" s="106">
        <f t="shared" si="6"/>
        <v>0.16666666666666666</v>
      </c>
      <c r="BA22" s="281">
        <f ca="1">COUNTIF(OFFSET(BA$25,0,0,$A$23),"БАЗОВЫЙ")</f>
        <v>9</v>
      </c>
      <c r="BB22" s="139"/>
      <c r="BC22" s="198"/>
      <c r="BD22" s="198"/>
      <c r="BE22" s="198"/>
      <c r="BF22" s="192"/>
      <c r="BG22" s="134"/>
      <c r="BH22" s="134"/>
      <c r="BI22" s="134"/>
      <c r="BJ22" s="185">
        <v>1</v>
      </c>
      <c r="BK22" s="76">
        <f t="shared" ca="1" si="5"/>
        <v>12</v>
      </c>
      <c r="BL22" s="76">
        <f t="shared" ca="1" si="5"/>
        <v>3</v>
      </c>
      <c r="BM22" s="76">
        <f t="shared" ca="1" si="5"/>
        <v>5</v>
      </c>
      <c r="BN22" s="76">
        <f t="shared" ca="1" si="5"/>
        <v>14</v>
      </c>
      <c r="BO22" s="76">
        <f t="shared" ca="1" si="5"/>
        <v>26</v>
      </c>
      <c r="BP22" s="76">
        <f t="shared" ca="1" si="5"/>
        <v>28</v>
      </c>
      <c r="BQ22" s="76">
        <f t="shared" ca="1" si="5"/>
        <v>6</v>
      </c>
      <c r="BR22" s="76">
        <f t="shared" ca="1" si="5"/>
        <v>18</v>
      </c>
      <c r="BS22" s="76">
        <f t="shared" ca="1" si="5"/>
        <v>2</v>
      </c>
      <c r="BT22" s="76">
        <f t="shared" ca="1" si="5"/>
        <v>3</v>
      </c>
      <c r="BU22" s="76">
        <f t="shared" ca="1" si="5"/>
        <v>7</v>
      </c>
      <c r="BV22" s="76">
        <f t="shared" ca="1" si="5"/>
        <v>8</v>
      </c>
      <c r="BW22" s="76">
        <f t="shared" ca="1" si="5"/>
        <v>4</v>
      </c>
      <c r="BX22" s="76">
        <f t="shared" ca="1" si="5"/>
        <v>2</v>
      </c>
      <c r="BY22" s="134"/>
      <c r="BZ22" s="321"/>
      <c r="CA22" s="321"/>
      <c r="CB22" s="321"/>
      <c r="CC22" s="321"/>
      <c r="CD22" s="321"/>
      <c r="CE22" s="321"/>
      <c r="CF22" s="321"/>
      <c r="CG22" s="321"/>
      <c r="CH22" s="321"/>
      <c r="CI22" s="321"/>
      <c r="CJ22" s="76">
        <f t="shared" ca="1" si="3"/>
        <v>0</v>
      </c>
      <c r="CK22" s="134"/>
      <c r="CL22" s="134"/>
      <c r="CM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row>
    <row r="23" spans="1:117" ht="20.25" hidden="1" customHeight="1">
      <c r="A23" s="57">
        <f>COUNT(C25:C10000)</f>
        <v>30</v>
      </c>
      <c r="B23" s="235"/>
      <c r="C23" s="78"/>
      <c r="D23" s="79">
        <f ca="1">COUNTIF(OFFSET(E$25,0,0,$A$23),2)</f>
        <v>14</v>
      </c>
      <c r="E23" s="185">
        <v>0</v>
      </c>
      <c r="F23" s="95"/>
      <c r="G23" s="95"/>
      <c r="H23" s="95"/>
      <c r="I23" s="95"/>
      <c r="J23" s="95"/>
      <c r="K23" s="95"/>
      <c r="L23" s="95"/>
      <c r="M23" s="95"/>
      <c r="N23" s="95"/>
      <c r="O23" s="95"/>
      <c r="P23" s="95"/>
      <c r="Q23" s="95"/>
      <c r="R23" s="95"/>
      <c r="S23" s="95"/>
      <c r="T23" s="95"/>
      <c r="U23" s="95"/>
      <c r="V23" s="95"/>
      <c r="W23" s="95"/>
      <c r="X23" s="95"/>
      <c r="Y23" s="95"/>
      <c r="Z23" s="76"/>
      <c r="AA23" s="76"/>
      <c r="AB23" s="76"/>
      <c r="AC23" s="76"/>
      <c r="AD23" s="76"/>
      <c r="AE23" s="76"/>
      <c r="AF23" s="76"/>
      <c r="AG23" s="76"/>
      <c r="AH23" s="76"/>
      <c r="AI23" s="76"/>
      <c r="AJ23" s="76"/>
      <c r="AK23" s="76"/>
      <c r="AL23" s="76"/>
      <c r="AM23" s="76"/>
      <c r="AN23" s="76"/>
      <c r="AO23" s="76"/>
      <c r="AP23" s="76"/>
      <c r="AQ23" s="76"/>
      <c r="AR23" s="76"/>
      <c r="AS23" s="76"/>
      <c r="AT23" s="98"/>
      <c r="AU23" s="119">
        <f ca="1">AU24/$F$6</f>
        <v>15.448275862068966</v>
      </c>
      <c r="AV23" s="222">
        <f ca="1">AVERAGE(OFFSET(AV$25,0,0,$A$23,1))</f>
        <v>0.64367816091954011</v>
      </c>
      <c r="AW23" s="120">
        <f ca="1">AW$24/$F$6</f>
        <v>7.4137931034482758</v>
      </c>
      <c r="AX23" s="223">
        <f ca="1">AVERAGE(OFFSET(AX$25,0,0,$A$23,1))</f>
        <v>0.74137931034482729</v>
      </c>
      <c r="AY23" s="120">
        <f ca="1">AY$24/$F$6</f>
        <v>3.7241379310344827</v>
      </c>
      <c r="AZ23" s="223">
        <f ca="1">AVERAGE(OFFSET(AZ$25,0,0,$A$23,1))</f>
        <v>0.62068965517241359</v>
      </c>
      <c r="BA23" s="281">
        <f ca="1">COUNTIF(OFFSET(BA$25,0,0,$A$23),"ПОНИЖЕННЫЙ")</f>
        <v>4</v>
      </c>
      <c r="BB23" s="139"/>
      <c r="BC23" s="198"/>
      <c r="BD23" s="198"/>
      <c r="BE23" s="198"/>
      <c r="BF23" s="192"/>
      <c r="BG23" s="134"/>
      <c r="BH23" s="134"/>
      <c r="BI23" s="134"/>
      <c r="BJ23" s="185">
        <v>0</v>
      </c>
      <c r="BK23" s="76">
        <f t="shared" ca="1" si="5"/>
        <v>1</v>
      </c>
      <c r="BL23" s="76">
        <f t="shared" ca="1" si="5"/>
        <v>18</v>
      </c>
      <c r="BM23" s="76">
        <f t="shared" ca="1" si="5"/>
        <v>7</v>
      </c>
      <c r="BN23" s="76">
        <f t="shared" ca="1" si="5"/>
        <v>15</v>
      </c>
      <c r="BO23" s="76">
        <f t="shared" ca="1" si="5"/>
        <v>3</v>
      </c>
      <c r="BP23" s="76">
        <f t="shared" ca="1" si="5"/>
        <v>1</v>
      </c>
      <c r="BQ23" s="76">
        <f t="shared" ca="1" si="5"/>
        <v>7</v>
      </c>
      <c r="BR23" s="76">
        <f t="shared" ca="1" si="5"/>
        <v>11</v>
      </c>
      <c r="BS23" s="76">
        <f t="shared" ca="1" si="5"/>
        <v>8</v>
      </c>
      <c r="BT23" s="76">
        <f t="shared" ca="1" si="5"/>
        <v>8</v>
      </c>
      <c r="BU23" s="76">
        <f t="shared" ca="1" si="5"/>
        <v>8</v>
      </c>
      <c r="BV23" s="76">
        <f t="shared" ca="1" si="5"/>
        <v>5</v>
      </c>
      <c r="BW23" s="76">
        <f t="shared" ca="1" si="5"/>
        <v>8</v>
      </c>
      <c r="BX23" s="76">
        <f t="shared" ca="1" si="5"/>
        <v>13</v>
      </c>
      <c r="BY23" s="134"/>
      <c r="BZ23" s="321"/>
      <c r="CA23" s="321"/>
      <c r="CB23" s="321"/>
      <c r="CC23" s="321"/>
      <c r="CD23" s="321"/>
      <c r="CE23" s="321"/>
      <c r="CF23" s="321"/>
      <c r="CG23" s="321"/>
      <c r="CH23" s="321"/>
      <c r="CI23" s="321"/>
      <c r="CJ23" s="76">
        <f t="shared" ca="1" si="3"/>
        <v>4</v>
      </c>
      <c r="CK23" s="134"/>
      <c r="CL23" s="134"/>
      <c r="CM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row>
    <row r="24" spans="1:117" ht="38.25" hidden="1" customHeight="1" thickBot="1">
      <c r="A24" s="57">
        <f ca="1">SUM(OFFSET(A$25,0,0,$A$23))</f>
        <v>29</v>
      </c>
      <c r="B24" s="236" t="s">
        <v>10</v>
      </c>
      <c r="C24" s="82" t="s">
        <v>20</v>
      </c>
      <c r="D24" s="83" t="s">
        <v>21</v>
      </c>
      <c r="E24" s="186" t="s">
        <v>27</v>
      </c>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265">
        <f ca="1">SUM(OFFSET(AU$25,0,0,$A$23,1))</f>
        <v>448</v>
      </c>
      <c r="AV24" s="266">
        <f ca="1">AVERAGE(OFFSET(AV$25,0,0,$A$23,1))</f>
        <v>0.64367816091954011</v>
      </c>
      <c r="AW24" s="267">
        <f ca="1">SUM(OFFSET(AW$25,0,0,$A$23,1))</f>
        <v>215</v>
      </c>
      <c r="AX24" s="268">
        <f ca="1">AVERAGE(OFFSET(AX$25,0,0,$A$23,1))</f>
        <v>0.74137931034482729</v>
      </c>
      <c r="AY24" s="267">
        <f ca="1">SUM(OFFSET(AY$25,0,0,$A$23,1))</f>
        <v>108</v>
      </c>
      <c r="AZ24" s="268">
        <f ca="1">AVERAGE(OFFSET(AZ$25,0,0,$A$23,1))</f>
        <v>0.62068965517241359</v>
      </c>
      <c r="BA24" s="281">
        <f ca="1">COUNTIF(OFFSET(BA$25,0,0,$A$23),"НИЗКИЙ")</f>
        <v>1</v>
      </c>
      <c r="BB24" s="260"/>
      <c r="BC24" s="198"/>
      <c r="BD24" s="198"/>
      <c r="BE24" s="198"/>
      <c r="BF24" s="198"/>
      <c r="BG24" s="198"/>
      <c r="BH24" s="198"/>
      <c r="BI24" s="198"/>
      <c r="BJ24" s="186" t="s">
        <v>27</v>
      </c>
      <c r="BK24" s="76">
        <f ca="1">COUNTIF(OFFSET(BK$25,0,0,$A$23,1),$E24)</f>
        <v>0</v>
      </c>
      <c r="BL24" s="76">
        <f t="shared" ca="1" si="5"/>
        <v>0</v>
      </c>
      <c r="BM24" s="76">
        <f t="shared" ca="1" si="5"/>
        <v>0</v>
      </c>
      <c r="BN24" s="76">
        <f t="shared" ca="1" si="5"/>
        <v>0</v>
      </c>
      <c r="BO24" s="76">
        <f t="shared" ca="1" si="5"/>
        <v>0</v>
      </c>
      <c r="BP24" s="76">
        <f t="shared" ca="1" si="5"/>
        <v>0</v>
      </c>
      <c r="BQ24" s="76">
        <f t="shared" ca="1" si="5"/>
        <v>0</v>
      </c>
      <c r="BR24" s="76">
        <f t="shared" ca="1" si="5"/>
        <v>0</v>
      </c>
      <c r="BS24" s="76">
        <f t="shared" ca="1" si="5"/>
        <v>0</v>
      </c>
      <c r="BT24" s="76">
        <f t="shared" ca="1" si="5"/>
        <v>0</v>
      </c>
      <c r="BU24" s="76">
        <f t="shared" ca="1" si="5"/>
        <v>0</v>
      </c>
      <c r="BV24" s="76">
        <f t="shared" ca="1" si="5"/>
        <v>0</v>
      </c>
      <c r="BW24" s="76">
        <f t="shared" ca="1" si="5"/>
        <v>0</v>
      </c>
      <c r="BX24" s="76">
        <f t="shared" ca="1" si="5"/>
        <v>0</v>
      </c>
      <c r="BY24" s="141"/>
      <c r="BZ24" s="322"/>
      <c r="CA24" s="322"/>
      <c r="CB24" s="322"/>
      <c r="CC24" s="322"/>
      <c r="CD24" s="322"/>
      <c r="CE24" s="322"/>
      <c r="CF24" s="322"/>
      <c r="CG24" s="322"/>
      <c r="CH24" s="322"/>
      <c r="CI24" s="322"/>
      <c r="CJ24" s="76">
        <f t="shared" ca="1" si="3"/>
        <v>0</v>
      </c>
      <c r="CK24" s="141"/>
      <c r="CL24" s="141"/>
      <c r="CM24" s="141"/>
      <c r="CT24" s="141"/>
      <c r="CU24" s="141"/>
      <c r="CV24" s="141"/>
      <c r="CW24" s="141"/>
      <c r="CX24" s="141"/>
      <c r="CY24" s="141"/>
      <c r="CZ24" s="141"/>
      <c r="DA24" s="141"/>
      <c r="DB24" s="141"/>
      <c r="DC24" s="141"/>
      <c r="DD24" s="141"/>
      <c r="DE24" s="141"/>
      <c r="DF24" s="141"/>
      <c r="DG24" s="141"/>
      <c r="DH24" s="141"/>
      <c r="DI24" s="141"/>
      <c r="DJ24" s="141"/>
      <c r="DK24" s="141"/>
      <c r="DL24" s="141"/>
      <c r="DM24" s="141"/>
    </row>
    <row r="25" spans="1:117" ht="15" customHeight="1">
      <c r="A25" s="1">
        <f>IF('СПИСОК КЛАССА'!M25&gt;0,1,0)</f>
        <v>1</v>
      </c>
      <c r="B25" s="237">
        <v>1</v>
      </c>
      <c r="C25" s="60">
        <f>IF(NOT(ISBLANK('СПИСОК КЛАССА'!C25)),'СПИСОК КЛАССА'!C25,"")</f>
        <v>1</v>
      </c>
      <c r="D25" s="84" t="str">
        <f>IF(NOT(ISBLANK('СПИСОК КЛАССА'!D25)),IF($A25=1,'СПИСОК КЛАССА'!D25, "УЧЕНИК НЕ ВЫПОЛНЯЛ РАБОТУ"),"")</f>
        <v/>
      </c>
      <c r="E25" s="183">
        <f>IF($C25&lt;&gt;"",'СПИСОК КЛАССА'!M25,"")</f>
        <v>2</v>
      </c>
      <c r="F25" s="136">
        <v>1</v>
      </c>
      <c r="G25" s="136">
        <v>0</v>
      </c>
      <c r="H25" s="136">
        <v>2</v>
      </c>
      <c r="I25" s="136">
        <v>356</v>
      </c>
      <c r="J25" s="136">
        <v>0</v>
      </c>
      <c r="K25" s="136">
        <v>3</v>
      </c>
      <c r="L25" s="136">
        <v>2</v>
      </c>
      <c r="M25" s="136">
        <v>24</v>
      </c>
      <c r="N25" s="136">
        <v>2</v>
      </c>
      <c r="O25" s="136">
        <v>0</v>
      </c>
      <c r="P25" s="136">
        <v>2</v>
      </c>
      <c r="Q25" s="136">
        <v>2</v>
      </c>
      <c r="R25" s="136">
        <v>2</v>
      </c>
      <c r="S25" s="136">
        <v>2</v>
      </c>
      <c r="T25" s="136"/>
      <c r="U25" s="136"/>
      <c r="V25" s="136"/>
      <c r="W25" s="136"/>
      <c r="X25" s="136"/>
      <c r="Y25" s="136"/>
      <c r="Z25" s="136"/>
      <c r="AA25" s="136"/>
      <c r="AB25" s="127"/>
      <c r="AC25" s="127"/>
      <c r="AD25" s="127"/>
      <c r="AE25" s="127"/>
      <c r="AF25" s="127"/>
      <c r="AG25" s="61"/>
      <c r="AH25" s="61"/>
      <c r="AI25" s="61"/>
      <c r="AJ25" s="61"/>
      <c r="AK25" s="61"/>
      <c r="AL25" s="61"/>
      <c r="AM25" s="61"/>
      <c r="AN25" s="61"/>
      <c r="AO25" s="61"/>
      <c r="AP25" s="61"/>
      <c r="AQ25" s="61"/>
      <c r="AR25" s="61"/>
      <c r="AS25" s="61"/>
      <c r="AT25" s="99"/>
      <c r="AU25" s="371">
        <f ca="1">IF(AND(OR($C25&lt;&gt;"",$D25&lt;&gt;""),$A25=1,$AU$6="ДА"),SUM(OFFSET($BK25,0,0,1,$AZ$6)),"" )</f>
        <v>17</v>
      </c>
      <c r="AV25" s="262">
        <f ca="1">IF(AND(OR($C25&lt;&gt;"",$D25&lt;&gt;""),$A25=1,$AU$6="ДА"),AU25/$AU$12,"")</f>
        <v>0.70833333333333337</v>
      </c>
      <c r="AW25" s="263">
        <f>IF(AND(OR($C25&lt;&gt;"",$D25&lt;&gt;""),$A25=1,$AU$6="ДА"),SUM(BZ25:CI25),"")</f>
        <v>7</v>
      </c>
      <c r="AX25" s="264">
        <f>IF(AND(OR($C25&lt;&gt;"",$D25&lt;&gt;""),$A25=1,$AU$6="ДА"),$AW25/$AW$12,"")</f>
        <v>0.7</v>
      </c>
      <c r="AY25" s="263">
        <f>IF(AND(OR($C25&lt;&gt;"",$D25&lt;&gt;""),$A25=1,$AU$6="ДА"),SUM(BV25:BX25),"" )</f>
        <v>6</v>
      </c>
      <c r="AZ25" s="264">
        <f>IF(AND(OR($C25&lt;&gt;"",$D25&lt;&gt;""),$A25=1,$AU$6="ДА"),$AY25/$AY$12,"")</f>
        <v>1</v>
      </c>
      <c r="BA25" s="282" t="str">
        <f>IF(AND(OR($C25&lt;&gt;"",$D25&lt;&gt;""),$A25=1,$AU$6="ДА"),IF(AND(AW25&lt;=3,AY25&gt;=0),"НИЗКИЙ",IF(AND(AW25&gt;=4,AW25&lt;=5,AY25&gt;=0),"ПОНИЖЕННЫЙ",IF(OR(AND(AW25=6,AY25&lt;=6),AND(AW25=7,AY25&lt;=4),AND(AW25&gt;=8,AY25&lt;=2)),"БАЗОВЫЙ",IF(AND(AW25&gt;=9,AY25&gt;=5),"ВЫСОКИЙ","ПОВЫШЕННЫЙ")))),"")</f>
        <v>ПОВЫШЕННЫЙ</v>
      </c>
      <c r="BB25" s="261"/>
      <c r="BC25" s="283"/>
      <c r="BD25" s="283"/>
      <c r="BE25" s="283"/>
      <c r="BF25" s="283"/>
      <c r="BG25" s="283"/>
      <c r="BH25" s="283"/>
      <c r="BI25" s="283"/>
      <c r="BJ25" s="142"/>
      <c r="BK25" s="127">
        <f>IF(AND($E25&lt;&gt;"",$E25&gt;0),F25,NA())</f>
        <v>1</v>
      </c>
      <c r="BL25" s="127">
        <f t="shared" ref="BL25:BS25" si="7">IF(AND($E25&lt;&gt;"",$E25&gt;0),G25,NA())</f>
        <v>0</v>
      </c>
      <c r="BM25" s="127">
        <f t="shared" si="7"/>
        <v>2</v>
      </c>
      <c r="BN25" s="127">
        <f t="shared" ref="BN25" si="8">IF(HLOOKUP($E25,$CN$28:$CO$44,BN$11+1)=I25,1,IF(I25="N","N",0))</f>
        <v>0</v>
      </c>
      <c r="BO25" s="127">
        <f t="shared" si="7"/>
        <v>0</v>
      </c>
      <c r="BP25" s="127">
        <f t="shared" ref="BP25" si="9">IF(HLOOKUP($E25,$CN$28:$CO$44,BP$11+1)=K25,1,IF(K25="N","N",0))</f>
        <v>1</v>
      </c>
      <c r="BQ25" s="127">
        <f t="shared" si="7"/>
        <v>2</v>
      </c>
      <c r="BR25" s="127">
        <f t="shared" ref="BR25" si="10">IF(HLOOKUP($E25,$CN$28:$CO$44,BR$11+1)=M25,1,IF(M25="N","N",0))</f>
        <v>1</v>
      </c>
      <c r="BS25" s="127">
        <f t="shared" si="7"/>
        <v>2</v>
      </c>
      <c r="BT25" s="127">
        <f t="shared" ref="BT25" si="11">IF(AND($E25&lt;&gt;"",$E25&gt;0),O25,NA())</f>
        <v>0</v>
      </c>
      <c r="BU25" s="127">
        <f t="shared" ref="BU25" si="12">IF(AND($E25&lt;&gt;"",$E25&gt;0),P25,NA())</f>
        <v>2</v>
      </c>
      <c r="BV25" s="127">
        <f t="shared" ref="BV25" si="13">IF(AND($E25&lt;&gt;"",$E25&gt;0),Q25,NA())</f>
        <v>2</v>
      </c>
      <c r="BW25" s="127">
        <f t="shared" ref="BW25" si="14">IF(AND($E25&lt;&gt;"",$E25&gt;0),R25,NA())</f>
        <v>2</v>
      </c>
      <c r="BX25" s="127">
        <f t="shared" ref="BX25" si="15">IF(AND($E25&lt;&gt;"",$E25&gt;0),S25,NA())</f>
        <v>2</v>
      </c>
      <c r="BY25" s="142"/>
      <c r="BZ25" s="317">
        <f>IF(AND(BK25&gt;=1,BK25&lt;&gt;"N"),1,0)</f>
        <v>1</v>
      </c>
      <c r="CA25" s="317">
        <f t="shared" ref="CA25:CG25" si="16">IF(AND(BL25&gt;=1,BL25&lt;&gt;"N"),1,0)</f>
        <v>0</v>
      </c>
      <c r="CB25" s="317">
        <f t="shared" si="16"/>
        <v>1</v>
      </c>
      <c r="CC25" s="317">
        <f t="shared" si="16"/>
        <v>0</v>
      </c>
      <c r="CD25" s="317">
        <f t="shared" si="16"/>
        <v>0</v>
      </c>
      <c r="CE25" s="317">
        <f t="shared" si="16"/>
        <v>1</v>
      </c>
      <c r="CF25" s="317">
        <f t="shared" si="16"/>
        <v>1</v>
      </c>
      <c r="CG25" s="317">
        <f t="shared" si="16"/>
        <v>1</v>
      </c>
      <c r="CH25" s="317">
        <f>IF(AND(CJ25&gt;=1,CJ25&lt;&gt;"N"),1,0)</f>
        <v>1</v>
      </c>
      <c r="CI25" s="317">
        <f>IF(AND(BU25&gt;=1,BU25&lt;&gt;"N"),1,0)</f>
        <v>1</v>
      </c>
      <c r="CJ25" s="142">
        <f>SUM(BS25:BT25)</f>
        <v>2</v>
      </c>
      <c r="CK25" s="142"/>
      <c r="CL25" s="142"/>
      <c r="CM25" s="474" t="s">
        <v>89</v>
      </c>
      <c r="CN25" s="474"/>
      <c r="CO25" s="474"/>
    </row>
    <row r="26" spans="1:117" ht="12.75" customHeight="1">
      <c r="A26" s="1">
        <f>IF('СПИСОК КЛАССА'!M26&gt;0,1,0)</f>
        <v>1</v>
      </c>
      <c r="B26" s="237">
        <v>2</v>
      </c>
      <c r="C26" s="60">
        <f>IF(NOT(ISBLANK('СПИСОК КЛАССА'!C26)),'СПИСОК КЛАССА'!C26,"")</f>
        <v>2</v>
      </c>
      <c r="D26" s="84" t="str">
        <f>IF(NOT(ISBLANK('СПИСОК КЛАССА'!D26)),IF($A26=1,'СПИСОК КЛАССА'!D26, "УЧЕНИК НЕ ВЫПОЛНЯЛ РАБОТУ"),"")</f>
        <v/>
      </c>
      <c r="E26" s="183">
        <f>IF($C26&lt;&gt;"",'СПИСОК КЛАССА'!M26,"")</f>
        <v>1</v>
      </c>
      <c r="F26" s="136">
        <v>1</v>
      </c>
      <c r="G26" s="136">
        <v>0</v>
      </c>
      <c r="H26" s="136">
        <v>1</v>
      </c>
      <c r="I26" s="136">
        <v>5</v>
      </c>
      <c r="J26" s="136">
        <v>1</v>
      </c>
      <c r="K26" s="136">
        <v>3</v>
      </c>
      <c r="L26" s="136">
        <v>1</v>
      </c>
      <c r="M26" s="136">
        <v>24</v>
      </c>
      <c r="N26" s="136">
        <v>0</v>
      </c>
      <c r="O26" s="136">
        <v>0</v>
      </c>
      <c r="P26" s="136">
        <v>0</v>
      </c>
      <c r="Q26" s="136">
        <v>0</v>
      </c>
      <c r="R26" s="136">
        <v>0</v>
      </c>
      <c r="S26" s="136">
        <v>2</v>
      </c>
      <c r="T26" s="136"/>
      <c r="U26" s="136"/>
      <c r="V26" s="136"/>
      <c r="W26" s="136"/>
      <c r="X26" s="136"/>
      <c r="Y26" s="136"/>
      <c r="Z26" s="136"/>
      <c r="AA26" s="136"/>
      <c r="AB26" s="127"/>
      <c r="AC26" s="127"/>
      <c r="AD26" s="127"/>
      <c r="AE26" s="127"/>
      <c r="AF26" s="127"/>
      <c r="AG26" s="61"/>
      <c r="AH26" s="61"/>
      <c r="AI26" s="61"/>
      <c r="AJ26" s="61"/>
      <c r="AK26" s="61"/>
      <c r="AL26" s="61"/>
      <c r="AM26" s="61"/>
      <c r="AN26" s="61"/>
      <c r="AO26" s="61"/>
      <c r="AP26" s="61"/>
      <c r="AQ26" s="61"/>
      <c r="AR26" s="61"/>
      <c r="AS26" s="61"/>
      <c r="AT26" s="99"/>
      <c r="AU26" s="371">
        <f t="shared" ref="AU26:AU64" ca="1" si="17">IF(AND(OR($C26&lt;&gt;"",$D26&lt;&gt;""),$A26=1,$AU$6="ДА"),SUM(OFFSET($BK26,0,0,1,$AZ$6)),"" )</f>
        <v>8</v>
      </c>
      <c r="AV26" s="262">
        <f t="shared" ref="AV26:AV64" ca="1" si="18">IF(AND(OR($C26&lt;&gt;"",$D26&lt;&gt;""),$A26=1,$AU$6="ДА"),AU26/$AU$12,"")</f>
        <v>0.33333333333333331</v>
      </c>
      <c r="AW26" s="263">
        <f t="shared" ref="AW26:AW64" si="19">IF(AND(OR($C26&lt;&gt;"",$D26&lt;&gt;""),$A26=1,$AU$6="ДА"),SUM(BZ26:CI26),"")</f>
        <v>6</v>
      </c>
      <c r="AX26" s="264">
        <f t="shared" ref="AX26:AX64" si="20">IF(AND(OR($C26&lt;&gt;"",$D26&lt;&gt;""),$A26=1,$AU$6="ДА"),$AW26/$AW$12,"")</f>
        <v>0.6</v>
      </c>
      <c r="AY26" s="263">
        <f t="shared" ref="AY26:AY64" si="21">IF(AND(OR($C26&lt;&gt;"",$D26&lt;&gt;""),$A26=1,$AU$6="ДА"),SUM(BV26:BX26),"" )</f>
        <v>2</v>
      </c>
      <c r="AZ26" s="264">
        <f t="shared" ref="AZ26:AZ64" si="22">IF(AND(OR($C26&lt;&gt;"",$D26&lt;&gt;""),$A26=1,$AU$6="ДА"),$AY26/$AY$12,"")</f>
        <v>0.33333333333333331</v>
      </c>
      <c r="BA26" s="282" t="str">
        <f t="shared" ref="BA26:BA64" si="23">IF(AND(OR($C26&lt;&gt;"",$D26&lt;&gt;""),$A26=1,$AU$6="ДА"),IF(AND(AW26&lt;=3,AY26&gt;=0),"НИЗКИЙ",IF(AND(AW26&gt;=4,AW26&lt;=5,AY26&gt;=0),"ПОНИЖЕННЫЙ",IF(OR(AND(AW26=6,AY26&lt;=6),AND(AW26=7,AY26&lt;=4),AND(AW26&gt;=8,AY26&lt;=2)),"БАЗОВЫЙ",IF(AND(AW26&gt;=9,AY26&gt;=5),"ВЫСОКИЙ","ПОВЫШЕННЫЙ")))),"")</f>
        <v>БАЗОВЫЙ</v>
      </c>
      <c r="BB26" s="261"/>
      <c r="BC26" s="283"/>
      <c r="BD26" s="283"/>
      <c r="BE26" s="283"/>
      <c r="BF26" s="283"/>
      <c r="BG26" s="283"/>
      <c r="BH26" s="283"/>
      <c r="BI26" s="283"/>
      <c r="BJ26" s="142"/>
      <c r="BK26" s="127">
        <f t="shared" ref="BK26:BK64" si="24">IF(AND($E26&lt;&gt;"",$E26&gt;0),F26,NA())</f>
        <v>1</v>
      </c>
      <c r="BL26" s="127">
        <f t="shared" ref="BL26:BL64" si="25">IF(AND($E26&lt;&gt;"",$E26&gt;0),G26,NA())</f>
        <v>0</v>
      </c>
      <c r="BM26" s="127">
        <f t="shared" ref="BM26:BM64" si="26">IF(AND($E26&lt;&gt;"",$E26&gt;0),H26,NA())</f>
        <v>1</v>
      </c>
      <c r="BN26" s="127">
        <f t="shared" ref="BN26:BN64" si="27">IF(HLOOKUP($E26,$CN$28:$CO$44,BN$11+1)=I26,1,IF(I26="N","N",0))</f>
        <v>0</v>
      </c>
      <c r="BO26" s="127">
        <f t="shared" ref="BO26:BO64" si="28">IF(AND($E26&lt;&gt;"",$E26&gt;0),J26,NA())</f>
        <v>1</v>
      </c>
      <c r="BP26" s="127">
        <f t="shared" ref="BP26:BP64" si="29">IF(HLOOKUP($E26,$CN$28:$CO$44,BP$11+1)=K26,1,IF(K26="N","N",0))</f>
        <v>1</v>
      </c>
      <c r="BQ26" s="127">
        <f t="shared" ref="BQ26:BQ64" si="30">IF(AND($E26&lt;&gt;"",$E26&gt;0),L26,NA())</f>
        <v>1</v>
      </c>
      <c r="BR26" s="127">
        <f t="shared" ref="BR26:BR64" si="31">IF(HLOOKUP($E26,$CN$28:$CO$44,BR$11+1)=M26,1,IF(M26="N","N",0))</f>
        <v>1</v>
      </c>
      <c r="BS26" s="127">
        <f t="shared" ref="BS26:BS64" si="32">IF(AND($E26&lt;&gt;"",$E26&gt;0),N26,NA())</f>
        <v>0</v>
      </c>
      <c r="BT26" s="127">
        <f t="shared" ref="BT26:BT64" si="33">IF(AND($E26&lt;&gt;"",$E26&gt;0),O26,NA())</f>
        <v>0</v>
      </c>
      <c r="BU26" s="127">
        <f t="shared" ref="BU26:BU64" si="34">IF(AND($E26&lt;&gt;"",$E26&gt;0),P26,NA())</f>
        <v>0</v>
      </c>
      <c r="BV26" s="127">
        <f t="shared" ref="BV26:BV64" si="35">IF(AND($E26&lt;&gt;"",$E26&gt;0),Q26,NA())</f>
        <v>0</v>
      </c>
      <c r="BW26" s="127">
        <f t="shared" ref="BW26:BW64" si="36">IF(AND($E26&lt;&gt;"",$E26&gt;0),R26,NA())</f>
        <v>0</v>
      </c>
      <c r="BX26" s="127">
        <f t="shared" ref="BX26:BX64" si="37">IF(AND($E26&lt;&gt;"",$E26&gt;0),S26,NA())</f>
        <v>2</v>
      </c>
      <c r="BY26" s="142"/>
      <c r="BZ26" s="317">
        <f t="shared" ref="BZ26:BZ64" si="38">IF(AND(BK26&gt;=1,BK26&lt;&gt;"N"),1,0)</f>
        <v>1</v>
      </c>
      <c r="CA26" s="317">
        <f t="shared" ref="CA26:CA64" si="39">IF(AND(BL26&gt;=1,BL26&lt;&gt;"N"),1,0)</f>
        <v>0</v>
      </c>
      <c r="CB26" s="317">
        <f t="shared" ref="CB26:CB64" si="40">IF(AND(BM26&gt;=1,BM26&lt;&gt;"N"),1,0)</f>
        <v>1</v>
      </c>
      <c r="CC26" s="317">
        <f t="shared" ref="CC26:CC64" si="41">IF(AND(BN26&gt;=1,BN26&lt;&gt;"N"),1,0)</f>
        <v>0</v>
      </c>
      <c r="CD26" s="317">
        <f t="shared" ref="CD26:CD64" si="42">IF(AND(BO26&gt;=1,BO26&lt;&gt;"N"),1,0)</f>
        <v>1</v>
      </c>
      <c r="CE26" s="317">
        <f t="shared" ref="CE26:CE64" si="43">IF(AND(BP26&gt;=1,BP26&lt;&gt;"N"),1,0)</f>
        <v>1</v>
      </c>
      <c r="CF26" s="317">
        <f t="shared" ref="CF26:CF64" si="44">IF(AND(BQ26&gt;=1,BQ26&lt;&gt;"N"),1,0)</f>
        <v>1</v>
      </c>
      <c r="CG26" s="317">
        <f t="shared" ref="CG26:CG64" si="45">IF(AND(BR26&gt;=1,BR26&lt;&gt;"N"),1,0)</f>
        <v>1</v>
      </c>
      <c r="CH26" s="317">
        <f t="shared" ref="CH26:CH64" si="46">IF(AND(CJ26&gt;=1,CJ26&lt;&gt;"N"),1,0)</f>
        <v>0</v>
      </c>
      <c r="CI26" s="317">
        <f t="shared" ref="CI26:CI64" si="47">IF(AND(BU26&gt;=1,BU26&lt;&gt;"N"),1,0)</f>
        <v>0</v>
      </c>
      <c r="CJ26" s="142">
        <f>SUM(BS26:BT26)</f>
        <v>0</v>
      </c>
      <c r="CK26" s="142"/>
      <c r="CL26" s="142"/>
      <c r="CM26" s="288"/>
      <c r="CN26" s="288"/>
      <c r="CO26" s="288"/>
    </row>
    <row r="27" spans="1:117" ht="12.75" customHeight="1">
      <c r="A27" s="1">
        <f>IF('СПИСОК КЛАССА'!M27&gt;0,1,0)</f>
        <v>1</v>
      </c>
      <c r="B27" s="237">
        <v>3</v>
      </c>
      <c r="C27" s="60">
        <f>IF(NOT(ISBLANK('СПИСОК КЛАССА'!C27)),'СПИСОК КЛАССА'!C27,"")</f>
        <v>3</v>
      </c>
      <c r="D27" s="84" t="str">
        <f>IF(NOT(ISBLANK('СПИСОК КЛАССА'!D27)),IF($A27=1,'СПИСОК КЛАССА'!D27, "УЧЕНИК НЕ ВЫПОЛНЯЛ РАБОТУ"),"")</f>
        <v/>
      </c>
      <c r="E27" s="183">
        <f>IF($C27&lt;&gt;"",'СПИСОК КЛАССА'!M27,"")</f>
        <v>1</v>
      </c>
      <c r="F27" s="136">
        <v>1</v>
      </c>
      <c r="G27" s="136">
        <v>0</v>
      </c>
      <c r="H27" s="136">
        <v>2</v>
      </c>
      <c r="I27" s="136">
        <v>4</v>
      </c>
      <c r="J27" s="136">
        <v>1</v>
      </c>
      <c r="K27" s="136">
        <v>3</v>
      </c>
      <c r="L27" s="136">
        <v>1</v>
      </c>
      <c r="M27" s="136">
        <v>234</v>
      </c>
      <c r="N27" s="136">
        <v>2</v>
      </c>
      <c r="O27" s="136">
        <v>2</v>
      </c>
      <c r="P27" s="136">
        <v>2</v>
      </c>
      <c r="Q27" s="136">
        <v>2</v>
      </c>
      <c r="R27" s="136">
        <v>1</v>
      </c>
      <c r="S27" s="136">
        <v>2</v>
      </c>
      <c r="T27" s="136"/>
      <c r="U27" s="136"/>
      <c r="V27" s="136"/>
      <c r="W27" s="136"/>
      <c r="X27" s="136"/>
      <c r="Y27" s="136"/>
      <c r="Z27" s="136"/>
      <c r="AA27" s="136"/>
      <c r="AB27" s="127"/>
      <c r="AC27" s="127"/>
      <c r="AD27" s="127"/>
      <c r="AE27" s="127"/>
      <c r="AF27" s="127"/>
      <c r="AG27" s="61"/>
      <c r="AH27" s="61"/>
      <c r="AI27" s="61"/>
      <c r="AJ27" s="61"/>
      <c r="AK27" s="61"/>
      <c r="AL27" s="61"/>
      <c r="AM27" s="61"/>
      <c r="AN27" s="61"/>
      <c r="AO27" s="61"/>
      <c r="AP27" s="61"/>
      <c r="AQ27" s="61"/>
      <c r="AR27" s="61"/>
      <c r="AS27" s="61"/>
      <c r="AT27" s="99"/>
      <c r="AU27" s="371">
        <f t="shared" ca="1" si="17"/>
        <v>17</v>
      </c>
      <c r="AV27" s="262">
        <f t="shared" ca="1" si="18"/>
        <v>0.70833333333333337</v>
      </c>
      <c r="AW27" s="263">
        <f t="shared" si="19"/>
        <v>7</v>
      </c>
      <c r="AX27" s="264">
        <f t="shared" si="20"/>
        <v>0.7</v>
      </c>
      <c r="AY27" s="263">
        <f t="shared" si="21"/>
        <v>5</v>
      </c>
      <c r="AZ27" s="264">
        <f t="shared" si="22"/>
        <v>0.83333333333333337</v>
      </c>
      <c r="BA27" s="282" t="str">
        <f t="shared" si="23"/>
        <v>ПОВЫШЕННЫЙ</v>
      </c>
      <c r="BB27" s="261"/>
      <c r="BC27" s="283"/>
      <c r="BD27" s="283"/>
      <c r="BE27" s="283"/>
      <c r="BF27" s="283"/>
      <c r="BG27" s="283"/>
      <c r="BH27" s="283"/>
      <c r="BI27" s="283"/>
      <c r="BJ27" s="142"/>
      <c r="BK27" s="127">
        <f t="shared" si="24"/>
        <v>1</v>
      </c>
      <c r="BL27" s="127">
        <f t="shared" si="25"/>
        <v>0</v>
      </c>
      <c r="BM27" s="127">
        <f t="shared" si="26"/>
        <v>2</v>
      </c>
      <c r="BN27" s="127">
        <f t="shared" si="27"/>
        <v>0</v>
      </c>
      <c r="BO27" s="127">
        <f t="shared" si="28"/>
        <v>1</v>
      </c>
      <c r="BP27" s="127">
        <f t="shared" si="29"/>
        <v>1</v>
      </c>
      <c r="BQ27" s="127">
        <f t="shared" si="30"/>
        <v>1</v>
      </c>
      <c r="BR27" s="127">
        <f t="shared" si="31"/>
        <v>0</v>
      </c>
      <c r="BS27" s="127">
        <f t="shared" si="32"/>
        <v>2</v>
      </c>
      <c r="BT27" s="127">
        <f t="shared" si="33"/>
        <v>2</v>
      </c>
      <c r="BU27" s="127">
        <f t="shared" si="34"/>
        <v>2</v>
      </c>
      <c r="BV27" s="127">
        <f t="shared" si="35"/>
        <v>2</v>
      </c>
      <c r="BW27" s="127">
        <f t="shared" si="36"/>
        <v>1</v>
      </c>
      <c r="BX27" s="127">
        <f t="shared" si="37"/>
        <v>2</v>
      </c>
      <c r="BY27" s="142"/>
      <c r="BZ27" s="317">
        <f t="shared" si="38"/>
        <v>1</v>
      </c>
      <c r="CA27" s="317">
        <f t="shared" si="39"/>
        <v>0</v>
      </c>
      <c r="CB27" s="317">
        <f t="shared" si="40"/>
        <v>1</v>
      </c>
      <c r="CC27" s="317">
        <f t="shared" si="41"/>
        <v>0</v>
      </c>
      <c r="CD27" s="317">
        <f t="shared" si="42"/>
        <v>1</v>
      </c>
      <c r="CE27" s="317">
        <f t="shared" si="43"/>
        <v>1</v>
      </c>
      <c r="CF27" s="317">
        <f t="shared" si="44"/>
        <v>1</v>
      </c>
      <c r="CG27" s="317">
        <f t="shared" si="45"/>
        <v>0</v>
      </c>
      <c r="CH27" s="317">
        <f t="shared" si="46"/>
        <v>1</v>
      </c>
      <c r="CI27" s="317">
        <f t="shared" si="47"/>
        <v>1</v>
      </c>
      <c r="CJ27" s="142">
        <f>SUM(BS27:BT27)</f>
        <v>4</v>
      </c>
      <c r="CK27" s="142"/>
      <c r="CL27" s="142"/>
      <c r="CM27" s="115"/>
      <c r="CN27" s="480" t="s">
        <v>24</v>
      </c>
      <c r="CO27" s="481"/>
    </row>
    <row r="28" spans="1:117" ht="12.75" customHeight="1">
      <c r="A28" s="1">
        <f>IF('СПИСОК КЛАССА'!M28&gt;0,1,0)</f>
        <v>1</v>
      </c>
      <c r="B28" s="237">
        <v>4</v>
      </c>
      <c r="C28" s="60">
        <f>IF(NOT(ISBLANK('СПИСОК КЛАССА'!C28)),'СПИСОК КЛАССА'!C28,"")</f>
        <v>4</v>
      </c>
      <c r="D28" s="84" t="str">
        <f>IF(NOT(ISBLANK('СПИСОК КЛАССА'!D28)),IF($A28=1,'СПИСОК КЛАССА'!D28, "УЧЕНИК НЕ ВЫПОЛНЯЛ РАБОТУ"),"")</f>
        <v/>
      </c>
      <c r="E28" s="183">
        <f>IF($C28&lt;&gt;"",'СПИСОК КЛАССА'!M28,"")</f>
        <v>2</v>
      </c>
      <c r="F28" s="136">
        <v>2</v>
      </c>
      <c r="G28" s="136">
        <v>0</v>
      </c>
      <c r="H28" s="136">
        <v>1</v>
      </c>
      <c r="I28" s="136">
        <v>356</v>
      </c>
      <c r="J28" s="136">
        <v>1</v>
      </c>
      <c r="K28" s="136">
        <v>3</v>
      </c>
      <c r="L28" s="136">
        <v>2</v>
      </c>
      <c r="M28" s="136">
        <v>246</v>
      </c>
      <c r="N28" s="136">
        <v>0</v>
      </c>
      <c r="O28" s="136">
        <v>2</v>
      </c>
      <c r="P28" s="136">
        <v>0</v>
      </c>
      <c r="Q28" s="136">
        <v>2</v>
      </c>
      <c r="R28" s="136">
        <v>2</v>
      </c>
      <c r="S28" s="136">
        <v>2</v>
      </c>
      <c r="T28" s="136"/>
      <c r="U28" s="136"/>
      <c r="V28" s="136"/>
      <c r="W28" s="136"/>
      <c r="X28" s="136"/>
      <c r="Y28" s="136"/>
      <c r="Z28" s="136"/>
      <c r="AA28" s="136"/>
      <c r="AB28" s="127"/>
      <c r="AC28" s="127"/>
      <c r="AD28" s="127"/>
      <c r="AE28" s="127"/>
      <c r="AF28" s="127"/>
      <c r="AG28" s="61"/>
      <c r="AH28" s="61"/>
      <c r="AI28" s="61"/>
      <c r="AJ28" s="61"/>
      <c r="AK28" s="61"/>
      <c r="AL28" s="61"/>
      <c r="AM28" s="61"/>
      <c r="AN28" s="61"/>
      <c r="AO28" s="61"/>
      <c r="AP28" s="61"/>
      <c r="AQ28" s="61"/>
      <c r="AR28" s="61"/>
      <c r="AS28" s="61"/>
      <c r="AT28" s="99"/>
      <c r="AU28" s="371">
        <f t="shared" ca="1" si="17"/>
        <v>15</v>
      </c>
      <c r="AV28" s="262">
        <f t="shared" ca="1" si="18"/>
        <v>0.625</v>
      </c>
      <c r="AW28" s="263">
        <f t="shared" si="19"/>
        <v>6</v>
      </c>
      <c r="AX28" s="264">
        <f t="shared" si="20"/>
        <v>0.6</v>
      </c>
      <c r="AY28" s="263">
        <f t="shared" si="21"/>
        <v>6</v>
      </c>
      <c r="AZ28" s="264">
        <f t="shared" si="22"/>
        <v>1</v>
      </c>
      <c r="BA28" s="282" t="str">
        <f t="shared" si="23"/>
        <v>БАЗОВЫЙ</v>
      </c>
      <c r="BB28" s="261"/>
      <c r="BC28" s="283"/>
      <c r="BD28" s="283"/>
      <c r="BE28" s="283"/>
      <c r="BF28" s="283"/>
      <c r="BG28" s="283"/>
      <c r="BH28" s="283"/>
      <c r="BI28" s="283"/>
      <c r="BJ28" s="142"/>
      <c r="BK28" s="127">
        <f t="shared" si="24"/>
        <v>2</v>
      </c>
      <c r="BL28" s="127">
        <f t="shared" si="25"/>
        <v>0</v>
      </c>
      <c r="BM28" s="127">
        <f t="shared" si="26"/>
        <v>1</v>
      </c>
      <c r="BN28" s="127">
        <f t="shared" si="27"/>
        <v>0</v>
      </c>
      <c r="BO28" s="127">
        <f t="shared" si="28"/>
        <v>1</v>
      </c>
      <c r="BP28" s="127">
        <f t="shared" si="29"/>
        <v>1</v>
      </c>
      <c r="BQ28" s="127">
        <f t="shared" si="30"/>
        <v>2</v>
      </c>
      <c r="BR28" s="127">
        <f t="shared" si="31"/>
        <v>0</v>
      </c>
      <c r="BS28" s="127">
        <f t="shared" si="32"/>
        <v>0</v>
      </c>
      <c r="BT28" s="127">
        <f t="shared" si="33"/>
        <v>2</v>
      </c>
      <c r="BU28" s="127">
        <f t="shared" si="34"/>
        <v>0</v>
      </c>
      <c r="BV28" s="127">
        <f t="shared" si="35"/>
        <v>2</v>
      </c>
      <c r="BW28" s="127">
        <f t="shared" si="36"/>
        <v>2</v>
      </c>
      <c r="BX28" s="127">
        <f t="shared" si="37"/>
        <v>2</v>
      </c>
      <c r="BY28" s="142"/>
      <c r="BZ28" s="317">
        <f t="shared" si="38"/>
        <v>1</v>
      </c>
      <c r="CA28" s="317">
        <f t="shared" si="39"/>
        <v>0</v>
      </c>
      <c r="CB28" s="317">
        <f t="shared" si="40"/>
        <v>1</v>
      </c>
      <c r="CC28" s="317">
        <f t="shared" si="41"/>
        <v>0</v>
      </c>
      <c r="CD28" s="317">
        <f t="shared" si="42"/>
        <v>1</v>
      </c>
      <c r="CE28" s="317">
        <f t="shared" si="43"/>
        <v>1</v>
      </c>
      <c r="CF28" s="317">
        <f t="shared" si="44"/>
        <v>1</v>
      </c>
      <c r="CG28" s="317">
        <f t="shared" si="45"/>
        <v>0</v>
      </c>
      <c r="CH28" s="317">
        <f t="shared" si="46"/>
        <v>1</v>
      </c>
      <c r="CI28" s="317">
        <f t="shared" si="47"/>
        <v>0</v>
      </c>
      <c r="CJ28" s="142">
        <f t="shared" ref="CJ28:CJ64" si="48">SUM(BS28:BT28)</f>
        <v>2</v>
      </c>
      <c r="CK28" s="142"/>
      <c r="CL28" s="142"/>
      <c r="CM28" s="115"/>
      <c r="CN28" s="289">
        <v>1</v>
      </c>
      <c r="CO28" s="289">
        <v>2</v>
      </c>
    </row>
    <row r="29" spans="1:117" ht="12.75" customHeight="1">
      <c r="A29" s="1">
        <f>IF('СПИСОК КЛАССА'!M29&gt;0,1,0)</f>
        <v>1</v>
      </c>
      <c r="B29" s="237">
        <v>5</v>
      </c>
      <c r="C29" s="60">
        <f>IF(NOT(ISBLANK('СПИСОК КЛАССА'!C29)),'СПИСОК КЛАССА'!C29,"")</f>
        <v>5</v>
      </c>
      <c r="D29" s="84" t="str">
        <f>IF(NOT(ISBLANK('СПИСОК КЛАССА'!D29)),IF($A29=1,'СПИСОК КЛАССА'!D29, "УЧЕНИК НЕ ВЫПОЛНЯЛ РАБОТУ"),"")</f>
        <v/>
      </c>
      <c r="E29" s="183">
        <f>IF($C29&lt;&gt;"",'СПИСОК КЛАССА'!M29,"")</f>
        <v>2</v>
      </c>
      <c r="F29" s="136">
        <v>2</v>
      </c>
      <c r="G29" s="136">
        <v>2</v>
      </c>
      <c r="H29" s="136">
        <v>2</v>
      </c>
      <c r="I29" s="136">
        <v>35</v>
      </c>
      <c r="J29" s="136">
        <v>1</v>
      </c>
      <c r="K29" s="136">
        <v>3</v>
      </c>
      <c r="L29" s="136">
        <v>2</v>
      </c>
      <c r="M29" s="136">
        <v>24</v>
      </c>
      <c r="N29" s="136">
        <v>2</v>
      </c>
      <c r="O29" s="136">
        <v>2</v>
      </c>
      <c r="P29" s="136">
        <v>0</v>
      </c>
      <c r="Q29" s="136">
        <v>2</v>
      </c>
      <c r="R29" s="136">
        <v>2</v>
      </c>
      <c r="S29" s="136">
        <v>0</v>
      </c>
      <c r="T29" s="136"/>
      <c r="U29" s="136"/>
      <c r="V29" s="136"/>
      <c r="W29" s="136"/>
      <c r="X29" s="136"/>
      <c r="Y29" s="136"/>
      <c r="Z29" s="136"/>
      <c r="AA29" s="136"/>
      <c r="AB29" s="127"/>
      <c r="AC29" s="127"/>
      <c r="AD29" s="127"/>
      <c r="AE29" s="127"/>
      <c r="AF29" s="127"/>
      <c r="AG29" s="61"/>
      <c r="AH29" s="61"/>
      <c r="AI29" s="61"/>
      <c r="AJ29" s="61"/>
      <c r="AK29" s="61"/>
      <c r="AL29" s="61"/>
      <c r="AM29" s="61"/>
      <c r="AN29" s="61"/>
      <c r="AO29" s="61"/>
      <c r="AP29" s="61"/>
      <c r="AQ29" s="61"/>
      <c r="AR29" s="61"/>
      <c r="AS29" s="61"/>
      <c r="AT29" s="99"/>
      <c r="AU29" s="371">
        <f t="shared" ca="1" si="17"/>
        <v>20</v>
      </c>
      <c r="AV29" s="262">
        <f t="shared" ca="1" si="18"/>
        <v>0.83333333333333337</v>
      </c>
      <c r="AW29" s="263">
        <f t="shared" si="19"/>
        <v>9</v>
      </c>
      <c r="AX29" s="264">
        <f t="shared" si="20"/>
        <v>0.9</v>
      </c>
      <c r="AY29" s="263">
        <f t="shared" si="21"/>
        <v>4</v>
      </c>
      <c r="AZ29" s="264">
        <f t="shared" si="22"/>
        <v>0.66666666666666663</v>
      </c>
      <c r="BA29" s="282" t="str">
        <f t="shared" si="23"/>
        <v>ПОВЫШЕННЫЙ</v>
      </c>
      <c r="BB29" s="261"/>
      <c r="BC29" s="283"/>
      <c r="BD29" s="283"/>
      <c r="BE29" s="283"/>
      <c r="BF29" s="283"/>
      <c r="BG29" s="283"/>
      <c r="BH29" s="283"/>
      <c r="BI29" s="283"/>
      <c r="BJ29" s="142"/>
      <c r="BK29" s="127">
        <f t="shared" si="24"/>
        <v>2</v>
      </c>
      <c r="BL29" s="127">
        <f t="shared" si="25"/>
        <v>2</v>
      </c>
      <c r="BM29" s="127">
        <f t="shared" si="26"/>
        <v>2</v>
      </c>
      <c r="BN29" s="127">
        <f t="shared" si="27"/>
        <v>1</v>
      </c>
      <c r="BO29" s="127">
        <f t="shared" si="28"/>
        <v>1</v>
      </c>
      <c r="BP29" s="127">
        <f t="shared" si="29"/>
        <v>1</v>
      </c>
      <c r="BQ29" s="127">
        <f t="shared" si="30"/>
        <v>2</v>
      </c>
      <c r="BR29" s="127">
        <f t="shared" si="31"/>
        <v>1</v>
      </c>
      <c r="BS29" s="127">
        <f t="shared" si="32"/>
        <v>2</v>
      </c>
      <c r="BT29" s="127">
        <f t="shared" si="33"/>
        <v>2</v>
      </c>
      <c r="BU29" s="127">
        <f t="shared" si="34"/>
        <v>0</v>
      </c>
      <c r="BV29" s="127">
        <f t="shared" si="35"/>
        <v>2</v>
      </c>
      <c r="BW29" s="127">
        <f t="shared" si="36"/>
        <v>2</v>
      </c>
      <c r="BX29" s="127">
        <f t="shared" si="37"/>
        <v>0</v>
      </c>
      <c r="BY29" s="142"/>
      <c r="BZ29" s="317">
        <f t="shared" si="38"/>
        <v>1</v>
      </c>
      <c r="CA29" s="317">
        <f t="shared" si="39"/>
        <v>1</v>
      </c>
      <c r="CB29" s="317">
        <f t="shared" si="40"/>
        <v>1</v>
      </c>
      <c r="CC29" s="317">
        <f t="shared" si="41"/>
        <v>1</v>
      </c>
      <c r="CD29" s="317">
        <f t="shared" si="42"/>
        <v>1</v>
      </c>
      <c r="CE29" s="317">
        <f t="shared" si="43"/>
        <v>1</v>
      </c>
      <c r="CF29" s="317">
        <f t="shared" si="44"/>
        <v>1</v>
      </c>
      <c r="CG29" s="317">
        <f t="shared" si="45"/>
        <v>1</v>
      </c>
      <c r="CH29" s="317">
        <f t="shared" si="46"/>
        <v>1</v>
      </c>
      <c r="CI29" s="317">
        <f t="shared" si="47"/>
        <v>0</v>
      </c>
      <c r="CJ29" s="142">
        <f t="shared" si="48"/>
        <v>4</v>
      </c>
      <c r="CK29" s="142"/>
      <c r="CL29" s="142"/>
      <c r="CM29" s="289">
        <v>1</v>
      </c>
      <c r="CN29" s="290"/>
      <c r="CO29" s="290"/>
    </row>
    <row r="30" spans="1:117" ht="12.75" customHeight="1">
      <c r="A30" s="1">
        <f>IF('СПИСОК КЛАССА'!M30&gt;0,1,0)</f>
        <v>1</v>
      </c>
      <c r="B30" s="237">
        <v>6</v>
      </c>
      <c r="C30" s="60">
        <f>IF(NOT(ISBLANK('СПИСОК КЛАССА'!C30)),'СПИСОК КЛАССА'!C30,"")</f>
        <v>6</v>
      </c>
      <c r="D30" s="84" t="str">
        <f>IF(NOT(ISBLANK('СПИСОК КЛАССА'!D30)),IF($A30=1,'СПИСОК КЛАССА'!D30, "УЧЕНИК НЕ ВЫПОЛНЯЛ РАБОТУ"),"")</f>
        <v/>
      </c>
      <c r="E30" s="183">
        <f>IF($C30&lt;&gt;"",'СПИСОК КЛАССА'!M30,"")</f>
        <v>2</v>
      </c>
      <c r="F30" s="136">
        <v>2</v>
      </c>
      <c r="G30" s="136">
        <v>2</v>
      </c>
      <c r="H30" s="136">
        <v>2</v>
      </c>
      <c r="I30" s="136">
        <v>345</v>
      </c>
      <c r="J30" s="136">
        <v>1</v>
      </c>
      <c r="K30" s="136">
        <v>3</v>
      </c>
      <c r="L30" s="136">
        <v>2</v>
      </c>
      <c r="M30" s="136">
        <v>24</v>
      </c>
      <c r="N30" s="136">
        <v>2</v>
      </c>
      <c r="O30" s="136">
        <v>2</v>
      </c>
      <c r="P30" s="136">
        <v>1</v>
      </c>
      <c r="Q30" s="136">
        <v>2</v>
      </c>
      <c r="R30" s="136">
        <v>2</v>
      </c>
      <c r="S30" s="136">
        <v>0</v>
      </c>
      <c r="T30" s="136"/>
      <c r="U30" s="136"/>
      <c r="V30" s="136"/>
      <c r="W30" s="136"/>
      <c r="X30" s="136"/>
      <c r="Y30" s="136"/>
      <c r="Z30" s="136"/>
      <c r="AA30" s="136"/>
      <c r="AB30" s="127"/>
      <c r="AC30" s="127"/>
      <c r="AD30" s="127"/>
      <c r="AE30" s="127"/>
      <c r="AF30" s="127"/>
      <c r="AG30" s="61"/>
      <c r="AH30" s="61"/>
      <c r="AI30" s="61"/>
      <c r="AJ30" s="61"/>
      <c r="AK30" s="61"/>
      <c r="AL30" s="61"/>
      <c r="AM30" s="61"/>
      <c r="AN30" s="61"/>
      <c r="AO30" s="61"/>
      <c r="AP30" s="61"/>
      <c r="AQ30" s="61"/>
      <c r="AR30" s="61"/>
      <c r="AS30" s="61"/>
      <c r="AT30" s="99"/>
      <c r="AU30" s="371">
        <f t="shared" ca="1" si="17"/>
        <v>20</v>
      </c>
      <c r="AV30" s="262">
        <f t="shared" ca="1" si="18"/>
        <v>0.83333333333333337</v>
      </c>
      <c r="AW30" s="263">
        <f t="shared" si="19"/>
        <v>9</v>
      </c>
      <c r="AX30" s="264">
        <f t="shared" si="20"/>
        <v>0.9</v>
      </c>
      <c r="AY30" s="263">
        <f t="shared" si="21"/>
        <v>4</v>
      </c>
      <c r="AZ30" s="264">
        <f t="shared" si="22"/>
        <v>0.66666666666666663</v>
      </c>
      <c r="BA30" s="282" t="str">
        <f t="shared" si="23"/>
        <v>ПОВЫШЕННЫЙ</v>
      </c>
      <c r="BB30" s="261"/>
      <c r="BC30" s="283"/>
      <c r="BD30" s="283"/>
      <c r="BE30" s="283"/>
      <c r="BF30" s="283"/>
      <c r="BG30" s="283"/>
      <c r="BH30" s="283"/>
      <c r="BI30" s="283"/>
      <c r="BJ30" s="142"/>
      <c r="BK30" s="127">
        <f t="shared" si="24"/>
        <v>2</v>
      </c>
      <c r="BL30" s="127">
        <f t="shared" si="25"/>
        <v>2</v>
      </c>
      <c r="BM30" s="127">
        <f t="shared" si="26"/>
        <v>2</v>
      </c>
      <c r="BN30" s="127">
        <f t="shared" si="27"/>
        <v>0</v>
      </c>
      <c r="BO30" s="127">
        <f t="shared" si="28"/>
        <v>1</v>
      </c>
      <c r="BP30" s="127">
        <f t="shared" si="29"/>
        <v>1</v>
      </c>
      <c r="BQ30" s="127">
        <f t="shared" si="30"/>
        <v>2</v>
      </c>
      <c r="BR30" s="127">
        <f t="shared" si="31"/>
        <v>1</v>
      </c>
      <c r="BS30" s="127">
        <f t="shared" si="32"/>
        <v>2</v>
      </c>
      <c r="BT30" s="127">
        <f t="shared" si="33"/>
        <v>2</v>
      </c>
      <c r="BU30" s="127">
        <f t="shared" si="34"/>
        <v>1</v>
      </c>
      <c r="BV30" s="127">
        <f t="shared" si="35"/>
        <v>2</v>
      </c>
      <c r="BW30" s="127">
        <f t="shared" si="36"/>
        <v>2</v>
      </c>
      <c r="BX30" s="127">
        <f t="shared" si="37"/>
        <v>0</v>
      </c>
      <c r="BY30" s="142"/>
      <c r="BZ30" s="317">
        <f t="shared" si="38"/>
        <v>1</v>
      </c>
      <c r="CA30" s="317">
        <f t="shared" si="39"/>
        <v>1</v>
      </c>
      <c r="CB30" s="317">
        <f t="shared" si="40"/>
        <v>1</v>
      </c>
      <c r="CC30" s="317">
        <f t="shared" si="41"/>
        <v>0</v>
      </c>
      <c r="CD30" s="317">
        <f t="shared" si="42"/>
        <v>1</v>
      </c>
      <c r="CE30" s="317">
        <f t="shared" si="43"/>
        <v>1</v>
      </c>
      <c r="CF30" s="317">
        <f t="shared" si="44"/>
        <v>1</v>
      </c>
      <c r="CG30" s="317">
        <f t="shared" si="45"/>
        <v>1</v>
      </c>
      <c r="CH30" s="317">
        <f t="shared" si="46"/>
        <v>1</v>
      </c>
      <c r="CI30" s="317">
        <f t="shared" si="47"/>
        <v>1</v>
      </c>
      <c r="CJ30" s="142">
        <f t="shared" si="48"/>
        <v>4</v>
      </c>
      <c r="CK30" s="142"/>
      <c r="CL30" s="142"/>
      <c r="CM30" s="289">
        <v>2</v>
      </c>
      <c r="CN30" s="290"/>
      <c r="CO30" s="290"/>
    </row>
    <row r="31" spans="1:117" ht="12.75" customHeight="1">
      <c r="A31" s="1">
        <f>IF('СПИСОК КЛАССА'!M31&gt;0,1,0)</f>
        <v>1</v>
      </c>
      <c r="B31" s="237">
        <v>7</v>
      </c>
      <c r="C31" s="60">
        <f>IF(NOT(ISBLANK('СПИСОК КЛАССА'!C31)),'СПИСОК КЛАССА'!C31,"")</f>
        <v>7</v>
      </c>
      <c r="D31" s="84" t="str">
        <f>IF(NOT(ISBLANK('СПИСОК КЛАССА'!D31)),IF($A31=1,'СПИСОК КЛАССА'!D31, "УЧЕНИК НЕ ВЫПОЛНЯЛ РАБОТУ"),"")</f>
        <v/>
      </c>
      <c r="E31" s="183">
        <f>IF($C31&lt;&gt;"",'СПИСОК КЛАССА'!M31,"")</f>
        <v>2</v>
      </c>
      <c r="F31" s="136">
        <v>1</v>
      </c>
      <c r="G31" s="136">
        <v>2</v>
      </c>
      <c r="H31" s="136">
        <v>2</v>
      </c>
      <c r="I31" s="136">
        <v>35</v>
      </c>
      <c r="J31" s="136">
        <v>1</v>
      </c>
      <c r="K31" s="136">
        <v>3</v>
      </c>
      <c r="L31" s="136">
        <v>1</v>
      </c>
      <c r="M31" s="136">
        <v>24</v>
      </c>
      <c r="N31" s="136">
        <v>2</v>
      </c>
      <c r="O31" s="136">
        <v>0</v>
      </c>
      <c r="P31" s="136">
        <v>1</v>
      </c>
      <c r="Q31" s="136">
        <v>1</v>
      </c>
      <c r="R31" s="136">
        <v>2</v>
      </c>
      <c r="S31" s="136">
        <v>0</v>
      </c>
      <c r="T31" s="136"/>
      <c r="U31" s="136"/>
      <c r="V31" s="136"/>
      <c r="W31" s="136"/>
      <c r="X31" s="136"/>
      <c r="Y31" s="136"/>
      <c r="Z31" s="136"/>
      <c r="AA31" s="136"/>
      <c r="AB31" s="127"/>
      <c r="AC31" s="127"/>
      <c r="AD31" s="127"/>
      <c r="AE31" s="127"/>
      <c r="AF31" s="127"/>
      <c r="AG31" s="61"/>
      <c r="AH31" s="61"/>
      <c r="AI31" s="61"/>
      <c r="AJ31" s="61"/>
      <c r="AK31" s="61"/>
      <c r="AL31" s="61"/>
      <c r="AM31" s="61"/>
      <c r="AN31" s="61"/>
      <c r="AO31" s="61"/>
      <c r="AP31" s="61"/>
      <c r="AQ31" s="61"/>
      <c r="AR31" s="61"/>
      <c r="AS31" s="61"/>
      <c r="AT31" s="99"/>
      <c r="AU31" s="371">
        <f t="shared" ca="1" si="17"/>
        <v>16</v>
      </c>
      <c r="AV31" s="262">
        <f t="shared" ca="1" si="18"/>
        <v>0.66666666666666663</v>
      </c>
      <c r="AW31" s="263">
        <f t="shared" si="19"/>
        <v>10</v>
      </c>
      <c r="AX31" s="264">
        <f t="shared" si="20"/>
        <v>1</v>
      </c>
      <c r="AY31" s="263">
        <f t="shared" si="21"/>
        <v>3</v>
      </c>
      <c r="AZ31" s="264">
        <f t="shared" si="22"/>
        <v>0.5</v>
      </c>
      <c r="BA31" s="282" t="str">
        <f t="shared" si="23"/>
        <v>ПОВЫШЕННЫЙ</v>
      </c>
      <c r="BB31" s="261"/>
      <c r="BC31" s="283"/>
      <c r="BD31" s="283"/>
      <c r="BE31" s="283"/>
      <c r="BF31" s="283"/>
      <c r="BG31" s="283"/>
      <c r="BH31" s="283"/>
      <c r="BI31" s="283"/>
      <c r="BJ31" s="142"/>
      <c r="BK31" s="127">
        <f t="shared" si="24"/>
        <v>1</v>
      </c>
      <c r="BL31" s="127">
        <f t="shared" si="25"/>
        <v>2</v>
      </c>
      <c r="BM31" s="127">
        <f t="shared" si="26"/>
        <v>2</v>
      </c>
      <c r="BN31" s="127">
        <f t="shared" si="27"/>
        <v>1</v>
      </c>
      <c r="BO31" s="127">
        <f t="shared" si="28"/>
        <v>1</v>
      </c>
      <c r="BP31" s="127">
        <f t="shared" si="29"/>
        <v>1</v>
      </c>
      <c r="BQ31" s="127">
        <f t="shared" si="30"/>
        <v>1</v>
      </c>
      <c r="BR31" s="127">
        <f t="shared" si="31"/>
        <v>1</v>
      </c>
      <c r="BS31" s="127">
        <f t="shared" si="32"/>
        <v>2</v>
      </c>
      <c r="BT31" s="127">
        <f t="shared" si="33"/>
        <v>0</v>
      </c>
      <c r="BU31" s="127">
        <f t="shared" si="34"/>
        <v>1</v>
      </c>
      <c r="BV31" s="127">
        <f t="shared" si="35"/>
        <v>1</v>
      </c>
      <c r="BW31" s="127">
        <f t="shared" si="36"/>
        <v>2</v>
      </c>
      <c r="BX31" s="127">
        <f t="shared" si="37"/>
        <v>0</v>
      </c>
      <c r="BY31" s="142"/>
      <c r="BZ31" s="317">
        <f t="shared" si="38"/>
        <v>1</v>
      </c>
      <c r="CA31" s="317">
        <f t="shared" si="39"/>
        <v>1</v>
      </c>
      <c r="CB31" s="317">
        <f t="shared" si="40"/>
        <v>1</v>
      </c>
      <c r="CC31" s="317">
        <f t="shared" si="41"/>
        <v>1</v>
      </c>
      <c r="CD31" s="317">
        <f t="shared" si="42"/>
        <v>1</v>
      </c>
      <c r="CE31" s="317">
        <f t="shared" si="43"/>
        <v>1</v>
      </c>
      <c r="CF31" s="317">
        <f t="shared" si="44"/>
        <v>1</v>
      </c>
      <c r="CG31" s="317">
        <f t="shared" si="45"/>
        <v>1</v>
      </c>
      <c r="CH31" s="317">
        <f t="shared" si="46"/>
        <v>1</v>
      </c>
      <c r="CI31" s="317">
        <f t="shared" si="47"/>
        <v>1</v>
      </c>
      <c r="CJ31" s="142">
        <f t="shared" si="48"/>
        <v>2</v>
      </c>
      <c r="CK31" s="142"/>
      <c r="CL31" s="142"/>
      <c r="CM31" s="289">
        <v>3</v>
      </c>
      <c r="CN31" s="290"/>
      <c r="CO31" s="290"/>
    </row>
    <row r="32" spans="1:117" ht="12.75" customHeight="1">
      <c r="A32" s="1">
        <f>IF('СПИСОК КЛАССА'!M32&gt;0,1,0)</f>
        <v>1</v>
      </c>
      <c r="B32" s="237">
        <v>8</v>
      </c>
      <c r="C32" s="60">
        <f>IF(NOT(ISBLANK('СПИСОК КЛАССА'!C32)),'СПИСОК КЛАССА'!C32,"")</f>
        <v>8</v>
      </c>
      <c r="D32" s="84" t="str">
        <f>IF(NOT(ISBLANK('СПИСОК КЛАССА'!D32)),IF($A32=1,'СПИСОК КЛАССА'!D32, "УЧЕНИК НЕ ВЫПОЛНЯЛ РАБОТУ"),"")</f>
        <v/>
      </c>
      <c r="E32" s="183">
        <f>IF($C32&lt;&gt;"",'СПИСОК КЛАССА'!M32,"")</f>
        <v>1</v>
      </c>
      <c r="F32" s="136">
        <v>1</v>
      </c>
      <c r="G32" s="136">
        <v>0</v>
      </c>
      <c r="H32" s="136">
        <v>1</v>
      </c>
      <c r="I32" s="136">
        <v>35</v>
      </c>
      <c r="J32" s="136">
        <v>1</v>
      </c>
      <c r="K32" s="136">
        <v>3</v>
      </c>
      <c r="L32" s="136">
        <v>0</v>
      </c>
      <c r="M32" s="136">
        <v>34</v>
      </c>
      <c r="N32" s="136">
        <v>0</v>
      </c>
      <c r="O32" s="136">
        <v>2</v>
      </c>
      <c r="P32" s="136">
        <v>0</v>
      </c>
      <c r="Q32" s="136">
        <v>1</v>
      </c>
      <c r="R32" s="136">
        <v>2</v>
      </c>
      <c r="S32" s="136">
        <v>0</v>
      </c>
      <c r="T32" s="136"/>
      <c r="U32" s="136"/>
      <c r="V32" s="136"/>
      <c r="W32" s="136"/>
      <c r="X32" s="136"/>
      <c r="Y32" s="136"/>
      <c r="Z32" s="136"/>
      <c r="AA32" s="136"/>
      <c r="AB32" s="127"/>
      <c r="AC32" s="127"/>
      <c r="AD32" s="127"/>
      <c r="AE32" s="127"/>
      <c r="AF32" s="127"/>
      <c r="AG32" s="61"/>
      <c r="AH32" s="61"/>
      <c r="AI32" s="61"/>
      <c r="AJ32" s="61"/>
      <c r="AK32" s="61"/>
      <c r="AL32" s="61"/>
      <c r="AM32" s="61"/>
      <c r="AN32" s="61"/>
      <c r="AO32" s="61"/>
      <c r="AP32" s="61"/>
      <c r="AQ32" s="61"/>
      <c r="AR32" s="61"/>
      <c r="AS32" s="61"/>
      <c r="AT32" s="99"/>
      <c r="AU32" s="371">
        <f t="shared" ca="1" si="17"/>
        <v>9</v>
      </c>
      <c r="AV32" s="262">
        <f t="shared" ca="1" si="18"/>
        <v>0.375</v>
      </c>
      <c r="AW32" s="263">
        <f t="shared" si="19"/>
        <v>5</v>
      </c>
      <c r="AX32" s="264">
        <f t="shared" si="20"/>
        <v>0.5</v>
      </c>
      <c r="AY32" s="263">
        <f t="shared" si="21"/>
        <v>3</v>
      </c>
      <c r="AZ32" s="264">
        <f t="shared" si="22"/>
        <v>0.5</v>
      </c>
      <c r="BA32" s="282" t="str">
        <f t="shared" si="23"/>
        <v>ПОНИЖЕННЫЙ</v>
      </c>
      <c r="BB32" s="261"/>
      <c r="BC32" s="283"/>
      <c r="BD32" s="283"/>
      <c r="BE32" s="283"/>
      <c r="BF32" s="283"/>
      <c r="BG32" s="283"/>
      <c r="BH32" s="283"/>
      <c r="BI32" s="283"/>
      <c r="BJ32" s="142"/>
      <c r="BK32" s="127">
        <f t="shared" si="24"/>
        <v>1</v>
      </c>
      <c r="BL32" s="127">
        <f t="shared" si="25"/>
        <v>0</v>
      </c>
      <c r="BM32" s="127">
        <f t="shared" si="26"/>
        <v>1</v>
      </c>
      <c r="BN32" s="127">
        <f t="shared" si="27"/>
        <v>0</v>
      </c>
      <c r="BO32" s="127">
        <f t="shared" si="28"/>
        <v>1</v>
      </c>
      <c r="BP32" s="127">
        <f t="shared" si="29"/>
        <v>1</v>
      </c>
      <c r="BQ32" s="127">
        <f t="shared" si="30"/>
        <v>0</v>
      </c>
      <c r="BR32" s="127">
        <f t="shared" si="31"/>
        <v>0</v>
      </c>
      <c r="BS32" s="127">
        <f t="shared" si="32"/>
        <v>0</v>
      </c>
      <c r="BT32" s="127">
        <f t="shared" si="33"/>
        <v>2</v>
      </c>
      <c r="BU32" s="127">
        <f t="shared" si="34"/>
        <v>0</v>
      </c>
      <c r="BV32" s="127">
        <f t="shared" si="35"/>
        <v>1</v>
      </c>
      <c r="BW32" s="127">
        <f t="shared" si="36"/>
        <v>2</v>
      </c>
      <c r="BX32" s="127">
        <f t="shared" si="37"/>
        <v>0</v>
      </c>
      <c r="BY32" s="142"/>
      <c r="BZ32" s="317">
        <f t="shared" si="38"/>
        <v>1</v>
      </c>
      <c r="CA32" s="317">
        <f t="shared" si="39"/>
        <v>0</v>
      </c>
      <c r="CB32" s="317">
        <f t="shared" si="40"/>
        <v>1</v>
      </c>
      <c r="CC32" s="317">
        <f t="shared" si="41"/>
        <v>0</v>
      </c>
      <c r="CD32" s="317">
        <f t="shared" si="42"/>
        <v>1</v>
      </c>
      <c r="CE32" s="317">
        <f t="shared" si="43"/>
        <v>1</v>
      </c>
      <c r="CF32" s="317">
        <f t="shared" si="44"/>
        <v>0</v>
      </c>
      <c r="CG32" s="317">
        <f t="shared" si="45"/>
        <v>0</v>
      </c>
      <c r="CH32" s="317">
        <f t="shared" si="46"/>
        <v>1</v>
      </c>
      <c r="CI32" s="317">
        <f t="shared" si="47"/>
        <v>0</v>
      </c>
      <c r="CJ32" s="142">
        <f t="shared" si="48"/>
        <v>2</v>
      </c>
      <c r="CK32" s="142"/>
      <c r="CL32" s="142"/>
      <c r="CM32" s="289">
        <v>4</v>
      </c>
      <c r="CN32" s="292">
        <v>34</v>
      </c>
      <c r="CO32" s="292">
        <v>35</v>
      </c>
    </row>
    <row r="33" spans="1:93" ht="12.75" customHeight="1">
      <c r="A33" s="1">
        <f>IF('СПИСОК КЛАССА'!M33&gt;0,1,0)</f>
        <v>1</v>
      </c>
      <c r="B33" s="237">
        <v>9</v>
      </c>
      <c r="C33" s="60">
        <f>IF(NOT(ISBLANK('СПИСОК КЛАССА'!C33)),'СПИСОК КЛАССА'!C33,"")</f>
        <v>9</v>
      </c>
      <c r="D33" s="84" t="str">
        <f>IF(NOT(ISBLANK('СПИСОК КЛАССА'!D33)),IF($A33=1,'СПИСОК КЛАССА'!D33, "УЧЕНИК НЕ ВЫПОЛНЯЛ РАБОТУ"),"")</f>
        <v/>
      </c>
      <c r="E33" s="183">
        <f>IF($C33&lt;&gt;"",'СПИСОК КЛАССА'!M33,"")</f>
        <v>1</v>
      </c>
      <c r="F33" s="136">
        <v>2</v>
      </c>
      <c r="G33" s="136">
        <v>0</v>
      </c>
      <c r="H33" s="136">
        <v>2</v>
      </c>
      <c r="I33" s="136">
        <v>34</v>
      </c>
      <c r="J33" s="136">
        <v>1</v>
      </c>
      <c r="K33" s="136">
        <v>3</v>
      </c>
      <c r="L33" s="136">
        <v>2</v>
      </c>
      <c r="M33" s="136">
        <v>24</v>
      </c>
      <c r="N33" s="136">
        <v>2</v>
      </c>
      <c r="O33" s="136">
        <v>2</v>
      </c>
      <c r="P33" s="136">
        <v>2</v>
      </c>
      <c r="Q33" s="136">
        <v>2</v>
      </c>
      <c r="R33" s="136">
        <v>2</v>
      </c>
      <c r="S33" s="136">
        <v>2</v>
      </c>
      <c r="T33" s="136"/>
      <c r="U33" s="136"/>
      <c r="V33" s="136"/>
      <c r="W33" s="136"/>
      <c r="X33" s="136"/>
      <c r="Y33" s="136"/>
      <c r="Z33" s="136"/>
      <c r="AA33" s="136"/>
      <c r="AB33" s="127"/>
      <c r="AC33" s="127"/>
      <c r="AD33" s="127"/>
      <c r="AE33" s="127"/>
      <c r="AF33" s="127"/>
      <c r="AG33" s="61"/>
      <c r="AH33" s="61"/>
      <c r="AI33" s="61"/>
      <c r="AJ33" s="61"/>
      <c r="AK33" s="61"/>
      <c r="AL33" s="61"/>
      <c r="AM33" s="61"/>
      <c r="AN33" s="61"/>
      <c r="AO33" s="61"/>
      <c r="AP33" s="61"/>
      <c r="AQ33" s="61"/>
      <c r="AR33" s="61"/>
      <c r="AS33" s="61"/>
      <c r="AT33" s="99"/>
      <c r="AU33" s="371">
        <f t="shared" ca="1" si="17"/>
        <v>22</v>
      </c>
      <c r="AV33" s="262">
        <f t="shared" ca="1" si="18"/>
        <v>0.91666666666666663</v>
      </c>
      <c r="AW33" s="263">
        <f t="shared" si="19"/>
        <v>9</v>
      </c>
      <c r="AX33" s="264">
        <f t="shared" si="20"/>
        <v>0.9</v>
      </c>
      <c r="AY33" s="263">
        <f t="shared" si="21"/>
        <v>6</v>
      </c>
      <c r="AZ33" s="264">
        <f t="shared" si="22"/>
        <v>1</v>
      </c>
      <c r="BA33" s="282" t="str">
        <f t="shared" si="23"/>
        <v>ВЫСОКИЙ</v>
      </c>
      <c r="BB33" s="261"/>
      <c r="BC33" s="283"/>
      <c r="BD33" s="283"/>
      <c r="BE33" s="283"/>
      <c r="BF33" s="283"/>
      <c r="BG33" s="283"/>
      <c r="BH33" s="283"/>
      <c r="BI33" s="283"/>
      <c r="BJ33" s="142"/>
      <c r="BK33" s="127">
        <f t="shared" si="24"/>
        <v>2</v>
      </c>
      <c r="BL33" s="127">
        <f t="shared" si="25"/>
        <v>0</v>
      </c>
      <c r="BM33" s="127">
        <f t="shared" si="26"/>
        <v>2</v>
      </c>
      <c r="BN33" s="127">
        <f t="shared" si="27"/>
        <v>1</v>
      </c>
      <c r="BO33" s="127">
        <f t="shared" si="28"/>
        <v>1</v>
      </c>
      <c r="BP33" s="127">
        <f t="shared" si="29"/>
        <v>1</v>
      </c>
      <c r="BQ33" s="127">
        <f t="shared" si="30"/>
        <v>2</v>
      </c>
      <c r="BR33" s="127">
        <f t="shared" si="31"/>
        <v>1</v>
      </c>
      <c r="BS33" s="127">
        <f t="shared" si="32"/>
        <v>2</v>
      </c>
      <c r="BT33" s="127">
        <f t="shared" si="33"/>
        <v>2</v>
      </c>
      <c r="BU33" s="127">
        <f t="shared" si="34"/>
        <v>2</v>
      </c>
      <c r="BV33" s="127">
        <f t="shared" si="35"/>
        <v>2</v>
      </c>
      <c r="BW33" s="127">
        <f t="shared" si="36"/>
        <v>2</v>
      </c>
      <c r="BX33" s="127">
        <f t="shared" si="37"/>
        <v>2</v>
      </c>
      <c r="BY33" s="142"/>
      <c r="BZ33" s="317">
        <f t="shared" si="38"/>
        <v>1</v>
      </c>
      <c r="CA33" s="317">
        <f t="shared" si="39"/>
        <v>0</v>
      </c>
      <c r="CB33" s="317">
        <f t="shared" si="40"/>
        <v>1</v>
      </c>
      <c r="CC33" s="317">
        <f t="shared" si="41"/>
        <v>1</v>
      </c>
      <c r="CD33" s="317">
        <f t="shared" si="42"/>
        <v>1</v>
      </c>
      <c r="CE33" s="317">
        <f t="shared" si="43"/>
        <v>1</v>
      </c>
      <c r="CF33" s="317">
        <f t="shared" si="44"/>
        <v>1</v>
      </c>
      <c r="CG33" s="317">
        <f t="shared" si="45"/>
        <v>1</v>
      </c>
      <c r="CH33" s="317">
        <f t="shared" si="46"/>
        <v>1</v>
      </c>
      <c r="CI33" s="317">
        <f t="shared" si="47"/>
        <v>1</v>
      </c>
      <c r="CJ33" s="142">
        <f t="shared" si="48"/>
        <v>4</v>
      </c>
      <c r="CK33" s="142"/>
      <c r="CL33" s="142"/>
      <c r="CM33" s="289">
        <v>5</v>
      </c>
      <c r="CN33" s="290"/>
      <c r="CO33" s="290"/>
    </row>
    <row r="34" spans="1:93" ht="12.75" customHeight="1">
      <c r="A34" s="1">
        <f>IF('СПИСОК КЛАССА'!M34&gt;0,1,0)</f>
        <v>1</v>
      </c>
      <c r="B34" s="237">
        <v>10</v>
      </c>
      <c r="C34" s="60">
        <f>IF(NOT(ISBLANK('СПИСОК КЛАССА'!C34)),'СПИСОК КЛАССА'!C34,"")</f>
        <v>10</v>
      </c>
      <c r="D34" s="84" t="str">
        <f>IF(NOT(ISBLANK('СПИСОК КЛАССА'!D34)),IF($A34=1,'СПИСОК КЛАССА'!D34, "УЧЕНИК НЕ ВЫПОЛНЯЛ РАБОТУ"),"")</f>
        <v/>
      </c>
      <c r="E34" s="183">
        <f>IF($C34&lt;&gt;"",'СПИСОК КЛАССА'!M34,"")</f>
        <v>1</v>
      </c>
      <c r="F34" s="136">
        <v>1</v>
      </c>
      <c r="G34" s="136">
        <v>0</v>
      </c>
      <c r="H34" s="136">
        <v>2</v>
      </c>
      <c r="I34" s="136">
        <v>34</v>
      </c>
      <c r="J34" s="136">
        <v>1</v>
      </c>
      <c r="K34" s="136">
        <v>3</v>
      </c>
      <c r="L34" s="136">
        <v>2</v>
      </c>
      <c r="M34" s="136">
        <v>24</v>
      </c>
      <c r="N34" s="136">
        <v>2</v>
      </c>
      <c r="O34" s="136">
        <v>2</v>
      </c>
      <c r="P34" s="136">
        <v>2</v>
      </c>
      <c r="Q34" s="136">
        <v>2</v>
      </c>
      <c r="R34" s="136">
        <v>1</v>
      </c>
      <c r="S34" s="136">
        <v>2</v>
      </c>
      <c r="T34" s="136"/>
      <c r="U34" s="136"/>
      <c r="V34" s="136"/>
      <c r="W34" s="136"/>
      <c r="X34" s="136"/>
      <c r="Y34" s="136"/>
      <c r="Z34" s="136"/>
      <c r="AA34" s="136"/>
      <c r="AB34" s="127"/>
      <c r="AC34" s="127"/>
      <c r="AD34" s="127"/>
      <c r="AE34" s="127"/>
      <c r="AF34" s="127"/>
      <c r="AG34" s="61"/>
      <c r="AH34" s="61"/>
      <c r="AI34" s="61"/>
      <c r="AJ34" s="61"/>
      <c r="AK34" s="61"/>
      <c r="AL34" s="61"/>
      <c r="AM34" s="61"/>
      <c r="AN34" s="61"/>
      <c r="AO34" s="61"/>
      <c r="AP34" s="61"/>
      <c r="AQ34" s="61"/>
      <c r="AR34" s="61"/>
      <c r="AS34" s="61"/>
      <c r="AT34" s="99"/>
      <c r="AU34" s="371">
        <f t="shared" ca="1" si="17"/>
        <v>20</v>
      </c>
      <c r="AV34" s="262">
        <f t="shared" ca="1" si="18"/>
        <v>0.83333333333333337</v>
      </c>
      <c r="AW34" s="263">
        <f t="shared" si="19"/>
        <v>9</v>
      </c>
      <c r="AX34" s="264">
        <f t="shared" si="20"/>
        <v>0.9</v>
      </c>
      <c r="AY34" s="263">
        <f t="shared" si="21"/>
        <v>5</v>
      </c>
      <c r="AZ34" s="264">
        <f t="shared" si="22"/>
        <v>0.83333333333333337</v>
      </c>
      <c r="BA34" s="282" t="str">
        <f t="shared" si="23"/>
        <v>ВЫСОКИЙ</v>
      </c>
      <c r="BB34" s="261"/>
      <c r="BC34" s="283"/>
      <c r="BD34" s="283"/>
      <c r="BE34" s="283"/>
      <c r="BF34" s="283"/>
      <c r="BG34" s="283"/>
      <c r="BH34" s="283"/>
      <c r="BI34" s="283"/>
      <c r="BJ34" s="142"/>
      <c r="BK34" s="127">
        <f t="shared" si="24"/>
        <v>1</v>
      </c>
      <c r="BL34" s="127">
        <f t="shared" si="25"/>
        <v>0</v>
      </c>
      <c r="BM34" s="127">
        <f t="shared" si="26"/>
        <v>2</v>
      </c>
      <c r="BN34" s="127">
        <f t="shared" si="27"/>
        <v>1</v>
      </c>
      <c r="BO34" s="127">
        <f t="shared" si="28"/>
        <v>1</v>
      </c>
      <c r="BP34" s="127">
        <f t="shared" si="29"/>
        <v>1</v>
      </c>
      <c r="BQ34" s="127">
        <f t="shared" si="30"/>
        <v>2</v>
      </c>
      <c r="BR34" s="127">
        <f t="shared" si="31"/>
        <v>1</v>
      </c>
      <c r="BS34" s="127">
        <f t="shared" si="32"/>
        <v>2</v>
      </c>
      <c r="BT34" s="127">
        <f t="shared" si="33"/>
        <v>2</v>
      </c>
      <c r="BU34" s="127">
        <f t="shared" si="34"/>
        <v>2</v>
      </c>
      <c r="BV34" s="127">
        <f t="shared" si="35"/>
        <v>2</v>
      </c>
      <c r="BW34" s="127">
        <f t="shared" si="36"/>
        <v>1</v>
      </c>
      <c r="BX34" s="127">
        <f t="shared" si="37"/>
        <v>2</v>
      </c>
      <c r="BY34" s="142"/>
      <c r="BZ34" s="317">
        <f t="shared" si="38"/>
        <v>1</v>
      </c>
      <c r="CA34" s="317">
        <f t="shared" si="39"/>
        <v>0</v>
      </c>
      <c r="CB34" s="317">
        <f t="shared" si="40"/>
        <v>1</v>
      </c>
      <c r="CC34" s="317">
        <f t="shared" si="41"/>
        <v>1</v>
      </c>
      <c r="CD34" s="317">
        <f t="shared" si="42"/>
        <v>1</v>
      </c>
      <c r="CE34" s="317">
        <f t="shared" si="43"/>
        <v>1</v>
      </c>
      <c r="CF34" s="317">
        <f t="shared" si="44"/>
        <v>1</v>
      </c>
      <c r="CG34" s="317">
        <f t="shared" si="45"/>
        <v>1</v>
      </c>
      <c r="CH34" s="317">
        <f t="shared" si="46"/>
        <v>1</v>
      </c>
      <c r="CI34" s="317">
        <f t="shared" si="47"/>
        <v>1</v>
      </c>
      <c r="CJ34" s="142">
        <f t="shared" si="48"/>
        <v>4</v>
      </c>
      <c r="CK34" s="142"/>
      <c r="CL34" s="142"/>
      <c r="CM34" s="289">
        <v>6</v>
      </c>
      <c r="CN34" s="292">
        <v>3</v>
      </c>
      <c r="CO34" s="292">
        <v>3</v>
      </c>
    </row>
    <row r="35" spans="1:93" ht="12.75" customHeight="1">
      <c r="A35" s="1">
        <f>IF('СПИСОК КЛАССА'!M35&gt;0,1,0)</f>
        <v>1</v>
      </c>
      <c r="B35" s="237">
        <v>11</v>
      </c>
      <c r="C35" s="60">
        <f>IF(NOT(ISBLANK('СПИСОК КЛАССА'!C35)),'СПИСОК КЛАССА'!C35,"")</f>
        <v>11</v>
      </c>
      <c r="D35" s="84" t="str">
        <f>IF(NOT(ISBLANK('СПИСОК КЛАССА'!D35)),IF($A35=1,'СПИСОК КЛАССА'!D35, "УЧЕНИК НЕ ВЫПОЛНЯЛ РАБОТУ"),"")</f>
        <v/>
      </c>
      <c r="E35" s="183">
        <f>IF($C35&lt;&gt;"",'СПИСОК КЛАССА'!M35,"")</f>
        <v>2</v>
      </c>
      <c r="F35" s="136">
        <v>1</v>
      </c>
      <c r="G35" s="136">
        <v>1</v>
      </c>
      <c r="H35" s="136">
        <v>2</v>
      </c>
      <c r="I35" s="136">
        <v>35</v>
      </c>
      <c r="J35" s="136">
        <v>1</v>
      </c>
      <c r="K35" s="136">
        <v>3</v>
      </c>
      <c r="L35" s="136">
        <v>2</v>
      </c>
      <c r="M35" s="136">
        <v>234</v>
      </c>
      <c r="N35" s="136">
        <v>2</v>
      </c>
      <c r="O35" s="136">
        <v>1</v>
      </c>
      <c r="P35" s="136">
        <v>2</v>
      </c>
      <c r="Q35" s="136">
        <v>2</v>
      </c>
      <c r="R35" s="136">
        <v>2</v>
      </c>
      <c r="S35" s="136">
        <v>2</v>
      </c>
      <c r="T35" s="136"/>
      <c r="U35" s="136"/>
      <c r="V35" s="136"/>
      <c r="W35" s="136"/>
      <c r="X35" s="136"/>
      <c r="Y35" s="136"/>
      <c r="Z35" s="136"/>
      <c r="AA35" s="136"/>
      <c r="AB35" s="127"/>
      <c r="AC35" s="127"/>
      <c r="AD35" s="127"/>
      <c r="AE35" s="127"/>
      <c r="AF35" s="127"/>
      <c r="AG35" s="61"/>
      <c r="AH35" s="61"/>
      <c r="AI35" s="61"/>
      <c r="AJ35" s="61"/>
      <c r="AK35" s="61"/>
      <c r="AL35" s="61"/>
      <c r="AM35" s="61"/>
      <c r="AN35" s="61"/>
      <c r="AO35" s="61"/>
      <c r="AP35" s="61"/>
      <c r="AQ35" s="61"/>
      <c r="AR35" s="61"/>
      <c r="AS35" s="61"/>
      <c r="AT35" s="99"/>
      <c r="AU35" s="371">
        <f t="shared" ca="1" si="17"/>
        <v>20</v>
      </c>
      <c r="AV35" s="262">
        <f t="shared" ca="1" si="18"/>
        <v>0.83333333333333337</v>
      </c>
      <c r="AW35" s="263">
        <f t="shared" si="19"/>
        <v>9</v>
      </c>
      <c r="AX35" s="264">
        <f t="shared" si="20"/>
        <v>0.9</v>
      </c>
      <c r="AY35" s="263">
        <f t="shared" si="21"/>
        <v>6</v>
      </c>
      <c r="AZ35" s="264">
        <f t="shared" si="22"/>
        <v>1</v>
      </c>
      <c r="BA35" s="282" t="str">
        <f t="shared" si="23"/>
        <v>ВЫСОКИЙ</v>
      </c>
      <c r="BB35" s="261"/>
      <c r="BC35" s="283"/>
      <c r="BD35" s="283"/>
      <c r="BE35" s="283"/>
      <c r="BF35" s="283"/>
      <c r="BG35" s="283"/>
      <c r="BH35" s="283"/>
      <c r="BI35" s="283"/>
      <c r="BJ35" s="142"/>
      <c r="BK35" s="127">
        <f t="shared" si="24"/>
        <v>1</v>
      </c>
      <c r="BL35" s="127">
        <f t="shared" si="25"/>
        <v>1</v>
      </c>
      <c r="BM35" s="127">
        <f t="shared" si="26"/>
        <v>2</v>
      </c>
      <c r="BN35" s="127">
        <f t="shared" si="27"/>
        <v>1</v>
      </c>
      <c r="BO35" s="127">
        <f t="shared" si="28"/>
        <v>1</v>
      </c>
      <c r="BP35" s="127">
        <f t="shared" si="29"/>
        <v>1</v>
      </c>
      <c r="BQ35" s="127">
        <f t="shared" si="30"/>
        <v>2</v>
      </c>
      <c r="BR35" s="127">
        <f t="shared" si="31"/>
        <v>0</v>
      </c>
      <c r="BS35" s="127">
        <f t="shared" si="32"/>
        <v>2</v>
      </c>
      <c r="BT35" s="127">
        <f t="shared" si="33"/>
        <v>1</v>
      </c>
      <c r="BU35" s="127">
        <f t="shared" si="34"/>
        <v>2</v>
      </c>
      <c r="BV35" s="127">
        <f t="shared" si="35"/>
        <v>2</v>
      </c>
      <c r="BW35" s="127">
        <f t="shared" si="36"/>
        <v>2</v>
      </c>
      <c r="BX35" s="127">
        <f t="shared" si="37"/>
        <v>2</v>
      </c>
      <c r="BY35" s="142"/>
      <c r="BZ35" s="317">
        <f t="shared" si="38"/>
        <v>1</v>
      </c>
      <c r="CA35" s="317">
        <f t="shared" si="39"/>
        <v>1</v>
      </c>
      <c r="CB35" s="317">
        <f t="shared" si="40"/>
        <v>1</v>
      </c>
      <c r="CC35" s="317">
        <f t="shared" si="41"/>
        <v>1</v>
      </c>
      <c r="CD35" s="317">
        <f t="shared" si="42"/>
        <v>1</v>
      </c>
      <c r="CE35" s="317">
        <f t="shared" si="43"/>
        <v>1</v>
      </c>
      <c r="CF35" s="317">
        <f t="shared" si="44"/>
        <v>1</v>
      </c>
      <c r="CG35" s="317">
        <f t="shared" si="45"/>
        <v>0</v>
      </c>
      <c r="CH35" s="317">
        <f t="shared" si="46"/>
        <v>1</v>
      </c>
      <c r="CI35" s="317">
        <f t="shared" si="47"/>
        <v>1</v>
      </c>
      <c r="CJ35" s="142">
        <f t="shared" si="48"/>
        <v>3</v>
      </c>
      <c r="CK35" s="142"/>
      <c r="CL35" s="142"/>
      <c r="CM35" s="289">
        <v>7</v>
      </c>
      <c r="CN35" s="290"/>
      <c r="CO35" s="290"/>
    </row>
    <row r="36" spans="1:93" ht="12.75" customHeight="1">
      <c r="A36" s="1">
        <f>IF('СПИСОК КЛАССА'!M36&gt;0,1,0)</f>
        <v>1</v>
      </c>
      <c r="B36" s="237">
        <v>12</v>
      </c>
      <c r="C36" s="60">
        <f>IF(NOT(ISBLANK('СПИСОК КЛАССА'!C36)),'СПИСОК КЛАССА'!C36,"")</f>
        <v>12</v>
      </c>
      <c r="D36" s="84" t="str">
        <f>IF(NOT(ISBLANK('СПИСОК КЛАССА'!D36)),IF($A36=1,'СПИСОК КЛАССА'!D36, "УЧЕНИК НЕ ВЫПОЛНЯЛ РАБОТУ"),"")</f>
        <v/>
      </c>
      <c r="E36" s="183">
        <f>IF($C36&lt;&gt;"",'СПИСОК КЛАССА'!M36,"")</f>
        <v>1</v>
      </c>
      <c r="F36" s="136">
        <v>2</v>
      </c>
      <c r="G36" s="136">
        <v>0</v>
      </c>
      <c r="H36" s="136">
        <v>2</v>
      </c>
      <c r="I36" s="136">
        <v>34</v>
      </c>
      <c r="J36" s="136">
        <v>1</v>
      </c>
      <c r="K36" s="136">
        <v>3</v>
      </c>
      <c r="L36" s="136">
        <v>1</v>
      </c>
      <c r="M36" s="136">
        <v>24</v>
      </c>
      <c r="N36" s="136">
        <v>2</v>
      </c>
      <c r="O36" s="136">
        <v>2</v>
      </c>
      <c r="P36" s="136">
        <v>2</v>
      </c>
      <c r="Q36" s="136">
        <v>2</v>
      </c>
      <c r="R36" s="136">
        <v>0</v>
      </c>
      <c r="S36" s="136">
        <v>0</v>
      </c>
      <c r="T36" s="136"/>
      <c r="U36" s="136"/>
      <c r="V36" s="136"/>
      <c r="W36" s="136"/>
      <c r="X36" s="136"/>
      <c r="Y36" s="136"/>
      <c r="Z36" s="136"/>
      <c r="AA36" s="136"/>
      <c r="AB36" s="127"/>
      <c r="AC36" s="127"/>
      <c r="AD36" s="127"/>
      <c r="AE36" s="127"/>
      <c r="AF36" s="127"/>
      <c r="AG36" s="61"/>
      <c r="AH36" s="61"/>
      <c r="AI36" s="61"/>
      <c r="AJ36" s="61"/>
      <c r="AK36" s="61"/>
      <c r="AL36" s="61"/>
      <c r="AM36" s="61"/>
      <c r="AN36" s="61"/>
      <c r="AO36" s="61"/>
      <c r="AP36" s="61"/>
      <c r="AQ36" s="61"/>
      <c r="AR36" s="61"/>
      <c r="AS36" s="61"/>
      <c r="AT36" s="99"/>
      <c r="AU36" s="371">
        <f t="shared" ca="1" si="17"/>
        <v>17</v>
      </c>
      <c r="AV36" s="262">
        <f t="shared" ca="1" si="18"/>
        <v>0.70833333333333337</v>
      </c>
      <c r="AW36" s="263">
        <f t="shared" si="19"/>
        <v>9</v>
      </c>
      <c r="AX36" s="264">
        <f t="shared" si="20"/>
        <v>0.9</v>
      </c>
      <c r="AY36" s="263">
        <f t="shared" si="21"/>
        <v>2</v>
      </c>
      <c r="AZ36" s="264">
        <f t="shared" si="22"/>
        <v>0.33333333333333331</v>
      </c>
      <c r="BA36" s="282" t="str">
        <f t="shared" si="23"/>
        <v>БАЗОВЫЙ</v>
      </c>
      <c r="BB36" s="261"/>
      <c r="BC36" s="283"/>
      <c r="BD36" s="283"/>
      <c r="BE36" s="283"/>
      <c r="BF36" s="283"/>
      <c r="BG36" s="283"/>
      <c r="BH36" s="283"/>
      <c r="BI36" s="283"/>
      <c r="BJ36" s="142"/>
      <c r="BK36" s="127">
        <f t="shared" si="24"/>
        <v>2</v>
      </c>
      <c r="BL36" s="127">
        <f t="shared" si="25"/>
        <v>0</v>
      </c>
      <c r="BM36" s="127">
        <f t="shared" si="26"/>
        <v>2</v>
      </c>
      <c r="BN36" s="127">
        <f t="shared" si="27"/>
        <v>1</v>
      </c>
      <c r="BO36" s="127">
        <f t="shared" si="28"/>
        <v>1</v>
      </c>
      <c r="BP36" s="127">
        <f t="shared" si="29"/>
        <v>1</v>
      </c>
      <c r="BQ36" s="127">
        <f t="shared" si="30"/>
        <v>1</v>
      </c>
      <c r="BR36" s="127">
        <f t="shared" si="31"/>
        <v>1</v>
      </c>
      <c r="BS36" s="127">
        <f t="shared" si="32"/>
        <v>2</v>
      </c>
      <c r="BT36" s="127">
        <f t="shared" si="33"/>
        <v>2</v>
      </c>
      <c r="BU36" s="127">
        <f t="shared" si="34"/>
        <v>2</v>
      </c>
      <c r="BV36" s="127">
        <f t="shared" si="35"/>
        <v>2</v>
      </c>
      <c r="BW36" s="127">
        <f t="shared" si="36"/>
        <v>0</v>
      </c>
      <c r="BX36" s="127">
        <f t="shared" si="37"/>
        <v>0</v>
      </c>
      <c r="BY36" s="142"/>
      <c r="BZ36" s="317">
        <f t="shared" si="38"/>
        <v>1</v>
      </c>
      <c r="CA36" s="317">
        <f t="shared" si="39"/>
        <v>0</v>
      </c>
      <c r="CB36" s="317">
        <f t="shared" si="40"/>
        <v>1</v>
      </c>
      <c r="CC36" s="317">
        <f t="shared" si="41"/>
        <v>1</v>
      </c>
      <c r="CD36" s="317">
        <f t="shared" si="42"/>
        <v>1</v>
      </c>
      <c r="CE36" s="317">
        <f t="shared" si="43"/>
        <v>1</v>
      </c>
      <c r="CF36" s="317">
        <f t="shared" si="44"/>
        <v>1</v>
      </c>
      <c r="CG36" s="317">
        <f t="shared" si="45"/>
        <v>1</v>
      </c>
      <c r="CH36" s="317">
        <f t="shared" si="46"/>
        <v>1</v>
      </c>
      <c r="CI36" s="317">
        <f t="shared" si="47"/>
        <v>1</v>
      </c>
      <c r="CJ36" s="142">
        <f t="shared" si="48"/>
        <v>4</v>
      </c>
      <c r="CK36" s="142"/>
      <c r="CL36" s="142"/>
      <c r="CM36" s="289">
        <v>8</v>
      </c>
      <c r="CN36" s="292">
        <v>24</v>
      </c>
      <c r="CO36" s="292">
        <v>24</v>
      </c>
    </row>
    <row r="37" spans="1:93" ht="12.75" customHeight="1">
      <c r="A37" s="1">
        <f>IF('СПИСОК КЛАССА'!M37&gt;0,1,0)</f>
        <v>1</v>
      </c>
      <c r="B37" s="237">
        <v>13</v>
      </c>
      <c r="C37" s="60">
        <f>IF(NOT(ISBLANK('СПИСОК КЛАССА'!C37)),'СПИСОК КЛАССА'!C37,"")</f>
        <v>13</v>
      </c>
      <c r="D37" s="84" t="str">
        <f>IF(NOT(ISBLANK('СПИСОК КЛАССА'!D37)),IF($A37=1,'СПИСОК КЛАССА'!D37, "УЧЕНИК НЕ ВЫПОЛНЯЛ РАБОТУ"),"")</f>
        <v/>
      </c>
      <c r="E37" s="183">
        <f>IF($C37&lt;&gt;"",'СПИСОК КЛАССА'!M37,"")</f>
        <v>2</v>
      </c>
      <c r="F37" s="136">
        <v>2</v>
      </c>
      <c r="G37" s="136">
        <v>0</v>
      </c>
      <c r="H37" s="136">
        <v>0</v>
      </c>
      <c r="I37" s="136">
        <v>1356</v>
      </c>
      <c r="J37" s="136">
        <v>1</v>
      </c>
      <c r="K37" s="136">
        <v>3</v>
      </c>
      <c r="L37" s="136">
        <v>2</v>
      </c>
      <c r="M37" s="136">
        <v>2356</v>
      </c>
      <c r="N37" s="136">
        <v>2</v>
      </c>
      <c r="O37" s="136">
        <v>1</v>
      </c>
      <c r="P37" s="136">
        <v>1</v>
      </c>
      <c r="Q37" s="136">
        <v>1</v>
      </c>
      <c r="R37" s="136">
        <v>0</v>
      </c>
      <c r="S37" s="136">
        <v>2</v>
      </c>
      <c r="T37" s="136"/>
      <c r="U37" s="136"/>
      <c r="V37" s="136"/>
      <c r="W37" s="136"/>
      <c r="X37" s="136"/>
      <c r="Y37" s="136"/>
      <c r="Z37" s="136"/>
      <c r="AA37" s="136"/>
      <c r="AB37" s="127"/>
      <c r="AC37" s="127"/>
      <c r="AD37" s="127"/>
      <c r="AE37" s="127"/>
      <c r="AF37" s="127"/>
      <c r="AG37" s="61"/>
      <c r="AH37" s="61"/>
      <c r="AI37" s="61"/>
      <c r="AJ37" s="61"/>
      <c r="AK37" s="61"/>
      <c r="AL37" s="61"/>
      <c r="AM37" s="61"/>
      <c r="AN37" s="61"/>
      <c r="AO37" s="61"/>
      <c r="AP37" s="61"/>
      <c r="AQ37" s="61"/>
      <c r="AR37" s="61"/>
      <c r="AS37" s="61"/>
      <c r="AT37" s="99"/>
      <c r="AU37" s="371">
        <f t="shared" ca="1" si="17"/>
        <v>13</v>
      </c>
      <c r="AV37" s="262">
        <f t="shared" ca="1" si="18"/>
        <v>0.54166666666666663</v>
      </c>
      <c r="AW37" s="263">
        <f t="shared" si="19"/>
        <v>6</v>
      </c>
      <c r="AX37" s="264">
        <f t="shared" si="20"/>
        <v>0.6</v>
      </c>
      <c r="AY37" s="263">
        <f t="shared" si="21"/>
        <v>3</v>
      </c>
      <c r="AZ37" s="264">
        <f t="shared" si="22"/>
        <v>0.5</v>
      </c>
      <c r="BA37" s="282" t="str">
        <f t="shared" si="23"/>
        <v>БАЗОВЫЙ</v>
      </c>
      <c r="BB37" s="261"/>
      <c r="BC37" s="283"/>
      <c r="BD37" s="283"/>
      <c r="BE37" s="283"/>
      <c r="BF37" s="283"/>
      <c r="BG37" s="283"/>
      <c r="BH37" s="283"/>
      <c r="BI37" s="283"/>
      <c r="BJ37" s="142"/>
      <c r="BK37" s="127">
        <f t="shared" si="24"/>
        <v>2</v>
      </c>
      <c r="BL37" s="127">
        <f t="shared" si="25"/>
        <v>0</v>
      </c>
      <c r="BM37" s="127">
        <f t="shared" si="26"/>
        <v>0</v>
      </c>
      <c r="BN37" s="127">
        <f t="shared" si="27"/>
        <v>0</v>
      </c>
      <c r="BO37" s="127">
        <f t="shared" si="28"/>
        <v>1</v>
      </c>
      <c r="BP37" s="127">
        <f t="shared" si="29"/>
        <v>1</v>
      </c>
      <c r="BQ37" s="127">
        <f t="shared" si="30"/>
        <v>2</v>
      </c>
      <c r="BR37" s="127">
        <f t="shared" si="31"/>
        <v>0</v>
      </c>
      <c r="BS37" s="127">
        <f t="shared" si="32"/>
        <v>2</v>
      </c>
      <c r="BT37" s="127">
        <f t="shared" si="33"/>
        <v>1</v>
      </c>
      <c r="BU37" s="127">
        <f t="shared" si="34"/>
        <v>1</v>
      </c>
      <c r="BV37" s="127">
        <f t="shared" si="35"/>
        <v>1</v>
      </c>
      <c r="BW37" s="127">
        <f t="shared" si="36"/>
        <v>0</v>
      </c>
      <c r="BX37" s="127">
        <f t="shared" si="37"/>
        <v>2</v>
      </c>
      <c r="BY37" s="142"/>
      <c r="BZ37" s="317">
        <f t="shared" si="38"/>
        <v>1</v>
      </c>
      <c r="CA37" s="317">
        <f t="shared" si="39"/>
        <v>0</v>
      </c>
      <c r="CB37" s="317">
        <f t="shared" si="40"/>
        <v>0</v>
      </c>
      <c r="CC37" s="317">
        <f t="shared" si="41"/>
        <v>0</v>
      </c>
      <c r="CD37" s="317">
        <f t="shared" si="42"/>
        <v>1</v>
      </c>
      <c r="CE37" s="317">
        <f t="shared" si="43"/>
        <v>1</v>
      </c>
      <c r="CF37" s="317">
        <f t="shared" si="44"/>
        <v>1</v>
      </c>
      <c r="CG37" s="317">
        <f t="shared" si="45"/>
        <v>0</v>
      </c>
      <c r="CH37" s="317">
        <f t="shared" si="46"/>
        <v>1</v>
      </c>
      <c r="CI37" s="317">
        <f t="shared" si="47"/>
        <v>1</v>
      </c>
      <c r="CJ37" s="142">
        <f t="shared" si="48"/>
        <v>3</v>
      </c>
      <c r="CK37" s="142"/>
      <c r="CL37" s="142"/>
      <c r="CM37" s="310" t="s">
        <v>194</v>
      </c>
      <c r="CN37" s="290"/>
      <c r="CO37" s="290"/>
    </row>
    <row r="38" spans="1:93" ht="12.75" customHeight="1">
      <c r="A38" s="1">
        <f>IF('СПИСОК КЛАССА'!M38&gt;0,1,0)</f>
        <v>1</v>
      </c>
      <c r="B38" s="237">
        <v>14</v>
      </c>
      <c r="C38" s="60">
        <f>IF(NOT(ISBLANK('СПИСОК КЛАССА'!C38)),'СПИСОК КЛАССА'!C38,"")</f>
        <v>14</v>
      </c>
      <c r="D38" s="84" t="str">
        <f>IF(NOT(ISBLANK('СПИСОК КЛАССА'!D38)),IF($A38=1,'СПИСОК КЛАССА'!D38, "УЧЕНИК НЕ ВЫПОЛНЯЛ РАБОТУ"),"")</f>
        <v/>
      </c>
      <c r="E38" s="183">
        <f>IF($C38&lt;&gt;"",'СПИСОК КЛАССА'!M38,"")</f>
        <v>1</v>
      </c>
      <c r="F38" s="136">
        <v>2</v>
      </c>
      <c r="G38" s="136">
        <v>0</v>
      </c>
      <c r="H38" s="136">
        <v>1</v>
      </c>
      <c r="I38" s="136">
        <v>34</v>
      </c>
      <c r="J38" s="136">
        <v>0</v>
      </c>
      <c r="K38" s="136">
        <v>3</v>
      </c>
      <c r="L38" s="136">
        <v>2</v>
      </c>
      <c r="M38" s="136">
        <v>4</v>
      </c>
      <c r="N38" s="136">
        <v>1</v>
      </c>
      <c r="O38" s="136">
        <v>2</v>
      </c>
      <c r="P38" s="136">
        <v>2</v>
      </c>
      <c r="Q38" s="136">
        <v>2</v>
      </c>
      <c r="R38" s="136">
        <v>1</v>
      </c>
      <c r="S38" s="136">
        <v>0</v>
      </c>
      <c r="T38" s="136"/>
      <c r="U38" s="136"/>
      <c r="V38" s="136"/>
      <c r="W38" s="136"/>
      <c r="X38" s="136"/>
      <c r="Y38" s="136"/>
      <c r="Z38" s="136"/>
      <c r="AA38" s="136"/>
      <c r="AB38" s="127"/>
      <c r="AC38" s="127"/>
      <c r="AD38" s="127"/>
      <c r="AE38" s="127"/>
      <c r="AF38" s="127"/>
      <c r="AG38" s="61"/>
      <c r="AH38" s="61"/>
      <c r="AI38" s="61"/>
      <c r="AJ38" s="61"/>
      <c r="AK38" s="61"/>
      <c r="AL38" s="61"/>
      <c r="AM38" s="61"/>
      <c r="AN38" s="61"/>
      <c r="AO38" s="61"/>
      <c r="AP38" s="61"/>
      <c r="AQ38" s="61"/>
      <c r="AR38" s="61"/>
      <c r="AS38" s="61"/>
      <c r="AT38" s="99"/>
      <c r="AU38" s="371">
        <f t="shared" ca="1" si="17"/>
        <v>15</v>
      </c>
      <c r="AV38" s="262">
        <f t="shared" ca="1" si="18"/>
        <v>0.625</v>
      </c>
      <c r="AW38" s="263">
        <f t="shared" si="19"/>
        <v>7</v>
      </c>
      <c r="AX38" s="264">
        <f t="shared" si="20"/>
        <v>0.7</v>
      </c>
      <c r="AY38" s="263">
        <f t="shared" si="21"/>
        <v>3</v>
      </c>
      <c r="AZ38" s="264">
        <f t="shared" si="22"/>
        <v>0.5</v>
      </c>
      <c r="BA38" s="282" t="str">
        <f t="shared" si="23"/>
        <v>БАЗОВЫЙ</v>
      </c>
      <c r="BB38" s="261"/>
      <c r="BC38" s="283"/>
      <c r="BD38" s="283"/>
      <c r="BE38" s="283"/>
      <c r="BF38" s="283"/>
      <c r="BG38" s="283"/>
      <c r="BH38" s="283"/>
      <c r="BI38" s="283"/>
      <c r="BJ38" s="142"/>
      <c r="BK38" s="127">
        <f t="shared" si="24"/>
        <v>2</v>
      </c>
      <c r="BL38" s="127">
        <f t="shared" si="25"/>
        <v>0</v>
      </c>
      <c r="BM38" s="127">
        <f t="shared" si="26"/>
        <v>1</v>
      </c>
      <c r="BN38" s="127">
        <f t="shared" si="27"/>
        <v>1</v>
      </c>
      <c r="BO38" s="127">
        <f t="shared" si="28"/>
        <v>0</v>
      </c>
      <c r="BP38" s="127">
        <f t="shared" si="29"/>
        <v>1</v>
      </c>
      <c r="BQ38" s="127">
        <f t="shared" si="30"/>
        <v>2</v>
      </c>
      <c r="BR38" s="127">
        <f t="shared" si="31"/>
        <v>0</v>
      </c>
      <c r="BS38" s="127">
        <f t="shared" si="32"/>
        <v>1</v>
      </c>
      <c r="BT38" s="127">
        <f t="shared" si="33"/>
        <v>2</v>
      </c>
      <c r="BU38" s="127">
        <f t="shared" si="34"/>
        <v>2</v>
      </c>
      <c r="BV38" s="127">
        <f t="shared" si="35"/>
        <v>2</v>
      </c>
      <c r="BW38" s="127">
        <f t="shared" si="36"/>
        <v>1</v>
      </c>
      <c r="BX38" s="127">
        <f t="shared" si="37"/>
        <v>0</v>
      </c>
      <c r="BY38" s="142"/>
      <c r="BZ38" s="317">
        <f t="shared" si="38"/>
        <v>1</v>
      </c>
      <c r="CA38" s="317">
        <f t="shared" si="39"/>
        <v>0</v>
      </c>
      <c r="CB38" s="317">
        <f t="shared" si="40"/>
        <v>1</v>
      </c>
      <c r="CC38" s="317">
        <f t="shared" si="41"/>
        <v>1</v>
      </c>
      <c r="CD38" s="317">
        <f t="shared" si="42"/>
        <v>0</v>
      </c>
      <c r="CE38" s="317">
        <f t="shared" si="43"/>
        <v>1</v>
      </c>
      <c r="CF38" s="317">
        <f t="shared" si="44"/>
        <v>1</v>
      </c>
      <c r="CG38" s="317">
        <f t="shared" si="45"/>
        <v>0</v>
      </c>
      <c r="CH38" s="317">
        <f t="shared" si="46"/>
        <v>1</v>
      </c>
      <c r="CI38" s="317">
        <f t="shared" si="47"/>
        <v>1</v>
      </c>
      <c r="CJ38" s="142">
        <f t="shared" si="48"/>
        <v>3</v>
      </c>
      <c r="CK38" s="142"/>
      <c r="CL38" s="142"/>
      <c r="CM38" s="310" t="s">
        <v>195</v>
      </c>
      <c r="CN38" s="290"/>
      <c r="CO38" s="290"/>
    </row>
    <row r="39" spans="1:93" ht="12.75" customHeight="1">
      <c r="A39" s="1">
        <f>IF('СПИСОК КЛАССА'!M39&gt;0,1,0)</f>
        <v>1</v>
      </c>
      <c r="B39" s="237">
        <v>15</v>
      </c>
      <c r="C39" s="60">
        <f>IF(NOT(ISBLANK('СПИСОК КЛАССА'!C39)),'СПИСОК КЛАССА'!C39,"")</f>
        <v>15</v>
      </c>
      <c r="D39" s="84" t="str">
        <f>IF(NOT(ISBLANK('СПИСОК КЛАССА'!D39)),IF($A39=1,'СПИСОК КЛАССА'!D39, "УЧЕНИК НЕ ВЫПОЛНЯЛ РАБОТУ"),"")</f>
        <v/>
      </c>
      <c r="E39" s="183">
        <f>IF($C39&lt;&gt;"",'СПИСОК КЛАССА'!M39,"")</f>
        <v>2</v>
      </c>
      <c r="F39" s="136">
        <v>2</v>
      </c>
      <c r="G39" s="136">
        <v>2</v>
      </c>
      <c r="H39" s="136">
        <v>2</v>
      </c>
      <c r="I39" s="136">
        <v>35</v>
      </c>
      <c r="J39" s="136">
        <v>1</v>
      </c>
      <c r="K39" s="136">
        <v>3</v>
      </c>
      <c r="L39" s="136">
        <v>2</v>
      </c>
      <c r="M39" s="136">
        <v>24</v>
      </c>
      <c r="N39" s="136">
        <v>2</v>
      </c>
      <c r="O39" s="136">
        <v>2</v>
      </c>
      <c r="P39" s="136">
        <v>1</v>
      </c>
      <c r="Q39" s="136">
        <v>2</v>
      </c>
      <c r="R39" s="136">
        <v>2</v>
      </c>
      <c r="S39" s="136">
        <v>0</v>
      </c>
      <c r="T39" s="136"/>
      <c r="U39" s="136"/>
      <c r="V39" s="136"/>
      <c r="W39" s="136"/>
      <c r="X39" s="136"/>
      <c r="Y39" s="136"/>
      <c r="Z39" s="136"/>
      <c r="AA39" s="136"/>
      <c r="AB39" s="127"/>
      <c r="AC39" s="127"/>
      <c r="AD39" s="127"/>
      <c r="AE39" s="127"/>
      <c r="AF39" s="127"/>
      <c r="AG39" s="61"/>
      <c r="AH39" s="61"/>
      <c r="AI39" s="61"/>
      <c r="AJ39" s="61"/>
      <c r="AK39" s="61"/>
      <c r="AL39" s="61"/>
      <c r="AM39" s="61"/>
      <c r="AN39" s="61"/>
      <c r="AO39" s="61"/>
      <c r="AP39" s="61"/>
      <c r="AQ39" s="61"/>
      <c r="AR39" s="61"/>
      <c r="AS39" s="61"/>
      <c r="AT39" s="99"/>
      <c r="AU39" s="371">
        <f t="shared" ca="1" si="17"/>
        <v>21</v>
      </c>
      <c r="AV39" s="262">
        <f ca="1">IF(AND(OR($C39&lt;&gt;"",$D39&lt;&gt;""),$A39=1,$AU$6="ДА"),AU39/$AU$12,"")</f>
        <v>0.875</v>
      </c>
      <c r="AW39" s="263">
        <f t="shared" si="19"/>
        <v>10</v>
      </c>
      <c r="AX39" s="264">
        <f t="shared" si="20"/>
        <v>1</v>
      </c>
      <c r="AY39" s="263">
        <f t="shared" si="21"/>
        <v>4</v>
      </c>
      <c r="AZ39" s="264">
        <f t="shared" si="22"/>
        <v>0.66666666666666663</v>
      </c>
      <c r="BA39" s="282" t="str">
        <f t="shared" si="23"/>
        <v>ПОВЫШЕННЫЙ</v>
      </c>
      <c r="BB39" s="261"/>
      <c r="BC39" s="283"/>
      <c r="BD39" s="283"/>
      <c r="BE39" s="283"/>
      <c r="BF39" s="283"/>
      <c r="BG39" s="283"/>
      <c r="BH39" s="283"/>
      <c r="BI39" s="283"/>
      <c r="BJ39" s="142"/>
      <c r="BK39" s="127">
        <f t="shared" si="24"/>
        <v>2</v>
      </c>
      <c r="BL39" s="127">
        <f t="shared" si="25"/>
        <v>2</v>
      </c>
      <c r="BM39" s="127">
        <f t="shared" si="26"/>
        <v>2</v>
      </c>
      <c r="BN39" s="127">
        <f t="shared" si="27"/>
        <v>1</v>
      </c>
      <c r="BO39" s="127">
        <f t="shared" si="28"/>
        <v>1</v>
      </c>
      <c r="BP39" s="127">
        <f t="shared" si="29"/>
        <v>1</v>
      </c>
      <c r="BQ39" s="127">
        <f t="shared" si="30"/>
        <v>2</v>
      </c>
      <c r="BR39" s="127">
        <f t="shared" si="31"/>
        <v>1</v>
      </c>
      <c r="BS39" s="127">
        <f t="shared" si="32"/>
        <v>2</v>
      </c>
      <c r="BT39" s="127">
        <f t="shared" si="33"/>
        <v>2</v>
      </c>
      <c r="BU39" s="127">
        <f t="shared" si="34"/>
        <v>1</v>
      </c>
      <c r="BV39" s="127">
        <f t="shared" si="35"/>
        <v>2</v>
      </c>
      <c r="BW39" s="127">
        <f t="shared" si="36"/>
        <v>2</v>
      </c>
      <c r="BX39" s="127">
        <f t="shared" si="37"/>
        <v>0</v>
      </c>
      <c r="BY39" s="142"/>
      <c r="BZ39" s="317">
        <f t="shared" si="38"/>
        <v>1</v>
      </c>
      <c r="CA39" s="317">
        <f t="shared" si="39"/>
        <v>1</v>
      </c>
      <c r="CB39" s="317">
        <f t="shared" si="40"/>
        <v>1</v>
      </c>
      <c r="CC39" s="317">
        <f t="shared" si="41"/>
        <v>1</v>
      </c>
      <c r="CD39" s="317">
        <f t="shared" si="42"/>
        <v>1</v>
      </c>
      <c r="CE39" s="317">
        <f t="shared" si="43"/>
        <v>1</v>
      </c>
      <c r="CF39" s="317">
        <f t="shared" si="44"/>
        <v>1</v>
      </c>
      <c r="CG39" s="317">
        <f t="shared" si="45"/>
        <v>1</v>
      </c>
      <c r="CH39" s="317">
        <f t="shared" si="46"/>
        <v>1</v>
      </c>
      <c r="CI39" s="317">
        <f t="shared" si="47"/>
        <v>1</v>
      </c>
      <c r="CJ39" s="142">
        <f t="shared" si="48"/>
        <v>4</v>
      </c>
      <c r="CK39" s="142"/>
      <c r="CL39" s="142"/>
      <c r="CM39" s="289">
        <v>10</v>
      </c>
      <c r="CN39" s="290"/>
      <c r="CO39" s="290"/>
    </row>
    <row r="40" spans="1:93" ht="12.75" customHeight="1">
      <c r="A40" s="1">
        <f>IF('СПИСОК КЛАССА'!M40&gt;0,1,0)</f>
        <v>1</v>
      </c>
      <c r="B40" s="237">
        <v>16</v>
      </c>
      <c r="C40" s="60">
        <f>IF(NOT(ISBLANK('СПИСОК КЛАССА'!C40)),'СПИСОК КЛАССА'!C40,"")</f>
        <v>16</v>
      </c>
      <c r="D40" s="84" t="str">
        <f>IF(NOT(ISBLANK('СПИСОК КЛАССА'!D40)),IF($A40=1,'СПИСОК КЛАССА'!D40, "УЧЕНИК НЕ ВЫПОЛНЯЛ РАБОТУ"),"")</f>
        <v/>
      </c>
      <c r="E40" s="183">
        <f>IF($C40&lt;&gt;"",'СПИСОК КЛАССА'!M40,"")</f>
        <v>1</v>
      </c>
      <c r="F40" s="136">
        <v>2</v>
      </c>
      <c r="G40" s="136">
        <v>2</v>
      </c>
      <c r="H40" s="136">
        <v>0</v>
      </c>
      <c r="I40" s="136">
        <v>34</v>
      </c>
      <c r="J40" s="136">
        <v>1</v>
      </c>
      <c r="K40" s="136">
        <v>3</v>
      </c>
      <c r="L40" s="136">
        <v>1</v>
      </c>
      <c r="M40" s="136">
        <v>24</v>
      </c>
      <c r="N40" s="136">
        <v>0</v>
      </c>
      <c r="O40" s="136">
        <v>0</v>
      </c>
      <c r="P40" s="136">
        <v>0</v>
      </c>
      <c r="Q40" s="136">
        <v>0</v>
      </c>
      <c r="R40" s="136">
        <v>0</v>
      </c>
      <c r="S40" s="136">
        <v>1</v>
      </c>
      <c r="T40" s="136"/>
      <c r="U40" s="136"/>
      <c r="V40" s="136"/>
      <c r="W40" s="136"/>
      <c r="X40" s="136"/>
      <c r="Y40" s="136"/>
      <c r="Z40" s="136"/>
      <c r="AA40" s="136"/>
      <c r="AB40" s="127"/>
      <c r="AC40" s="127"/>
      <c r="AD40" s="127"/>
      <c r="AE40" s="127"/>
      <c r="AF40" s="127"/>
      <c r="AG40" s="61"/>
      <c r="AH40" s="61"/>
      <c r="AI40" s="61"/>
      <c r="AJ40" s="61"/>
      <c r="AK40" s="61"/>
      <c r="AL40" s="61"/>
      <c r="AM40" s="61"/>
      <c r="AN40" s="61"/>
      <c r="AO40" s="61"/>
      <c r="AP40" s="61"/>
      <c r="AQ40" s="61"/>
      <c r="AR40" s="61"/>
      <c r="AS40" s="61"/>
      <c r="AT40" s="99"/>
      <c r="AU40" s="371">
        <f t="shared" ca="1" si="17"/>
        <v>10</v>
      </c>
      <c r="AV40" s="262">
        <f t="shared" ca="1" si="18"/>
        <v>0.41666666666666669</v>
      </c>
      <c r="AW40" s="263">
        <f t="shared" si="19"/>
        <v>7</v>
      </c>
      <c r="AX40" s="264">
        <f t="shared" si="20"/>
        <v>0.7</v>
      </c>
      <c r="AY40" s="263">
        <f t="shared" si="21"/>
        <v>1</v>
      </c>
      <c r="AZ40" s="264">
        <f t="shared" si="22"/>
        <v>0.16666666666666666</v>
      </c>
      <c r="BA40" s="282" t="str">
        <f t="shared" si="23"/>
        <v>БАЗОВЫЙ</v>
      </c>
      <c r="BB40" s="261"/>
      <c r="BC40" s="283"/>
      <c r="BD40" s="283"/>
      <c r="BE40" s="283"/>
      <c r="BF40" s="283"/>
      <c r="BG40" s="283"/>
      <c r="BH40" s="283"/>
      <c r="BI40" s="283"/>
      <c r="BJ40" s="142"/>
      <c r="BK40" s="127">
        <f t="shared" si="24"/>
        <v>2</v>
      </c>
      <c r="BL40" s="127">
        <f t="shared" si="25"/>
        <v>2</v>
      </c>
      <c r="BM40" s="127">
        <f t="shared" si="26"/>
        <v>0</v>
      </c>
      <c r="BN40" s="127">
        <f t="shared" si="27"/>
        <v>1</v>
      </c>
      <c r="BO40" s="127">
        <f t="shared" si="28"/>
        <v>1</v>
      </c>
      <c r="BP40" s="127">
        <f t="shared" si="29"/>
        <v>1</v>
      </c>
      <c r="BQ40" s="127">
        <f t="shared" si="30"/>
        <v>1</v>
      </c>
      <c r="BR40" s="127">
        <f t="shared" si="31"/>
        <v>1</v>
      </c>
      <c r="BS40" s="127">
        <f t="shared" si="32"/>
        <v>0</v>
      </c>
      <c r="BT40" s="127">
        <f t="shared" si="33"/>
        <v>0</v>
      </c>
      <c r="BU40" s="127">
        <f t="shared" si="34"/>
        <v>0</v>
      </c>
      <c r="BV40" s="127">
        <f t="shared" si="35"/>
        <v>0</v>
      </c>
      <c r="BW40" s="127">
        <f t="shared" si="36"/>
        <v>0</v>
      </c>
      <c r="BX40" s="127">
        <f t="shared" si="37"/>
        <v>1</v>
      </c>
      <c r="BY40" s="142"/>
      <c r="BZ40" s="317">
        <f t="shared" si="38"/>
        <v>1</v>
      </c>
      <c r="CA40" s="317">
        <f t="shared" si="39"/>
        <v>1</v>
      </c>
      <c r="CB40" s="317">
        <f t="shared" si="40"/>
        <v>0</v>
      </c>
      <c r="CC40" s="317">
        <f t="shared" si="41"/>
        <v>1</v>
      </c>
      <c r="CD40" s="317">
        <f t="shared" si="42"/>
        <v>1</v>
      </c>
      <c r="CE40" s="317">
        <f t="shared" si="43"/>
        <v>1</v>
      </c>
      <c r="CF40" s="317">
        <f t="shared" si="44"/>
        <v>1</v>
      </c>
      <c r="CG40" s="317">
        <f t="shared" si="45"/>
        <v>1</v>
      </c>
      <c r="CH40" s="317">
        <f t="shared" si="46"/>
        <v>0</v>
      </c>
      <c r="CI40" s="317">
        <f t="shared" si="47"/>
        <v>0</v>
      </c>
      <c r="CJ40" s="142">
        <f t="shared" si="48"/>
        <v>0</v>
      </c>
      <c r="CK40" s="142"/>
      <c r="CL40" s="142"/>
      <c r="CM40" s="291">
        <v>11</v>
      </c>
      <c r="CN40" s="290"/>
      <c r="CO40" s="290"/>
    </row>
    <row r="41" spans="1:93" ht="12.75" customHeight="1">
      <c r="A41" s="1">
        <f>IF('СПИСОК КЛАССА'!M41&gt;0,1,0)</f>
        <v>1</v>
      </c>
      <c r="B41" s="237">
        <v>17</v>
      </c>
      <c r="C41" s="60">
        <f>IF(NOT(ISBLANK('СПИСОК КЛАССА'!C41)),'СПИСОК КЛАССА'!C41,"")</f>
        <v>17</v>
      </c>
      <c r="D41" s="84" t="str">
        <f>IF(NOT(ISBLANK('СПИСОК КЛАССА'!D41)),IF($A41=1,'СПИСОК КЛАССА'!D41, "УЧЕНИК НЕ ВЫПОЛНЯЛ РАБОТУ"),"")</f>
        <v/>
      </c>
      <c r="E41" s="183">
        <f>IF($C41&lt;&gt;"",'СПИСОК КЛАССА'!M41,"")</f>
        <v>1</v>
      </c>
      <c r="F41" s="136">
        <v>1</v>
      </c>
      <c r="G41" s="136">
        <v>0</v>
      </c>
      <c r="H41" s="136">
        <v>0</v>
      </c>
      <c r="I41" s="136">
        <v>23</v>
      </c>
      <c r="J41" s="136">
        <v>1</v>
      </c>
      <c r="K41" s="136">
        <v>3</v>
      </c>
      <c r="L41" s="136">
        <v>0</v>
      </c>
      <c r="M41" s="136">
        <v>4</v>
      </c>
      <c r="N41" s="136">
        <v>0</v>
      </c>
      <c r="O41" s="136">
        <v>2</v>
      </c>
      <c r="P41" s="136">
        <v>0</v>
      </c>
      <c r="Q41" s="136">
        <v>1</v>
      </c>
      <c r="R41" s="136">
        <v>0</v>
      </c>
      <c r="S41" s="136">
        <v>2</v>
      </c>
      <c r="T41" s="136"/>
      <c r="U41" s="136"/>
      <c r="V41" s="136"/>
      <c r="W41" s="136"/>
      <c r="X41" s="136"/>
      <c r="Y41" s="136"/>
      <c r="Z41" s="136"/>
      <c r="AA41" s="136"/>
      <c r="AB41" s="127"/>
      <c r="AC41" s="127"/>
      <c r="AD41" s="127"/>
      <c r="AE41" s="127"/>
      <c r="AF41" s="127"/>
      <c r="AG41" s="61"/>
      <c r="AH41" s="61"/>
      <c r="AI41" s="61"/>
      <c r="AJ41" s="61"/>
      <c r="AK41" s="61"/>
      <c r="AL41" s="61"/>
      <c r="AM41" s="61"/>
      <c r="AN41" s="61"/>
      <c r="AO41" s="61"/>
      <c r="AP41" s="61"/>
      <c r="AQ41" s="61"/>
      <c r="AR41" s="61"/>
      <c r="AS41" s="61"/>
      <c r="AT41" s="99"/>
      <c r="AU41" s="371">
        <f t="shared" ca="1" si="17"/>
        <v>8</v>
      </c>
      <c r="AV41" s="262">
        <f t="shared" ca="1" si="18"/>
        <v>0.33333333333333331</v>
      </c>
      <c r="AW41" s="263">
        <f t="shared" si="19"/>
        <v>4</v>
      </c>
      <c r="AX41" s="264">
        <f t="shared" si="20"/>
        <v>0.4</v>
      </c>
      <c r="AY41" s="263">
        <f t="shared" si="21"/>
        <v>3</v>
      </c>
      <c r="AZ41" s="264">
        <f t="shared" si="22"/>
        <v>0.5</v>
      </c>
      <c r="BA41" s="282" t="str">
        <f t="shared" si="23"/>
        <v>ПОНИЖЕННЫЙ</v>
      </c>
      <c r="BB41" s="261"/>
      <c r="BC41" s="283"/>
      <c r="BD41" s="283"/>
      <c r="BE41" s="283"/>
      <c r="BF41" s="283"/>
      <c r="BG41" s="283"/>
      <c r="BH41" s="283"/>
      <c r="BI41" s="283"/>
      <c r="BJ41" s="142"/>
      <c r="BK41" s="127">
        <f t="shared" si="24"/>
        <v>1</v>
      </c>
      <c r="BL41" s="127">
        <f t="shared" si="25"/>
        <v>0</v>
      </c>
      <c r="BM41" s="127">
        <f t="shared" si="26"/>
        <v>0</v>
      </c>
      <c r="BN41" s="127">
        <f t="shared" si="27"/>
        <v>0</v>
      </c>
      <c r="BO41" s="127">
        <f t="shared" si="28"/>
        <v>1</v>
      </c>
      <c r="BP41" s="127">
        <f t="shared" si="29"/>
        <v>1</v>
      </c>
      <c r="BQ41" s="127">
        <f t="shared" si="30"/>
        <v>0</v>
      </c>
      <c r="BR41" s="127">
        <f t="shared" si="31"/>
        <v>0</v>
      </c>
      <c r="BS41" s="127">
        <f t="shared" si="32"/>
        <v>0</v>
      </c>
      <c r="BT41" s="127">
        <f t="shared" si="33"/>
        <v>2</v>
      </c>
      <c r="BU41" s="127">
        <f t="shared" si="34"/>
        <v>0</v>
      </c>
      <c r="BV41" s="127">
        <f t="shared" si="35"/>
        <v>1</v>
      </c>
      <c r="BW41" s="127">
        <f t="shared" si="36"/>
        <v>0</v>
      </c>
      <c r="BX41" s="127">
        <f t="shared" si="37"/>
        <v>2</v>
      </c>
      <c r="BY41" s="142"/>
      <c r="BZ41" s="317">
        <f t="shared" si="38"/>
        <v>1</v>
      </c>
      <c r="CA41" s="317">
        <f t="shared" si="39"/>
        <v>0</v>
      </c>
      <c r="CB41" s="317">
        <f t="shared" si="40"/>
        <v>0</v>
      </c>
      <c r="CC41" s="317">
        <f t="shared" si="41"/>
        <v>0</v>
      </c>
      <c r="CD41" s="317">
        <f t="shared" si="42"/>
        <v>1</v>
      </c>
      <c r="CE41" s="317">
        <f t="shared" si="43"/>
        <v>1</v>
      </c>
      <c r="CF41" s="317">
        <f t="shared" si="44"/>
        <v>0</v>
      </c>
      <c r="CG41" s="317">
        <f t="shared" si="45"/>
        <v>0</v>
      </c>
      <c r="CH41" s="317">
        <f t="shared" si="46"/>
        <v>1</v>
      </c>
      <c r="CI41" s="317">
        <f t="shared" si="47"/>
        <v>0</v>
      </c>
      <c r="CJ41" s="142">
        <f t="shared" si="48"/>
        <v>2</v>
      </c>
      <c r="CK41" s="142"/>
      <c r="CL41" s="142"/>
      <c r="CM41" s="291">
        <v>12</v>
      </c>
      <c r="CN41" s="290"/>
      <c r="CO41" s="290"/>
    </row>
    <row r="42" spans="1:93" ht="12.75" customHeight="1">
      <c r="A42" s="1">
        <f>IF('СПИСОК КЛАССА'!M42&gt;0,1,0)</f>
        <v>1</v>
      </c>
      <c r="B42" s="237">
        <v>18</v>
      </c>
      <c r="C42" s="60">
        <f>IF(NOT(ISBLANK('СПИСОК КЛАССА'!C42)),'СПИСОК КЛАССА'!C42,"")</f>
        <v>18</v>
      </c>
      <c r="D42" s="84" t="str">
        <f>IF(NOT(ISBLANK('СПИСОК КЛАССА'!D42)),IF($A42=1,'СПИСОК КЛАССА'!D42, "УЧЕНИК НЕ ВЫПОЛНЯЛ РАБОТУ"),"")</f>
        <v/>
      </c>
      <c r="E42" s="183">
        <f>IF($C42&lt;&gt;"",'СПИСОК КЛАССА'!M42,"")</f>
        <v>2</v>
      </c>
      <c r="F42" s="136">
        <v>2</v>
      </c>
      <c r="G42" s="136">
        <v>1</v>
      </c>
      <c r="H42" s="136">
        <v>0</v>
      </c>
      <c r="I42" s="136">
        <v>3456</v>
      </c>
      <c r="J42" s="136">
        <v>1</v>
      </c>
      <c r="K42" s="136">
        <v>3</v>
      </c>
      <c r="L42" s="136">
        <v>0</v>
      </c>
      <c r="M42" s="136">
        <v>234</v>
      </c>
      <c r="N42" s="136">
        <v>0</v>
      </c>
      <c r="O42" s="136">
        <v>2</v>
      </c>
      <c r="P42" s="136">
        <v>1</v>
      </c>
      <c r="Q42" s="136">
        <v>1</v>
      </c>
      <c r="R42" s="136">
        <v>2</v>
      </c>
      <c r="S42" s="136">
        <v>2</v>
      </c>
      <c r="T42" s="136"/>
      <c r="U42" s="136"/>
      <c r="V42" s="136"/>
      <c r="W42" s="136"/>
      <c r="X42" s="136"/>
      <c r="Y42" s="136"/>
      <c r="Z42" s="136"/>
      <c r="AA42" s="136"/>
      <c r="AB42" s="127"/>
      <c r="AC42" s="127"/>
      <c r="AD42" s="127"/>
      <c r="AE42" s="127"/>
      <c r="AF42" s="127"/>
      <c r="AG42" s="61"/>
      <c r="AH42" s="61"/>
      <c r="AI42" s="61"/>
      <c r="AJ42" s="61"/>
      <c r="AK42" s="61"/>
      <c r="AL42" s="61"/>
      <c r="AM42" s="61"/>
      <c r="AN42" s="61"/>
      <c r="AO42" s="61"/>
      <c r="AP42" s="61"/>
      <c r="AQ42" s="61"/>
      <c r="AR42" s="61"/>
      <c r="AS42" s="61"/>
      <c r="AT42" s="99"/>
      <c r="AU42" s="371">
        <f t="shared" ca="1" si="17"/>
        <v>13</v>
      </c>
      <c r="AV42" s="262">
        <f t="shared" ca="1" si="18"/>
        <v>0.54166666666666663</v>
      </c>
      <c r="AW42" s="263">
        <f t="shared" si="19"/>
        <v>6</v>
      </c>
      <c r="AX42" s="264">
        <f t="shared" si="20"/>
        <v>0.6</v>
      </c>
      <c r="AY42" s="263">
        <f t="shared" si="21"/>
        <v>5</v>
      </c>
      <c r="AZ42" s="264">
        <f t="shared" si="22"/>
        <v>0.83333333333333337</v>
      </c>
      <c r="BA42" s="282" t="str">
        <f t="shared" si="23"/>
        <v>БАЗОВЫЙ</v>
      </c>
      <c r="BB42" s="261"/>
      <c r="BC42" s="283"/>
      <c r="BD42" s="283"/>
      <c r="BE42" s="283"/>
      <c r="BF42" s="283"/>
      <c r="BG42" s="283"/>
      <c r="BH42" s="283"/>
      <c r="BI42" s="283"/>
      <c r="BJ42" s="142"/>
      <c r="BK42" s="127">
        <f t="shared" si="24"/>
        <v>2</v>
      </c>
      <c r="BL42" s="127">
        <f t="shared" si="25"/>
        <v>1</v>
      </c>
      <c r="BM42" s="127">
        <f t="shared" si="26"/>
        <v>0</v>
      </c>
      <c r="BN42" s="127">
        <f t="shared" si="27"/>
        <v>0</v>
      </c>
      <c r="BO42" s="127">
        <f t="shared" si="28"/>
        <v>1</v>
      </c>
      <c r="BP42" s="127">
        <f t="shared" si="29"/>
        <v>1</v>
      </c>
      <c r="BQ42" s="127">
        <f t="shared" si="30"/>
        <v>0</v>
      </c>
      <c r="BR42" s="127">
        <f t="shared" si="31"/>
        <v>0</v>
      </c>
      <c r="BS42" s="127">
        <f t="shared" si="32"/>
        <v>0</v>
      </c>
      <c r="BT42" s="127">
        <f t="shared" si="33"/>
        <v>2</v>
      </c>
      <c r="BU42" s="127">
        <f t="shared" si="34"/>
        <v>1</v>
      </c>
      <c r="BV42" s="127">
        <f t="shared" si="35"/>
        <v>1</v>
      </c>
      <c r="BW42" s="127">
        <f t="shared" si="36"/>
        <v>2</v>
      </c>
      <c r="BX42" s="127">
        <f t="shared" si="37"/>
        <v>2</v>
      </c>
      <c r="BY42" s="142"/>
      <c r="BZ42" s="317">
        <f t="shared" si="38"/>
        <v>1</v>
      </c>
      <c r="CA42" s="317">
        <f t="shared" si="39"/>
        <v>1</v>
      </c>
      <c r="CB42" s="317">
        <f t="shared" si="40"/>
        <v>0</v>
      </c>
      <c r="CC42" s="317">
        <f t="shared" si="41"/>
        <v>0</v>
      </c>
      <c r="CD42" s="317">
        <f t="shared" si="42"/>
        <v>1</v>
      </c>
      <c r="CE42" s="317">
        <f t="shared" si="43"/>
        <v>1</v>
      </c>
      <c r="CF42" s="317">
        <f t="shared" si="44"/>
        <v>0</v>
      </c>
      <c r="CG42" s="317">
        <f t="shared" si="45"/>
        <v>0</v>
      </c>
      <c r="CH42" s="317">
        <f t="shared" si="46"/>
        <v>1</v>
      </c>
      <c r="CI42" s="317">
        <f t="shared" si="47"/>
        <v>1</v>
      </c>
      <c r="CJ42" s="142">
        <f t="shared" si="48"/>
        <v>2</v>
      </c>
      <c r="CK42" s="142"/>
      <c r="CL42" s="142"/>
      <c r="CM42" s="311">
        <v>13</v>
      </c>
      <c r="CN42" s="316"/>
      <c r="CO42" s="316"/>
    </row>
    <row r="43" spans="1:93" ht="12.75" customHeight="1">
      <c r="A43" s="1">
        <f>IF('СПИСОК КЛАССА'!M43&gt;0,1,0)</f>
        <v>1</v>
      </c>
      <c r="B43" s="237">
        <v>19</v>
      </c>
      <c r="C43" s="60">
        <f>IF(NOT(ISBLANK('СПИСОК КЛАССА'!C43)),'СПИСОК КЛАССА'!C43,"")</f>
        <v>19</v>
      </c>
      <c r="D43" s="84" t="str">
        <f>IF(NOT(ISBLANK('СПИСОК КЛАССА'!D43)),IF($A43=1,'СПИСОК КЛАССА'!D43, "УЧЕНИК НЕ ВЫПОЛНЯЛ РАБОТУ"),"")</f>
        <v/>
      </c>
      <c r="E43" s="183">
        <f>IF($C43&lt;&gt;"",'СПИСОК КЛАССА'!M43,"")</f>
        <v>2</v>
      </c>
      <c r="F43" s="136">
        <v>2</v>
      </c>
      <c r="G43" s="136">
        <v>2</v>
      </c>
      <c r="H43" s="136">
        <v>2</v>
      </c>
      <c r="I43" s="136">
        <v>35</v>
      </c>
      <c r="J43" s="136">
        <v>1</v>
      </c>
      <c r="K43" s="136">
        <v>3</v>
      </c>
      <c r="L43" s="136">
        <v>2</v>
      </c>
      <c r="M43" s="136">
        <v>24</v>
      </c>
      <c r="N43" s="136">
        <v>2</v>
      </c>
      <c r="O43" s="136">
        <v>2</v>
      </c>
      <c r="P43" s="136">
        <v>2</v>
      </c>
      <c r="Q43" s="136">
        <v>2</v>
      </c>
      <c r="R43" s="136">
        <v>2</v>
      </c>
      <c r="S43" s="136">
        <v>0</v>
      </c>
      <c r="T43" s="136"/>
      <c r="U43" s="136"/>
      <c r="V43" s="136"/>
      <c r="W43" s="136"/>
      <c r="X43" s="136"/>
      <c r="Y43" s="136"/>
      <c r="Z43" s="136"/>
      <c r="AA43" s="136"/>
      <c r="AB43" s="127"/>
      <c r="AC43" s="127"/>
      <c r="AD43" s="127"/>
      <c r="AE43" s="127"/>
      <c r="AF43" s="127"/>
      <c r="AG43" s="61"/>
      <c r="AH43" s="61"/>
      <c r="AI43" s="61"/>
      <c r="AJ43" s="61"/>
      <c r="AK43" s="61"/>
      <c r="AL43" s="61"/>
      <c r="AM43" s="61"/>
      <c r="AN43" s="61"/>
      <c r="AO43" s="61"/>
      <c r="AP43" s="61"/>
      <c r="AQ43" s="61"/>
      <c r="AR43" s="61"/>
      <c r="AS43" s="61"/>
      <c r="AT43" s="99"/>
      <c r="AU43" s="371">
        <f t="shared" ca="1" si="17"/>
        <v>22</v>
      </c>
      <c r="AV43" s="262">
        <f t="shared" ca="1" si="18"/>
        <v>0.91666666666666663</v>
      </c>
      <c r="AW43" s="263">
        <f t="shared" si="19"/>
        <v>10</v>
      </c>
      <c r="AX43" s="264">
        <f t="shared" si="20"/>
        <v>1</v>
      </c>
      <c r="AY43" s="263">
        <f t="shared" si="21"/>
        <v>4</v>
      </c>
      <c r="AZ43" s="264">
        <f t="shared" si="22"/>
        <v>0.66666666666666663</v>
      </c>
      <c r="BA43" s="282" t="str">
        <f t="shared" si="23"/>
        <v>ПОВЫШЕННЫЙ</v>
      </c>
      <c r="BB43" s="261"/>
      <c r="BC43" s="283"/>
      <c r="BD43" s="283"/>
      <c r="BE43" s="283"/>
      <c r="BF43" s="283"/>
      <c r="BG43" s="283"/>
      <c r="BH43" s="283"/>
      <c r="BI43" s="283"/>
      <c r="BJ43" s="142"/>
      <c r="BK43" s="127">
        <f t="shared" si="24"/>
        <v>2</v>
      </c>
      <c r="BL43" s="127">
        <f t="shared" si="25"/>
        <v>2</v>
      </c>
      <c r="BM43" s="127">
        <f t="shared" si="26"/>
        <v>2</v>
      </c>
      <c r="BN43" s="127">
        <f t="shared" si="27"/>
        <v>1</v>
      </c>
      <c r="BO43" s="127">
        <f t="shared" si="28"/>
        <v>1</v>
      </c>
      <c r="BP43" s="127">
        <f t="shared" si="29"/>
        <v>1</v>
      </c>
      <c r="BQ43" s="127">
        <f t="shared" si="30"/>
        <v>2</v>
      </c>
      <c r="BR43" s="127">
        <f t="shared" si="31"/>
        <v>1</v>
      </c>
      <c r="BS43" s="127">
        <f t="shared" si="32"/>
        <v>2</v>
      </c>
      <c r="BT43" s="127">
        <f t="shared" si="33"/>
        <v>2</v>
      </c>
      <c r="BU43" s="127">
        <f t="shared" si="34"/>
        <v>2</v>
      </c>
      <c r="BV43" s="127">
        <f t="shared" si="35"/>
        <v>2</v>
      </c>
      <c r="BW43" s="127">
        <f t="shared" si="36"/>
        <v>2</v>
      </c>
      <c r="BX43" s="127">
        <f t="shared" si="37"/>
        <v>0</v>
      </c>
      <c r="BY43" s="142"/>
      <c r="BZ43" s="317">
        <f t="shared" si="38"/>
        <v>1</v>
      </c>
      <c r="CA43" s="317">
        <f t="shared" si="39"/>
        <v>1</v>
      </c>
      <c r="CB43" s="317">
        <f t="shared" si="40"/>
        <v>1</v>
      </c>
      <c r="CC43" s="317">
        <f t="shared" si="41"/>
        <v>1</v>
      </c>
      <c r="CD43" s="317">
        <f t="shared" si="42"/>
        <v>1</v>
      </c>
      <c r="CE43" s="317">
        <f t="shared" si="43"/>
        <v>1</v>
      </c>
      <c r="CF43" s="317">
        <f t="shared" si="44"/>
        <v>1</v>
      </c>
      <c r="CG43" s="317">
        <f t="shared" si="45"/>
        <v>1</v>
      </c>
      <c r="CH43" s="317">
        <f t="shared" si="46"/>
        <v>1</v>
      </c>
      <c r="CI43" s="317">
        <f t="shared" si="47"/>
        <v>1</v>
      </c>
      <c r="CJ43" s="142">
        <f t="shared" si="48"/>
        <v>4</v>
      </c>
      <c r="CK43" s="142"/>
      <c r="CL43" s="142"/>
      <c r="CM43" s="314"/>
      <c r="CN43" s="315"/>
      <c r="CO43" s="315"/>
    </row>
    <row r="44" spans="1:93" ht="12.75" customHeight="1">
      <c r="A44" s="1">
        <f>IF('СПИСОК КЛАССА'!M44&gt;0,1,0)</f>
        <v>1</v>
      </c>
      <c r="B44" s="237">
        <v>20</v>
      </c>
      <c r="C44" s="60">
        <f>IF(NOT(ISBLANK('СПИСОК КЛАССА'!C44)),'СПИСОК КЛАССА'!C44,"")</f>
        <v>20</v>
      </c>
      <c r="D44" s="84" t="str">
        <f>IF(NOT(ISBLANK('СПИСОК КЛАССА'!D44)),IF($A44=1,'СПИСОК КЛАССА'!D44, "УЧЕНИК НЕ ВЫПОЛНЯЛ РАБОТУ"),"")</f>
        <v/>
      </c>
      <c r="E44" s="183">
        <f>IF($C44&lt;&gt;"",'СПИСОК КЛАССА'!M44,"")</f>
        <v>2</v>
      </c>
      <c r="F44" s="136">
        <v>2</v>
      </c>
      <c r="G44" s="136">
        <v>1</v>
      </c>
      <c r="H44" s="136">
        <v>0</v>
      </c>
      <c r="I44" s="136">
        <v>3456</v>
      </c>
      <c r="J44" s="136">
        <v>1</v>
      </c>
      <c r="K44" s="136">
        <v>3</v>
      </c>
      <c r="L44" s="136">
        <v>0</v>
      </c>
      <c r="M44" s="136">
        <v>24</v>
      </c>
      <c r="N44" s="136">
        <v>1</v>
      </c>
      <c r="O44" s="136">
        <v>2</v>
      </c>
      <c r="P44" s="136">
        <v>2</v>
      </c>
      <c r="Q44" s="136">
        <v>1</v>
      </c>
      <c r="R44" s="136">
        <v>0</v>
      </c>
      <c r="S44" s="136">
        <v>0</v>
      </c>
      <c r="T44" s="136"/>
      <c r="U44" s="136"/>
      <c r="V44" s="136"/>
      <c r="W44" s="136"/>
      <c r="X44" s="136"/>
      <c r="Y44" s="136"/>
      <c r="Z44" s="136"/>
      <c r="AA44" s="136"/>
      <c r="AB44" s="127"/>
      <c r="AC44" s="127"/>
      <c r="AD44" s="127"/>
      <c r="AE44" s="127"/>
      <c r="AF44" s="127"/>
      <c r="AG44" s="61"/>
      <c r="AH44" s="61"/>
      <c r="AI44" s="61"/>
      <c r="AJ44" s="61"/>
      <c r="AK44" s="61"/>
      <c r="AL44" s="61"/>
      <c r="AM44" s="61"/>
      <c r="AN44" s="61"/>
      <c r="AO44" s="61"/>
      <c r="AP44" s="61"/>
      <c r="AQ44" s="61"/>
      <c r="AR44" s="61"/>
      <c r="AS44" s="61"/>
      <c r="AT44" s="99"/>
      <c r="AU44" s="371">
        <f t="shared" ca="1" si="17"/>
        <v>12</v>
      </c>
      <c r="AV44" s="262">
        <f t="shared" ca="1" si="18"/>
        <v>0.5</v>
      </c>
      <c r="AW44" s="263">
        <f t="shared" si="19"/>
        <v>7</v>
      </c>
      <c r="AX44" s="264">
        <f t="shared" si="20"/>
        <v>0.7</v>
      </c>
      <c r="AY44" s="263">
        <f t="shared" si="21"/>
        <v>1</v>
      </c>
      <c r="AZ44" s="264">
        <f t="shared" si="22"/>
        <v>0.16666666666666666</v>
      </c>
      <c r="BA44" s="282" t="str">
        <f t="shared" si="23"/>
        <v>БАЗОВЫЙ</v>
      </c>
      <c r="BB44" s="261"/>
      <c r="BC44" s="283"/>
      <c r="BD44" s="283"/>
      <c r="BE44" s="283"/>
      <c r="BF44" s="283"/>
      <c r="BG44" s="283"/>
      <c r="BH44" s="283"/>
      <c r="BI44" s="283"/>
      <c r="BJ44" s="142"/>
      <c r="BK44" s="127">
        <f t="shared" si="24"/>
        <v>2</v>
      </c>
      <c r="BL44" s="127">
        <f t="shared" si="25"/>
        <v>1</v>
      </c>
      <c r="BM44" s="127">
        <f t="shared" si="26"/>
        <v>0</v>
      </c>
      <c r="BN44" s="127">
        <f t="shared" si="27"/>
        <v>0</v>
      </c>
      <c r="BO44" s="127">
        <f t="shared" si="28"/>
        <v>1</v>
      </c>
      <c r="BP44" s="127">
        <f t="shared" si="29"/>
        <v>1</v>
      </c>
      <c r="BQ44" s="127">
        <f t="shared" si="30"/>
        <v>0</v>
      </c>
      <c r="BR44" s="127">
        <f t="shared" si="31"/>
        <v>1</v>
      </c>
      <c r="BS44" s="127">
        <f t="shared" si="32"/>
        <v>1</v>
      </c>
      <c r="BT44" s="127">
        <f t="shared" si="33"/>
        <v>2</v>
      </c>
      <c r="BU44" s="127">
        <f t="shared" si="34"/>
        <v>2</v>
      </c>
      <c r="BV44" s="127">
        <f t="shared" si="35"/>
        <v>1</v>
      </c>
      <c r="BW44" s="127">
        <f t="shared" si="36"/>
        <v>0</v>
      </c>
      <c r="BX44" s="127">
        <f t="shared" si="37"/>
        <v>0</v>
      </c>
      <c r="BY44" s="142"/>
      <c r="BZ44" s="317">
        <f t="shared" si="38"/>
        <v>1</v>
      </c>
      <c r="CA44" s="317">
        <f t="shared" si="39"/>
        <v>1</v>
      </c>
      <c r="CB44" s="317">
        <f t="shared" si="40"/>
        <v>0</v>
      </c>
      <c r="CC44" s="317">
        <f t="shared" si="41"/>
        <v>0</v>
      </c>
      <c r="CD44" s="317">
        <f t="shared" si="42"/>
        <v>1</v>
      </c>
      <c r="CE44" s="317">
        <f t="shared" si="43"/>
        <v>1</v>
      </c>
      <c r="CF44" s="317">
        <f t="shared" si="44"/>
        <v>0</v>
      </c>
      <c r="CG44" s="317">
        <f t="shared" si="45"/>
        <v>1</v>
      </c>
      <c r="CH44" s="317">
        <f t="shared" si="46"/>
        <v>1</v>
      </c>
      <c r="CI44" s="317">
        <f t="shared" si="47"/>
        <v>1</v>
      </c>
      <c r="CJ44" s="142">
        <f t="shared" si="48"/>
        <v>3</v>
      </c>
      <c r="CK44" s="142"/>
      <c r="CL44" s="142"/>
      <c r="CM44" s="312"/>
      <c r="CN44" s="313"/>
      <c r="CO44" s="313"/>
    </row>
    <row r="45" spans="1:93" ht="12.75" customHeight="1">
      <c r="A45" s="1">
        <f>IF('СПИСОК КЛАССА'!M45&gt;0,1,0)</f>
        <v>1</v>
      </c>
      <c r="B45" s="237">
        <v>21</v>
      </c>
      <c r="C45" s="60">
        <f>IF(NOT(ISBLANK('СПИСОК КЛАССА'!C45)),'СПИСОК КЛАССА'!C45,"")</f>
        <v>21</v>
      </c>
      <c r="D45" s="84" t="str">
        <f>IF(NOT(ISBLANK('СПИСОК КЛАССА'!D45)),IF($A45=1,'СПИСОК КЛАССА'!D45, "УЧЕНИК НЕ ВЫПОЛНЯЛ РАБОТУ"),"")</f>
        <v/>
      </c>
      <c r="E45" s="183">
        <f>IF($C45&lt;&gt;"",'СПИСОК КЛАССА'!M45,"")</f>
        <v>1</v>
      </c>
      <c r="F45" s="136">
        <v>2</v>
      </c>
      <c r="G45" s="136">
        <v>0</v>
      </c>
      <c r="H45" s="136">
        <v>2</v>
      </c>
      <c r="I45" s="136">
        <v>34</v>
      </c>
      <c r="J45" s="136">
        <v>1</v>
      </c>
      <c r="K45" s="136">
        <v>3</v>
      </c>
      <c r="L45" s="136">
        <v>2</v>
      </c>
      <c r="M45" s="136">
        <v>24</v>
      </c>
      <c r="N45" s="136">
        <v>2</v>
      </c>
      <c r="O45" s="136">
        <v>1</v>
      </c>
      <c r="P45" s="136">
        <v>2</v>
      </c>
      <c r="Q45" s="136">
        <v>0</v>
      </c>
      <c r="R45" s="136">
        <v>2</v>
      </c>
      <c r="S45" s="136">
        <v>2</v>
      </c>
      <c r="T45" s="136"/>
      <c r="U45" s="136"/>
      <c r="V45" s="136"/>
      <c r="W45" s="136"/>
      <c r="X45" s="136"/>
      <c r="Y45" s="136"/>
      <c r="Z45" s="136"/>
      <c r="AA45" s="136"/>
      <c r="AB45" s="127"/>
      <c r="AC45" s="127"/>
      <c r="AD45" s="127"/>
      <c r="AE45" s="127"/>
      <c r="AF45" s="127"/>
      <c r="AG45" s="61"/>
      <c r="AH45" s="61"/>
      <c r="AI45" s="61"/>
      <c r="AJ45" s="61"/>
      <c r="AK45" s="61"/>
      <c r="AL45" s="61"/>
      <c r="AM45" s="61"/>
      <c r="AN45" s="61"/>
      <c r="AO45" s="61"/>
      <c r="AP45" s="61"/>
      <c r="AQ45" s="61"/>
      <c r="AR45" s="61"/>
      <c r="AS45" s="61"/>
      <c r="AT45" s="99"/>
      <c r="AU45" s="371">
        <f t="shared" ca="1" si="17"/>
        <v>19</v>
      </c>
      <c r="AV45" s="262">
        <f t="shared" ca="1" si="18"/>
        <v>0.79166666666666663</v>
      </c>
      <c r="AW45" s="263">
        <f t="shared" si="19"/>
        <v>9</v>
      </c>
      <c r="AX45" s="264">
        <f t="shared" si="20"/>
        <v>0.9</v>
      </c>
      <c r="AY45" s="263">
        <f t="shared" si="21"/>
        <v>4</v>
      </c>
      <c r="AZ45" s="264">
        <f t="shared" si="22"/>
        <v>0.66666666666666663</v>
      </c>
      <c r="BA45" s="282" t="str">
        <f t="shared" si="23"/>
        <v>ПОВЫШЕННЫЙ</v>
      </c>
      <c r="BB45" s="261"/>
      <c r="BC45" s="283"/>
      <c r="BD45" s="283"/>
      <c r="BE45" s="283"/>
      <c r="BF45" s="283"/>
      <c r="BG45" s="283"/>
      <c r="BH45" s="283"/>
      <c r="BI45" s="283"/>
      <c r="BJ45" s="142"/>
      <c r="BK45" s="127">
        <f t="shared" si="24"/>
        <v>2</v>
      </c>
      <c r="BL45" s="127">
        <f t="shared" si="25"/>
        <v>0</v>
      </c>
      <c r="BM45" s="127">
        <f t="shared" si="26"/>
        <v>2</v>
      </c>
      <c r="BN45" s="127">
        <f t="shared" si="27"/>
        <v>1</v>
      </c>
      <c r="BO45" s="127">
        <f t="shared" si="28"/>
        <v>1</v>
      </c>
      <c r="BP45" s="127">
        <f t="shared" si="29"/>
        <v>1</v>
      </c>
      <c r="BQ45" s="127">
        <f t="shared" si="30"/>
        <v>2</v>
      </c>
      <c r="BR45" s="127">
        <f t="shared" si="31"/>
        <v>1</v>
      </c>
      <c r="BS45" s="127">
        <f t="shared" si="32"/>
        <v>2</v>
      </c>
      <c r="BT45" s="127">
        <f t="shared" si="33"/>
        <v>1</v>
      </c>
      <c r="BU45" s="127">
        <f t="shared" si="34"/>
        <v>2</v>
      </c>
      <c r="BV45" s="127">
        <f t="shared" si="35"/>
        <v>0</v>
      </c>
      <c r="BW45" s="127">
        <f t="shared" si="36"/>
        <v>2</v>
      </c>
      <c r="BX45" s="127">
        <f t="shared" si="37"/>
        <v>2</v>
      </c>
      <c r="BY45" s="142"/>
      <c r="BZ45" s="317">
        <f t="shared" si="38"/>
        <v>1</v>
      </c>
      <c r="CA45" s="317">
        <f t="shared" si="39"/>
        <v>0</v>
      </c>
      <c r="CB45" s="317">
        <f t="shared" si="40"/>
        <v>1</v>
      </c>
      <c r="CC45" s="317">
        <f t="shared" si="41"/>
        <v>1</v>
      </c>
      <c r="CD45" s="317">
        <f t="shared" si="42"/>
        <v>1</v>
      </c>
      <c r="CE45" s="317">
        <f t="shared" si="43"/>
        <v>1</v>
      </c>
      <c r="CF45" s="317">
        <f t="shared" si="44"/>
        <v>1</v>
      </c>
      <c r="CG45" s="317">
        <f t="shared" si="45"/>
        <v>1</v>
      </c>
      <c r="CH45" s="317">
        <f t="shared" si="46"/>
        <v>1</v>
      </c>
      <c r="CI45" s="317">
        <f t="shared" si="47"/>
        <v>1</v>
      </c>
      <c r="CJ45" s="142">
        <f t="shared" si="48"/>
        <v>3</v>
      </c>
      <c r="CK45" s="142"/>
      <c r="CL45" s="142"/>
    </row>
    <row r="46" spans="1:93" ht="12.75" customHeight="1">
      <c r="A46" s="1">
        <f>IF('СПИСОК КЛАССА'!M46&gt;0,1,0)</f>
        <v>1</v>
      </c>
      <c r="B46" s="237">
        <v>22</v>
      </c>
      <c r="C46" s="60">
        <f>IF(NOT(ISBLANK('СПИСОК КЛАССА'!C46)),'СПИСОК КЛАССА'!C46,"")</f>
        <v>22</v>
      </c>
      <c r="D46" s="84" t="str">
        <f>IF(NOT(ISBLANK('СПИСОК КЛАССА'!D46)),IF($A46=1,'СПИСОК КЛАССА'!D46, "УЧЕНИК НЕ ВЫПОЛНЯЛ РАБОТУ"),"")</f>
        <v/>
      </c>
      <c r="E46" s="183">
        <f>IF($C46&lt;&gt;"",'СПИСОК КЛАССА'!M46,"")</f>
        <v>2</v>
      </c>
      <c r="F46" s="136">
        <v>1</v>
      </c>
      <c r="G46" s="136">
        <v>2</v>
      </c>
      <c r="H46" s="136">
        <v>2</v>
      </c>
      <c r="I46" s="136">
        <v>345</v>
      </c>
      <c r="J46" s="136">
        <v>0</v>
      </c>
      <c r="K46" s="136">
        <v>3</v>
      </c>
      <c r="L46" s="136">
        <v>0</v>
      </c>
      <c r="M46" s="136">
        <v>24</v>
      </c>
      <c r="N46" s="136">
        <v>2</v>
      </c>
      <c r="O46" s="136">
        <v>0</v>
      </c>
      <c r="P46" s="136">
        <v>2</v>
      </c>
      <c r="Q46" s="136">
        <v>2</v>
      </c>
      <c r="R46" s="136">
        <v>0</v>
      </c>
      <c r="S46" s="136">
        <v>2</v>
      </c>
      <c r="T46" s="136"/>
      <c r="U46" s="136"/>
      <c r="V46" s="136"/>
      <c r="W46" s="136"/>
      <c r="X46" s="136"/>
      <c r="Y46" s="136"/>
      <c r="Z46" s="136"/>
      <c r="AA46" s="136"/>
      <c r="AB46" s="127"/>
      <c r="AC46" s="127"/>
      <c r="AD46" s="127"/>
      <c r="AE46" s="127"/>
      <c r="AF46" s="127"/>
      <c r="AG46" s="61"/>
      <c r="AH46" s="61"/>
      <c r="AI46" s="61"/>
      <c r="AJ46" s="61"/>
      <c r="AK46" s="61"/>
      <c r="AL46" s="61"/>
      <c r="AM46" s="61"/>
      <c r="AN46" s="61"/>
      <c r="AO46" s="61"/>
      <c r="AP46" s="61"/>
      <c r="AQ46" s="61"/>
      <c r="AR46" s="61"/>
      <c r="AS46" s="61"/>
      <c r="AT46" s="99"/>
      <c r="AU46" s="371">
        <f t="shared" ca="1" si="17"/>
        <v>15</v>
      </c>
      <c r="AV46" s="262">
        <f t="shared" ca="1" si="18"/>
        <v>0.625</v>
      </c>
      <c r="AW46" s="263">
        <f t="shared" si="19"/>
        <v>7</v>
      </c>
      <c r="AX46" s="264">
        <f t="shared" si="20"/>
        <v>0.7</v>
      </c>
      <c r="AY46" s="263">
        <f t="shared" si="21"/>
        <v>4</v>
      </c>
      <c r="AZ46" s="264">
        <f t="shared" si="22"/>
        <v>0.66666666666666663</v>
      </c>
      <c r="BA46" s="282" t="str">
        <f t="shared" si="23"/>
        <v>БАЗОВЫЙ</v>
      </c>
      <c r="BB46" s="261"/>
      <c r="BC46" s="283"/>
      <c r="BD46" s="283"/>
      <c r="BE46" s="283"/>
      <c r="BF46" s="283"/>
      <c r="BG46" s="283"/>
      <c r="BH46" s="283"/>
      <c r="BI46" s="283"/>
      <c r="BJ46" s="142"/>
      <c r="BK46" s="127">
        <f t="shared" si="24"/>
        <v>1</v>
      </c>
      <c r="BL46" s="127">
        <f t="shared" si="25"/>
        <v>2</v>
      </c>
      <c r="BM46" s="127">
        <f t="shared" si="26"/>
        <v>2</v>
      </c>
      <c r="BN46" s="127">
        <f t="shared" si="27"/>
        <v>0</v>
      </c>
      <c r="BO46" s="127">
        <f t="shared" si="28"/>
        <v>0</v>
      </c>
      <c r="BP46" s="127">
        <f t="shared" si="29"/>
        <v>1</v>
      </c>
      <c r="BQ46" s="127">
        <f t="shared" si="30"/>
        <v>0</v>
      </c>
      <c r="BR46" s="127">
        <f t="shared" si="31"/>
        <v>1</v>
      </c>
      <c r="BS46" s="127">
        <f t="shared" si="32"/>
        <v>2</v>
      </c>
      <c r="BT46" s="127">
        <f t="shared" si="33"/>
        <v>0</v>
      </c>
      <c r="BU46" s="127">
        <f t="shared" si="34"/>
        <v>2</v>
      </c>
      <c r="BV46" s="127">
        <f t="shared" si="35"/>
        <v>2</v>
      </c>
      <c r="BW46" s="127">
        <f t="shared" si="36"/>
        <v>0</v>
      </c>
      <c r="BX46" s="127">
        <f t="shared" si="37"/>
        <v>2</v>
      </c>
      <c r="BY46" s="142"/>
      <c r="BZ46" s="317">
        <f t="shared" si="38"/>
        <v>1</v>
      </c>
      <c r="CA46" s="317">
        <f t="shared" si="39"/>
        <v>1</v>
      </c>
      <c r="CB46" s="317">
        <f t="shared" si="40"/>
        <v>1</v>
      </c>
      <c r="CC46" s="317">
        <f t="shared" si="41"/>
        <v>0</v>
      </c>
      <c r="CD46" s="317">
        <f t="shared" si="42"/>
        <v>0</v>
      </c>
      <c r="CE46" s="317">
        <f t="shared" si="43"/>
        <v>1</v>
      </c>
      <c r="CF46" s="317">
        <f t="shared" si="44"/>
        <v>0</v>
      </c>
      <c r="CG46" s="317">
        <f t="shared" si="45"/>
        <v>1</v>
      </c>
      <c r="CH46" s="317">
        <f t="shared" si="46"/>
        <v>1</v>
      </c>
      <c r="CI46" s="317">
        <f t="shared" si="47"/>
        <v>1</v>
      </c>
      <c r="CJ46" s="142">
        <f t="shared" si="48"/>
        <v>2</v>
      </c>
      <c r="CK46" s="142"/>
      <c r="CL46" s="142"/>
      <c r="CM46" s="142"/>
    </row>
    <row r="47" spans="1:93" ht="12.75" customHeight="1">
      <c r="A47" s="1">
        <f>IF('СПИСОК КЛАССА'!M47&gt;0,1,0)</f>
        <v>1</v>
      </c>
      <c r="B47" s="237">
        <v>23</v>
      </c>
      <c r="C47" s="60">
        <f>IF(NOT(ISBLANK('СПИСОК КЛАССА'!C47)),'СПИСОК КЛАССА'!C47,"")</f>
        <v>23</v>
      </c>
      <c r="D47" s="84" t="str">
        <f>IF(NOT(ISBLANK('СПИСОК КЛАССА'!D47)),IF($A47=1,'СПИСОК КЛАССА'!D47, "УЧЕНИК НЕ ВЫПОЛНЯЛ РАБОТУ"),"")</f>
        <v/>
      </c>
      <c r="E47" s="183">
        <f>IF($C47&lt;&gt;"",'СПИСОК КЛАССА'!M47,"")</f>
        <v>2</v>
      </c>
      <c r="F47" s="136">
        <v>1</v>
      </c>
      <c r="G47" s="136">
        <v>0</v>
      </c>
      <c r="H47" s="136">
        <v>2</v>
      </c>
      <c r="I47" s="136">
        <v>345</v>
      </c>
      <c r="J47" s="136">
        <v>1</v>
      </c>
      <c r="K47" s="136">
        <v>3</v>
      </c>
      <c r="L47" s="136">
        <v>2</v>
      </c>
      <c r="M47" s="136">
        <v>24</v>
      </c>
      <c r="N47" s="136">
        <v>2</v>
      </c>
      <c r="O47" s="136">
        <v>2</v>
      </c>
      <c r="P47" s="136">
        <v>2</v>
      </c>
      <c r="Q47" s="136">
        <v>1</v>
      </c>
      <c r="R47" s="136">
        <v>2</v>
      </c>
      <c r="S47" s="136">
        <v>0</v>
      </c>
      <c r="T47" s="136"/>
      <c r="U47" s="136"/>
      <c r="V47" s="136"/>
      <c r="W47" s="136"/>
      <c r="X47" s="136"/>
      <c r="Y47" s="136"/>
      <c r="Z47" s="136"/>
      <c r="AA47" s="136"/>
      <c r="AB47" s="127"/>
      <c r="AC47" s="127"/>
      <c r="AD47" s="127"/>
      <c r="AE47" s="127"/>
      <c r="AF47" s="127"/>
      <c r="AG47" s="61"/>
      <c r="AH47" s="61"/>
      <c r="AI47" s="61"/>
      <c r="AJ47" s="61"/>
      <c r="AK47" s="61"/>
      <c r="AL47" s="61"/>
      <c r="AM47" s="61"/>
      <c r="AN47" s="61"/>
      <c r="AO47" s="61"/>
      <c r="AP47" s="61"/>
      <c r="AQ47" s="61"/>
      <c r="AR47" s="61"/>
      <c r="AS47" s="61"/>
      <c r="AT47" s="99"/>
      <c r="AU47" s="371">
        <f t="shared" ca="1" si="17"/>
        <v>17</v>
      </c>
      <c r="AV47" s="262">
        <f t="shared" ca="1" si="18"/>
        <v>0.70833333333333337</v>
      </c>
      <c r="AW47" s="263">
        <f t="shared" si="19"/>
        <v>8</v>
      </c>
      <c r="AX47" s="264">
        <f t="shared" si="20"/>
        <v>0.8</v>
      </c>
      <c r="AY47" s="263">
        <f t="shared" si="21"/>
        <v>3</v>
      </c>
      <c r="AZ47" s="264">
        <f t="shared" si="22"/>
        <v>0.5</v>
      </c>
      <c r="BA47" s="282" t="str">
        <f t="shared" si="23"/>
        <v>ПОВЫШЕННЫЙ</v>
      </c>
      <c r="BB47" s="261"/>
      <c r="BC47" s="283"/>
      <c r="BD47" s="283"/>
      <c r="BE47" s="283"/>
      <c r="BF47" s="283"/>
      <c r="BG47" s="283"/>
      <c r="BH47" s="283"/>
      <c r="BI47" s="283"/>
      <c r="BJ47" s="142"/>
      <c r="BK47" s="127">
        <f t="shared" si="24"/>
        <v>1</v>
      </c>
      <c r="BL47" s="127">
        <f t="shared" si="25"/>
        <v>0</v>
      </c>
      <c r="BM47" s="127">
        <f t="shared" si="26"/>
        <v>2</v>
      </c>
      <c r="BN47" s="127">
        <f t="shared" si="27"/>
        <v>0</v>
      </c>
      <c r="BO47" s="127">
        <f t="shared" si="28"/>
        <v>1</v>
      </c>
      <c r="BP47" s="127">
        <f t="shared" si="29"/>
        <v>1</v>
      </c>
      <c r="BQ47" s="127">
        <f t="shared" si="30"/>
        <v>2</v>
      </c>
      <c r="BR47" s="127">
        <f t="shared" si="31"/>
        <v>1</v>
      </c>
      <c r="BS47" s="127">
        <f t="shared" si="32"/>
        <v>2</v>
      </c>
      <c r="BT47" s="127">
        <f t="shared" si="33"/>
        <v>2</v>
      </c>
      <c r="BU47" s="127">
        <f t="shared" si="34"/>
        <v>2</v>
      </c>
      <c r="BV47" s="127">
        <f t="shared" si="35"/>
        <v>1</v>
      </c>
      <c r="BW47" s="127">
        <f t="shared" si="36"/>
        <v>2</v>
      </c>
      <c r="BX47" s="127">
        <f t="shared" si="37"/>
        <v>0</v>
      </c>
      <c r="BY47" s="142"/>
      <c r="BZ47" s="317">
        <f t="shared" si="38"/>
        <v>1</v>
      </c>
      <c r="CA47" s="317">
        <f t="shared" si="39"/>
        <v>0</v>
      </c>
      <c r="CB47" s="317">
        <f t="shared" si="40"/>
        <v>1</v>
      </c>
      <c r="CC47" s="317">
        <f t="shared" si="41"/>
        <v>0</v>
      </c>
      <c r="CD47" s="317">
        <f t="shared" si="42"/>
        <v>1</v>
      </c>
      <c r="CE47" s="317">
        <f t="shared" si="43"/>
        <v>1</v>
      </c>
      <c r="CF47" s="317">
        <f t="shared" si="44"/>
        <v>1</v>
      </c>
      <c r="CG47" s="317">
        <f t="shared" si="45"/>
        <v>1</v>
      </c>
      <c r="CH47" s="317">
        <f t="shared" si="46"/>
        <v>1</v>
      </c>
      <c r="CI47" s="317">
        <f t="shared" si="47"/>
        <v>1</v>
      </c>
      <c r="CJ47" s="142">
        <f t="shared" si="48"/>
        <v>4</v>
      </c>
      <c r="CK47" s="142"/>
      <c r="CL47" s="142"/>
      <c r="CM47" s="142"/>
    </row>
    <row r="48" spans="1:93" ht="12.75" customHeight="1">
      <c r="A48" s="1">
        <f>IF('СПИСОК КЛАССА'!M48&gt;0,1,0)</f>
        <v>1</v>
      </c>
      <c r="B48" s="237">
        <v>24</v>
      </c>
      <c r="C48" s="60">
        <f>IF(NOT(ISBLANK('СПИСОК КЛАССА'!C48)),'СПИСОК КЛАССА'!C48,"")</f>
        <v>24</v>
      </c>
      <c r="D48" s="84" t="str">
        <f>IF(NOT(ISBLANK('СПИСОК КЛАССА'!D48)),IF($A48=1,'СПИСОК КЛАССА'!D48, "УЧЕНИК НЕ ВЫПОЛНЯЛ РАБОТУ"),"")</f>
        <v/>
      </c>
      <c r="E48" s="183">
        <f>IF($C48&lt;&gt;"",'СПИСОК КЛАССА'!M48,"")</f>
        <v>2</v>
      </c>
      <c r="F48" s="136">
        <v>2</v>
      </c>
      <c r="G48" s="136">
        <v>0</v>
      </c>
      <c r="H48" s="136">
        <v>2</v>
      </c>
      <c r="I48" s="136">
        <v>35</v>
      </c>
      <c r="J48" s="136">
        <v>1</v>
      </c>
      <c r="K48" s="136">
        <v>3</v>
      </c>
      <c r="L48" s="136">
        <v>2</v>
      </c>
      <c r="M48" s="136">
        <v>24</v>
      </c>
      <c r="N48" s="136">
        <v>2</v>
      </c>
      <c r="O48" s="136">
        <v>2</v>
      </c>
      <c r="P48" s="136">
        <v>1</v>
      </c>
      <c r="Q48" s="136">
        <v>2</v>
      </c>
      <c r="R48" s="136">
        <v>2</v>
      </c>
      <c r="S48" s="136">
        <v>0</v>
      </c>
      <c r="T48" s="136"/>
      <c r="U48" s="136"/>
      <c r="V48" s="136"/>
      <c r="W48" s="136"/>
      <c r="X48" s="136"/>
      <c r="Y48" s="136"/>
      <c r="Z48" s="136"/>
      <c r="AA48" s="136"/>
      <c r="AB48" s="127"/>
      <c r="AC48" s="127"/>
      <c r="AD48" s="127"/>
      <c r="AE48" s="127"/>
      <c r="AF48" s="127"/>
      <c r="AG48" s="61"/>
      <c r="AH48" s="61"/>
      <c r="AI48" s="61"/>
      <c r="AJ48" s="61"/>
      <c r="AK48" s="61"/>
      <c r="AL48" s="61"/>
      <c r="AM48" s="61"/>
      <c r="AN48" s="61"/>
      <c r="AO48" s="61"/>
      <c r="AP48" s="61"/>
      <c r="AQ48" s="61"/>
      <c r="AR48" s="61"/>
      <c r="AS48" s="61"/>
      <c r="AT48" s="99"/>
      <c r="AU48" s="371">
        <f t="shared" ca="1" si="17"/>
        <v>19</v>
      </c>
      <c r="AV48" s="262">
        <f t="shared" ca="1" si="18"/>
        <v>0.79166666666666663</v>
      </c>
      <c r="AW48" s="263">
        <f t="shared" si="19"/>
        <v>9</v>
      </c>
      <c r="AX48" s="264">
        <f t="shared" si="20"/>
        <v>0.9</v>
      </c>
      <c r="AY48" s="263">
        <f t="shared" si="21"/>
        <v>4</v>
      </c>
      <c r="AZ48" s="264">
        <f t="shared" si="22"/>
        <v>0.66666666666666663</v>
      </c>
      <c r="BA48" s="282" t="str">
        <f t="shared" si="23"/>
        <v>ПОВЫШЕННЫЙ</v>
      </c>
      <c r="BB48" s="261"/>
      <c r="BC48" s="283"/>
      <c r="BD48" s="283"/>
      <c r="BE48" s="283"/>
      <c r="BF48" s="283"/>
      <c r="BG48" s="283"/>
      <c r="BH48" s="283"/>
      <c r="BI48" s="283"/>
      <c r="BJ48" s="142"/>
      <c r="BK48" s="127">
        <f t="shared" si="24"/>
        <v>2</v>
      </c>
      <c r="BL48" s="127">
        <f t="shared" si="25"/>
        <v>0</v>
      </c>
      <c r="BM48" s="127">
        <f t="shared" si="26"/>
        <v>2</v>
      </c>
      <c r="BN48" s="127">
        <f t="shared" si="27"/>
        <v>1</v>
      </c>
      <c r="BO48" s="127">
        <f t="shared" si="28"/>
        <v>1</v>
      </c>
      <c r="BP48" s="127">
        <f t="shared" si="29"/>
        <v>1</v>
      </c>
      <c r="BQ48" s="127">
        <f t="shared" si="30"/>
        <v>2</v>
      </c>
      <c r="BR48" s="127">
        <f t="shared" si="31"/>
        <v>1</v>
      </c>
      <c r="BS48" s="127">
        <f t="shared" si="32"/>
        <v>2</v>
      </c>
      <c r="BT48" s="127">
        <f t="shared" si="33"/>
        <v>2</v>
      </c>
      <c r="BU48" s="127">
        <f t="shared" si="34"/>
        <v>1</v>
      </c>
      <c r="BV48" s="127">
        <f t="shared" si="35"/>
        <v>2</v>
      </c>
      <c r="BW48" s="127">
        <f t="shared" si="36"/>
        <v>2</v>
      </c>
      <c r="BX48" s="127">
        <f t="shared" si="37"/>
        <v>0</v>
      </c>
      <c r="BY48" s="142"/>
      <c r="BZ48" s="317">
        <f t="shared" si="38"/>
        <v>1</v>
      </c>
      <c r="CA48" s="317">
        <f t="shared" si="39"/>
        <v>0</v>
      </c>
      <c r="CB48" s="317">
        <f t="shared" si="40"/>
        <v>1</v>
      </c>
      <c r="CC48" s="317">
        <f t="shared" si="41"/>
        <v>1</v>
      </c>
      <c r="CD48" s="317">
        <f t="shared" si="42"/>
        <v>1</v>
      </c>
      <c r="CE48" s="317">
        <f t="shared" si="43"/>
        <v>1</v>
      </c>
      <c r="CF48" s="317">
        <f t="shared" si="44"/>
        <v>1</v>
      </c>
      <c r="CG48" s="317">
        <f t="shared" si="45"/>
        <v>1</v>
      </c>
      <c r="CH48" s="317">
        <f t="shared" si="46"/>
        <v>1</v>
      </c>
      <c r="CI48" s="317">
        <f t="shared" si="47"/>
        <v>1</v>
      </c>
      <c r="CJ48" s="142">
        <f t="shared" si="48"/>
        <v>4</v>
      </c>
      <c r="CK48" s="142"/>
      <c r="CL48" s="142"/>
      <c r="CM48" s="142"/>
    </row>
    <row r="49" spans="1:91" ht="12.75" customHeight="1">
      <c r="A49" s="1">
        <f>IF('СПИСОК КЛАССА'!M49&gt;0,1,0)</f>
        <v>1</v>
      </c>
      <c r="B49" s="237">
        <v>25</v>
      </c>
      <c r="C49" s="60">
        <f>IF(NOT(ISBLANK('СПИСОК КЛАССА'!C49)),'СПИСОК КЛАССА'!C49,"")</f>
        <v>25</v>
      </c>
      <c r="D49" s="84" t="str">
        <f>IF(NOT(ISBLANK('СПИСОК КЛАССА'!D49)),IF($A49=1,'СПИСОК КЛАССА'!D49, "УЧЕНИК НЕ ВЫПОЛНЯЛ РАБОТУ"),"")</f>
        <v/>
      </c>
      <c r="E49" s="183">
        <f>IF($C49&lt;&gt;"",'СПИСОК КЛАССА'!M49,"")</f>
        <v>1</v>
      </c>
      <c r="F49" s="136">
        <v>1</v>
      </c>
      <c r="G49" s="136">
        <v>0</v>
      </c>
      <c r="H49" s="136">
        <v>0</v>
      </c>
      <c r="I49" s="136">
        <v>356</v>
      </c>
      <c r="J49" s="136">
        <v>1</v>
      </c>
      <c r="K49" s="136">
        <v>3</v>
      </c>
      <c r="L49" s="136">
        <v>0</v>
      </c>
      <c r="M49" s="136">
        <v>2356</v>
      </c>
      <c r="N49" s="136">
        <v>2</v>
      </c>
      <c r="O49" s="136">
        <v>0</v>
      </c>
      <c r="P49" s="136">
        <v>1</v>
      </c>
      <c r="Q49" s="136">
        <v>2</v>
      </c>
      <c r="R49" s="136">
        <v>0</v>
      </c>
      <c r="S49" s="136">
        <v>1</v>
      </c>
      <c r="T49" s="136"/>
      <c r="U49" s="136"/>
      <c r="V49" s="136"/>
      <c r="W49" s="136"/>
      <c r="X49" s="136"/>
      <c r="Y49" s="136"/>
      <c r="Z49" s="136"/>
      <c r="AA49" s="136"/>
      <c r="AB49" s="127"/>
      <c r="AC49" s="127"/>
      <c r="AD49" s="127"/>
      <c r="AE49" s="127"/>
      <c r="AF49" s="127"/>
      <c r="AG49" s="61"/>
      <c r="AH49" s="61"/>
      <c r="AI49" s="61"/>
      <c r="AJ49" s="61"/>
      <c r="AK49" s="61"/>
      <c r="AL49" s="61"/>
      <c r="AM49" s="61"/>
      <c r="AN49" s="61"/>
      <c r="AO49" s="61"/>
      <c r="AP49" s="61"/>
      <c r="AQ49" s="61"/>
      <c r="AR49" s="61"/>
      <c r="AS49" s="61"/>
      <c r="AT49" s="99"/>
      <c r="AU49" s="371">
        <f t="shared" ca="1" si="17"/>
        <v>9</v>
      </c>
      <c r="AV49" s="262">
        <f t="shared" ca="1" si="18"/>
        <v>0.375</v>
      </c>
      <c r="AW49" s="263">
        <f t="shared" si="19"/>
        <v>5</v>
      </c>
      <c r="AX49" s="264">
        <f t="shared" si="20"/>
        <v>0.5</v>
      </c>
      <c r="AY49" s="263">
        <f t="shared" si="21"/>
        <v>3</v>
      </c>
      <c r="AZ49" s="264">
        <f t="shared" si="22"/>
        <v>0.5</v>
      </c>
      <c r="BA49" s="282" t="str">
        <f t="shared" si="23"/>
        <v>ПОНИЖЕННЫЙ</v>
      </c>
      <c r="BB49" s="261"/>
      <c r="BC49" s="283"/>
      <c r="BD49" s="283"/>
      <c r="BE49" s="283"/>
      <c r="BF49" s="283"/>
      <c r="BG49" s="283"/>
      <c r="BH49" s="283"/>
      <c r="BI49" s="283"/>
      <c r="BJ49" s="142"/>
      <c r="BK49" s="127">
        <f t="shared" si="24"/>
        <v>1</v>
      </c>
      <c r="BL49" s="127">
        <f t="shared" si="25"/>
        <v>0</v>
      </c>
      <c r="BM49" s="127">
        <f t="shared" si="26"/>
        <v>0</v>
      </c>
      <c r="BN49" s="127">
        <f t="shared" si="27"/>
        <v>0</v>
      </c>
      <c r="BO49" s="127">
        <f t="shared" si="28"/>
        <v>1</v>
      </c>
      <c r="BP49" s="127">
        <f t="shared" si="29"/>
        <v>1</v>
      </c>
      <c r="BQ49" s="127">
        <f t="shared" si="30"/>
        <v>0</v>
      </c>
      <c r="BR49" s="127">
        <f t="shared" si="31"/>
        <v>0</v>
      </c>
      <c r="BS49" s="127">
        <f t="shared" si="32"/>
        <v>2</v>
      </c>
      <c r="BT49" s="127">
        <f t="shared" si="33"/>
        <v>0</v>
      </c>
      <c r="BU49" s="127">
        <f t="shared" si="34"/>
        <v>1</v>
      </c>
      <c r="BV49" s="127">
        <f t="shared" si="35"/>
        <v>2</v>
      </c>
      <c r="BW49" s="127">
        <f t="shared" si="36"/>
        <v>0</v>
      </c>
      <c r="BX49" s="127">
        <f t="shared" si="37"/>
        <v>1</v>
      </c>
      <c r="BY49" s="142"/>
      <c r="BZ49" s="317">
        <f t="shared" si="38"/>
        <v>1</v>
      </c>
      <c r="CA49" s="317">
        <f t="shared" si="39"/>
        <v>0</v>
      </c>
      <c r="CB49" s="317">
        <f t="shared" si="40"/>
        <v>0</v>
      </c>
      <c r="CC49" s="317">
        <f t="shared" si="41"/>
        <v>0</v>
      </c>
      <c r="CD49" s="317">
        <f t="shared" si="42"/>
        <v>1</v>
      </c>
      <c r="CE49" s="317">
        <f t="shared" si="43"/>
        <v>1</v>
      </c>
      <c r="CF49" s="317">
        <f t="shared" si="44"/>
        <v>0</v>
      </c>
      <c r="CG49" s="317">
        <f t="shared" si="45"/>
        <v>0</v>
      </c>
      <c r="CH49" s="317">
        <f t="shared" si="46"/>
        <v>1</v>
      </c>
      <c r="CI49" s="317">
        <f t="shared" si="47"/>
        <v>1</v>
      </c>
      <c r="CJ49" s="142">
        <f t="shared" si="48"/>
        <v>2</v>
      </c>
      <c r="CK49" s="142"/>
      <c r="CL49" s="142"/>
      <c r="CM49" s="142"/>
    </row>
    <row r="50" spans="1:91" ht="12.75" customHeight="1">
      <c r="A50" s="1">
        <f>IF('СПИСОК КЛАССА'!M50&gt;0,1,0)</f>
        <v>1</v>
      </c>
      <c r="B50" s="237">
        <v>26</v>
      </c>
      <c r="C50" s="60">
        <f>IF(NOT(ISBLANK('СПИСОК КЛАССА'!C50)),'СПИСОК КЛАССА'!C50,"")</f>
        <v>26</v>
      </c>
      <c r="D50" s="84" t="str">
        <f>IF(NOT(ISBLANK('СПИСОК КЛАССА'!D50)),IF($A50=1,'СПИСОК КЛАССА'!D50, "УЧЕНИК НЕ ВЫПОЛНЯЛ РАБОТУ"),"")</f>
        <v/>
      </c>
      <c r="E50" s="183">
        <f>IF($C50&lt;&gt;"",'СПИСОК КЛАССА'!M50,"")</f>
        <v>1</v>
      </c>
      <c r="F50" s="136">
        <v>2</v>
      </c>
      <c r="G50" s="136">
        <v>0</v>
      </c>
      <c r="H50" s="136">
        <v>0</v>
      </c>
      <c r="I50" s="136">
        <v>2345</v>
      </c>
      <c r="J50" s="136">
        <v>1</v>
      </c>
      <c r="K50" s="136">
        <v>3</v>
      </c>
      <c r="L50" s="136">
        <v>1</v>
      </c>
      <c r="M50" s="136">
        <v>145</v>
      </c>
      <c r="N50" s="136">
        <v>0</v>
      </c>
      <c r="O50" s="136">
        <v>0</v>
      </c>
      <c r="P50" s="136">
        <v>0</v>
      </c>
      <c r="Q50" s="136">
        <v>0</v>
      </c>
      <c r="R50" s="136">
        <v>1</v>
      </c>
      <c r="S50" s="136">
        <v>0</v>
      </c>
      <c r="T50" s="136"/>
      <c r="U50" s="136"/>
      <c r="V50" s="136"/>
      <c r="W50" s="136"/>
      <c r="X50" s="136"/>
      <c r="Y50" s="136"/>
      <c r="Z50" s="136"/>
      <c r="AA50" s="136"/>
      <c r="AB50" s="127"/>
      <c r="AC50" s="127"/>
      <c r="AD50" s="127"/>
      <c r="AE50" s="127"/>
      <c r="AF50" s="127"/>
      <c r="AG50" s="61"/>
      <c r="AH50" s="61"/>
      <c r="AI50" s="61"/>
      <c r="AJ50" s="61"/>
      <c r="AK50" s="61"/>
      <c r="AL50" s="61"/>
      <c r="AM50" s="61"/>
      <c r="AN50" s="61"/>
      <c r="AO50" s="61"/>
      <c r="AP50" s="61"/>
      <c r="AQ50" s="61"/>
      <c r="AR50" s="61"/>
      <c r="AS50" s="61"/>
      <c r="AT50" s="99"/>
      <c r="AU50" s="371">
        <f t="shared" ca="1" si="17"/>
        <v>6</v>
      </c>
      <c r="AV50" s="262">
        <f t="shared" ca="1" si="18"/>
        <v>0.25</v>
      </c>
      <c r="AW50" s="263">
        <f t="shared" si="19"/>
        <v>4</v>
      </c>
      <c r="AX50" s="264">
        <f t="shared" si="20"/>
        <v>0.4</v>
      </c>
      <c r="AY50" s="263">
        <f t="shared" si="21"/>
        <v>1</v>
      </c>
      <c r="AZ50" s="264">
        <f t="shared" si="22"/>
        <v>0.16666666666666666</v>
      </c>
      <c r="BA50" s="282" t="str">
        <f t="shared" si="23"/>
        <v>ПОНИЖЕННЫЙ</v>
      </c>
      <c r="BB50" s="261"/>
      <c r="BC50" s="283"/>
      <c r="BD50" s="283"/>
      <c r="BE50" s="283"/>
      <c r="BF50" s="283"/>
      <c r="BG50" s="283"/>
      <c r="BH50" s="283"/>
      <c r="BI50" s="283"/>
      <c r="BJ50" s="142"/>
      <c r="BK50" s="127">
        <f t="shared" si="24"/>
        <v>2</v>
      </c>
      <c r="BL50" s="127">
        <f t="shared" si="25"/>
        <v>0</v>
      </c>
      <c r="BM50" s="127">
        <f t="shared" si="26"/>
        <v>0</v>
      </c>
      <c r="BN50" s="127">
        <f t="shared" si="27"/>
        <v>0</v>
      </c>
      <c r="BO50" s="127">
        <f t="shared" si="28"/>
        <v>1</v>
      </c>
      <c r="BP50" s="127">
        <f t="shared" si="29"/>
        <v>1</v>
      </c>
      <c r="BQ50" s="127">
        <f t="shared" si="30"/>
        <v>1</v>
      </c>
      <c r="BR50" s="127">
        <f t="shared" si="31"/>
        <v>0</v>
      </c>
      <c r="BS50" s="127">
        <f t="shared" si="32"/>
        <v>0</v>
      </c>
      <c r="BT50" s="127">
        <f t="shared" si="33"/>
        <v>0</v>
      </c>
      <c r="BU50" s="127">
        <f t="shared" si="34"/>
        <v>0</v>
      </c>
      <c r="BV50" s="127">
        <f t="shared" si="35"/>
        <v>0</v>
      </c>
      <c r="BW50" s="127">
        <f t="shared" si="36"/>
        <v>1</v>
      </c>
      <c r="BX50" s="127">
        <f t="shared" si="37"/>
        <v>0</v>
      </c>
      <c r="BY50" s="142"/>
      <c r="BZ50" s="317">
        <f t="shared" si="38"/>
        <v>1</v>
      </c>
      <c r="CA50" s="317">
        <f t="shared" si="39"/>
        <v>0</v>
      </c>
      <c r="CB50" s="317">
        <f t="shared" si="40"/>
        <v>0</v>
      </c>
      <c r="CC50" s="317">
        <f t="shared" si="41"/>
        <v>0</v>
      </c>
      <c r="CD50" s="317">
        <f t="shared" si="42"/>
        <v>1</v>
      </c>
      <c r="CE50" s="317">
        <f t="shared" si="43"/>
        <v>1</v>
      </c>
      <c r="CF50" s="317">
        <f t="shared" si="44"/>
        <v>1</v>
      </c>
      <c r="CG50" s="317">
        <f t="shared" si="45"/>
        <v>0</v>
      </c>
      <c r="CH50" s="317">
        <f t="shared" si="46"/>
        <v>0</v>
      </c>
      <c r="CI50" s="317">
        <f t="shared" si="47"/>
        <v>0</v>
      </c>
      <c r="CJ50" s="142">
        <f t="shared" si="48"/>
        <v>0</v>
      </c>
      <c r="CK50" s="142"/>
      <c r="CL50" s="142"/>
      <c r="CM50" s="142"/>
    </row>
    <row r="51" spans="1:91" ht="12.75" customHeight="1">
      <c r="A51" s="1">
        <f>IF('СПИСОК КЛАССА'!M51&gt;0,1,0)</f>
        <v>1</v>
      </c>
      <c r="B51" s="237">
        <v>27</v>
      </c>
      <c r="C51" s="60">
        <f>IF(NOT(ISBLANK('СПИСОК КЛАССА'!C51)),'СПИСОК КЛАССА'!C51,"")</f>
        <v>27</v>
      </c>
      <c r="D51" s="84" t="str">
        <f>IF(NOT(ISBLANK('СПИСОК КЛАССА'!D51)),IF($A51=1,'СПИСОК КЛАССА'!D51, "УЧЕНИК НЕ ВЫПОЛНЯЛ РАБОТУ"),"")</f>
        <v/>
      </c>
      <c r="E51" s="183">
        <f>IF($C51&lt;&gt;"",'СПИСОК КЛАССА'!M51,"")</f>
        <v>1</v>
      </c>
      <c r="F51" s="136">
        <v>0</v>
      </c>
      <c r="G51" s="136">
        <v>0</v>
      </c>
      <c r="H51" s="136">
        <v>1</v>
      </c>
      <c r="I51" s="136">
        <v>234</v>
      </c>
      <c r="J51" s="136">
        <v>1</v>
      </c>
      <c r="K51" s="136">
        <v>1</v>
      </c>
      <c r="L51" s="136">
        <v>0</v>
      </c>
      <c r="M51" s="136">
        <v>246</v>
      </c>
      <c r="N51" s="136">
        <v>0</v>
      </c>
      <c r="O51" s="136">
        <v>0</v>
      </c>
      <c r="P51" s="136">
        <v>0</v>
      </c>
      <c r="Q51" s="136">
        <v>0</v>
      </c>
      <c r="R51" s="136">
        <v>2</v>
      </c>
      <c r="S51" s="136">
        <v>0</v>
      </c>
      <c r="T51" s="136"/>
      <c r="U51" s="136"/>
      <c r="V51" s="136"/>
      <c r="W51" s="136"/>
      <c r="X51" s="136"/>
      <c r="Y51" s="136"/>
      <c r="Z51" s="136"/>
      <c r="AA51" s="136"/>
      <c r="AB51" s="127"/>
      <c r="AC51" s="127"/>
      <c r="AD51" s="127"/>
      <c r="AE51" s="127"/>
      <c r="AF51" s="127"/>
      <c r="AG51" s="61"/>
      <c r="AH51" s="61"/>
      <c r="AI51" s="61"/>
      <c r="AJ51" s="61"/>
      <c r="AK51" s="61"/>
      <c r="AL51" s="61"/>
      <c r="AM51" s="61"/>
      <c r="AN51" s="61"/>
      <c r="AO51" s="61"/>
      <c r="AP51" s="61"/>
      <c r="AQ51" s="61"/>
      <c r="AR51" s="61"/>
      <c r="AS51" s="61"/>
      <c r="AT51" s="99"/>
      <c r="AU51" s="371">
        <f t="shared" ca="1" si="17"/>
        <v>4</v>
      </c>
      <c r="AV51" s="262">
        <f t="shared" ca="1" si="18"/>
        <v>0.16666666666666666</v>
      </c>
      <c r="AW51" s="263">
        <f t="shared" si="19"/>
        <v>2</v>
      </c>
      <c r="AX51" s="264">
        <f t="shared" si="20"/>
        <v>0.2</v>
      </c>
      <c r="AY51" s="263">
        <f t="shared" si="21"/>
        <v>2</v>
      </c>
      <c r="AZ51" s="264">
        <f t="shared" si="22"/>
        <v>0.33333333333333331</v>
      </c>
      <c r="BA51" s="282" t="str">
        <f t="shared" si="23"/>
        <v>НИЗКИЙ</v>
      </c>
      <c r="BB51" s="261"/>
      <c r="BC51" s="283"/>
      <c r="BD51" s="283"/>
      <c r="BE51" s="283"/>
      <c r="BF51" s="283"/>
      <c r="BG51" s="283"/>
      <c r="BH51" s="283"/>
      <c r="BI51" s="283"/>
      <c r="BJ51" s="142"/>
      <c r="BK51" s="127">
        <f t="shared" si="24"/>
        <v>0</v>
      </c>
      <c r="BL51" s="127">
        <f t="shared" si="25"/>
        <v>0</v>
      </c>
      <c r="BM51" s="127">
        <f t="shared" si="26"/>
        <v>1</v>
      </c>
      <c r="BN51" s="127">
        <f t="shared" si="27"/>
        <v>0</v>
      </c>
      <c r="BO51" s="127">
        <f t="shared" si="28"/>
        <v>1</v>
      </c>
      <c r="BP51" s="127">
        <f t="shared" si="29"/>
        <v>0</v>
      </c>
      <c r="BQ51" s="127">
        <f t="shared" si="30"/>
        <v>0</v>
      </c>
      <c r="BR51" s="127">
        <f t="shared" si="31"/>
        <v>0</v>
      </c>
      <c r="BS51" s="127">
        <f t="shared" si="32"/>
        <v>0</v>
      </c>
      <c r="BT51" s="127">
        <f t="shared" si="33"/>
        <v>0</v>
      </c>
      <c r="BU51" s="127">
        <f t="shared" si="34"/>
        <v>0</v>
      </c>
      <c r="BV51" s="127">
        <f t="shared" si="35"/>
        <v>0</v>
      </c>
      <c r="BW51" s="127">
        <f t="shared" si="36"/>
        <v>2</v>
      </c>
      <c r="BX51" s="127">
        <f t="shared" si="37"/>
        <v>0</v>
      </c>
      <c r="BY51" s="142"/>
      <c r="BZ51" s="317">
        <f t="shared" si="38"/>
        <v>0</v>
      </c>
      <c r="CA51" s="317">
        <f t="shared" si="39"/>
        <v>0</v>
      </c>
      <c r="CB51" s="317">
        <f t="shared" si="40"/>
        <v>1</v>
      </c>
      <c r="CC51" s="317">
        <f t="shared" si="41"/>
        <v>0</v>
      </c>
      <c r="CD51" s="317">
        <f t="shared" si="42"/>
        <v>1</v>
      </c>
      <c r="CE51" s="317">
        <f t="shared" si="43"/>
        <v>0</v>
      </c>
      <c r="CF51" s="317">
        <f t="shared" si="44"/>
        <v>0</v>
      </c>
      <c r="CG51" s="317">
        <f t="shared" si="45"/>
        <v>0</v>
      </c>
      <c r="CH51" s="317">
        <f t="shared" si="46"/>
        <v>0</v>
      </c>
      <c r="CI51" s="317">
        <f t="shared" si="47"/>
        <v>0</v>
      </c>
      <c r="CJ51" s="142">
        <f t="shared" si="48"/>
        <v>0</v>
      </c>
      <c r="CK51" s="142"/>
      <c r="CL51" s="142"/>
      <c r="CM51" s="142"/>
    </row>
    <row r="52" spans="1:91" ht="12.75" customHeight="1">
      <c r="A52" s="1">
        <f>IF('СПИСОК КЛАССА'!M52&gt;0,1,0)</f>
        <v>0</v>
      </c>
      <c r="B52" s="237">
        <v>28</v>
      </c>
      <c r="C52" s="60">
        <f>IF(NOT(ISBLANK('СПИСОК КЛАССА'!C52)),'СПИСОК КЛАССА'!C52,"")</f>
        <v>28</v>
      </c>
      <c r="D52" s="84" t="str">
        <f>IF(NOT(ISBLANK('СПИСОК КЛАССА'!D52)),IF($A52=1,'СПИСОК КЛАССА'!D52, "УЧЕНИК НЕ ВЫПОЛНЯЛ РАБОТУ"),"")</f>
        <v/>
      </c>
      <c r="E52" s="183">
        <f>IF($C52&lt;&gt;"",'СПИСОК КЛАССА'!M52,"")</f>
        <v>0</v>
      </c>
      <c r="F52" s="136"/>
      <c r="G52" s="136"/>
      <c r="H52" s="136"/>
      <c r="I52" s="136"/>
      <c r="J52" s="136"/>
      <c r="K52" s="136"/>
      <c r="L52" s="136"/>
      <c r="M52" s="136"/>
      <c r="N52" s="136"/>
      <c r="O52" s="136"/>
      <c r="P52" s="136"/>
      <c r="Q52" s="136"/>
      <c r="R52" s="136"/>
      <c r="S52" s="136"/>
      <c r="T52" s="136"/>
      <c r="U52" s="136"/>
      <c r="V52" s="136"/>
      <c r="W52" s="136"/>
      <c r="X52" s="136"/>
      <c r="Y52" s="136"/>
      <c r="Z52" s="136"/>
      <c r="AA52" s="136"/>
      <c r="AB52" s="127"/>
      <c r="AC52" s="127"/>
      <c r="AD52" s="127"/>
      <c r="AE52" s="127"/>
      <c r="AF52" s="127"/>
      <c r="AG52" s="61"/>
      <c r="AH52" s="61"/>
      <c r="AI52" s="61"/>
      <c r="AJ52" s="61"/>
      <c r="AK52" s="61"/>
      <c r="AL52" s="61"/>
      <c r="AM52" s="61"/>
      <c r="AN52" s="61"/>
      <c r="AO52" s="61"/>
      <c r="AP52" s="61"/>
      <c r="AQ52" s="61"/>
      <c r="AR52" s="61"/>
      <c r="AS52" s="61"/>
      <c r="AT52" s="99"/>
      <c r="AU52" s="371" t="str">
        <f t="shared" ca="1" si="17"/>
        <v/>
      </c>
      <c r="AV52" s="262" t="str">
        <f t="shared" si="18"/>
        <v/>
      </c>
      <c r="AW52" s="263" t="str">
        <f t="shared" si="19"/>
        <v/>
      </c>
      <c r="AX52" s="264" t="str">
        <f t="shared" si="20"/>
        <v/>
      </c>
      <c r="AY52" s="263" t="str">
        <f t="shared" si="21"/>
        <v/>
      </c>
      <c r="AZ52" s="264" t="str">
        <f t="shared" si="22"/>
        <v/>
      </c>
      <c r="BA52" s="282" t="str">
        <f t="shared" si="23"/>
        <v/>
      </c>
      <c r="BB52" s="261"/>
      <c r="BC52" s="283"/>
      <c r="BD52" s="283"/>
      <c r="BE52" s="283"/>
      <c r="BF52" s="283"/>
      <c r="BG52" s="283"/>
      <c r="BH52" s="283"/>
      <c r="BI52" s="283"/>
      <c r="BJ52" s="142"/>
      <c r="BK52" s="127" t="e">
        <f t="shared" si="24"/>
        <v>#N/A</v>
      </c>
      <c r="BL52" s="127" t="e">
        <f t="shared" si="25"/>
        <v>#N/A</v>
      </c>
      <c r="BM52" s="127" t="e">
        <f t="shared" si="26"/>
        <v>#N/A</v>
      </c>
      <c r="BN52" s="127" t="e">
        <f t="shared" si="27"/>
        <v>#N/A</v>
      </c>
      <c r="BO52" s="127" t="e">
        <f t="shared" si="28"/>
        <v>#N/A</v>
      </c>
      <c r="BP52" s="127" t="e">
        <f t="shared" si="29"/>
        <v>#N/A</v>
      </c>
      <c r="BQ52" s="127" t="e">
        <f t="shared" si="30"/>
        <v>#N/A</v>
      </c>
      <c r="BR52" s="127" t="e">
        <f t="shared" si="31"/>
        <v>#N/A</v>
      </c>
      <c r="BS52" s="127" t="e">
        <f t="shared" si="32"/>
        <v>#N/A</v>
      </c>
      <c r="BT52" s="127" t="e">
        <f t="shared" si="33"/>
        <v>#N/A</v>
      </c>
      <c r="BU52" s="127" t="e">
        <f t="shared" si="34"/>
        <v>#N/A</v>
      </c>
      <c r="BV52" s="127" t="e">
        <f t="shared" si="35"/>
        <v>#N/A</v>
      </c>
      <c r="BW52" s="127" t="e">
        <f t="shared" si="36"/>
        <v>#N/A</v>
      </c>
      <c r="BX52" s="127" t="e">
        <f t="shared" si="37"/>
        <v>#N/A</v>
      </c>
      <c r="BY52" s="142"/>
      <c r="BZ52" s="317" t="e">
        <f t="shared" si="38"/>
        <v>#N/A</v>
      </c>
      <c r="CA52" s="317" t="e">
        <f t="shared" si="39"/>
        <v>#N/A</v>
      </c>
      <c r="CB52" s="317" t="e">
        <f t="shared" si="40"/>
        <v>#N/A</v>
      </c>
      <c r="CC52" s="317" t="e">
        <f t="shared" si="41"/>
        <v>#N/A</v>
      </c>
      <c r="CD52" s="317" t="e">
        <f t="shared" si="42"/>
        <v>#N/A</v>
      </c>
      <c r="CE52" s="317" t="e">
        <f t="shared" si="43"/>
        <v>#N/A</v>
      </c>
      <c r="CF52" s="317" t="e">
        <f t="shared" si="44"/>
        <v>#N/A</v>
      </c>
      <c r="CG52" s="317" t="e">
        <f t="shared" si="45"/>
        <v>#N/A</v>
      </c>
      <c r="CH52" s="317" t="e">
        <f t="shared" si="46"/>
        <v>#N/A</v>
      </c>
      <c r="CI52" s="317" t="e">
        <f t="shared" si="47"/>
        <v>#N/A</v>
      </c>
      <c r="CJ52" s="142" t="e">
        <f t="shared" si="48"/>
        <v>#N/A</v>
      </c>
      <c r="CK52" s="142"/>
      <c r="CL52" s="142"/>
      <c r="CM52" s="142"/>
    </row>
    <row r="53" spans="1:91" ht="12.75" customHeight="1">
      <c r="A53" s="1">
        <f>IF('СПИСОК КЛАССА'!M53&gt;0,1,0)</f>
        <v>1</v>
      </c>
      <c r="B53" s="237">
        <v>29</v>
      </c>
      <c r="C53" s="60">
        <f>IF(NOT(ISBLANK('СПИСОК КЛАССА'!C53)),'СПИСОК КЛАССА'!C53,"")</f>
        <v>29</v>
      </c>
      <c r="D53" s="84" t="str">
        <f>IF(NOT(ISBLANK('СПИСОК КЛАССА'!D53)),IF($A53=1,'СПИСОК КЛАССА'!D53, "УЧЕНИК НЕ ВЫПОЛНЯЛ РАБОТУ"),"")</f>
        <v/>
      </c>
      <c r="E53" s="183">
        <f>IF($C53&lt;&gt;"",'СПИСОК КЛАССА'!M53,"")</f>
        <v>1</v>
      </c>
      <c r="F53" s="136">
        <v>1</v>
      </c>
      <c r="G53" s="136">
        <v>0</v>
      </c>
      <c r="H53" s="136">
        <v>2</v>
      </c>
      <c r="I53" s="136">
        <v>34</v>
      </c>
      <c r="J53" s="136">
        <v>1</v>
      </c>
      <c r="K53" s="136">
        <v>3</v>
      </c>
      <c r="L53" s="136">
        <v>2</v>
      </c>
      <c r="M53" s="136">
        <v>24</v>
      </c>
      <c r="N53" s="136">
        <v>2</v>
      </c>
      <c r="O53" s="136">
        <v>2</v>
      </c>
      <c r="P53" s="136">
        <v>2</v>
      </c>
      <c r="Q53" s="136">
        <v>2</v>
      </c>
      <c r="R53" s="136">
        <v>2</v>
      </c>
      <c r="S53" s="136">
        <v>2</v>
      </c>
      <c r="T53" s="136"/>
      <c r="U53" s="136"/>
      <c r="V53" s="136"/>
      <c r="W53" s="136"/>
      <c r="X53" s="136"/>
      <c r="Y53" s="136"/>
      <c r="Z53" s="136"/>
      <c r="AA53" s="136"/>
      <c r="AB53" s="127"/>
      <c r="AC53" s="127"/>
      <c r="AD53" s="127"/>
      <c r="AE53" s="127"/>
      <c r="AF53" s="127"/>
      <c r="AG53" s="61"/>
      <c r="AH53" s="61"/>
      <c r="AI53" s="61"/>
      <c r="AJ53" s="61"/>
      <c r="AK53" s="61"/>
      <c r="AL53" s="61"/>
      <c r="AM53" s="61"/>
      <c r="AN53" s="61"/>
      <c r="AO53" s="61"/>
      <c r="AP53" s="61"/>
      <c r="AQ53" s="61"/>
      <c r="AR53" s="61"/>
      <c r="AS53" s="61"/>
      <c r="AT53" s="99"/>
      <c r="AU53" s="371">
        <f t="shared" ca="1" si="17"/>
        <v>21</v>
      </c>
      <c r="AV53" s="262">
        <f t="shared" ca="1" si="18"/>
        <v>0.875</v>
      </c>
      <c r="AW53" s="263">
        <f t="shared" si="19"/>
        <v>9</v>
      </c>
      <c r="AX53" s="264">
        <f t="shared" si="20"/>
        <v>0.9</v>
      </c>
      <c r="AY53" s="263">
        <f t="shared" si="21"/>
        <v>6</v>
      </c>
      <c r="AZ53" s="264">
        <f t="shared" si="22"/>
        <v>1</v>
      </c>
      <c r="BA53" s="282" t="str">
        <f t="shared" si="23"/>
        <v>ВЫСОКИЙ</v>
      </c>
      <c r="BB53" s="261"/>
      <c r="BC53" s="283"/>
      <c r="BD53" s="283"/>
      <c r="BE53" s="283"/>
      <c r="BF53" s="283"/>
      <c r="BG53" s="283"/>
      <c r="BH53" s="283"/>
      <c r="BI53" s="283"/>
      <c r="BJ53" s="142"/>
      <c r="BK53" s="127">
        <f t="shared" si="24"/>
        <v>1</v>
      </c>
      <c r="BL53" s="127">
        <f t="shared" si="25"/>
        <v>0</v>
      </c>
      <c r="BM53" s="127">
        <f t="shared" si="26"/>
        <v>2</v>
      </c>
      <c r="BN53" s="127">
        <f t="shared" si="27"/>
        <v>1</v>
      </c>
      <c r="BO53" s="127">
        <f t="shared" si="28"/>
        <v>1</v>
      </c>
      <c r="BP53" s="127">
        <f t="shared" si="29"/>
        <v>1</v>
      </c>
      <c r="BQ53" s="127">
        <f t="shared" si="30"/>
        <v>2</v>
      </c>
      <c r="BR53" s="127">
        <f t="shared" si="31"/>
        <v>1</v>
      </c>
      <c r="BS53" s="127">
        <f t="shared" si="32"/>
        <v>2</v>
      </c>
      <c r="BT53" s="127">
        <f t="shared" si="33"/>
        <v>2</v>
      </c>
      <c r="BU53" s="127">
        <f t="shared" si="34"/>
        <v>2</v>
      </c>
      <c r="BV53" s="127">
        <f t="shared" si="35"/>
        <v>2</v>
      </c>
      <c r="BW53" s="127">
        <f t="shared" si="36"/>
        <v>2</v>
      </c>
      <c r="BX53" s="127">
        <f t="shared" si="37"/>
        <v>2</v>
      </c>
      <c r="BY53" s="142"/>
      <c r="BZ53" s="317">
        <f t="shared" si="38"/>
        <v>1</v>
      </c>
      <c r="CA53" s="317">
        <f t="shared" si="39"/>
        <v>0</v>
      </c>
      <c r="CB53" s="317">
        <f t="shared" si="40"/>
        <v>1</v>
      </c>
      <c r="CC53" s="317">
        <f t="shared" si="41"/>
        <v>1</v>
      </c>
      <c r="CD53" s="317">
        <f t="shared" si="42"/>
        <v>1</v>
      </c>
      <c r="CE53" s="317">
        <f t="shared" si="43"/>
        <v>1</v>
      </c>
      <c r="CF53" s="317">
        <f t="shared" si="44"/>
        <v>1</v>
      </c>
      <c r="CG53" s="317">
        <f t="shared" si="45"/>
        <v>1</v>
      </c>
      <c r="CH53" s="317">
        <f t="shared" si="46"/>
        <v>1</v>
      </c>
      <c r="CI53" s="317">
        <f t="shared" si="47"/>
        <v>1</v>
      </c>
      <c r="CJ53" s="142">
        <f t="shared" si="48"/>
        <v>4</v>
      </c>
      <c r="CK53" s="142"/>
      <c r="CL53" s="142"/>
      <c r="CM53" s="142"/>
    </row>
    <row r="54" spans="1:91" ht="12.75" customHeight="1">
      <c r="A54" s="1">
        <f>IF('СПИСОК КЛАССА'!M54&gt;0,1,0)</f>
        <v>1</v>
      </c>
      <c r="B54" s="237">
        <v>30</v>
      </c>
      <c r="C54" s="60">
        <f>IF(NOT(ISBLANK('СПИСОК КЛАССА'!C54)),'СПИСОК КЛАССА'!C54,"")</f>
        <v>30</v>
      </c>
      <c r="D54" s="84" t="str">
        <f>IF(NOT(ISBLANK('СПИСОК КЛАССА'!D54)),IF($A54=1,'СПИСОК КЛАССА'!D54, "УЧЕНИК НЕ ВЫПОЛНЯЛ РАБОТУ"),"")</f>
        <v/>
      </c>
      <c r="E54" s="183">
        <f>IF($C54&lt;&gt;"",'СПИСОК КЛАССА'!M54,"")</f>
        <v>1</v>
      </c>
      <c r="F54" s="136">
        <v>2</v>
      </c>
      <c r="G54" s="136">
        <v>2</v>
      </c>
      <c r="H54" s="136">
        <v>2</v>
      </c>
      <c r="I54" s="136">
        <v>34</v>
      </c>
      <c r="J54" s="136">
        <v>1</v>
      </c>
      <c r="K54" s="136">
        <v>3</v>
      </c>
      <c r="L54" s="136">
        <v>2</v>
      </c>
      <c r="M54" s="136">
        <v>24</v>
      </c>
      <c r="N54" s="136">
        <v>2</v>
      </c>
      <c r="O54" s="136">
        <v>2</v>
      </c>
      <c r="P54" s="136">
        <v>2</v>
      </c>
      <c r="Q54" s="136">
        <v>1</v>
      </c>
      <c r="R54" s="136">
        <v>2</v>
      </c>
      <c r="S54" s="136">
        <v>2</v>
      </c>
      <c r="T54" s="136"/>
      <c r="U54" s="136"/>
      <c r="V54" s="136"/>
      <c r="W54" s="136"/>
      <c r="X54" s="136"/>
      <c r="Y54" s="136"/>
      <c r="Z54" s="136"/>
      <c r="AA54" s="136"/>
      <c r="AB54" s="127"/>
      <c r="AC54" s="127"/>
      <c r="AD54" s="127"/>
      <c r="AE54" s="127"/>
      <c r="AF54" s="127"/>
      <c r="AG54" s="61"/>
      <c r="AH54" s="61"/>
      <c r="AI54" s="61"/>
      <c r="AJ54" s="61"/>
      <c r="AK54" s="61"/>
      <c r="AL54" s="61"/>
      <c r="AM54" s="61"/>
      <c r="AN54" s="61"/>
      <c r="AO54" s="61"/>
      <c r="AP54" s="61"/>
      <c r="AQ54" s="61"/>
      <c r="AR54" s="61"/>
      <c r="AS54" s="61"/>
      <c r="AT54" s="99"/>
      <c r="AU54" s="371">
        <f t="shared" ca="1" si="17"/>
        <v>23</v>
      </c>
      <c r="AV54" s="262">
        <f t="shared" ca="1" si="18"/>
        <v>0.95833333333333337</v>
      </c>
      <c r="AW54" s="263">
        <f t="shared" si="19"/>
        <v>10</v>
      </c>
      <c r="AX54" s="264">
        <f t="shared" si="20"/>
        <v>1</v>
      </c>
      <c r="AY54" s="263">
        <f t="shared" si="21"/>
        <v>5</v>
      </c>
      <c r="AZ54" s="264">
        <f t="shared" si="22"/>
        <v>0.83333333333333337</v>
      </c>
      <c r="BA54" s="282" t="str">
        <f t="shared" si="23"/>
        <v>ВЫСОКИЙ</v>
      </c>
      <c r="BB54" s="261"/>
      <c r="BC54" s="283"/>
      <c r="BD54" s="283"/>
      <c r="BE54" s="283"/>
      <c r="BF54" s="283"/>
      <c r="BG54" s="283"/>
      <c r="BH54" s="283"/>
      <c r="BI54" s="283"/>
      <c r="BJ54" s="142"/>
      <c r="BK54" s="127">
        <f t="shared" si="24"/>
        <v>2</v>
      </c>
      <c r="BL54" s="127">
        <f t="shared" si="25"/>
        <v>2</v>
      </c>
      <c r="BM54" s="127">
        <f t="shared" si="26"/>
        <v>2</v>
      </c>
      <c r="BN54" s="127">
        <f t="shared" si="27"/>
        <v>1</v>
      </c>
      <c r="BO54" s="127">
        <f t="shared" si="28"/>
        <v>1</v>
      </c>
      <c r="BP54" s="127">
        <f t="shared" si="29"/>
        <v>1</v>
      </c>
      <c r="BQ54" s="127">
        <f t="shared" si="30"/>
        <v>2</v>
      </c>
      <c r="BR54" s="127">
        <f t="shared" si="31"/>
        <v>1</v>
      </c>
      <c r="BS54" s="127">
        <f t="shared" si="32"/>
        <v>2</v>
      </c>
      <c r="BT54" s="127">
        <f t="shared" si="33"/>
        <v>2</v>
      </c>
      <c r="BU54" s="127">
        <f t="shared" si="34"/>
        <v>2</v>
      </c>
      <c r="BV54" s="127">
        <f t="shared" si="35"/>
        <v>1</v>
      </c>
      <c r="BW54" s="127">
        <f t="shared" si="36"/>
        <v>2</v>
      </c>
      <c r="BX54" s="127">
        <f t="shared" si="37"/>
        <v>2</v>
      </c>
      <c r="BY54" s="142"/>
      <c r="BZ54" s="317">
        <f t="shared" si="38"/>
        <v>1</v>
      </c>
      <c r="CA54" s="317">
        <f t="shared" si="39"/>
        <v>1</v>
      </c>
      <c r="CB54" s="317">
        <f t="shared" si="40"/>
        <v>1</v>
      </c>
      <c r="CC54" s="317">
        <f t="shared" si="41"/>
        <v>1</v>
      </c>
      <c r="CD54" s="317">
        <f t="shared" si="42"/>
        <v>1</v>
      </c>
      <c r="CE54" s="317">
        <f t="shared" si="43"/>
        <v>1</v>
      </c>
      <c r="CF54" s="317">
        <f t="shared" si="44"/>
        <v>1</v>
      </c>
      <c r="CG54" s="317">
        <f t="shared" si="45"/>
        <v>1</v>
      </c>
      <c r="CH54" s="317">
        <f t="shared" si="46"/>
        <v>1</v>
      </c>
      <c r="CI54" s="317">
        <f t="shared" si="47"/>
        <v>1</v>
      </c>
      <c r="CJ54" s="142">
        <f t="shared" si="48"/>
        <v>4</v>
      </c>
      <c r="CK54" s="142"/>
      <c r="CL54" s="142"/>
      <c r="CM54" s="142"/>
    </row>
    <row r="55" spans="1:91" ht="12.75" customHeight="1">
      <c r="A55" s="1">
        <f>IF('СПИСОК КЛАССА'!M55&gt;0,1,0)</f>
        <v>0</v>
      </c>
      <c r="B55" s="237">
        <v>31</v>
      </c>
      <c r="C55" s="60" t="str">
        <f>IF(NOT(ISBLANK('СПИСОК КЛАССА'!C55)),'СПИСОК КЛАССА'!C55,"")</f>
        <v/>
      </c>
      <c r="D55" s="84" t="str">
        <f>IF(NOT(ISBLANK('СПИСОК КЛАССА'!D55)),IF($A55=1,'СПИСОК КЛАССА'!D55, "УЧЕНИК НЕ ВЫПОЛНЯЛ РАБОТУ"),"")</f>
        <v/>
      </c>
      <c r="E55" s="183" t="str">
        <f>IF($C55&lt;&gt;"",'СПИСОК КЛАССА'!M55,"")</f>
        <v/>
      </c>
      <c r="F55" s="136"/>
      <c r="G55" s="136"/>
      <c r="H55" s="136"/>
      <c r="I55" s="136"/>
      <c r="J55" s="136"/>
      <c r="K55" s="136"/>
      <c r="L55" s="136"/>
      <c r="M55" s="136"/>
      <c r="N55" s="136"/>
      <c r="O55" s="136"/>
      <c r="P55" s="136"/>
      <c r="Q55" s="136"/>
      <c r="R55" s="136"/>
      <c r="S55" s="136"/>
      <c r="T55" s="136"/>
      <c r="U55" s="136"/>
      <c r="V55" s="136"/>
      <c r="W55" s="136"/>
      <c r="X55" s="136"/>
      <c r="Y55" s="136"/>
      <c r="Z55" s="136"/>
      <c r="AA55" s="136"/>
      <c r="AB55" s="127"/>
      <c r="AC55" s="127"/>
      <c r="AD55" s="127"/>
      <c r="AE55" s="127"/>
      <c r="AF55" s="127"/>
      <c r="AG55" s="61"/>
      <c r="AH55" s="61"/>
      <c r="AI55" s="61"/>
      <c r="AJ55" s="61"/>
      <c r="AK55" s="61"/>
      <c r="AL55" s="61"/>
      <c r="AM55" s="61"/>
      <c r="AN55" s="61"/>
      <c r="AO55" s="61"/>
      <c r="AP55" s="61"/>
      <c r="AQ55" s="61"/>
      <c r="AR55" s="61"/>
      <c r="AS55" s="61"/>
      <c r="AT55" s="99"/>
      <c r="AU55" s="371" t="str">
        <f t="shared" ca="1" si="17"/>
        <v/>
      </c>
      <c r="AV55" s="262" t="str">
        <f t="shared" si="18"/>
        <v/>
      </c>
      <c r="AW55" s="263" t="str">
        <f t="shared" si="19"/>
        <v/>
      </c>
      <c r="AX55" s="264" t="str">
        <f t="shared" si="20"/>
        <v/>
      </c>
      <c r="AY55" s="263" t="str">
        <f t="shared" si="21"/>
        <v/>
      </c>
      <c r="AZ55" s="264" t="str">
        <f t="shared" si="22"/>
        <v/>
      </c>
      <c r="BA55" s="282" t="str">
        <f t="shared" si="23"/>
        <v/>
      </c>
      <c r="BB55" s="261"/>
      <c r="BC55" s="283"/>
      <c r="BD55" s="283"/>
      <c r="BE55" s="283"/>
      <c r="BF55" s="283"/>
      <c r="BG55" s="283"/>
      <c r="BH55" s="283"/>
      <c r="BI55" s="283"/>
      <c r="BJ55" s="142"/>
      <c r="BK55" s="127" t="e">
        <f t="shared" si="24"/>
        <v>#N/A</v>
      </c>
      <c r="BL55" s="127" t="e">
        <f t="shared" si="25"/>
        <v>#N/A</v>
      </c>
      <c r="BM55" s="127" t="e">
        <f t="shared" si="26"/>
        <v>#N/A</v>
      </c>
      <c r="BN55" s="127" t="e">
        <f t="shared" si="27"/>
        <v>#N/A</v>
      </c>
      <c r="BO55" s="127" t="e">
        <f t="shared" si="28"/>
        <v>#N/A</v>
      </c>
      <c r="BP55" s="127" t="e">
        <f t="shared" si="29"/>
        <v>#N/A</v>
      </c>
      <c r="BQ55" s="127" t="e">
        <f t="shared" si="30"/>
        <v>#N/A</v>
      </c>
      <c r="BR55" s="127" t="e">
        <f t="shared" si="31"/>
        <v>#N/A</v>
      </c>
      <c r="BS55" s="127" t="e">
        <f t="shared" si="32"/>
        <v>#N/A</v>
      </c>
      <c r="BT55" s="127" t="e">
        <f t="shared" si="33"/>
        <v>#N/A</v>
      </c>
      <c r="BU55" s="127" t="e">
        <f t="shared" si="34"/>
        <v>#N/A</v>
      </c>
      <c r="BV55" s="127" t="e">
        <f t="shared" si="35"/>
        <v>#N/A</v>
      </c>
      <c r="BW55" s="127" t="e">
        <f t="shared" si="36"/>
        <v>#N/A</v>
      </c>
      <c r="BX55" s="127" t="e">
        <f t="shared" si="37"/>
        <v>#N/A</v>
      </c>
      <c r="BY55" s="142"/>
      <c r="BZ55" s="317" t="e">
        <f t="shared" si="38"/>
        <v>#N/A</v>
      </c>
      <c r="CA55" s="317" t="e">
        <f t="shared" si="39"/>
        <v>#N/A</v>
      </c>
      <c r="CB55" s="317" t="e">
        <f t="shared" si="40"/>
        <v>#N/A</v>
      </c>
      <c r="CC55" s="317" t="e">
        <f t="shared" si="41"/>
        <v>#N/A</v>
      </c>
      <c r="CD55" s="317" t="e">
        <f t="shared" si="42"/>
        <v>#N/A</v>
      </c>
      <c r="CE55" s="317" t="e">
        <f t="shared" si="43"/>
        <v>#N/A</v>
      </c>
      <c r="CF55" s="317" t="e">
        <f t="shared" si="44"/>
        <v>#N/A</v>
      </c>
      <c r="CG55" s="317" t="e">
        <f t="shared" si="45"/>
        <v>#N/A</v>
      </c>
      <c r="CH55" s="317" t="e">
        <f t="shared" si="46"/>
        <v>#N/A</v>
      </c>
      <c r="CI55" s="317" t="e">
        <f t="shared" si="47"/>
        <v>#N/A</v>
      </c>
      <c r="CJ55" s="142" t="e">
        <f t="shared" si="48"/>
        <v>#N/A</v>
      </c>
      <c r="CK55" s="142"/>
      <c r="CL55" s="142"/>
      <c r="CM55" s="142"/>
    </row>
    <row r="56" spans="1:91" ht="12.75" customHeight="1">
      <c r="A56" s="1">
        <f>IF('СПИСОК КЛАССА'!M56&gt;0,1,0)</f>
        <v>0</v>
      </c>
      <c r="B56" s="237">
        <v>32</v>
      </c>
      <c r="C56" s="60" t="str">
        <f>IF(NOT(ISBLANK('СПИСОК КЛАССА'!C56)),'СПИСОК КЛАССА'!C56,"")</f>
        <v/>
      </c>
      <c r="D56" s="84" t="str">
        <f>IF(NOT(ISBLANK('СПИСОК КЛАССА'!D56)),IF($A56=1,'СПИСОК КЛАССА'!D56, "УЧЕНИК НЕ ВЫПОЛНЯЛ РАБОТУ"),"")</f>
        <v/>
      </c>
      <c r="E56" s="183" t="str">
        <f>IF($C56&lt;&gt;"",'СПИСОК КЛАССА'!M56,"")</f>
        <v/>
      </c>
      <c r="F56" s="136"/>
      <c r="G56" s="136"/>
      <c r="H56" s="136"/>
      <c r="I56" s="136"/>
      <c r="J56" s="136"/>
      <c r="K56" s="136"/>
      <c r="L56" s="136"/>
      <c r="M56" s="136"/>
      <c r="N56" s="136"/>
      <c r="O56" s="136"/>
      <c r="P56" s="136"/>
      <c r="Q56" s="136"/>
      <c r="R56" s="136"/>
      <c r="S56" s="136"/>
      <c r="T56" s="136"/>
      <c r="U56" s="136"/>
      <c r="V56" s="136"/>
      <c r="W56" s="136"/>
      <c r="X56" s="136"/>
      <c r="Y56" s="136"/>
      <c r="Z56" s="136"/>
      <c r="AA56" s="136"/>
      <c r="AB56" s="127"/>
      <c r="AC56" s="127"/>
      <c r="AD56" s="127"/>
      <c r="AE56" s="127"/>
      <c r="AF56" s="127"/>
      <c r="AG56" s="61"/>
      <c r="AH56" s="61"/>
      <c r="AI56" s="61"/>
      <c r="AJ56" s="61"/>
      <c r="AK56" s="61"/>
      <c r="AL56" s="61"/>
      <c r="AM56" s="61"/>
      <c r="AN56" s="61"/>
      <c r="AO56" s="61"/>
      <c r="AP56" s="61"/>
      <c r="AQ56" s="61"/>
      <c r="AR56" s="61"/>
      <c r="AS56" s="61"/>
      <c r="AT56" s="99"/>
      <c r="AU56" s="371" t="str">
        <f t="shared" ca="1" si="17"/>
        <v/>
      </c>
      <c r="AV56" s="262" t="str">
        <f t="shared" si="18"/>
        <v/>
      </c>
      <c r="AW56" s="263" t="str">
        <f t="shared" si="19"/>
        <v/>
      </c>
      <c r="AX56" s="264" t="str">
        <f t="shared" si="20"/>
        <v/>
      </c>
      <c r="AY56" s="263" t="str">
        <f t="shared" si="21"/>
        <v/>
      </c>
      <c r="AZ56" s="264" t="str">
        <f t="shared" si="22"/>
        <v/>
      </c>
      <c r="BA56" s="282" t="str">
        <f t="shared" si="23"/>
        <v/>
      </c>
      <c r="BB56" s="261"/>
      <c r="BC56" s="283"/>
      <c r="BD56" s="283"/>
      <c r="BE56" s="283"/>
      <c r="BF56" s="283"/>
      <c r="BG56" s="283"/>
      <c r="BH56" s="283"/>
      <c r="BI56" s="283"/>
      <c r="BJ56" s="142"/>
      <c r="BK56" s="127" t="e">
        <f t="shared" si="24"/>
        <v>#N/A</v>
      </c>
      <c r="BL56" s="127" t="e">
        <f t="shared" si="25"/>
        <v>#N/A</v>
      </c>
      <c r="BM56" s="127" t="e">
        <f t="shared" si="26"/>
        <v>#N/A</v>
      </c>
      <c r="BN56" s="127" t="e">
        <f t="shared" si="27"/>
        <v>#N/A</v>
      </c>
      <c r="BO56" s="127" t="e">
        <f t="shared" si="28"/>
        <v>#N/A</v>
      </c>
      <c r="BP56" s="127" t="e">
        <f t="shared" si="29"/>
        <v>#N/A</v>
      </c>
      <c r="BQ56" s="127" t="e">
        <f t="shared" si="30"/>
        <v>#N/A</v>
      </c>
      <c r="BR56" s="127" t="e">
        <f t="shared" si="31"/>
        <v>#N/A</v>
      </c>
      <c r="BS56" s="127" t="e">
        <f t="shared" si="32"/>
        <v>#N/A</v>
      </c>
      <c r="BT56" s="127" t="e">
        <f t="shared" si="33"/>
        <v>#N/A</v>
      </c>
      <c r="BU56" s="127" t="e">
        <f t="shared" si="34"/>
        <v>#N/A</v>
      </c>
      <c r="BV56" s="127" t="e">
        <f t="shared" si="35"/>
        <v>#N/A</v>
      </c>
      <c r="BW56" s="127" t="e">
        <f t="shared" si="36"/>
        <v>#N/A</v>
      </c>
      <c r="BX56" s="127" t="e">
        <f t="shared" si="37"/>
        <v>#N/A</v>
      </c>
      <c r="BY56" s="142"/>
      <c r="BZ56" s="317" t="e">
        <f t="shared" si="38"/>
        <v>#N/A</v>
      </c>
      <c r="CA56" s="317" t="e">
        <f t="shared" si="39"/>
        <v>#N/A</v>
      </c>
      <c r="CB56" s="317" t="e">
        <f t="shared" si="40"/>
        <v>#N/A</v>
      </c>
      <c r="CC56" s="317" t="e">
        <f t="shared" si="41"/>
        <v>#N/A</v>
      </c>
      <c r="CD56" s="317" t="e">
        <f t="shared" si="42"/>
        <v>#N/A</v>
      </c>
      <c r="CE56" s="317" t="e">
        <f t="shared" si="43"/>
        <v>#N/A</v>
      </c>
      <c r="CF56" s="317" t="e">
        <f t="shared" si="44"/>
        <v>#N/A</v>
      </c>
      <c r="CG56" s="317" t="e">
        <f t="shared" si="45"/>
        <v>#N/A</v>
      </c>
      <c r="CH56" s="317" t="e">
        <f t="shared" si="46"/>
        <v>#N/A</v>
      </c>
      <c r="CI56" s="317" t="e">
        <f t="shared" si="47"/>
        <v>#N/A</v>
      </c>
      <c r="CJ56" s="142" t="e">
        <f t="shared" si="48"/>
        <v>#N/A</v>
      </c>
      <c r="CK56" s="142"/>
      <c r="CL56" s="142"/>
      <c r="CM56" s="142"/>
    </row>
    <row r="57" spans="1:91" ht="12.75" customHeight="1">
      <c r="A57" s="1">
        <f>IF('СПИСОК КЛАССА'!M57&gt;0,1,0)</f>
        <v>0</v>
      </c>
      <c r="B57" s="237">
        <v>33</v>
      </c>
      <c r="C57" s="60" t="str">
        <f>IF(NOT(ISBLANK('СПИСОК КЛАССА'!C57)),'СПИСОК КЛАССА'!C57,"")</f>
        <v/>
      </c>
      <c r="D57" s="84" t="str">
        <f>IF(NOT(ISBLANK('СПИСОК КЛАССА'!D57)),IF($A57=1,'СПИСОК КЛАССА'!D57, "УЧЕНИК НЕ ВЫПОЛНЯЛ РАБОТУ"),"")</f>
        <v/>
      </c>
      <c r="E57" s="183" t="str">
        <f>IF($C57&lt;&gt;"",'СПИСОК КЛАССА'!M57,"")</f>
        <v/>
      </c>
      <c r="F57" s="136"/>
      <c r="G57" s="136"/>
      <c r="H57" s="136"/>
      <c r="I57" s="136"/>
      <c r="J57" s="136"/>
      <c r="K57" s="136"/>
      <c r="L57" s="136"/>
      <c r="M57" s="136"/>
      <c r="N57" s="136"/>
      <c r="O57" s="136"/>
      <c r="P57" s="136"/>
      <c r="Q57" s="136"/>
      <c r="R57" s="136"/>
      <c r="S57" s="136"/>
      <c r="T57" s="136"/>
      <c r="U57" s="136"/>
      <c r="V57" s="136"/>
      <c r="W57" s="136"/>
      <c r="X57" s="136"/>
      <c r="Y57" s="136"/>
      <c r="Z57" s="136"/>
      <c r="AA57" s="136"/>
      <c r="AB57" s="127"/>
      <c r="AC57" s="127"/>
      <c r="AD57" s="127"/>
      <c r="AE57" s="127"/>
      <c r="AF57" s="127"/>
      <c r="AG57" s="61"/>
      <c r="AH57" s="61"/>
      <c r="AI57" s="61"/>
      <c r="AJ57" s="61"/>
      <c r="AK57" s="61"/>
      <c r="AL57" s="61"/>
      <c r="AM57" s="61"/>
      <c r="AN57" s="61"/>
      <c r="AO57" s="61"/>
      <c r="AP57" s="61"/>
      <c r="AQ57" s="61"/>
      <c r="AR57" s="61"/>
      <c r="AS57" s="61"/>
      <c r="AT57" s="99"/>
      <c r="AU57" s="371" t="str">
        <f t="shared" ca="1" si="17"/>
        <v/>
      </c>
      <c r="AV57" s="262" t="str">
        <f t="shared" si="18"/>
        <v/>
      </c>
      <c r="AW57" s="263" t="str">
        <f t="shared" si="19"/>
        <v/>
      </c>
      <c r="AX57" s="264" t="str">
        <f t="shared" si="20"/>
        <v/>
      </c>
      <c r="AY57" s="263" t="str">
        <f t="shared" si="21"/>
        <v/>
      </c>
      <c r="AZ57" s="264" t="str">
        <f t="shared" si="22"/>
        <v/>
      </c>
      <c r="BA57" s="282" t="str">
        <f t="shared" si="23"/>
        <v/>
      </c>
      <c r="BB57" s="261"/>
      <c r="BC57" s="283"/>
      <c r="BD57" s="283"/>
      <c r="BE57" s="283"/>
      <c r="BF57" s="283"/>
      <c r="BG57" s="283"/>
      <c r="BH57" s="283"/>
      <c r="BI57" s="283"/>
      <c r="BJ57" s="142"/>
      <c r="BK57" s="127" t="e">
        <f t="shared" si="24"/>
        <v>#N/A</v>
      </c>
      <c r="BL57" s="127" t="e">
        <f t="shared" si="25"/>
        <v>#N/A</v>
      </c>
      <c r="BM57" s="127" t="e">
        <f t="shared" si="26"/>
        <v>#N/A</v>
      </c>
      <c r="BN57" s="127" t="e">
        <f t="shared" si="27"/>
        <v>#N/A</v>
      </c>
      <c r="BO57" s="127" t="e">
        <f t="shared" si="28"/>
        <v>#N/A</v>
      </c>
      <c r="BP57" s="127" t="e">
        <f t="shared" si="29"/>
        <v>#N/A</v>
      </c>
      <c r="BQ57" s="127" t="e">
        <f t="shared" si="30"/>
        <v>#N/A</v>
      </c>
      <c r="BR57" s="127" t="e">
        <f t="shared" si="31"/>
        <v>#N/A</v>
      </c>
      <c r="BS57" s="127" t="e">
        <f t="shared" si="32"/>
        <v>#N/A</v>
      </c>
      <c r="BT57" s="127" t="e">
        <f t="shared" si="33"/>
        <v>#N/A</v>
      </c>
      <c r="BU57" s="127" t="e">
        <f t="shared" si="34"/>
        <v>#N/A</v>
      </c>
      <c r="BV57" s="127" t="e">
        <f t="shared" si="35"/>
        <v>#N/A</v>
      </c>
      <c r="BW57" s="127" t="e">
        <f t="shared" si="36"/>
        <v>#N/A</v>
      </c>
      <c r="BX57" s="127" t="e">
        <f t="shared" si="37"/>
        <v>#N/A</v>
      </c>
      <c r="BY57" s="142"/>
      <c r="BZ57" s="317" t="e">
        <f t="shared" si="38"/>
        <v>#N/A</v>
      </c>
      <c r="CA57" s="317" t="e">
        <f t="shared" si="39"/>
        <v>#N/A</v>
      </c>
      <c r="CB57" s="317" t="e">
        <f t="shared" si="40"/>
        <v>#N/A</v>
      </c>
      <c r="CC57" s="317" t="e">
        <f t="shared" si="41"/>
        <v>#N/A</v>
      </c>
      <c r="CD57" s="317" t="e">
        <f t="shared" si="42"/>
        <v>#N/A</v>
      </c>
      <c r="CE57" s="317" t="e">
        <f t="shared" si="43"/>
        <v>#N/A</v>
      </c>
      <c r="CF57" s="317" t="e">
        <f t="shared" si="44"/>
        <v>#N/A</v>
      </c>
      <c r="CG57" s="317" t="e">
        <f t="shared" si="45"/>
        <v>#N/A</v>
      </c>
      <c r="CH57" s="317" t="e">
        <f t="shared" si="46"/>
        <v>#N/A</v>
      </c>
      <c r="CI57" s="317" t="e">
        <f t="shared" si="47"/>
        <v>#N/A</v>
      </c>
      <c r="CJ57" s="142" t="e">
        <f t="shared" si="48"/>
        <v>#N/A</v>
      </c>
      <c r="CK57" s="142"/>
      <c r="CL57" s="142"/>
      <c r="CM57" s="142"/>
    </row>
    <row r="58" spans="1:91" ht="12.75" customHeight="1">
      <c r="A58" s="1">
        <f>IF('СПИСОК КЛАССА'!M58&gt;0,1,0)</f>
        <v>0</v>
      </c>
      <c r="B58" s="237">
        <v>34</v>
      </c>
      <c r="C58" s="60" t="str">
        <f>IF(NOT(ISBLANK('СПИСОК КЛАССА'!C58)),'СПИСОК КЛАССА'!C58,"")</f>
        <v/>
      </c>
      <c r="D58" s="84" t="str">
        <f>IF(NOT(ISBLANK('СПИСОК КЛАССА'!D58)),IF($A58=1,'СПИСОК КЛАССА'!D58, "УЧЕНИК НЕ ВЫПОЛНЯЛ РАБОТУ"),"")</f>
        <v/>
      </c>
      <c r="E58" s="183" t="str">
        <f>IF($C58&lt;&gt;"",'СПИСОК КЛАССА'!M58,"")</f>
        <v/>
      </c>
      <c r="F58" s="136"/>
      <c r="G58" s="136"/>
      <c r="H58" s="136"/>
      <c r="I58" s="136"/>
      <c r="J58" s="136"/>
      <c r="K58" s="136"/>
      <c r="L58" s="136"/>
      <c r="M58" s="136"/>
      <c r="N58" s="136"/>
      <c r="O58" s="136"/>
      <c r="P58" s="136"/>
      <c r="Q58" s="136"/>
      <c r="R58" s="136"/>
      <c r="S58" s="136"/>
      <c r="T58" s="136"/>
      <c r="U58" s="136"/>
      <c r="V58" s="136"/>
      <c r="W58" s="136"/>
      <c r="X58" s="136"/>
      <c r="Y58" s="136"/>
      <c r="Z58" s="136"/>
      <c r="AA58" s="136"/>
      <c r="AB58" s="127"/>
      <c r="AC58" s="127"/>
      <c r="AD58" s="127"/>
      <c r="AE58" s="127"/>
      <c r="AF58" s="127"/>
      <c r="AG58" s="61"/>
      <c r="AH58" s="61"/>
      <c r="AI58" s="61"/>
      <c r="AJ58" s="61"/>
      <c r="AK58" s="61"/>
      <c r="AL58" s="61"/>
      <c r="AM58" s="61"/>
      <c r="AN58" s="61"/>
      <c r="AO58" s="61"/>
      <c r="AP58" s="61"/>
      <c r="AQ58" s="61"/>
      <c r="AR58" s="61"/>
      <c r="AS58" s="61"/>
      <c r="AT58" s="99"/>
      <c r="AU58" s="371" t="str">
        <f t="shared" ca="1" si="17"/>
        <v/>
      </c>
      <c r="AV58" s="262" t="str">
        <f t="shared" si="18"/>
        <v/>
      </c>
      <c r="AW58" s="263" t="str">
        <f t="shared" si="19"/>
        <v/>
      </c>
      <c r="AX58" s="264" t="str">
        <f t="shared" si="20"/>
        <v/>
      </c>
      <c r="AY58" s="263" t="str">
        <f t="shared" si="21"/>
        <v/>
      </c>
      <c r="AZ58" s="264" t="str">
        <f t="shared" si="22"/>
        <v/>
      </c>
      <c r="BA58" s="282" t="str">
        <f t="shared" si="23"/>
        <v/>
      </c>
      <c r="BB58" s="261"/>
      <c r="BC58" s="283"/>
      <c r="BD58" s="283"/>
      <c r="BE58" s="283"/>
      <c r="BF58" s="283"/>
      <c r="BG58" s="283"/>
      <c r="BH58" s="283"/>
      <c r="BI58" s="283"/>
      <c r="BJ58" s="142"/>
      <c r="BK58" s="127" t="e">
        <f t="shared" si="24"/>
        <v>#N/A</v>
      </c>
      <c r="BL58" s="127" t="e">
        <f t="shared" si="25"/>
        <v>#N/A</v>
      </c>
      <c r="BM58" s="127" t="e">
        <f t="shared" si="26"/>
        <v>#N/A</v>
      </c>
      <c r="BN58" s="127" t="e">
        <f t="shared" si="27"/>
        <v>#N/A</v>
      </c>
      <c r="BO58" s="127" t="e">
        <f t="shared" si="28"/>
        <v>#N/A</v>
      </c>
      <c r="BP58" s="127" t="e">
        <f t="shared" si="29"/>
        <v>#N/A</v>
      </c>
      <c r="BQ58" s="127" t="e">
        <f t="shared" si="30"/>
        <v>#N/A</v>
      </c>
      <c r="BR58" s="127" t="e">
        <f t="shared" si="31"/>
        <v>#N/A</v>
      </c>
      <c r="BS58" s="127" t="e">
        <f t="shared" si="32"/>
        <v>#N/A</v>
      </c>
      <c r="BT58" s="127" t="e">
        <f t="shared" si="33"/>
        <v>#N/A</v>
      </c>
      <c r="BU58" s="127" t="e">
        <f t="shared" si="34"/>
        <v>#N/A</v>
      </c>
      <c r="BV58" s="127" t="e">
        <f t="shared" si="35"/>
        <v>#N/A</v>
      </c>
      <c r="BW58" s="127" t="e">
        <f t="shared" si="36"/>
        <v>#N/A</v>
      </c>
      <c r="BX58" s="127" t="e">
        <f t="shared" si="37"/>
        <v>#N/A</v>
      </c>
      <c r="BY58" s="142"/>
      <c r="BZ58" s="317" t="e">
        <f t="shared" si="38"/>
        <v>#N/A</v>
      </c>
      <c r="CA58" s="317" t="e">
        <f t="shared" si="39"/>
        <v>#N/A</v>
      </c>
      <c r="CB58" s="317" t="e">
        <f t="shared" si="40"/>
        <v>#N/A</v>
      </c>
      <c r="CC58" s="317" t="e">
        <f t="shared" si="41"/>
        <v>#N/A</v>
      </c>
      <c r="CD58" s="317" t="e">
        <f t="shared" si="42"/>
        <v>#N/A</v>
      </c>
      <c r="CE58" s="317" t="e">
        <f t="shared" si="43"/>
        <v>#N/A</v>
      </c>
      <c r="CF58" s="317" t="e">
        <f t="shared" si="44"/>
        <v>#N/A</v>
      </c>
      <c r="CG58" s="317" t="e">
        <f t="shared" si="45"/>
        <v>#N/A</v>
      </c>
      <c r="CH58" s="317" t="e">
        <f t="shared" si="46"/>
        <v>#N/A</v>
      </c>
      <c r="CI58" s="317" t="e">
        <f t="shared" si="47"/>
        <v>#N/A</v>
      </c>
      <c r="CJ58" s="142" t="e">
        <f t="shared" si="48"/>
        <v>#N/A</v>
      </c>
      <c r="CK58" s="142"/>
      <c r="CL58" s="142"/>
      <c r="CM58" s="142"/>
    </row>
    <row r="59" spans="1:91" ht="12.75" customHeight="1">
      <c r="A59" s="1">
        <f>IF('СПИСОК КЛАССА'!M59&gt;0,1,0)</f>
        <v>0</v>
      </c>
      <c r="B59" s="237">
        <v>35</v>
      </c>
      <c r="C59" s="60" t="str">
        <f>IF(NOT(ISBLANK('СПИСОК КЛАССА'!C59)),'СПИСОК КЛАССА'!C59,"")</f>
        <v/>
      </c>
      <c r="D59" s="84" t="str">
        <f>IF(NOT(ISBLANK('СПИСОК КЛАССА'!D59)),IF($A59=1,'СПИСОК КЛАССА'!D59, "УЧЕНИК НЕ ВЫПОЛНЯЛ РАБОТУ"),"")</f>
        <v/>
      </c>
      <c r="E59" s="183" t="str">
        <f>IF($C59&lt;&gt;"",'СПИСОК КЛАССА'!M59,"")</f>
        <v/>
      </c>
      <c r="F59" s="136"/>
      <c r="G59" s="136"/>
      <c r="H59" s="136"/>
      <c r="I59" s="136"/>
      <c r="J59" s="136"/>
      <c r="K59" s="136"/>
      <c r="L59" s="136"/>
      <c r="M59" s="136"/>
      <c r="N59" s="136"/>
      <c r="O59" s="136"/>
      <c r="P59" s="136"/>
      <c r="Q59" s="136"/>
      <c r="R59" s="136"/>
      <c r="S59" s="136"/>
      <c r="T59" s="136"/>
      <c r="U59" s="136"/>
      <c r="V59" s="136"/>
      <c r="W59" s="136"/>
      <c r="X59" s="136"/>
      <c r="Y59" s="136"/>
      <c r="Z59" s="136"/>
      <c r="AA59" s="136"/>
      <c r="AB59" s="127"/>
      <c r="AC59" s="127"/>
      <c r="AD59" s="127"/>
      <c r="AE59" s="127"/>
      <c r="AF59" s="127"/>
      <c r="AG59" s="61"/>
      <c r="AH59" s="61"/>
      <c r="AI59" s="61"/>
      <c r="AJ59" s="61"/>
      <c r="AK59" s="61"/>
      <c r="AL59" s="61"/>
      <c r="AM59" s="61"/>
      <c r="AN59" s="61"/>
      <c r="AO59" s="61"/>
      <c r="AP59" s="61"/>
      <c r="AQ59" s="61"/>
      <c r="AR59" s="61"/>
      <c r="AS59" s="61"/>
      <c r="AT59" s="99"/>
      <c r="AU59" s="371" t="str">
        <f t="shared" ca="1" si="17"/>
        <v/>
      </c>
      <c r="AV59" s="262" t="str">
        <f t="shared" si="18"/>
        <v/>
      </c>
      <c r="AW59" s="263" t="str">
        <f t="shared" si="19"/>
        <v/>
      </c>
      <c r="AX59" s="264" t="str">
        <f t="shared" si="20"/>
        <v/>
      </c>
      <c r="AY59" s="263" t="str">
        <f t="shared" si="21"/>
        <v/>
      </c>
      <c r="AZ59" s="264" t="str">
        <f t="shared" si="22"/>
        <v/>
      </c>
      <c r="BA59" s="282" t="str">
        <f t="shared" si="23"/>
        <v/>
      </c>
      <c r="BB59" s="261"/>
      <c r="BC59" s="283"/>
      <c r="BD59" s="283"/>
      <c r="BE59" s="283"/>
      <c r="BF59" s="283"/>
      <c r="BG59" s="283"/>
      <c r="BH59" s="283"/>
      <c r="BI59" s="283"/>
      <c r="BJ59" s="142"/>
      <c r="BK59" s="127" t="e">
        <f t="shared" si="24"/>
        <v>#N/A</v>
      </c>
      <c r="BL59" s="127" t="e">
        <f t="shared" si="25"/>
        <v>#N/A</v>
      </c>
      <c r="BM59" s="127" t="e">
        <f t="shared" si="26"/>
        <v>#N/A</v>
      </c>
      <c r="BN59" s="127" t="e">
        <f t="shared" si="27"/>
        <v>#N/A</v>
      </c>
      <c r="BO59" s="127" t="e">
        <f t="shared" si="28"/>
        <v>#N/A</v>
      </c>
      <c r="BP59" s="127" t="e">
        <f t="shared" si="29"/>
        <v>#N/A</v>
      </c>
      <c r="BQ59" s="127" t="e">
        <f t="shared" si="30"/>
        <v>#N/A</v>
      </c>
      <c r="BR59" s="127" t="e">
        <f t="shared" si="31"/>
        <v>#N/A</v>
      </c>
      <c r="BS59" s="127" t="e">
        <f t="shared" si="32"/>
        <v>#N/A</v>
      </c>
      <c r="BT59" s="127" t="e">
        <f t="shared" si="33"/>
        <v>#N/A</v>
      </c>
      <c r="BU59" s="127" t="e">
        <f t="shared" si="34"/>
        <v>#N/A</v>
      </c>
      <c r="BV59" s="127" t="e">
        <f t="shared" si="35"/>
        <v>#N/A</v>
      </c>
      <c r="BW59" s="127" t="e">
        <f t="shared" si="36"/>
        <v>#N/A</v>
      </c>
      <c r="BX59" s="127" t="e">
        <f t="shared" si="37"/>
        <v>#N/A</v>
      </c>
      <c r="BY59" s="142"/>
      <c r="BZ59" s="317" t="e">
        <f t="shared" si="38"/>
        <v>#N/A</v>
      </c>
      <c r="CA59" s="317" t="e">
        <f t="shared" si="39"/>
        <v>#N/A</v>
      </c>
      <c r="CB59" s="317" t="e">
        <f t="shared" si="40"/>
        <v>#N/A</v>
      </c>
      <c r="CC59" s="317" t="e">
        <f t="shared" si="41"/>
        <v>#N/A</v>
      </c>
      <c r="CD59" s="317" t="e">
        <f t="shared" si="42"/>
        <v>#N/A</v>
      </c>
      <c r="CE59" s="317" t="e">
        <f t="shared" si="43"/>
        <v>#N/A</v>
      </c>
      <c r="CF59" s="317" t="e">
        <f t="shared" si="44"/>
        <v>#N/A</v>
      </c>
      <c r="CG59" s="317" t="e">
        <f t="shared" si="45"/>
        <v>#N/A</v>
      </c>
      <c r="CH59" s="317" t="e">
        <f t="shared" si="46"/>
        <v>#N/A</v>
      </c>
      <c r="CI59" s="317" t="e">
        <f t="shared" si="47"/>
        <v>#N/A</v>
      </c>
      <c r="CJ59" s="142" t="e">
        <f t="shared" si="48"/>
        <v>#N/A</v>
      </c>
      <c r="CK59" s="142"/>
      <c r="CL59" s="142"/>
      <c r="CM59" s="142"/>
    </row>
    <row r="60" spans="1:91" ht="12.75" customHeight="1">
      <c r="A60" s="1">
        <f>IF('СПИСОК КЛАССА'!M60&gt;0,1,0)</f>
        <v>0</v>
      </c>
      <c r="B60" s="237">
        <v>36</v>
      </c>
      <c r="C60" s="60" t="str">
        <f>IF(NOT(ISBLANK('СПИСОК КЛАССА'!C60)),'СПИСОК КЛАССА'!C60,"")</f>
        <v/>
      </c>
      <c r="D60" s="84" t="str">
        <f>IF(NOT(ISBLANK('СПИСОК КЛАССА'!D60)),IF($A60=1,'СПИСОК КЛАССА'!D60, "УЧЕНИК НЕ ВЫПОЛНЯЛ РАБОТУ"),"")</f>
        <v/>
      </c>
      <c r="E60" s="183" t="str">
        <f>IF($C60&lt;&gt;"",'СПИСОК КЛАССА'!M60,"")</f>
        <v/>
      </c>
      <c r="F60" s="136"/>
      <c r="G60" s="136"/>
      <c r="H60" s="136"/>
      <c r="I60" s="136"/>
      <c r="J60" s="136"/>
      <c r="K60" s="136"/>
      <c r="L60" s="136"/>
      <c r="M60" s="136"/>
      <c r="N60" s="136"/>
      <c r="O60" s="136"/>
      <c r="P60" s="136"/>
      <c r="Q60" s="136"/>
      <c r="R60" s="136"/>
      <c r="S60" s="136"/>
      <c r="T60" s="136"/>
      <c r="U60" s="136"/>
      <c r="V60" s="136"/>
      <c r="W60" s="136"/>
      <c r="X60" s="136"/>
      <c r="Y60" s="136"/>
      <c r="Z60" s="136"/>
      <c r="AA60" s="136"/>
      <c r="AB60" s="127"/>
      <c r="AC60" s="127"/>
      <c r="AD60" s="127"/>
      <c r="AE60" s="127"/>
      <c r="AF60" s="127"/>
      <c r="AG60" s="61"/>
      <c r="AH60" s="61"/>
      <c r="AI60" s="61"/>
      <c r="AJ60" s="61"/>
      <c r="AK60" s="61"/>
      <c r="AL60" s="61"/>
      <c r="AM60" s="61"/>
      <c r="AN60" s="61"/>
      <c r="AO60" s="61"/>
      <c r="AP60" s="61"/>
      <c r="AQ60" s="61"/>
      <c r="AR60" s="61"/>
      <c r="AS60" s="61"/>
      <c r="AT60" s="99"/>
      <c r="AU60" s="371" t="str">
        <f t="shared" ca="1" si="17"/>
        <v/>
      </c>
      <c r="AV60" s="262" t="str">
        <f t="shared" si="18"/>
        <v/>
      </c>
      <c r="AW60" s="263" t="str">
        <f t="shared" si="19"/>
        <v/>
      </c>
      <c r="AX60" s="264" t="str">
        <f t="shared" si="20"/>
        <v/>
      </c>
      <c r="AY60" s="263" t="str">
        <f t="shared" si="21"/>
        <v/>
      </c>
      <c r="AZ60" s="264" t="str">
        <f t="shared" si="22"/>
        <v/>
      </c>
      <c r="BA60" s="282" t="str">
        <f t="shared" si="23"/>
        <v/>
      </c>
      <c r="BB60" s="261"/>
      <c r="BC60" s="283"/>
      <c r="BD60" s="283"/>
      <c r="BE60" s="283"/>
      <c r="BF60" s="283"/>
      <c r="BG60" s="283"/>
      <c r="BH60" s="283"/>
      <c r="BI60" s="283"/>
      <c r="BJ60" s="142"/>
      <c r="BK60" s="127" t="e">
        <f t="shared" si="24"/>
        <v>#N/A</v>
      </c>
      <c r="BL60" s="127" t="e">
        <f t="shared" si="25"/>
        <v>#N/A</v>
      </c>
      <c r="BM60" s="127" t="e">
        <f t="shared" si="26"/>
        <v>#N/A</v>
      </c>
      <c r="BN60" s="127" t="e">
        <f t="shared" si="27"/>
        <v>#N/A</v>
      </c>
      <c r="BO60" s="127" t="e">
        <f t="shared" si="28"/>
        <v>#N/A</v>
      </c>
      <c r="BP60" s="127" t="e">
        <f t="shared" si="29"/>
        <v>#N/A</v>
      </c>
      <c r="BQ60" s="127" t="e">
        <f t="shared" si="30"/>
        <v>#N/A</v>
      </c>
      <c r="BR60" s="127" t="e">
        <f t="shared" si="31"/>
        <v>#N/A</v>
      </c>
      <c r="BS60" s="127" t="e">
        <f t="shared" si="32"/>
        <v>#N/A</v>
      </c>
      <c r="BT60" s="127" t="e">
        <f t="shared" si="33"/>
        <v>#N/A</v>
      </c>
      <c r="BU60" s="127" t="e">
        <f t="shared" si="34"/>
        <v>#N/A</v>
      </c>
      <c r="BV60" s="127" t="e">
        <f t="shared" si="35"/>
        <v>#N/A</v>
      </c>
      <c r="BW60" s="127" t="e">
        <f t="shared" si="36"/>
        <v>#N/A</v>
      </c>
      <c r="BX60" s="127" t="e">
        <f t="shared" si="37"/>
        <v>#N/A</v>
      </c>
      <c r="BY60" s="142"/>
      <c r="BZ60" s="317" t="e">
        <f t="shared" si="38"/>
        <v>#N/A</v>
      </c>
      <c r="CA60" s="317" t="e">
        <f t="shared" si="39"/>
        <v>#N/A</v>
      </c>
      <c r="CB60" s="317" t="e">
        <f t="shared" si="40"/>
        <v>#N/A</v>
      </c>
      <c r="CC60" s="317" t="e">
        <f t="shared" si="41"/>
        <v>#N/A</v>
      </c>
      <c r="CD60" s="317" t="e">
        <f t="shared" si="42"/>
        <v>#N/A</v>
      </c>
      <c r="CE60" s="317" t="e">
        <f t="shared" si="43"/>
        <v>#N/A</v>
      </c>
      <c r="CF60" s="317" t="e">
        <f t="shared" si="44"/>
        <v>#N/A</v>
      </c>
      <c r="CG60" s="317" t="e">
        <f t="shared" si="45"/>
        <v>#N/A</v>
      </c>
      <c r="CH60" s="317" t="e">
        <f t="shared" si="46"/>
        <v>#N/A</v>
      </c>
      <c r="CI60" s="317" t="e">
        <f t="shared" si="47"/>
        <v>#N/A</v>
      </c>
      <c r="CJ60" s="142" t="e">
        <f t="shared" si="48"/>
        <v>#N/A</v>
      </c>
      <c r="CK60" s="142"/>
      <c r="CL60" s="142"/>
      <c r="CM60" s="142"/>
    </row>
    <row r="61" spans="1:91" ht="12.75" customHeight="1">
      <c r="A61" s="1">
        <f>IF('СПИСОК КЛАССА'!M61&gt;0,1,0)</f>
        <v>0</v>
      </c>
      <c r="B61" s="237">
        <v>37</v>
      </c>
      <c r="C61" s="60" t="str">
        <f>IF(NOT(ISBLANK('СПИСОК КЛАССА'!C61)),'СПИСОК КЛАССА'!C61,"")</f>
        <v/>
      </c>
      <c r="D61" s="84" t="str">
        <f>IF(NOT(ISBLANK('СПИСОК КЛАССА'!D61)),IF($A61=1,'СПИСОК КЛАССА'!D61, "УЧЕНИК НЕ ВЫПОЛНЯЛ РАБОТУ"),"")</f>
        <v/>
      </c>
      <c r="E61" s="183" t="str">
        <f>IF($C61&lt;&gt;"",'СПИСОК КЛАССА'!M61,"")</f>
        <v/>
      </c>
      <c r="F61" s="136"/>
      <c r="G61" s="136"/>
      <c r="H61" s="136"/>
      <c r="I61" s="136"/>
      <c r="J61" s="136"/>
      <c r="K61" s="136"/>
      <c r="L61" s="136"/>
      <c r="M61" s="136"/>
      <c r="N61" s="136"/>
      <c r="O61" s="136"/>
      <c r="P61" s="136"/>
      <c r="Q61" s="136"/>
      <c r="R61" s="136"/>
      <c r="S61" s="136"/>
      <c r="T61" s="136"/>
      <c r="U61" s="136"/>
      <c r="V61" s="136"/>
      <c r="W61" s="136"/>
      <c r="X61" s="136"/>
      <c r="Y61" s="136"/>
      <c r="Z61" s="136"/>
      <c r="AA61" s="136"/>
      <c r="AB61" s="127"/>
      <c r="AC61" s="127"/>
      <c r="AD61" s="127"/>
      <c r="AE61" s="127"/>
      <c r="AF61" s="127"/>
      <c r="AG61" s="61"/>
      <c r="AH61" s="61"/>
      <c r="AI61" s="61"/>
      <c r="AJ61" s="61"/>
      <c r="AK61" s="61"/>
      <c r="AL61" s="61"/>
      <c r="AM61" s="61"/>
      <c r="AN61" s="61"/>
      <c r="AO61" s="61"/>
      <c r="AP61" s="61"/>
      <c r="AQ61" s="61"/>
      <c r="AR61" s="61"/>
      <c r="AS61" s="61"/>
      <c r="AT61" s="99"/>
      <c r="AU61" s="371" t="str">
        <f t="shared" ca="1" si="17"/>
        <v/>
      </c>
      <c r="AV61" s="262" t="str">
        <f t="shared" si="18"/>
        <v/>
      </c>
      <c r="AW61" s="263" t="str">
        <f t="shared" si="19"/>
        <v/>
      </c>
      <c r="AX61" s="264" t="str">
        <f t="shared" si="20"/>
        <v/>
      </c>
      <c r="AY61" s="263" t="str">
        <f t="shared" si="21"/>
        <v/>
      </c>
      <c r="AZ61" s="264" t="str">
        <f t="shared" si="22"/>
        <v/>
      </c>
      <c r="BA61" s="282" t="str">
        <f t="shared" si="23"/>
        <v/>
      </c>
      <c r="BB61" s="261"/>
      <c r="BC61" s="283"/>
      <c r="BD61" s="283"/>
      <c r="BE61" s="283"/>
      <c r="BF61" s="283"/>
      <c r="BG61" s="283"/>
      <c r="BH61" s="283"/>
      <c r="BI61" s="283"/>
      <c r="BJ61" s="142"/>
      <c r="BK61" s="127" t="e">
        <f t="shared" si="24"/>
        <v>#N/A</v>
      </c>
      <c r="BL61" s="127" t="e">
        <f t="shared" si="25"/>
        <v>#N/A</v>
      </c>
      <c r="BM61" s="127" t="e">
        <f t="shared" si="26"/>
        <v>#N/A</v>
      </c>
      <c r="BN61" s="127" t="e">
        <f t="shared" si="27"/>
        <v>#N/A</v>
      </c>
      <c r="BO61" s="127" t="e">
        <f t="shared" si="28"/>
        <v>#N/A</v>
      </c>
      <c r="BP61" s="127" t="e">
        <f t="shared" si="29"/>
        <v>#N/A</v>
      </c>
      <c r="BQ61" s="127" t="e">
        <f t="shared" si="30"/>
        <v>#N/A</v>
      </c>
      <c r="BR61" s="127" t="e">
        <f t="shared" si="31"/>
        <v>#N/A</v>
      </c>
      <c r="BS61" s="127" t="e">
        <f t="shared" si="32"/>
        <v>#N/A</v>
      </c>
      <c r="BT61" s="127" t="e">
        <f t="shared" si="33"/>
        <v>#N/A</v>
      </c>
      <c r="BU61" s="127" t="e">
        <f t="shared" si="34"/>
        <v>#N/A</v>
      </c>
      <c r="BV61" s="127" t="e">
        <f t="shared" si="35"/>
        <v>#N/A</v>
      </c>
      <c r="BW61" s="127" t="e">
        <f t="shared" si="36"/>
        <v>#N/A</v>
      </c>
      <c r="BX61" s="127" t="e">
        <f t="shared" si="37"/>
        <v>#N/A</v>
      </c>
      <c r="BY61" s="142"/>
      <c r="BZ61" s="317" t="e">
        <f t="shared" si="38"/>
        <v>#N/A</v>
      </c>
      <c r="CA61" s="317" t="e">
        <f t="shared" si="39"/>
        <v>#N/A</v>
      </c>
      <c r="CB61" s="317" t="e">
        <f t="shared" si="40"/>
        <v>#N/A</v>
      </c>
      <c r="CC61" s="317" t="e">
        <f t="shared" si="41"/>
        <v>#N/A</v>
      </c>
      <c r="CD61" s="317" t="e">
        <f t="shared" si="42"/>
        <v>#N/A</v>
      </c>
      <c r="CE61" s="317" t="e">
        <f t="shared" si="43"/>
        <v>#N/A</v>
      </c>
      <c r="CF61" s="317" t="e">
        <f t="shared" si="44"/>
        <v>#N/A</v>
      </c>
      <c r="CG61" s="317" t="e">
        <f t="shared" si="45"/>
        <v>#N/A</v>
      </c>
      <c r="CH61" s="317" t="e">
        <f t="shared" si="46"/>
        <v>#N/A</v>
      </c>
      <c r="CI61" s="317" t="e">
        <f t="shared" si="47"/>
        <v>#N/A</v>
      </c>
      <c r="CJ61" s="142" t="e">
        <f t="shared" si="48"/>
        <v>#N/A</v>
      </c>
      <c r="CK61" s="142"/>
      <c r="CL61" s="142"/>
      <c r="CM61" s="142"/>
    </row>
    <row r="62" spans="1:91" ht="12.75" customHeight="1">
      <c r="A62" s="1">
        <f>IF('СПИСОК КЛАССА'!M62&gt;0,1,0)</f>
        <v>0</v>
      </c>
      <c r="B62" s="237">
        <v>38</v>
      </c>
      <c r="C62" s="60" t="str">
        <f>IF(NOT(ISBLANK('СПИСОК КЛАССА'!C62)),'СПИСОК КЛАССА'!C62,"")</f>
        <v/>
      </c>
      <c r="D62" s="84" t="str">
        <f>IF(NOT(ISBLANK('СПИСОК КЛАССА'!D62)),IF($A62=1,'СПИСОК КЛАССА'!D62, "УЧЕНИК НЕ ВЫПОЛНЯЛ РАБОТУ"),"")</f>
        <v/>
      </c>
      <c r="E62" s="183" t="str">
        <f>IF($C62&lt;&gt;"",'СПИСОК КЛАССА'!M62,"")</f>
        <v/>
      </c>
      <c r="F62" s="136"/>
      <c r="G62" s="136"/>
      <c r="H62" s="136"/>
      <c r="I62" s="136"/>
      <c r="J62" s="136"/>
      <c r="K62" s="136"/>
      <c r="L62" s="136"/>
      <c r="M62" s="136"/>
      <c r="N62" s="136"/>
      <c r="O62" s="136"/>
      <c r="P62" s="136"/>
      <c r="Q62" s="136"/>
      <c r="R62" s="136"/>
      <c r="S62" s="136"/>
      <c r="T62" s="136"/>
      <c r="U62" s="136"/>
      <c r="V62" s="136"/>
      <c r="W62" s="136"/>
      <c r="X62" s="136"/>
      <c r="Y62" s="136"/>
      <c r="Z62" s="136"/>
      <c r="AA62" s="136"/>
      <c r="AB62" s="127"/>
      <c r="AC62" s="127"/>
      <c r="AD62" s="127"/>
      <c r="AE62" s="127"/>
      <c r="AF62" s="127"/>
      <c r="AG62" s="61"/>
      <c r="AH62" s="61"/>
      <c r="AI62" s="61"/>
      <c r="AJ62" s="61"/>
      <c r="AK62" s="61"/>
      <c r="AL62" s="61"/>
      <c r="AM62" s="61"/>
      <c r="AN62" s="61"/>
      <c r="AO62" s="61"/>
      <c r="AP62" s="61"/>
      <c r="AQ62" s="61"/>
      <c r="AR62" s="61"/>
      <c r="AS62" s="61"/>
      <c r="AT62" s="99"/>
      <c r="AU62" s="371" t="str">
        <f t="shared" ca="1" si="17"/>
        <v/>
      </c>
      <c r="AV62" s="262" t="str">
        <f t="shared" si="18"/>
        <v/>
      </c>
      <c r="AW62" s="263" t="str">
        <f t="shared" si="19"/>
        <v/>
      </c>
      <c r="AX62" s="264" t="str">
        <f t="shared" si="20"/>
        <v/>
      </c>
      <c r="AY62" s="263" t="str">
        <f t="shared" si="21"/>
        <v/>
      </c>
      <c r="AZ62" s="264" t="str">
        <f t="shared" si="22"/>
        <v/>
      </c>
      <c r="BA62" s="282" t="str">
        <f t="shared" si="23"/>
        <v/>
      </c>
      <c r="BB62" s="261"/>
      <c r="BC62" s="283"/>
      <c r="BD62" s="283"/>
      <c r="BE62" s="283"/>
      <c r="BF62" s="283"/>
      <c r="BG62" s="283"/>
      <c r="BH62" s="283"/>
      <c r="BI62" s="283"/>
      <c r="BJ62" s="142"/>
      <c r="BK62" s="127" t="e">
        <f t="shared" si="24"/>
        <v>#N/A</v>
      </c>
      <c r="BL62" s="127" t="e">
        <f t="shared" si="25"/>
        <v>#N/A</v>
      </c>
      <c r="BM62" s="127" t="e">
        <f t="shared" si="26"/>
        <v>#N/A</v>
      </c>
      <c r="BN62" s="127" t="e">
        <f t="shared" si="27"/>
        <v>#N/A</v>
      </c>
      <c r="BO62" s="127" t="e">
        <f t="shared" si="28"/>
        <v>#N/A</v>
      </c>
      <c r="BP62" s="127" t="e">
        <f t="shared" si="29"/>
        <v>#N/A</v>
      </c>
      <c r="BQ62" s="127" t="e">
        <f t="shared" si="30"/>
        <v>#N/A</v>
      </c>
      <c r="BR62" s="127" t="e">
        <f t="shared" si="31"/>
        <v>#N/A</v>
      </c>
      <c r="BS62" s="127" t="e">
        <f t="shared" si="32"/>
        <v>#N/A</v>
      </c>
      <c r="BT62" s="127" t="e">
        <f t="shared" si="33"/>
        <v>#N/A</v>
      </c>
      <c r="BU62" s="127" t="e">
        <f t="shared" si="34"/>
        <v>#N/A</v>
      </c>
      <c r="BV62" s="127" t="e">
        <f t="shared" si="35"/>
        <v>#N/A</v>
      </c>
      <c r="BW62" s="127" t="e">
        <f t="shared" si="36"/>
        <v>#N/A</v>
      </c>
      <c r="BX62" s="127" t="e">
        <f t="shared" si="37"/>
        <v>#N/A</v>
      </c>
      <c r="BY62" s="142"/>
      <c r="BZ62" s="317" t="e">
        <f t="shared" si="38"/>
        <v>#N/A</v>
      </c>
      <c r="CA62" s="317" t="e">
        <f t="shared" si="39"/>
        <v>#N/A</v>
      </c>
      <c r="CB62" s="317" t="e">
        <f t="shared" si="40"/>
        <v>#N/A</v>
      </c>
      <c r="CC62" s="317" t="e">
        <f t="shared" si="41"/>
        <v>#N/A</v>
      </c>
      <c r="CD62" s="317" t="e">
        <f t="shared" si="42"/>
        <v>#N/A</v>
      </c>
      <c r="CE62" s="317" t="e">
        <f t="shared" si="43"/>
        <v>#N/A</v>
      </c>
      <c r="CF62" s="317" t="e">
        <f t="shared" si="44"/>
        <v>#N/A</v>
      </c>
      <c r="CG62" s="317" t="e">
        <f t="shared" si="45"/>
        <v>#N/A</v>
      </c>
      <c r="CH62" s="317" t="e">
        <f t="shared" si="46"/>
        <v>#N/A</v>
      </c>
      <c r="CI62" s="317" t="e">
        <f t="shared" si="47"/>
        <v>#N/A</v>
      </c>
      <c r="CJ62" s="142" t="e">
        <f t="shared" si="48"/>
        <v>#N/A</v>
      </c>
      <c r="CK62" s="142"/>
      <c r="CL62" s="142"/>
      <c r="CM62" s="142"/>
    </row>
    <row r="63" spans="1:91" ht="12.75" customHeight="1">
      <c r="A63" s="1">
        <f>IF('СПИСОК КЛАССА'!M63&gt;0,1,0)</f>
        <v>0</v>
      </c>
      <c r="B63" s="237">
        <v>39</v>
      </c>
      <c r="C63" s="60" t="str">
        <f>IF(NOT(ISBLANK('СПИСОК КЛАССА'!C63)),'СПИСОК КЛАССА'!C63,"")</f>
        <v/>
      </c>
      <c r="D63" s="84" t="str">
        <f>IF(NOT(ISBLANK('СПИСОК КЛАССА'!D63)),IF($A63=1,'СПИСОК КЛАССА'!D63, "УЧЕНИК НЕ ВЫПОЛНЯЛ РАБОТУ"),"")</f>
        <v/>
      </c>
      <c r="E63" s="183" t="str">
        <f>IF($C63&lt;&gt;"",'СПИСОК КЛАССА'!M63,"")</f>
        <v/>
      </c>
      <c r="F63" s="136"/>
      <c r="G63" s="136"/>
      <c r="H63" s="136"/>
      <c r="I63" s="136"/>
      <c r="J63" s="136"/>
      <c r="K63" s="136"/>
      <c r="L63" s="136"/>
      <c r="M63" s="136"/>
      <c r="N63" s="136"/>
      <c r="O63" s="136"/>
      <c r="P63" s="136"/>
      <c r="Q63" s="136"/>
      <c r="R63" s="136"/>
      <c r="S63" s="136"/>
      <c r="T63" s="136"/>
      <c r="U63" s="136"/>
      <c r="V63" s="136"/>
      <c r="W63" s="136"/>
      <c r="X63" s="136"/>
      <c r="Y63" s="136"/>
      <c r="Z63" s="136"/>
      <c r="AA63" s="136"/>
      <c r="AB63" s="127"/>
      <c r="AC63" s="127"/>
      <c r="AD63" s="127"/>
      <c r="AE63" s="127"/>
      <c r="AF63" s="127"/>
      <c r="AG63" s="85"/>
      <c r="AH63" s="85"/>
      <c r="AI63" s="85"/>
      <c r="AJ63" s="85"/>
      <c r="AK63" s="85"/>
      <c r="AL63" s="85"/>
      <c r="AM63" s="85"/>
      <c r="AN63" s="85"/>
      <c r="AO63" s="85"/>
      <c r="AP63" s="85"/>
      <c r="AQ63" s="85"/>
      <c r="AR63" s="85"/>
      <c r="AS63" s="85"/>
      <c r="AT63" s="99"/>
      <c r="AU63" s="371" t="str">
        <f t="shared" ca="1" si="17"/>
        <v/>
      </c>
      <c r="AV63" s="262" t="str">
        <f t="shared" si="18"/>
        <v/>
      </c>
      <c r="AW63" s="263" t="str">
        <f t="shared" si="19"/>
        <v/>
      </c>
      <c r="AX63" s="264" t="str">
        <f t="shared" si="20"/>
        <v/>
      </c>
      <c r="AY63" s="263" t="str">
        <f t="shared" si="21"/>
        <v/>
      </c>
      <c r="AZ63" s="264" t="str">
        <f t="shared" si="22"/>
        <v/>
      </c>
      <c r="BA63" s="282" t="str">
        <f t="shared" si="23"/>
        <v/>
      </c>
      <c r="BB63" s="261"/>
      <c r="BC63" s="283"/>
      <c r="BD63" s="283"/>
      <c r="BE63" s="283"/>
      <c r="BF63" s="283"/>
      <c r="BG63" s="283"/>
      <c r="BH63" s="283"/>
      <c r="BI63" s="283"/>
      <c r="BJ63" s="142"/>
      <c r="BK63" s="127" t="e">
        <f t="shared" si="24"/>
        <v>#N/A</v>
      </c>
      <c r="BL63" s="127" t="e">
        <f t="shared" si="25"/>
        <v>#N/A</v>
      </c>
      <c r="BM63" s="127" t="e">
        <f t="shared" si="26"/>
        <v>#N/A</v>
      </c>
      <c r="BN63" s="127" t="e">
        <f t="shared" si="27"/>
        <v>#N/A</v>
      </c>
      <c r="BO63" s="127" t="e">
        <f t="shared" si="28"/>
        <v>#N/A</v>
      </c>
      <c r="BP63" s="127" t="e">
        <f t="shared" si="29"/>
        <v>#N/A</v>
      </c>
      <c r="BQ63" s="127" t="e">
        <f t="shared" si="30"/>
        <v>#N/A</v>
      </c>
      <c r="BR63" s="127" t="e">
        <f t="shared" si="31"/>
        <v>#N/A</v>
      </c>
      <c r="BS63" s="127" t="e">
        <f t="shared" si="32"/>
        <v>#N/A</v>
      </c>
      <c r="BT63" s="127" t="e">
        <f t="shared" si="33"/>
        <v>#N/A</v>
      </c>
      <c r="BU63" s="127" t="e">
        <f t="shared" si="34"/>
        <v>#N/A</v>
      </c>
      <c r="BV63" s="127" t="e">
        <f t="shared" si="35"/>
        <v>#N/A</v>
      </c>
      <c r="BW63" s="127" t="e">
        <f t="shared" si="36"/>
        <v>#N/A</v>
      </c>
      <c r="BX63" s="127" t="e">
        <f t="shared" si="37"/>
        <v>#N/A</v>
      </c>
      <c r="BY63" s="142"/>
      <c r="BZ63" s="317" t="e">
        <f t="shared" si="38"/>
        <v>#N/A</v>
      </c>
      <c r="CA63" s="317" t="e">
        <f t="shared" si="39"/>
        <v>#N/A</v>
      </c>
      <c r="CB63" s="317" t="e">
        <f t="shared" si="40"/>
        <v>#N/A</v>
      </c>
      <c r="CC63" s="317" t="e">
        <f t="shared" si="41"/>
        <v>#N/A</v>
      </c>
      <c r="CD63" s="317" t="e">
        <f t="shared" si="42"/>
        <v>#N/A</v>
      </c>
      <c r="CE63" s="317" t="e">
        <f t="shared" si="43"/>
        <v>#N/A</v>
      </c>
      <c r="CF63" s="317" t="e">
        <f t="shared" si="44"/>
        <v>#N/A</v>
      </c>
      <c r="CG63" s="317" t="e">
        <f t="shared" si="45"/>
        <v>#N/A</v>
      </c>
      <c r="CH63" s="317" t="e">
        <f t="shared" si="46"/>
        <v>#N/A</v>
      </c>
      <c r="CI63" s="317" t="e">
        <f t="shared" si="47"/>
        <v>#N/A</v>
      </c>
      <c r="CJ63" s="142" t="e">
        <f t="shared" si="48"/>
        <v>#N/A</v>
      </c>
      <c r="CK63" s="142"/>
      <c r="CL63" s="142"/>
      <c r="CM63" s="142"/>
    </row>
    <row r="64" spans="1:91" ht="12.75" customHeight="1" thickBot="1">
      <c r="A64" s="1">
        <f>IF('СПИСОК КЛАССА'!M64&gt;0,1,0)</f>
        <v>0</v>
      </c>
      <c r="B64" s="238">
        <v>40</v>
      </c>
      <c r="C64" s="239" t="str">
        <f>IF(NOT(ISBLANK('СПИСОК КЛАССА'!C64)),'СПИСОК КЛАССА'!C64,"")</f>
        <v/>
      </c>
      <c r="D64" s="240" t="str">
        <f>IF(NOT(ISBLANK('СПИСОК КЛАССА'!D64)),IF($A64=1,'СПИСОК КЛАССА'!D64, "УЧЕНИК НЕ ВЫПОЛНЯЛ РАБОТУ"),"")</f>
        <v/>
      </c>
      <c r="E64" s="183" t="str">
        <f>IF($C64&lt;&gt;"",'СПИСОК КЛАССА'!M64,"")</f>
        <v/>
      </c>
      <c r="F64" s="136"/>
      <c r="G64" s="136"/>
      <c r="H64" s="136"/>
      <c r="I64" s="136"/>
      <c r="J64" s="136"/>
      <c r="K64" s="136"/>
      <c r="L64" s="136"/>
      <c r="M64" s="136"/>
      <c r="N64" s="136"/>
      <c r="O64" s="136"/>
      <c r="P64" s="136"/>
      <c r="Q64" s="136"/>
      <c r="R64" s="136"/>
      <c r="S64" s="136"/>
      <c r="T64" s="136"/>
      <c r="U64" s="136"/>
      <c r="V64" s="136"/>
      <c r="W64" s="136"/>
      <c r="X64" s="230"/>
      <c r="Y64" s="230"/>
      <c r="Z64" s="230"/>
      <c r="AA64" s="230"/>
      <c r="AB64" s="229"/>
      <c r="AC64" s="229"/>
      <c r="AD64" s="229"/>
      <c r="AE64" s="229"/>
      <c r="AF64" s="229"/>
      <c r="AG64" s="86"/>
      <c r="AH64" s="86"/>
      <c r="AI64" s="86"/>
      <c r="AJ64" s="86"/>
      <c r="AK64" s="86"/>
      <c r="AL64" s="86"/>
      <c r="AM64" s="86"/>
      <c r="AN64" s="86"/>
      <c r="AO64" s="86"/>
      <c r="AP64" s="86"/>
      <c r="AQ64" s="86"/>
      <c r="AR64" s="86"/>
      <c r="AS64" s="86"/>
      <c r="AT64" s="100"/>
      <c r="AU64" s="371" t="str">
        <f t="shared" ca="1" si="17"/>
        <v/>
      </c>
      <c r="AV64" s="262" t="str">
        <f t="shared" si="18"/>
        <v/>
      </c>
      <c r="AW64" s="263" t="str">
        <f t="shared" si="19"/>
        <v/>
      </c>
      <c r="AX64" s="264" t="str">
        <f t="shared" si="20"/>
        <v/>
      </c>
      <c r="AY64" s="263" t="str">
        <f t="shared" si="21"/>
        <v/>
      </c>
      <c r="AZ64" s="264" t="str">
        <f t="shared" si="22"/>
        <v/>
      </c>
      <c r="BA64" s="282" t="str">
        <f t="shared" si="23"/>
        <v/>
      </c>
      <c r="BB64" s="261"/>
      <c r="BC64" s="283"/>
      <c r="BD64" s="283"/>
      <c r="BE64" s="283"/>
      <c r="BF64" s="283"/>
      <c r="BG64" s="283"/>
      <c r="BH64" s="283"/>
      <c r="BI64" s="283"/>
      <c r="BJ64" s="142"/>
      <c r="BK64" s="127" t="e">
        <f t="shared" si="24"/>
        <v>#N/A</v>
      </c>
      <c r="BL64" s="127" t="e">
        <f t="shared" si="25"/>
        <v>#N/A</v>
      </c>
      <c r="BM64" s="127" t="e">
        <f t="shared" si="26"/>
        <v>#N/A</v>
      </c>
      <c r="BN64" s="127" t="e">
        <f t="shared" si="27"/>
        <v>#N/A</v>
      </c>
      <c r="BO64" s="127" t="e">
        <f t="shared" si="28"/>
        <v>#N/A</v>
      </c>
      <c r="BP64" s="127" t="e">
        <f t="shared" si="29"/>
        <v>#N/A</v>
      </c>
      <c r="BQ64" s="127" t="e">
        <f t="shared" si="30"/>
        <v>#N/A</v>
      </c>
      <c r="BR64" s="127" t="e">
        <f t="shared" si="31"/>
        <v>#N/A</v>
      </c>
      <c r="BS64" s="127" t="e">
        <f t="shared" si="32"/>
        <v>#N/A</v>
      </c>
      <c r="BT64" s="127" t="e">
        <f t="shared" si="33"/>
        <v>#N/A</v>
      </c>
      <c r="BU64" s="127" t="e">
        <f t="shared" si="34"/>
        <v>#N/A</v>
      </c>
      <c r="BV64" s="127" t="e">
        <f t="shared" si="35"/>
        <v>#N/A</v>
      </c>
      <c r="BW64" s="127" t="e">
        <f t="shared" si="36"/>
        <v>#N/A</v>
      </c>
      <c r="BX64" s="127" t="e">
        <f t="shared" si="37"/>
        <v>#N/A</v>
      </c>
      <c r="BY64" s="142"/>
      <c r="BZ64" s="317" t="e">
        <f t="shared" si="38"/>
        <v>#N/A</v>
      </c>
      <c r="CA64" s="317" t="e">
        <f t="shared" si="39"/>
        <v>#N/A</v>
      </c>
      <c r="CB64" s="317" t="e">
        <f t="shared" si="40"/>
        <v>#N/A</v>
      </c>
      <c r="CC64" s="317" t="e">
        <f t="shared" si="41"/>
        <v>#N/A</v>
      </c>
      <c r="CD64" s="317" t="e">
        <f t="shared" si="42"/>
        <v>#N/A</v>
      </c>
      <c r="CE64" s="317" t="e">
        <f t="shared" si="43"/>
        <v>#N/A</v>
      </c>
      <c r="CF64" s="317" t="e">
        <f t="shared" si="44"/>
        <v>#N/A</v>
      </c>
      <c r="CG64" s="317" t="e">
        <f t="shared" si="45"/>
        <v>#N/A</v>
      </c>
      <c r="CH64" s="317" t="e">
        <f t="shared" si="46"/>
        <v>#N/A</v>
      </c>
      <c r="CI64" s="317" t="e">
        <f t="shared" si="47"/>
        <v>#N/A</v>
      </c>
      <c r="CJ64" s="142" t="e">
        <f t="shared" si="48"/>
        <v>#N/A</v>
      </c>
      <c r="CK64" s="142"/>
      <c r="CL64" s="142"/>
      <c r="CM64" s="142"/>
    </row>
    <row r="65" spans="1:93">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139"/>
      <c r="BC65" s="188"/>
      <c r="BD65" s="188"/>
      <c r="BE65" s="188"/>
      <c r="BF65" s="189"/>
      <c r="BG65" s="63"/>
      <c r="BH65" s="139"/>
      <c r="BI65" s="139"/>
      <c r="BJ65" s="139"/>
      <c r="BK65" s="139"/>
      <c r="BL65" s="139"/>
      <c r="BM65" s="139"/>
      <c r="BN65" s="139"/>
      <c r="BO65" s="139"/>
      <c r="BP65" s="139"/>
      <c r="BQ65" s="139"/>
      <c r="BR65" s="139"/>
      <c r="BS65" s="139"/>
      <c r="BT65" s="139"/>
      <c r="BU65" s="139"/>
      <c r="BV65" s="139"/>
      <c r="BW65" s="139"/>
      <c r="BX65" s="139"/>
      <c r="BY65" s="139"/>
      <c r="BZ65" s="139"/>
      <c r="CA65" s="139"/>
      <c r="CB65" s="139"/>
      <c r="CC65" s="139"/>
      <c r="CD65" s="139"/>
      <c r="CE65" s="139"/>
      <c r="CF65" s="139"/>
      <c r="CG65" s="139"/>
      <c r="CH65" s="139"/>
      <c r="CI65" s="139"/>
      <c r="CJ65" s="139"/>
      <c r="CK65" s="139"/>
      <c r="CL65" s="139"/>
      <c r="CM65" s="139"/>
      <c r="CN65" s="139"/>
      <c r="CO65" s="139"/>
    </row>
    <row r="66" spans="1:93">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139"/>
      <c r="BC66" s="188"/>
      <c r="BD66" s="188"/>
      <c r="BE66" s="188"/>
      <c r="BF66" s="189"/>
      <c r="BG66" s="63"/>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row>
    <row r="67" spans="1:93">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139"/>
      <c r="BC67" s="188"/>
      <c r="BD67" s="188"/>
      <c r="BE67" s="188"/>
      <c r="BF67" s="189"/>
      <c r="BG67" s="63"/>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row>
    <row r="68" spans="1:93">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139"/>
      <c r="BC68" s="188"/>
      <c r="BD68" s="188"/>
      <c r="BE68" s="188"/>
      <c r="BF68" s="189"/>
      <c r="BG68" s="63"/>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row>
    <row r="69" spans="1:93">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139"/>
      <c r="BC69" s="188"/>
      <c r="BD69" s="188"/>
      <c r="BE69" s="188"/>
      <c r="BF69" s="189"/>
      <c r="BG69" s="63"/>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row>
    <row r="70" spans="1:93">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139"/>
      <c r="BC70" s="188"/>
      <c r="BD70" s="188"/>
      <c r="BE70" s="188"/>
      <c r="BF70" s="189"/>
      <c r="BG70" s="63"/>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row>
    <row r="71" spans="1:93">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139"/>
      <c r="BC71" s="188"/>
      <c r="BD71" s="188"/>
      <c r="BE71" s="188"/>
      <c r="BF71" s="189"/>
      <c r="BG71" s="63"/>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c r="CH71" s="139"/>
      <c r="CI71" s="139"/>
      <c r="CJ71" s="139"/>
      <c r="CK71" s="139"/>
      <c r="CL71" s="139"/>
      <c r="CM71" s="139"/>
      <c r="CN71" s="139"/>
      <c r="CO71" s="139"/>
    </row>
    <row r="72" spans="1:93">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139"/>
      <c r="BC72" s="188"/>
      <c r="BD72" s="188"/>
      <c r="BE72" s="188"/>
      <c r="BF72" s="189"/>
      <c r="BG72" s="63"/>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row>
    <row r="73" spans="1:93">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139"/>
      <c r="BC73" s="188"/>
      <c r="BD73" s="188"/>
      <c r="BE73" s="188"/>
      <c r="BF73" s="189"/>
      <c r="BG73" s="63"/>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row>
    <row r="74" spans="1:93">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139"/>
      <c r="BC74" s="188"/>
      <c r="BD74" s="188"/>
      <c r="BE74" s="188"/>
      <c r="BF74" s="189"/>
      <c r="BG74" s="63"/>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row>
    <row r="75" spans="1:93">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139"/>
      <c r="BC75" s="188"/>
      <c r="BD75" s="188"/>
      <c r="BE75" s="188"/>
      <c r="BF75" s="189"/>
      <c r="BG75" s="63"/>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row>
    <row r="76" spans="1:93">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139"/>
      <c r="BC76" s="188"/>
      <c r="BD76" s="188"/>
      <c r="BE76" s="188"/>
      <c r="BF76" s="189"/>
      <c r="BG76" s="63"/>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row>
    <row r="77" spans="1:93">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139"/>
      <c r="BC77" s="188"/>
      <c r="BD77" s="188"/>
      <c r="BE77" s="188"/>
      <c r="BF77" s="189"/>
      <c r="BG77" s="63"/>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row>
    <row r="78" spans="1:93">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139"/>
      <c r="BC78" s="188"/>
      <c r="BD78" s="188"/>
      <c r="BE78" s="188"/>
      <c r="BF78" s="189"/>
      <c r="BG78" s="63"/>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row>
    <row r="79" spans="1:93">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139"/>
      <c r="BC79" s="188"/>
      <c r="BD79" s="188"/>
      <c r="BE79" s="188"/>
      <c r="BF79" s="189"/>
      <c r="BG79" s="63"/>
      <c r="BH79" s="139"/>
      <c r="BI79" s="139"/>
      <c r="BJ79" s="139"/>
      <c r="BK79" s="139"/>
      <c r="BL79" s="139"/>
      <c r="BM79" s="139"/>
      <c r="BN79" s="139"/>
      <c r="BO79" s="139"/>
      <c r="BP79" s="139"/>
      <c r="BQ79" s="139"/>
      <c r="BR79" s="139"/>
      <c r="BS79" s="139"/>
      <c r="BT79" s="139"/>
      <c r="BU79" s="139"/>
      <c r="BV79" s="139"/>
      <c r="BW79" s="139"/>
      <c r="BX79" s="139"/>
      <c r="BY79" s="139"/>
      <c r="BZ79" s="139"/>
      <c r="CA79" s="139"/>
      <c r="CB79" s="139"/>
      <c r="CC79" s="139"/>
      <c r="CD79" s="139"/>
      <c r="CE79" s="139"/>
      <c r="CF79" s="139"/>
      <c r="CG79" s="139"/>
      <c r="CH79" s="139"/>
      <c r="CI79" s="139"/>
      <c r="CJ79" s="139"/>
      <c r="CK79" s="139"/>
      <c r="CL79" s="139"/>
      <c r="CM79" s="139"/>
      <c r="CN79" s="139"/>
      <c r="CO79" s="139"/>
    </row>
    <row r="80" spans="1:93">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139"/>
      <c r="BC80" s="188"/>
      <c r="BD80" s="188"/>
      <c r="BE80" s="188"/>
      <c r="BF80" s="189"/>
      <c r="BG80" s="63"/>
      <c r="BH80" s="139"/>
      <c r="BI80" s="139"/>
      <c r="BJ80" s="139"/>
      <c r="BK80" s="139"/>
      <c r="BL80" s="139"/>
      <c r="BM80" s="139"/>
      <c r="BN80" s="139"/>
      <c r="BO80" s="139"/>
      <c r="BP80" s="139"/>
      <c r="BQ80" s="139"/>
      <c r="BR80" s="139"/>
      <c r="BS80" s="139"/>
      <c r="BT80" s="139"/>
      <c r="BU80" s="139"/>
      <c r="BV80" s="139"/>
      <c r="BW80" s="139"/>
      <c r="BX80" s="139"/>
      <c r="BY80" s="139"/>
      <c r="BZ80" s="139"/>
      <c r="CA80" s="139"/>
      <c r="CB80" s="139"/>
      <c r="CC80" s="139"/>
      <c r="CD80" s="139"/>
      <c r="CE80" s="139"/>
      <c r="CF80" s="139"/>
      <c r="CG80" s="139"/>
      <c r="CH80" s="139"/>
      <c r="CI80" s="139"/>
      <c r="CJ80" s="139"/>
      <c r="CK80" s="139"/>
      <c r="CL80" s="139"/>
      <c r="CM80" s="139"/>
      <c r="CN80" s="139"/>
      <c r="CO80" s="139"/>
    </row>
    <row r="81" spans="1:93">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139"/>
      <c r="BC81" s="188"/>
      <c r="BD81" s="188"/>
      <c r="BE81" s="188"/>
      <c r="BF81" s="189"/>
      <c r="BG81" s="63"/>
      <c r="BH81" s="139"/>
      <c r="BI81" s="139"/>
      <c r="BJ81" s="139"/>
      <c r="BK81" s="139"/>
      <c r="BL81" s="139"/>
      <c r="BM81" s="139"/>
      <c r="BN81" s="139"/>
      <c r="BO81" s="139"/>
      <c r="BP81" s="139"/>
      <c r="BQ81" s="139"/>
      <c r="BR81" s="139"/>
      <c r="BS81" s="139"/>
      <c r="BT81" s="139"/>
      <c r="BU81" s="139"/>
      <c r="BV81" s="139"/>
      <c r="BW81" s="139"/>
      <c r="BX81" s="139"/>
      <c r="BY81" s="139"/>
      <c r="BZ81" s="139"/>
      <c r="CA81" s="139"/>
      <c r="CB81" s="139"/>
      <c r="CC81" s="139"/>
      <c r="CD81" s="139"/>
      <c r="CE81" s="139"/>
      <c r="CF81" s="139"/>
      <c r="CG81" s="139"/>
      <c r="CH81" s="139"/>
      <c r="CI81" s="139"/>
      <c r="CJ81" s="139"/>
      <c r="CK81" s="139"/>
      <c r="CL81" s="139"/>
      <c r="CM81" s="139"/>
      <c r="CN81" s="139"/>
      <c r="CO81" s="139"/>
    </row>
    <row r="82" spans="1:93">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139"/>
      <c r="BC82" s="188"/>
      <c r="BD82" s="188"/>
      <c r="BE82" s="188"/>
      <c r="BF82" s="189"/>
      <c r="BG82" s="63"/>
      <c r="BH82" s="139"/>
      <c r="BI82" s="139"/>
      <c r="BJ82" s="139"/>
      <c r="BK82" s="139"/>
      <c r="BL82" s="139"/>
      <c r="BM82" s="139"/>
      <c r="BN82" s="139"/>
      <c r="BO82" s="139"/>
      <c r="BP82" s="139"/>
      <c r="BQ82" s="139"/>
      <c r="BR82" s="139"/>
      <c r="BS82" s="139"/>
      <c r="BT82" s="139"/>
      <c r="BU82" s="139"/>
      <c r="BV82" s="139"/>
      <c r="BW82" s="139"/>
      <c r="BX82" s="139"/>
      <c r="BY82" s="139"/>
      <c r="BZ82" s="139"/>
      <c r="CA82" s="139"/>
      <c r="CB82" s="139"/>
      <c r="CC82" s="139"/>
      <c r="CD82" s="139"/>
      <c r="CE82" s="139"/>
      <c r="CF82" s="139"/>
      <c r="CG82" s="139"/>
      <c r="CH82" s="139"/>
      <c r="CI82" s="139"/>
      <c r="CJ82" s="139"/>
      <c r="CK82" s="139"/>
      <c r="CL82" s="139"/>
      <c r="CM82" s="139"/>
      <c r="CN82" s="139"/>
      <c r="CO82" s="139"/>
    </row>
    <row r="83" spans="1:93">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139"/>
      <c r="BC83" s="188"/>
      <c r="BD83" s="188"/>
      <c r="BE83" s="188"/>
      <c r="BF83" s="189"/>
      <c r="BG83" s="63"/>
      <c r="BH83" s="139"/>
      <c r="BI83" s="139"/>
      <c r="BJ83" s="139"/>
      <c r="BK83" s="139"/>
      <c r="BL83" s="139"/>
      <c r="BM83" s="139"/>
      <c r="BN83" s="139"/>
      <c r="BO83" s="139"/>
      <c r="BP83" s="139"/>
      <c r="BQ83" s="139"/>
      <c r="BR83" s="139"/>
      <c r="BS83" s="139"/>
      <c r="BT83" s="139"/>
      <c r="BU83" s="139"/>
      <c r="BV83" s="139"/>
      <c r="BW83" s="139"/>
      <c r="BX83" s="139"/>
      <c r="BY83" s="139"/>
      <c r="BZ83" s="139"/>
      <c r="CA83" s="139"/>
      <c r="CB83" s="139"/>
      <c r="CC83" s="139"/>
      <c r="CD83" s="139"/>
      <c r="CE83" s="139"/>
      <c r="CF83" s="139"/>
      <c r="CG83" s="139"/>
      <c r="CH83" s="139"/>
      <c r="CI83" s="139"/>
      <c r="CJ83" s="139"/>
      <c r="CK83" s="139"/>
      <c r="CL83" s="139"/>
      <c r="CM83" s="139"/>
      <c r="CN83" s="139"/>
      <c r="CO83" s="139"/>
    </row>
    <row r="84" spans="1:93">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139"/>
      <c r="BC84" s="188"/>
      <c r="BD84" s="188"/>
      <c r="BE84" s="188"/>
      <c r="BF84" s="189"/>
      <c r="BG84" s="63"/>
      <c r="BH84" s="139"/>
      <c r="BI84" s="139"/>
      <c r="BJ84" s="139"/>
      <c r="BK84" s="139"/>
      <c r="BL84" s="139"/>
      <c r="BM84" s="139"/>
      <c r="BN84" s="139"/>
      <c r="BO84" s="139"/>
      <c r="BP84" s="139"/>
      <c r="BQ84" s="139"/>
      <c r="BR84" s="139"/>
      <c r="BS84" s="139"/>
      <c r="BT84" s="139"/>
      <c r="BU84" s="139"/>
      <c r="BV84" s="139"/>
      <c r="BW84" s="139"/>
      <c r="BX84" s="139"/>
      <c r="BY84" s="139"/>
      <c r="BZ84" s="139"/>
      <c r="CA84" s="139"/>
      <c r="CB84" s="139"/>
      <c r="CC84" s="139"/>
      <c r="CD84" s="139"/>
      <c r="CE84" s="139"/>
      <c r="CF84" s="139"/>
      <c r="CG84" s="139"/>
      <c r="CH84" s="139"/>
      <c r="CI84" s="139"/>
      <c r="CJ84" s="139"/>
      <c r="CK84" s="139"/>
      <c r="CL84" s="139"/>
      <c r="CM84" s="139"/>
      <c r="CN84" s="139"/>
      <c r="CO84" s="139"/>
    </row>
    <row r="85" spans="1:93">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139"/>
      <c r="BC85" s="188"/>
      <c r="BD85" s="188"/>
      <c r="BE85" s="188"/>
      <c r="BF85" s="189"/>
      <c r="BG85" s="63"/>
      <c r="BH85" s="139"/>
      <c r="BI85" s="139"/>
      <c r="BJ85" s="139"/>
      <c r="BK85" s="139"/>
      <c r="BL85" s="139"/>
      <c r="BM85" s="139"/>
      <c r="BN85" s="139"/>
      <c r="BO85" s="139"/>
      <c r="BP85" s="139"/>
      <c r="BQ85" s="139"/>
      <c r="BR85" s="139"/>
      <c r="BS85" s="139"/>
      <c r="BT85" s="139"/>
      <c r="BU85" s="139"/>
      <c r="BV85" s="139"/>
      <c r="BW85" s="139"/>
      <c r="BX85" s="139"/>
      <c r="BY85" s="139"/>
      <c r="BZ85" s="139"/>
      <c r="CA85" s="139"/>
      <c r="CB85" s="139"/>
      <c r="CC85" s="139"/>
      <c r="CD85" s="139"/>
      <c r="CE85" s="139"/>
      <c r="CF85" s="139"/>
      <c r="CG85" s="139"/>
      <c r="CH85" s="139"/>
      <c r="CI85" s="139"/>
      <c r="CJ85" s="139"/>
      <c r="CK85" s="139"/>
      <c r="CL85" s="139"/>
      <c r="CM85" s="139"/>
      <c r="CN85" s="139"/>
      <c r="CO85" s="139"/>
    </row>
    <row r="86" spans="1:93">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139"/>
      <c r="BC86" s="188"/>
      <c r="BD86" s="188"/>
      <c r="BE86" s="188"/>
      <c r="BF86" s="189"/>
      <c r="BG86" s="63"/>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39"/>
      <c r="CI86" s="139"/>
      <c r="CJ86" s="139"/>
      <c r="CK86" s="139"/>
      <c r="CL86" s="139"/>
      <c r="CM86" s="139"/>
      <c r="CN86" s="139"/>
      <c r="CO86" s="139"/>
    </row>
    <row r="87" spans="1:93">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139"/>
      <c r="BC87" s="188"/>
      <c r="BD87" s="188"/>
      <c r="BE87" s="188"/>
      <c r="BF87" s="189"/>
      <c r="BG87" s="63"/>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row>
    <row r="88" spans="1:93">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139"/>
      <c r="BC88" s="188"/>
      <c r="BD88" s="188"/>
      <c r="BE88" s="188"/>
      <c r="BF88" s="189"/>
      <c r="BG88" s="63"/>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row>
    <row r="89" spans="1:93">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139"/>
      <c r="BC89" s="188"/>
      <c r="BD89" s="188"/>
      <c r="BE89" s="188"/>
      <c r="BF89" s="189"/>
      <c r="BG89" s="63"/>
      <c r="BH89" s="139"/>
      <c r="BI89" s="139"/>
      <c r="BJ89" s="139"/>
      <c r="BK89" s="139"/>
      <c r="BL89" s="139"/>
      <c r="BM89" s="139"/>
      <c r="BN89" s="139"/>
      <c r="BO89" s="139"/>
      <c r="BP89" s="139"/>
      <c r="BQ89" s="139"/>
      <c r="BR89" s="139"/>
      <c r="BS89" s="139"/>
      <c r="BT89" s="139"/>
      <c r="BU89" s="139"/>
      <c r="BV89" s="139"/>
      <c r="BW89" s="139"/>
      <c r="BX89" s="139"/>
      <c r="BY89" s="139"/>
      <c r="BZ89" s="139"/>
      <c r="CA89" s="139"/>
      <c r="CB89" s="139"/>
      <c r="CC89" s="139"/>
      <c r="CD89" s="139"/>
      <c r="CE89" s="139"/>
      <c r="CF89" s="139"/>
      <c r="CG89" s="139"/>
      <c r="CH89" s="139"/>
      <c r="CI89" s="139"/>
      <c r="CJ89" s="139"/>
      <c r="CK89" s="139"/>
      <c r="CL89" s="139"/>
      <c r="CM89" s="139"/>
      <c r="CN89" s="139"/>
      <c r="CO89" s="139"/>
    </row>
    <row r="90" spans="1:93">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139"/>
      <c r="BC90" s="188"/>
      <c r="BD90" s="188"/>
      <c r="BE90" s="188"/>
      <c r="BF90" s="189"/>
      <c r="BG90" s="63"/>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c r="CH90" s="139"/>
      <c r="CI90" s="139"/>
      <c r="CJ90" s="139"/>
      <c r="CK90" s="139"/>
      <c r="CL90" s="139"/>
      <c r="CM90" s="139"/>
      <c r="CN90" s="139"/>
      <c r="CO90" s="139"/>
    </row>
    <row r="91" spans="1:93">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139"/>
      <c r="BC91" s="188"/>
      <c r="BD91" s="188"/>
      <c r="BE91" s="188"/>
      <c r="BF91" s="189"/>
      <c r="BG91" s="63"/>
      <c r="BH91" s="139"/>
      <c r="BI91" s="139"/>
      <c r="BJ91" s="139"/>
      <c r="BK91" s="139"/>
      <c r="BL91" s="139"/>
      <c r="BM91" s="139"/>
      <c r="BN91" s="139"/>
      <c r="BO91" s="139"/>
      <c r="BP91" s="139"/>
      <c r="BQ91" s="139"/>
      <c r="BR91" s="139"/>
      <c r="BS91" s="139"/>
      <c r="BT91" s="139"/>
      <c r="BU91" s="139"/>
      <c r="BV91" s="139"/>
      <c r="BW91" s="139"/>
      <c r="BX91" s="139"/>
      <c r="BY91" s="139"/>
      <c r="BZ91" s="139"/>
      <c r="CA91" s="139"/>
      <c r="CB91" s="139"/>
      <c r="CC91" s="139"/>
      <c r="CD91" s="139"/>
      <c r="CE91" s="139"/>
      <c r="CF91" s="139"/>
      <c r="CG91" s="139"/>
      <c r="CH91" s="139"/>
      <c r="CI91" s="139"/>
      <c r="CJ91" s="139"/>
      <c r="CK91" s="139"/>
      <c r="CL91" s="139"/>
      <c r="CM91" s="139"/>
      <c r="CN91" s="139"/>
      <c r="CO91" s="139"/>
    </row>
    <row r="92" spans="1:93">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139"/>
      <c r="BC92" s="188"/>
      <c r="BD92" s="188"/>
      <c r="BE92" s="188"/>
      <c r="BF92" s="189"/>
      <c r="BG92" s="63"/>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39"/>
      <c r="CD92" s="139"/>
      <c r="CE92" s="139"/>
      <c r="CF92" s="139"/>
      <c r="CG92" s="139"/>
      <c r="CH92" s="139"/>
      <c r="CI92" s="139"/>
      <c r="CJ92" s="139"/>
      <c r="CK92" s="139"/>
      <c r="CL92" s="139"/>
      <c r="CM92" s="139"/>
      <c r="CN92" s="139"/>
      <c r="CO92" s="139"/>
    </row>
    <row r="93" spans="1:93">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139"/>
      <c r="BC93" s="188"/>
      <c r="BD93" s="188"/>
      <c r="BE93" s="188"/>
      <c r="BF93" s="189"/>
      <c r="BG93" s="63"/>
      <c r="BH93" s="139"/>
      <c r="BI93" s="139"/>
      <c r="BJ93" s="139"/>
      <c r="BK93" s="139"/>
      <c r="BL93" s="139"/>
      <c r="BM93" s="139"/>
      <c r="BN93" s="139"/>
      <c r="BO93" s="139"/>
      <c r="BP93" s="139"/>
      <c r="BQ93" s="139"/>
      <c r="BR93" s="139"/>
      <c r="BS93" s="139"/>
      <c r="BT93" s="139"/>
      <c r="BU93" s="139"/>
      <c r="BV93" s="139"/>
      <c r="BW93" s="139"/>
      <c r="BX93" s="139"/>
      <c r="BY93" s="139"/>
      <c r="BZ93" s="139"/>
      <c r="CA93" s="139"/>
      <c r="CB93" s="139"/>
      <c r="CC93" s="139"/>
      <c r="CD93" s="139"/>
      <c r="CE93" s="139"/>
      <c r="CF93" s="139"/>
      <c r="CG93" s="139"/>
      <c r="CH93" s="139"/>
      <c r="CI93" s="139"/>
      <c r="CJ93" s="139"/>
      <c r="CK93" s="139"/>
      <c r="CL93" s="139"/>
      <c r="CM93" s="139"/>
      <c r="CN93" s="139"/>
      <c r="CO93" s="139"/>
    </row>
    <row r="94" spans="1:93">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139"/>
      <c r="BC94" s="188"/>
      <c r="BD94" s="188"/>
      <c r="BE94" s="188"/>
      <c r="BF94" s="189"/>
      <c r="BG94" s="63"/>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c r="CO94" s="139"/>
    </row>
    <row r="95" spans="1:93">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139"/>
      <c r="BC95" s="188"/>
      <c r="BD95" s="188"/>
      <c r="BE95" s="188"/>
      <c r="BF95" s="189"/>
      <c r="BG95" s="63"/>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39"/>
      <c r="CD95" s="139"/>
      <c r="CE95" s="139"/>
      <c r="CF95" s="139"/>
      <c r="CG95" s="139"/>
      <c r="CH95" s="139"/>
      <c r="CI95" s="139"/>
      <c r="CJ95" s="139"/>
      <c r="CK95" s="139"/>
      <c r="CL95" s="139"/>
      <c r="CM95" s="139"/>
      <c r="CN95" s="139"/>
      <c r="CO95" s="139"/>
    </row>
    <row r="96" spans="1:93">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139"/>
      <c r="BC96" s="188"/>
      <c r="BD96" s="188"/>
      <c r="BE96" s="188"/>
      <c r="BF96" s="189"/>
      <c r="BG96" s="63"/>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c r="CO96" s="139"/>
    </row>
    <row r="97" spans="1:93">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139"/>
      <c r="BC97" s="188"/>
      <c r="BD97" s="188"/>
      <c r="BE97" s="188"/>
      <c r="BF97" s="189"/>
      <c r="BG97" s="63"/>
      <c r="BH97" s="139"/>
      <c r="BI97" s="139"/>
      <c r="BJ97" s="139"/>
      <c r="BK97" s="139"/>
      <c r="BL97" s="139"/>
      <c r="BM97" s="139"/>
      <c r="BN97" s="139"/>
      <c r="BO97" s="139"/>
      <c r="BP97" s="139"/>
      <c r="BQ97" s="139"/>
      <c r="BR97" s="139"/>
      <c r="BS97" s="139"/>
      <c r="BT97" s="139"/>
      <c r="BU97" s="139"/>
      <c r="BV97" s="139"/>
      <c r="BW97" s="139"/>
      <c r="BX97" s="139"/>
      <c r="BY97" s="139"/>
      <c r="BZ97" s="139"/>
      <c r="CA97" s="139"/>
      <c r="CB97" s="139"/>
      <c r="CC97" s="139"/>
      <c r="CD97" s="139"/>
      <c r="CE97" s="139"/>
      <c r="CF97" s="139"/>
      <c r="CG97" s="139"/>
      <c r="CH97" s="139"/>
      <c r="CI97" s="139"/>
      <c r="CJ97" s="139"/>
      <c r="CK97" s="139"/>
      <c r="CL97" s="139"/>
      <c r="CM97" s="139"/>
      <c r="CN97" s="139"/>
      <c r="CO97" s="139"/>
    </row>
    <row r="98" spans="1:93">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139"/>
      <c r="BC98" s="188"/>
      <c r="BD98" s="188"/>
      <c r="BE98" s="188"/>
      <c r="BF98" s="189"/>
      <c r="BG98" s="63"/>
      <c r="BH98" s="139"/>
      <c r="BI98" s="139"/>
      <c r="BJ98" s="139"/>
      <c r="BK98" s="139"/>
      <c r="BL98" s="139"/>
      <c r="BM98" s="139"/>
      <c r="BN98" s="139"/>
      <c r="BO98" s="139"/>
      <c r="BP98" s="139"/>
      <c r="BQ98" s="139"/>
      <c r="BR98" s="139"/>
      <c r="BS98" s="139"/>
      <c r="BT98" s="139"/>
      <c r="BU98" s="139"/>
      <c r="BV98" s="139"/>
      <c r="BW98" s="139"/>
      <c r="BX98" s="139"/>
      <c r="BY98" s="139"/>
      <c r="BZ98" s="139"/>
      <c r="CA98" s="139"/>
      <c r="CB98" s="139"/>
      <c r="CC98" s="139"/>
      <c r="CD98" s="139"/>
      <c r="CE98" s="139"/>
      <c r="CF98" s="139"/>
      <c r="CG98" s="139"/>
      <c r="CH98" s="139"/>
      <c r="CI98" s="139"/>
      <c r="CJ98" s="139"/>
      <c r="CK98" s="139"/>
      <c r="CL98" s="139"/>
      <c r="CM98" s="139"/>
      <c r="CN98" s="139"/>
      <c r="CO98" s="139"/>
    </row>
    <row r="99" spans="1:93">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139"/>
      <c r="BC99" s="188"/>
      <c r="BD99" s="188"/>
      <c r="BE99" s="188"/>
      <c r="BF99" s="189"/>
      <c r="BG99" s="63"/>
      <c r="BH99" s="139"/>
      <c r="BI99" s="139"/>
      <c r="BJ99" s="139"/>
      <c r="BK99" s="139"/>
      <c r="BL99" s="139"/>
      <c r="BM99" s="139"/>
      <c r="BN99" s="139"/>
      <c r="BO99" s="139"/>
      <c r="BP99" s="139"/>
      <c r="BQ99" s="139"/>
      <c r="BR99" s="139"/>
      <c r="BS99" s="139"/>
      <c r="BT99" s="139"/>
      <c r="BU99" s="139"/>
      <c r="BV99" s="139"/>
      <c r="BW99" s="139"/>
      <c r="BX99" s="139"/>
      <c r="BY99" s="139"/>
      <c r="BZ99" s="139"/>
      <c r="CA99" s="139"/>
      <c r="CB99" s="139"/>
      <c r="CC99" s="139"/>
      <c r="CD99" s="139"/>
      <c r="CE99" s="139"/>
      <c r="CF99" s="139"/>
      <c r="CG99" s="139"/>
      <c r="CH99" s="139"/>
      <c r="CI99" s="139"/>
      <c r="CJ99" s="139"/>
      <c r="CK99" s="139"/>
      <c r="CL99" s="139"/>
      <c r="CM99" s="139"/>
      <c r="CN99" s="139"/>
      <c r="CO99" s="139"/>
    </row>
    <row r="100" spans="1:93">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139"/>
      <c r="BC100" s="188"/>
      <c r="BD100" s="188"/>
      <c r="BE100" s="188"/>
      <c r="BF100" s="189"/>
      <c r="BG100" s="63"/>
      <c r="BH100" s="139"/>
      <c r="BI100" s="139"/>
      <c r="BJ100" s="139"/>
      <c r="BK100" s="139"/>
      <c r="BL100" s="139"/>
      <c r="BM100" s="139"/>
      <c r="BN100" s="139"/>
      <c r="BO100" s="139"/>
      <c r="BP100" s="139"/>
      <c r="BQ100" s="139"/>
      <c r="BR100" s="139"/>
      <c r="BS100" s="139"/>
      <c r="BT100" s="139"/>
      <c r="BU100" s="139"/>
      <c r="BV100" s="139"/>
      <c r="BW100" s="139"/>
      <c r="BX100" s="139"/>
      <c r="BY100" s="139"/>
      <c r="BZ100" s="139"/>
      <c r="CA100" s="139"/>
      <c r="CB100" s="139"/>
      <c r="CC100" s="139"/>
      <c r="CD100" s="139"/>
      <c r="CE100" s="139"/>
      <c r="CF100" s="139"/>
      <c r="CG100" s="139"/>
      <c r="CH100" s="139"/>
      <c r="CI100" s="139"/>
      <c r="CJ100" s="139"/>
      <c r="CK100" s="139"/>
      <c r="CL100" s="139"/>
      <c r="CM100" s="139"/>
      <c r="CN100" s="139"/>
      <c r="CO100" s="139"/>
    </row>
    <row r="101" spans="1:93">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139"/>
      <c r="BC101" s="188"/>
      <c r="BD101" s="188"/>
      <c r="BE101" s="188"/>
      <c r="BF101" s="189"/>
      <c r="BG101" s="63"/>
      <c r="BH101" s="139"/>
      <c r="BI101" s="139"/>
      <c r="BJ101" s="139"/>
      <c r="BK101" s="139"/>
      <c r="BL101" s="139"/>
      <c r="BM101" s="139"/>
      <c r="BN101" s="139"/>
      <c r="BO101" s="139"/>
      <c r="BP101" s="139"/>
      <c r="BQ101" s="139"/>
      <c r="BR101" s="139"/>
      <c r="BS101" s="139"/>
      <c r="BT101" s="139"/>
      <c r="BU101" s="139"/>
      <c r="BV101" s="139"/>
      <c r="BW101" s="139"/>
      <c r="BX101" s="139"/>
      <c r="BY101" s="139"/>
      <c r="BZ101" s="139"/>
      <c r="CA101" s="139"/>
      <c r="CB101" s="139"/>
      <c r="CC101" s="139"/>
      <c r="CD101" s="139"/>
      <c r="CE101" s="139"/>
      <c r="CF101" s="139"/>
      <c r="CG101" s="139"/>
      <c r="CH101" s="139"/>
      <c r="CI101" s="139"/>
      <c r="CJ101" s="139"/>
      <c r="CK101" s="139"/>
      <c r="CL101" s="139"/>
      <c r="CM101" s="139"/>
      <c r="CN101" s="139"/>
      <c r="CO101" s="139"/>
    </row>
    <row r="102" spans="1:93">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139"/>
      <c r="BC102" s="188"/>
      <c r="BD102" s="188"/>
      <c r="BE102" s="188"/>
      <c r="BF102" s="189"/>
      <c r="BG102" s="63"/>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39"/>
      <c r="CH102" s="139"/>
      <c r="CI102" s="139"/>
      <c r="CJ102" s="139"/>
      <c r="CK102" s="139"/>
      <c r="CL102" s="139"/>
      <c r="CM102" s="139"/>
      <c r="CN102" s="139"/>
      <c r="CO102" s="139"/>
    </row>
    <row r="103" spans="1:93">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139"/>
      <c r="BC103" s="188"/>
      <c r="BD103" s="188"/>
      <c r="BE103" s="188"/>
      <c r="BF103" s="189"/>
      <c r="BG103" s="63"/>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c r="CB103" s="139"/>
      <c r="CC103" s="139"/>
      <c r="CD103" s="139"/>
      <c r="CE103" s="139"/>
      <c r="CF103" s="139"/>
      <c r="CG103" s="139"/>
      <c r="CH103" s="139"/>
      <c r="CI103" s="139"/>
      <c r="CJ103" s="139"/>
      <c r="CK103" s="139"/>
      <c r="CL103" s="139"/>
      <c r="CM103" s="139"/>
      <c r="CN103" s="139"/>
      <c r="CO103" s="139"/>
    </row>
    <row r="104" spans="1:93">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139"/>
      <c r="BC104" s="188"/>
      <c r="BD104" s="188"/>
      <c r="BE104" s="188"/>
      <c r="BF104" s="189"/>
      <c r="BG104" s="63"/>
      <c r="BH104" s="139"/>
      <c r="BI104" s="139"/>
      <c r="BJ104" s="139"/>
      <c r="BK104" s="139"/>
      <c r="BL104" s="139"/>
      <c r="BM104" s="139"/>
      <c r="BN104" s="139"/>
      <c r="BO104" s="139"/>
      <c r="BP104" s="139"/>
      <c r="BQ104" s="139"/>
      <c r="BR104" s="139"/>
      <c r="BS104" s="139"/>
      <c r="BT104" s="139"/>
      <c r="BU104" s="139"/>
      <c r="BV104" s="139"/>
      <c r="BW104" s="139"/>
      <c r="BX104" s="139"/>
      <c r="BY104" s="139"/>
      <c r="BZ104" s="139"/>
      <c r="CA104" s="139"/>
      <c r="CB104" s="139"/>
      <c r="CC104" s="139"/>
      <c r="CD104" s="139"/>
      <c r="CE104" s="139"/>
      <c r="CF104" s="139"/>
      <c r="CG104" s="139"/>
      <c r="CH104" s="139"/>
      <c r="CI104" s="139"/>
      <c r="CJ104" s="139"/>
      <c r="CK104" s="139"/>
      <c r="CL104" s="139"/>
      <c r="CM104" s="139"/>
      <c r="CN104" s="139"/>
      <c r="CO104" s="139"/>
    </row>
    <row r="105" spans="1:93">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139"/>
      <c r="BC105" s="188"/>
      <c r="BD105" s="188"/>
      <c r="BE105" s="188"/>
      <c r="BF105" s="189"/>
      <c r="BG105" s="63"/>
      <c r="BH105" s="139"/>
      <c r="BI105" s="139"/>
      <c r="BJ105" s="139"/>
      <c r="BK105" s="139"/>
      <c r="BL105" s="139"/>
      <c r="BM105" s="139"/>
      <c r="BN105" s="139"/>
      <c r="BO105" s="139"/>
      <c r="BP105" s="139"/>
      <c r="BQ105" s="139"/>
      <c r="BR105" s="139"/>
      <c r="BS105" s="139"/>
      <c r="BT105" s="139"/>
      <c r="BU105" s="139"/>
      <c r="BV105" s="139"/>
      <c r="BW105" s="139"/>
      <c r="BX105" s="139"/>
      <c r="BY105" s="139"/>
      <c r="BZ105" s="139"/>
      <c r="CA105" s="139"/>
      <c r="CB105" s="139"/>
      <c r="CC105" s="139"/>
      <c r="CD105" s="139"/>
      <c r="CE105" s="139"/>
      <c r="CF105" s="139"/>
      <c r="CG105" s="139"/>
      <c r="CH105" s="139"/>
      <c r="CI105" s="139"/>
      <c r="CJ105" s="139"/>
      <c r="CK105" s="139"/>
      <c r="CL105" s="139"/>
      <c r="CM105" s="139"/>
      <c r="CN105" s="139"/>
      <c r="CO105" s="139"/>
    </row>
    <row r="106" spans="1:93">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139"/>
      <c r="BC106" s="188"/>
      <c r="BD106" s="188"/>
      <c r="BE106" s="188"/>
      <c r="BF106" s="189"/>
      <c r="BG106" s="63"/>
      <c r="BH106" s="139"/>
      <c r="BI106" s="139"/>
      <c r="BJ106" s="139"/>
      <c r="BK106" s="139"/>
      <c r="BL106" s="139"/>
      <c r="BM106" s="139"/>
      <c r="BN106" s="139"/>
      <c r="BO106" s="139"/>
      <c r="BP106" s="139"/>
      <c r="BQ106" s="139"/>
      <c r="BR106" s="139"/>
      <c r="BS106" s="139"/>
      <c r="BT106" s="139"/>
      <c r="BU106" s="139"/>
      <c r="BV106" s="139"/>
      <c r="BW106" s="139"/>
      <c r="BX106" s="139"/>
      <c r="BY106" s="139"/>
      <c r="BZ106" s="139"/>
      <c r="CA106" s="139"/>
      <c r="CB106" s="139"/>
      <c r="CC106" s="139"/>
      <c r="CD106" s="139"/>
      <c r="CE106" s="139"/>
      <c r="CF106" s="139"/>
      <c r="CG106" s="139"/>
      <c r="CH106" s="139"/>
      <c r="CI106" s="139"/>
      <c r="CJ106" s="139"/>
      <c r="CK106" s="139"/>
      <c r="CL106" s="139"/>
      <c r="CM106" s="139"/>
      <c r="CN106" s="139"/>
      <c r="CO106" s="139"/>
    </row>
    <row r="107" spans="1:93">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139"/>
      <c r="BC107" s="188"/>
      <c r="BD107" s="188"/>
      <c r="BE107" s="188"/>
      <c r="BF107" s="189"/>
      <c r="BG107" s="63"/>
      <c r="BH107" s="139"/>
      <c r="BI107" s="139"/>
      <c r="BJ107" s="139"/>
      <c r="BK107" s="139"/>
      <c r="BL107" s="139"/>
      <c r="BM107" s="139"/>
      <c r="BN107" s="139"/>
      <c r="BO107" s="139"/>
      <c r="BP107" s="139"/>
      <c r="BQ107" s="139"/>
      <c r="BR107" s="139"/>
      <c r="BS107" s="139"/>
      <c r="BT107" s="139"/>
      <c r="BU107" s="139"/>
      <c r="BV107" s="139"/>
      <c r="BW107" s="139"/>
      <c r="BX107" s="139"/>
      <c r="BY107" s="139"/>
      <c r="BZ107" s="139"/>
      <c r="CA107" s="139"/>
      <c r="CB107" s="139"/>
      <c r="CC107" s="139"/>
      <c r="CD107" s="139"/>
      <c r="CE107" s="139"/>
      <c r="CF107" s="139"/>
      <c r="CG107" s="139"/>
      <c r="CH107" s="139"/>
      <c r="CI107" s="139"/>
      <c r="CJ107" s="139"/>
      <c r="CK107" s="139"/>
      <c r="CL107" s="139"/>
      <c r="CM107" s="139"/>
      <c r="CN107" s="139"/>
      <c r="CO107" s="139"/>
    </row>
    <row r="108" spans="1:93">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139"/>
      <c r="BC108" s="188"/>
      <c r="BD108" s="188"/>
      <c r="BE108" s="188"/>
      <c r="BF108" s="189"/>
      <c r="BG108" s="63"/>
      <c r="BH108" s="139"/>
      <c r="BI108" s="139"/>
      <c r="BJ108" s="139"/>
      <c r="BK108" s="139"/>
      <c r="BL108" s="139"/>
      <c r="BM108" s="139"/>
      <c r="BN108" s="139"/>
      <c r="BO108" s="139"/>
      <c r="BP108" s="139"/>
      <c r="BQ108" s="139"/>
      <c r="BR108" s="139"/>
      <c r="BS108" s="139"/>
      <c r="BT108" s="139"/>
      <c r="BU108" s="139"/>
      <c r="BV108" s="139"/>
      <c r="BW108" s="139"/>
      <c r="BX108" s="139"/>
      <c r="BY108" s="139"/>
      <c r="BZ108" s="139"/>
      <c r="CA108" s="139"/>
      <c r="CB108" s="139"/>
      <c r="CC108" s="139"/>
      <c r="CD108" s="139"/>
      <c r="CE108" s="139"/>
      <c r="CF108" s="139"/>
      <c r="CG108" s="139"/>
      <c r="CH108" s="139"/>
      <c r="CI108" s="139"/>
      <c r="CJ108" s="139"/>
      <c r="CK108" s="139"/>
      <c r="CL108" s="139"/>
      <c r="CM108" s="139"/>
      <c r="CN108" s="139"/>
      <c r="CO108" s="139"/>
    </row>
    <row r="109" spans="1:93">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139"/>
      <c r="BC109" s="188"/>
      <c r="BD109" s="188"/>
      <c r="BE109" s="188"/>
      <c r="BF109" s="189"/>
      <c r="BG109" s="63"/>
      <c r="BH109" s="139"/>
      <c r="BI109" s="139"/>
      <c r="BJ109" s="139"/>
      <c r="BK109" s="139"/>
      <c r="BL109" s="139"/>
      <c r="BM109" s="139"/>
      <c r="BN109" s="139"/>
      <c r="BO109" s="139"/>
      <c r="BP109" s="139"/>
      <c r="BQ109" s="139"/>
      <c r="BR109" s="139"/>
      <c r="BS109" s="139"/>
      <c r="BT109" s="139"/>
      <c r="BU109" s="139"/>
      <c r="BV109" s="139"/>
      <c r="BW109" s="139"/>
      <c r="BX109" s="139"/>
      <c r="BY109" s="139"/>
      <c r="BZ109" s="139"/>
      <c r="CA109" s="139"/>
      <c r="CB109" s="139"/>
      <c r="CC109" s="139"/>
      <c r="CD109" s="139"/>
      <c r="CE109" s="139"/>
      <c r="CF109" s="139"/>
      <c r="CG109" s="139"/>
      <c r="CH109" s="139"/>
      <c r="CI109" s="139"/>
      <c r="CJ109" s="139"/>
      <c r="CK109" s="139"/>
      <c r="CL109" s="139"/>
      <c r="CM109" s="139"/>
      <c r="CN109" s="139"/>
      <c r="CO109" s="139"/>
    </row>
    <row r="110" spans="1:93">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139"/>
      <c r="BC110" s="188"/>
      <c r="BD110" s="188"/>
      <c r="BE110" s="188"/>
      <c r="BF110" s="189"/>
      <c r="BG110" s="63"/>
      <c r="BH110" s="139"/>
      <c r="BI110" s="139"/>
      <c r="BJ110" s="139"/>
      <c r="BK110" s="139"/>
      <c r="BL110" s="139"/>
      <c r="BM110" s="139"/>
      <c r="BN110" s="139"/>
      <c r="BO110" s="139"/>
      <c r="BP110" s="139"/>
      <c r="BQ110" s="139"/>
      <c r="BR110" s="139"/>
      <c r="BS110" s="139"/>
      <c r="BT110" s="139"/>
      <c r="BU110" s="139"/>
      <c r="BV110" s="139"/>
      <c r="BW110" s="139"/>
      <c r="BX110" s="139"/>
      <c r="BY110" s="139"/>
      <c r="BZ110" s="139"/>
      <c r="CA110" s="139"/>
      <c r="CB110" s="139"/>
      <c r="CC110" s="139"/>
      <c r="CD110" s="139"/>
      <c r="CE110" s="139"/>
      <c r="CF110" s="139"/>
      <c r="CG110" s="139"/>
      <c r="CH110" s="139"/>
      <c r="CI110" s="139"/>
      <c r="CJ110" s="139"/>
      <c r="CK110" s="139"/>
      <c r="CL110" s="139"/>
      <c r="CM110" s="139"/>
      <c r="CN110" s="139"/>
      <c r="CO110" s="139"/>
    </row>
    <row r="111" spans="1:93">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139"/>
      <c r="BC111" s="188"/>
      <c r="BD111" s="188"/>
      <c r="BE111" s="188"/>
      <c r="BF111" s="189"/>
      <c r="BG111" s="63"/>
      <c r="BH111" s="139"/>
      <c r="BI111" s="139"/>
      <c r="BJ111" s="139"/>
      <c r="BK111" s="139"/>
      <c r="BL111" s="139"/>
      <c r="BM111" s="139"/>
      <c r="BN111" s="139"/>
      <c r="BO111" s="139"/>
      <c r="BP111" s="139"/>
      <c r="BQ111" s="139"/>
      <c r="BR111" s="139"/>
      <c r="BS111" s="139"/>
      <c r="BT111" s="139"/>
      <c r="BU111" s="139"/>
      <c r="BV111" s="139"/>
      <c r="BW111" s="139"/>
      <c r="BX111" s="139"/>
      <c r="BY111" s="139"/>
      <c r="BZ111" s="139"/>
      <c r="CA111" s="139"/>
      <c r="CB111" s="139"/>
      <c r="CC111" s="139"/>
      <c r="CD111" s="139"/>
      <c r="CE111" s="139"/>
      <c r="CF111" s="139"/>
      <c r="CG111" s="139"/>
      <c r="CH111" s="139"/>
      <c r="CI111" s="139"/>
      <c r="CJ111" s="139"/>
      <c r="CK111" s="139"/>
      <c r="CL111" s="139"/>
      <c r="CM111" s="139"/>
      <c r="CN111" s="139"/>
      <c r="CO111" s="139"/>
    </row>
    <row r="112" spans="1:93">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139"/>
      <c r="BC112" s="188"/>
      <c r="BD112" s="188"/>
      <c r="BE112" s="188"/>
      <c r="BF112" s="189"/>
      <c r="BG112" s="63"/>
      <c r="BH112" s="139"/>
      <c r="BI112" s="139"/>
      <c r="BJ112" s="139"/>
      <c r="BK112" s="139"/>
      <c r="BL112" s="139"/>
      <c r="BM112" s="139"/>
      <c r="BN112" s="139"/>
      <c r="BO112" s="139"/>
      <c r="BP112" s="139"/>
      <c r="BQ112" s="139"/>
      <c r="BR112" s="139"/>
      <c r="BS112" s="139"/>
      <c r="BT112" s="139"/>
      <c r="BU112" s="139"/>
      <c r="BV112" s="139"/>
      <c r="BW112" s="139"/>
      <c r="BX112" s="139"/>
      <c r="BY112" s="139"/>
      <c r="BZ112" s="139"/>
      <c r="CA112" s="139"/>
      <c r="CB112" s="139"/>
      <c r="CC112" s="139"/>
      <c r="CD112" s="139"/>
      <c r="CE112" s="139"/>
      <c r="CF112" s="139"/>
      <c r="CG112" s="139"/>
      <c r="CH112" s="139"/>
      <c r="CI112" s="139"/>
      <c r="CJ112" s="139"/>
      <c r="CK112" s="139"/>
      <c r="CL112" s="139"/>
      <c r="CM112" s="139"/>
      <c r="CN112" s="139"/>
      <c r="CO112" s="139"/>
    </row>
    <row r="113" spans="1:93">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139"/>
      <c r="BC113" s="188"/>
      <c r="BD113" s="188"/>
      <c r="BE113" s="188"/>
      <c r="BF113" s="189"/>
      <c r="BG113" s="63"/>
      <c r="BH113" s="139"/>
      <c r="BI113" s="139"/>
      <c r="BJ113" s="139"/>
      <c r="BK113" s="139"/>
      <c r="BL113" s="139"/>
      <c r="BM113" s="139"/>
      <c r="BN113" s="139"/>
      <c r="BO113" s="139"/>
      <c r="BP113" s="139"/>
      <c r="BQ113" s="139"/>
      <c r="BR113" s="139"/>
      <c r="BS113" s="139"/>
      <c r="BT113" s="139"/>
      <c r="BU113" s="139"/>
      <c r="BV113" s="139"/>
      <c r="BW113" s="139"/>
      <c r="BX113" s="139"/>
      <c r="BY113" s="139"/>
      <c r="BZ113" s="139"/>
      <c r="CA113" s="139"/>
      <c r="CB113" s="139"/>
      <c r="CC113" s="139"/>
      <c r="CD113" s="139"/>
      <c r="CE113" s="139"/>
      <c r="CF113" s="139"/>
      <c r="CG113" s="139"/>
      <c r="CH113" s="139"/>
      <c r="CI113" s="139"/>
      <c r="CJ113" s="139"/>
      <c r="CK113" s="139"/>
      <c r="CL113" s="139"/>
      <c r="CM113" s="139"/>
      <c r="CN113" s="139"/>
      <c r="CO113" s="139"/>
    </row>
    <row r="114" spans="1:93">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139"/>
      <c r="BC114" s="188"/>
      <c r="BD114" s="188"/>
      <c r="BE114" s="188"/>
      <c r="BF114" s="189"/>
      <c r="BG114" s="63"/>
      <c r="BH114" s="139"/>
      <c r="BI114" s="139"/>
      <c r="BJ114" s="139"/>
      <c r="BK114" s="139"/>
      <c r="BL114" s="139"/>
      <c r="BM114" s="139"/>
      <c r="BN114" s="139"/>
      <c r="BO114" s="139"/>
      <c r="BP114" s="139"/>
      <c r="BQ114" s="139"/>
      <c r="BR114" s="139"/>
      <c r="BS114" s="139"/>
      <c r="BT114" s="139"/>
      <c r="BU114" s="139"/>
      <c r="BV114" s="139"/>
      <c r="BW114" s="139"/>
      <c r="BX114" s="139"/>
      <c r="BY114" s="139"/>
      <c r="BZ114" s="139"/>
      <c r="CA114" s="139"/>
      <c r="CB114" s="139"/>
      <c r="CC114" s="139"/>
      <c r="CD114" s="139"/>
      <c r="CE114" s="139"/>
      <c r="CF114" s="139"/>
      <c r="CG114" s="139"/>
      <c r="CH114" s="139"/>
      <c r="CI114" s="139"/>
      <c r="CJ114" s="139"/>
      <c r="CK114" s="139"/>
      <c r="CL114" s="139"/>
      <c r="CM114" s="139"/>
      <c r="CN114" s="139"/>
      <c r="CO114" s="139"/>
    </row>
    <row r="115" spans="1:93">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139"/>
      <c r="BC115" s="188"/>
      <c r="BD115" s="188"/>
      <c r="BE115" s="188"/>
      <c r="BF115" s="189"/>
      <c r="BG115" s="63"/>
      <c r="BH115" s="139"/>
      <c r="BI115" s="139"/>
      <c r="BJ115" s="139"/>
      <c r="BK115" s="139"/>
      <c r="BL115" s="139"/>
      <c r="BM115" s="139"/>
      <c r="BN115" s="139"/>
      <c r="BO115" s="139"/>
      <c r="BP115" s="139"/>
      <c r="BQ115" s="139"/>
      <c r="BR115" s="139"/>
      <c r="BS115" s="139"/>
      <c r="BT115" s="139"/>
      <c r="BU115" s="139"/>
      <c r="BV115" s="139"/>
      <c r="BW115" s="139"/>
      <c r="BX115" s="139"/>
      <c r="BY115" s="139"/>
      <c r="BZ115" s="139"/>
      <c r="CA115" s="139"/>
      <c r="CB115" s="139"/>
      <c r="CC115" s="139"/>
      <c r="CD115" s="139"/>
      <c r="CE115" s="139"/>
      <c r="CF115" s="139"/>
      <c r="CG115" s="139"/>
      <c r="CH115" s="139"/>
      <c r="CI115" s="139"/>
      <c r="CJ115" s="139"/>
      <c r="CK115" s="139"/>
      <c r="CL115" s="139"/>
      <c r="CM115" s="139"/>
      <c r="CN115" s="139"/>
      <c r="CO115" s="139"/>
    </row>
    <row r="116" spans="1:93">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139"/>
      <c r="BC116" s="188"/>
      <c r="BD116" s="188"/>
      <c r="BE116" s="188"/>
      <c r="BF116" s="189"/>
      <c r="BG116" s="63"/>
      <c r="BH116" s="139"/>
      <c r="BI116" s="139"/>
      <c r="BJ116" s="139"/>
      <c r="BK116" s="139"/>
      <c r="BL116" s="139"/>
      <c r="BM116" s="139"/>
      <c r="BN116" s="139"/>
      <c r="BO116" s="139"/>
      <c r="BP116" s="139"/>
      <c r="BQ116" s="139"/>
      <c r="BR116" s="139"/>
      <c r="BS116" s="139"/>
      <c r="BT116" s="139"/>
      <c r="BU116" s="139"/>
      <c r="BV116" s="139"/>
      <c r="BW116" s="139"/>
      <c r="BX116" s="139"/>
      <c r="BY116" s="139"/>
      <c r="BZ116" s="139"/>
      <c r="CA116" s="139"/>
      <c r="CB116" s="139"/>
      <c r="CC116" s="139"/>
      <c r="CD116" s="139"/>
      <c r="CE116" s="139"/>
      <c r="CF116" s="139"/>
      <c r="CG116" s="139"/>
      <c r="CH116" s="139"/>
      <c r="CI116" s="139"/>
      <c r="CJ116" s="139"/>
      <c r="CK116" s="139"/>
      <c r="CL116" s="139"/>
      <c r="CM116" s="139"/>
      <c r="CN116" s="139"/>
      <c r="CO116" s="139"/>
    </row>
    <row r="117" spans="1:93">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139"/>
      <c r="BC117" s="188"/>
      <c r="BD117" s="188"/>
      <c r="BE117" s="188"/>
      <c r="BF117" s="189"/>
      <c r="BG117" s="63"/>
      <c r="BH117" s="139"/>
      <c r="BI117" s="139"/>
      <c r="BJ117" s="139"/>
      <c r="BK117" s="139"/>
      <c r="BL117" s="139"/>
      <c r="BM117" s="139"/>
      <c r="BN117" s="139"/>
      <c r="BO117" s="139"/>
      <c r="BP117" s="139"/>
      <c r="BQ117" s="139"/>
      <c r="BR117" s="139"/>
      <c r="BS117" s="139"/>
      <c r="BT117" s="139"/>
      <c r="BU117" s="139"/>
      <c r="BV117" s="139"/>
      <c r="BW117" s="139"/>
      <c r="BX117" s="139"/>
      <c r="BY117" s="139"/>
      <c r="BZ117" s="139"/>
      <c r="CA117" s="139"/>
      <c r="CB117" s="139"/>
      <c r="CC117" s="139"/>
      <c r="CD117" s="139"/>
      <c r="CE117" s="139"/>
      <c r="CF117" s="139"/>
      <c r="CG117" s="139"/>
      <c r="CH117" s="139"/>
      <c r="CI117" s="139"/>
      <c r="CJ117" s="139"/>
      <c r="CK117" s="139"/>
      <c r="CL117" s="139"/>
      <c r="CM117" s="139"/>
      <c r="CN117" s="139"/>
      <c r="CO117" s="139"/>
    </row>
    <row r="118" spans="1:93">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139"/>
      <c r="BC118" s="188"/>
      <c r="BD118" s="188"/>
      <c r="BE118" s="188"/>
      <c r="BF118" s="189"/>
      <c r="BG118" s="63"/>
      <c r="BH118" s="139"/>
      <c r="BI118" s="139"/>
      <c r="BJ118" s="139"/>
      <c r="BK118" s="139"/>
      <c r="BL118" s="139"/>
      <c r="BM118" s="139"/>
      <c r="BN118" s="139"/>
      <c r="BO118" s="139"/>
      <c r="BP118" s="139"/>
      <c r="BQ118" s="139"/>
      <c r="BR118" s="139"/>
      <c r="BS118" s="139"/>
      <c r="BT118" s="139"/>
      <c r="BU118" s="139"/>
      <c r="BV118" s="139"/>
      <c r="BW118" s="139"/>
      <c r="BX118" s="139"/>
      <c r="BY118" s="139"/>
      <c r="BZ118" s="139"/>
      <c r="CA118" s="139"/>
      <c r="CB118" s="139"/>
      <c r="CC118" s="139"/>
      <c r="CD118" s="139"/>
      <c r="CE118" s="139"/>
      <c r="CF118" s="139"/>
      <c r="CG118" s="139"/>
      <c r="CH118" s="139"/>
      <c r="CI118" s="139"/>
      <c r="CJ118" s="139"/>
      <c r="CK118" s="139"/>
      <c r="CL118" s="139"/>
      <c r="CM118" s="139"/>
      <c r="CN118" s="139"/>
      <c r="CO118" s="139"/>
    </row>
    <row r="119" spans="1:93">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139"/>
      <c r="BC119" s="188"/>
      <c r="BD119" s="188"/>
      <c r="BE119" s="188"/>
      <c r="BF119" s="189"/>
      <c r="BG119" s="63"/>
      <c r="BH119" s="139"/>
      <c r="BI119" s="139"/>
      <c r="BJ119" s="139"/>
      <c r="BK119" s="139"/>
      <c r="BL119" s="139"/>
      <c r="BM119" s="139"/>
      <c r="BN119" s="139"/>
      <c r="BO119" s="139"/>
      <c r="BP119" s="139"/>
      <c r="BQ119" s="139"/>
      <c r="BR119" s="139"/>
      <c r="BS119" s="139"/>
      <c r="BT119" s="139"/>
      <c r="BU119" s="139"/>
      <c r="BV119" s="139"/>
      <c r="BW119" s="139"/>
      <c r="BX119" s="139"/>
      <c r="BY119" s="139"/>
      <c r="BZ119" s="139"/>
      <c r="CA119" s="139"/>
      <c r="CB119" s="139"/>
      <c r="CC119" s="139"/>
      <c r="CD119" s="139"/>
      <c r="CE119" s="139"/>
      <c r="CF119" s="139"/>
      <c r="CG119" s="139"/>
      <c r="CH119" s="139"/>
      <c r="CI119" s="139"/>
      <c r="CJ119" s="139"/>
      <c r="CK119" s="139"/>
      <c r="CL119" s="139"/>
      <c r="CM119" s="139"/>
      <c r="CN119" s="139"/>
      <c r="CO119" s="139"/>
    </row>
    <row r="120" spans="1:93">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139"/>
      <c r="BC120" s="188"/>
      <c r="BD120" s="188"/>
      <c r="BE120" s="188"/>
      <c r="BF120" s="189"/>
      <c r="BG120" s="63"/>
      <c r="BH120" s="139"/>
      <c r="BI120" s="139"/>
      <c r="BJ120" s="139"/>
      <c r="BK120" s="139"/>
      <c r="BL120" s="139"/>
      <c r="BM120" s="139"/>
      <c r="BN120" s="139"/>
      <c r="BO120" s="139"/>
      <c r="BP120" s="139"/>
      <c r="BQ120" s="139"/>
      <c r="BR120" s="139"/>
      <c r="BS120" s="139"/>
      <c r="BT120" s="139"/>
      <c r="BU120" s="139"/>
      <c r="BV120" s="139"/>
      <c r="BW120" s="139"/>
      <c r="BX120" s="139"/>
      <c r="BY120" s="139"/>
      <c r="BZ120" s="139"/>
      <c r="CA120" s="139"/>
      <c r="CB120" s="139"/>
      <c r="CC120" s="139"/>
      <c r="CD120" s="139"/>
      <c r="CE120" s="139"/>
      <c r="CF120" s="139"/>
      <c r="CG120" s="139"/>
      <c r="CH120" s="139"/>
      <c r="CI120" s="139"/>
      <c r="CJ120" s="139"/>
      <c r="CK120" s="139"/>
      <c r="CL120" s="139"/>
      <c r="CM120" s="139"/>
      <c r="CN120" s="139"/>
      <c r="CO120" s="139"/>
    </row>
    <row r="121" spans="1:93">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139"/>
      <c r="BC121" s="188"/>
      <c r="BD121" s="188"/>
      <c r="BE121" s="188"/>
      <c r="BF121" s="189"/>
      <c r="BG121" s="63"/>
      <c r="BH121" s="139"/>
      <c r="BI121" s="139"/>
      <c r="BJ121" s="139"/>
      <c r="BK121" s="139"/>
      <c r="BL121" s="139"/>
      <c r="BM121" s="139"/>
      <c r="BN121" s="139"/>
      <c r="BO121" s="139"/>
      <c r="BP121" s="139"/>
      <c r="BQ121" s="139"/>
      <c r="BR121" s="139"/>
      <c r="BS121" s="139"/>
      <c r="BT121" s="139"/>
      <c r="BU121" s="139"/>
      <c r="BV121" s="139"/>
      <c r="BW121" s="139"/>
      <c r="BX121" s="139"/>
      <c r="BY121" s="139"/>
      <c r="BZ121" s="139"/>
      <c r="CA121" s="139"/>
      <c r="CB121" s="139"/>
      <c r="CC121" s="139"/>
      <c r="CD121" s="139"/>
      <c r="CE121" s="139"/>
      <c r="CF121" s="139"/>
      <c r="CG121" s="139"/>
      <c r="CH121" s="139"/>
      <c r="CI121" s="139"/>
      <c r="CJ121" s="139"/>
      <c r="CK121" s="139"/>
      <c r="CL121" s="139"/>
      <c r="CM121" s="139"/>
      <c r="CN121" s="139"/>
      <c r="CO121" s="139"/>
    </row>
    <row r="122" spans="1:93">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139"/>
      <c r="BC122" s="188"/>
      <c r="BD122" s="188"/>
      <c r="BE122" s="188"/>
      <c r="BF122" s="189"/>
      <c r="BG122" s="63"/>
      <c r="BH122" s="139"/>
      <c r="BI122" s="139"/>
      <c r="BJ122" s="139"/>
      <c r="BK122" s="139"/>
      <c r="BL122" s="139"/>
      <c r="BM122" s="139"/>
      <c r="BN122" s="139"/>
      <c r="BO122" s="139"/>
      <c r="BP122" s="139"/>
      <c r="BQ122" s="139"/>
      <c r="BR122" s="139"/>
      <c r="BS122" s="139"/>
      <c r="BT122" s="139"/>
      <c r="BU122" s="139"/>
      <c r="BV122" s="139"/>
      <c r="BW122" s="139"/>
      <c r="BX122" s="139"/>
      <c r="BY122" s="139"/>
      <c r="BZ122" s="139"/>
      <c r="CA122" s="139"/>
      <c r="CB122" s="139"/>
      <c r="CC122" s="139"/>
      <c r="CD122" s="139"/>
      <c r="CE122" s="139"/>
      <c r="CF122" s="139"/>
      <c r="CG122" s="139"/>
      <c r="CH122" s="139"/>
      <c r="CI122" s="139"/>
      <c r="CJ122" s="139"/>
      <c r="CK122" s="139"/>
      <c r="CL122" s="139"/>
      <c r="CM122" s="139"/>
      <c r="CN122" s="139"/>
      <c r="CO122" s="139"/>
    </row>
    <row r="123" spans="1:93">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139"/>
      <c r="BC123" s="188"/>
      <c r="BD123" s="188"/>
      <c r="BE123" s="188"/>
      <c r="BF123" s="189"/>
      <c r="BG123" s="63"/>
      <c r="BH123" s="139"/>
      <c r="BI123" s="139"/>
      <c r="BJ123" s="139"/>
      <c r="BK123" s="139"/>
      <c r="BL123" s="139"/>
      <c r="BM123" s="139"/>
      <c r="BN123" s="139"/>
      <c r="BO123" s="139"/>
      <c r="BP123" s="139"/>
      <c r="BQ123" s="139"/>
      <c r="BR123" s="139"/>
      <c r="BS123" s="139"/>
      <c r="BT123" s="139"/>
      <c r="BU123" s="139"/>
      <c r="BV123" s="139"/>
      <c r="BW123" s="139"/>
      <c r="BX123" s="139"/>
      <c r="BY123" s="139"/>
      <c r="BZ123" s="139"/>
      <c r="CA123" s="139"/>
      <c r="CB123" s="139"/>
      <c r="CC123" s="139"/>
      <c r="CD123" s="139"/>
      <c r="CE123" s="139"/>
      <c r="CF123" s="139"/>
      <c r="CG123" s="139"/>
      <c r="CH123" s="139"/>
      <c r="CI123" s="139"/>
      <c r="CJ123" s="139"/>
      <c r="CK123" s="139"/>
      <c r="CL123" s="139"/>
      <c r="CM123" s="139"/>
      <c r="CN123" s="139"/>
      <c r="CO123" s="139"/>
    </row>
    <row r="124" spans="1:93">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139"/>
      <c r="BC124" s="188"/>
      <c r="BD124" s="188"/>
      <c r="BE124" s="188"/>
      <c r="BF124" s="189"/>
      <c r="BG124" s="63"/>
      <c r="BH124" s="139"/>
      <c r="BI124" s="139"/>
      <c r="BJ124" s="139"/>
      <c r="BK124" s="139"/>
      <c r="BL124" s="139"/>
      <c r="BM124" s="139"/>
      <c r="BN124" s="139"/>
      <c r="BO124" s="139"/>
      <c r="BP124" s="139"/>
      <c r="BQ124" s="139"/>
      <c r="BR124" s="139"/>
      <c r="BS124" s="139"/>
      <c r="BT124" s="139"/>
      <c r="BU124" s="139"/>
      <c r="BV124" s="139"/>
      <c r="BW124" s="139"/>
      <c r="BX124" s="139"/>
      <c r="BY124" s="139"/>
      <c r="BZ124" s="139"/>
      <c r="CA124" s="139"/>
      <c r="CB124" s="139"/>
      <c r="CC124" s="139"/>
      <c r="CD124" s="139"/>
      <c r="CE124" s="139"/>
      <c r="CF124" s="139"/>
      <c r="CG124" s="139"/>
      <c r="CH124" s="139"/>
      <c r="CI124" s="139"/>
      <c r="CJ124" s="139"/>
      <c r="CK124" s="139"/>
      <c r="CL124" s="139"/>
      <c r="CM124" s="139"/>
      <c r="CN124" s="139"/>
      <c r="CO124" s="139"/>
    </row>
    <row r="125" spans="1:93">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139"/>
      <c r="BC125" s="188"/>
      <c r="BD125" s="188"/>
      <c r="BE125" s="188"/>
      <c r="BF125" s="189"/>
      <c r="BG125" s="63"/>
      <c r="BH125" s="139"/>
      <c r="BI125" s="139"/>
      <c r="BJ125" s="139"/>
      <c r="BK125" s="139"/>
      <c r="BL125" s="139"/>
      <c r="BM125" s="139"/>
      <c r="BN125" s="139"/>
      <c r="BO125" s="139"/>
      <c r="BP125" s="139"/>
      <c r="BQ125" s="139"/>
      <c r="BR125" s="139"/>
      <c r="BS125" s="139"/>
      <c r="BT125" s="139"/>
      <c r="BU125" s="139"/>
      <c r="BV125" s="139"/>
      <c r="BW125" s="139"/>
      <c r="BX125" s="139"/>
      <c r="BY125" s="139"/>
      <c r="BZ125" s="139"/>
      <c r="CA125" s="139"/>
      <c r="CB125" s="139"/>
      <c r="CC125" s="139"/>
      <c r="CD125" s="139"/>
      <c r="CE125" s="139"/>
      <c r="CF125" s="139"/>
      <c r="CG125" s="139"/>
      <c r="CH125" s="139"/>
      <c r="CI125" s="139"/>
      <c r="CJ125" s="139"/>
      <c r="CK125" s="139"/>
      <c r="CL125" s="139"/>
      <c r="CM125" s="139"/>
      <c r="CN125" s="139"/>
      <c r="CO125" s="139"/>
    </row>
    <row r="126" spans="1:93">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139"/>
      <c r="BC126" s="188"/>
      <c r="BD126" s="188"/>
      <c r="BE126" s="188"/>
      <c r="BF126" s="189"/>
      <c r="BG126" s="63"/>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39"/>
      <c r="CE126" s="139"/>
      <c r="CF126" s="139"/>
      <c r="CG126" s="139"/>
      <c r="CH126" s="139"/>
      <c r="CI126" s="139"/>
      <c r="CJ126" s="139"/>
      <c r="CK126" s="139"/>
      <c r="CL126" s="139"/>
      <c r="CM126" s="139"/>
      <c r="CN126" s="139"/>
      <c r="CO126" s="139"/>
    </row>
    <row r="127" spans="1:93">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139"/>
      <c r="BC127" s="188"/>
      <c r="BD127" s="188"/>
      <c r="BE127" s="188"/>
      <c r="BF127" s="189"/>
      <c r="BG127" s="63"/>
      <c r="BH127" s="139"/>
      <c r="BI127" s="139"/>
      <c r="BJ127" s="139"/>
      <c r="BK127" s="139"/>
      <c r="BL127" s="139"/>
      <c r="BM127" s="139"/>
      <c r="BN127" s="139"/>
      <c r="BO127" s="139"/>
      <c r="BP127" s="139"/>
      <c r="BQ127" s="139"/>
      <c r="BR127" s="139"/>
      <c r="BS127" s="139"/>
      <c r="BT127" s="139"/>
      <c r="BU127" s="139"/>
      <c r="BV127" s="139"/>
      <c r="BW127" s="139"/>
      <c r="BX127" s="139"/>
      <c r="BY127" s="139"/>
      <c r="BZ127" s="139"/>
      <c r="CA127" s="139"/>
      <c r="CB127" s="139"/>
      <c r="CC127" s="139"/>
      <c r="CD127" s="139"/>
      <c r="CE127" s="139"/>
      <c r="CF127" s="139"/>
      <c r="CG127" s="139"/>
      <c r="CH127" s="139"/>
      <c r="CI127" s="139"/>
      <c r="CJ127" s="139"/>
      <c r="CK127" s="139"/>
      <c r="CL127" s="139"/>
      <c r="CM127" s="139"/>
      <c r="CN127" s="139"/>
      <c r="CO127" s="139"/>
    </row>
    <row r="128" spans="1:93">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139"/>
      <c r="BC128" s="188"/>
      <c r="BD128" s="188"/>
      <c r="BE128" s="188"/>
      <c r="BF128" s="189"/>
      <c r="BG128" s="63"/>
      <c r="BH128" s="139"/>
      <c r="BI128" s="139"/>
      <c r="BJ128" s="139"/>
      <c r="BK128" s="139"/>
      <c r="BL128" s="139"/>
      <c r="BM128" s="139"/>
      <c r="BN128" s="139"/>
      <c r="BO128" s="139"/>
      <c r="BP128" s="139"/>
      <c r="BQ128" s="139"/>
      <c r="BR128" s="139"/>
      <c r="BS128" s="139"/>
      <c r="BT128" s="139"/>
      <c r="BU128" s="139"/>
      <c r="BV128" s="139"/>
      <c r="BW128" s="139"/>
      <c r="BX128" s="139"/>
      <c r="BY128" s="139"/>
      <c r="BZ128" s="139"/>
      <c r="CA128" s="139"/>
      <c r="CB128" s="139"/>
      <c r="CC128" s="139"/>
      <c r="CD128" s="139"/>
      <c r="CE128" s="139"/>
      <c r="CF128" s="139"/>
      <c r="CG128" s="139"/>
      <c r="CH128" s="139"/>
      <c r="CI128" s="139"/>
      <c r="CJ128" s="139"/>
      <c r="CK128" s="139"/>
      <c r="CL128" s="139"/>
      <c r="CM128" s="139"/>
      <c r="CN128" s="139"/>
      <c r="CO128" s="139"/>
    </row>
    <row r="129" spans="1:93">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139"/>
      <c r="BC129" s="188"/>
      <c r="BD129" s="188"/>
      <c r="BE129" s="188"/>
      <c r="BF129" s="189"/>
      <c r="BG129" s="63"/>
      <c r="BH129" s="139"/>
      <c r="BI129" s="139"/>
      <c r="BJ129" s="139"/>
      <c r="BK129" s="139"/>
      <c r="BL129" s="139"/>
      <c r="BM129" s="139"/>
      <c r="BN129" s="139"/>
      <c r="BO129" s="139"/>
      <c r="BP129" s="139"/>
      <c r="BQ129" s="139"/>
      <c r="BR129" s="139"/>
      <c r="BS129" s="139"/>
      <c r="BT129" s="139"/>
      <c r="BU129" s="139"/>
      <c r="BV129" s="139"/>
      <c r="BW129" s="139"/>
      <c r="BX129" s="139"/>
      <c r="BY129" s="139"/>
      <c r="BZ129" s="139"/>
      <c r="CA129" s="139"/>
      <c r="CB129" s="139"/>
      <c r="CC129" s="139"/>
      <c r="CD129" s="139"/>
      <c r="CE129" s="139"/>
      <c r="CF129" s="139"/>
      <c r="CG129" s="139"/>
      <c r="CH129" s="139"/>
      <c r="CI129" s="139"/>
      <c r="CJ129" s="139"/>
      <c r="CK129" s="139"/>
      <c r="CL129" s="139"/>
      <c r="CM129" s="139"/>
      <c r="CN129" s="139"/>
      <c r="CO129" s="139"/>
    </row>
    <row r="130" spans="1:93">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139"/>
      <c r="BC130" s="188"/>
      <c r="BD130" s="188"/>
      <c r="BE130" s="188"/>
      <c r="BF130" s="189"/>
      <c r="BG130" s="63"/>
      <c r="BH130" s="139"/>
      <c r="BI130" s="139"/>
      <c r="BJ130" s="139"/>
      <c r="BK130" s="139"/>
      <c r="BL130" s="139"/>
      <c r="BM130" s="139"/>
      <c r="BN130" s="139"/>
      <c r="BO130" s="139"/>
      <c r="BP130" s="139"/>
      <c r="BQ130" s="139"/>
      <c r="BR130" s="139"/>
      <c r="BS130" s="139"/>
      <c r="BT130" s="139"/>
      <c r="BU130" s="139"/>
      <c r="BV130" s="139"/>
      <c r="BW130" s="139"/>
      <c r="BX130" s="139"/>
      <c r="BY130" s="139"/>
      <c r="BZ130" s="139"/>
      <c r="CA130" s="139"/>
      <c r="CB130" s="139"/>
      <c r="CC130" s="139"/>
      <c r="CD130" s="139"/>
      <c r="CE130" s="139"/>
      <c r="CF130" s="139"/>
      <c r="CG130" s="139"/>
      <c r="CH130" s="139"/>
      <c r="CI130" s="139"/>
      <c r="CJ130" s="139"/>
      <c r="CK130" s="139"/>
      <c r="CL130" s="139"/>
      <c r="CM130" s="139"/>
      <c r="CN130" s="139"/>
      <c r="CO130" s="139"/>
    </row>
    <row r="131" spans="1:93">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139"/>
      <c r="BC131" s="188"/>
      <c r="BD131" s="188"/>
      <c r="BE131" s="188"/>
      <c r="BF131" s="189"/>
      <c r="BG131" s="63"/>
      <c r="BH131" s="139"/>
      <c r="BI131" s="139"/>
      <c r="BJ131" s="139"/>
      <c r="BK131" s="139"/>
      <c r="BL131" s="139"/>
      <c r="BM131" s="139"/>
      <c r="BN131" s="139"/>
      <c r="BO131" s="139"/>
      <c r="BP131" s="139"/>
      <c r="BQ131" s="139"/>
      <c r="BR131" s="139"/>
      <c r="BS131" s="139"/>
      <c r="BT131" s="139"/>
      <c r="BU131" s="139"/>
      <c r="BV131" s="139"/>
      <c r="BW131" s="139"/>
      <c r="BX131" s="139"/>
      <c r="BY131" s="139"/>
      <c r="BZ131" s="139"/>
      <c r="CA131" s="139"/>
      <c r="CB131" s="139"/>
      <c r="CC131" s="139"/>
      <c r="CD131" s="139"/>
      <c r="CE131" s="139"/>
      <c r="CF131" s="139"/>
      <c r="CG131" s="139"/>
      <c r="CH131" s="139"/>
      <c r="CI131" s="139"/>
      <c r="CJ131" s="139"/>
      <c r="CK131" s="139"/>
      <c r="CL131" s="139"/>
      <c r="CM131" s="139"/>
      <c r="CN131" s="139"/>
      <c r="CO131" s="139"/>
    </row>
    <row r="132" spans="1:93">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139"/>
      <c r="BC132" s="188"/>
      <c r="BD132" s="188"/>
      <c r="BE132" s="188"/>
      <c r="BF132" s="189"/>
      <c r="BG132" s="63"/>
      <c r="BH132" s="139"/>
      <c r="BI132" s="139"/>
      <c r="BJ132" s="139"/>
      <c r="BK132" s="139"/>
      <c r="BL132" s="139"/>
      <c r="BM132" s="139"/>
      <c r="BN132" s="139"/>
      <c r="BO132" s="139"/>
      <c r="BP132" s="139"/>
      <c r="BQ132" s="139"/>
      <c r="BR132" s="139"/>
      <c r="BS132" s="139"/>
      <c r="BT132" s="139"/>
      <c r="BU132" s="139"/>
      <c r="BV132" s="139"/>
      <c r="BW132" s="139"/>
      <c r="BX132" s="139"/>
      <c r="BY132" s="139"/>
      <c r="BZ132" s="139"/>
      <c r="CA132" s="139"/>
      <c r="CB132" s="139"/>
      <c r="CC132" s="139"/>
      <c r="CD132" s="139"/>
      <c r="CE132" s="139"/>
      <c r="CF132" s="139"/>
      <c r="CG132" s="139"/>
      <c r="CH132" s="139"/>
      <c r="CI132" s="139"/>
      <c r="CJ132" s="139"/>
      <c r="CK132" s="139"/>
      <c r="CL132" s="139"/>
      <c r="CM132" s="139"/>
      <c r="CN132" s="139"/>
      <c r="CO132" s="139"/>
    </row>
    <row r="133" spans="1:93">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139"/>
      <c r="BC133" s="188"/>
      <c r="BD133" s="188"/>
      <c r="BE133" s="188"/>
      <c r="BF133" s="189"/>
      <c r="BG133" s="63"/>
      <c r="BH133" s="139"/>
      <c r="BI133" s="139"/>
      <c r="BJ133" s="139"/>
      <c r="BK133" s="139"/>
      <c r="BL133" s="139"/>
      <c r="BM133" s="139"/>
      <c r="BN133" s="139"/>
      <c r="BO133" s="139"/>
      <c r="BP133" s="139"/>
      <c r="BQ133" s="139"/>
      <c r="BR133" s="139"/>
      <c r="BS133" s="139"/>
      <c r="BT133" s="139"/>
      <c r="BU133" s="139"/>
      <c r="BV133" s="139"/>
      <c r="BW133" s="139"/>
      <c r="BX133" s="139"/>
      <c r="BY133" s="139"/>
      <c r="BZ133" s="139"/>
      <c r="CA133" s="139"/>
      <c r="CB133" s="139"/>
      <c r="CC133" s="139"/>
      <c r="CD133" s="139"/>
      <c r="CE133" s="139"/>
      <c r="CF133" s="139"/>
      <c r="CG133" s="139"/>
      <c r="CH133" s="139"/>
      <c r="CI133" s="139"/>
      <c r="CJ133" s="139"/>
      <c r="CK133" s="139"/>
      <c r="CL133" s="139"/>
      <c r="CM133" s="139"/>
      <c r="CN133" s="139"/>
      <c r="CO133" s="139"/>
    </row>
    <row r="134" spans="1:93">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139"/>
      <c r="BC134" s="188"/>
      <c r="BD134" s="188"/>
      <c r="BE134" s="188"/>
      <c r="BF134" s="189"/>
      <c r="BG134" s="63"/>
      <c r="BH134" s="139"/>
      <c r="BI134" s="139"/>
      <c r="BJ134" s="139"/>
      <c r="BK134" s="139"/>
      <c r="BL134" s="139"/>
      <c r="BM134" s="139"/>
      <c r="BN134" s="139"/>
      <c r="BO134" s="139"/>
      <c r="BP134" s="139"/>
      <c r="BQ134" s="139"/>
      <c r="BR134" s="139"/>
      <c r="BS134" s="139"/>
      <c r="BT134" s="139"/>
      <c r="BU134" s="139"/>
      <c r="BV134" s="139"/>
      <c r="BW134" s="139"/>
      <c r="BX134" s="139"/>
      <c r="BY134" s="139"/>
      <c r="BZ134" s="139"/>
      <c r="CA134" s="139"/>
      <c r="CB134" s="139"/>
      <c r="CC134" s="139"/>
      <c r="CD134" s="139"/>
      <c r="CE134" s="139"/>
      <c r="CF134" s="139"/>
      <c r="CG134" s="139"/>
      <c r="CH134" s="139"/>
      <c r="CI134" s="139"/>
      <c r="CJ134" s="139"/>
      <c r="CK134" s="139"/>
      <c r="CL134" s="139"/>
      <c r="CM134" s="139"/>
      <c r="CN134" s="139"/>
      <c r="CO134" s="139"/>
    </row>
    <row r="135" spans="1:93">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139"/>
      <c r="BC135" s="188"/>
      <c r="BD135" s="188"/>
      <c r="BE135" s="188"/>
      <c r="BF135" s="189"/>
      <c r="BG135" s="63"/>
      <c r="BH135" s="139"/>
      <c r="BI135" s="139"/>
      <c r="BJ135" s="139"/>
      <c r="BK135" s="139"/>
      <c r="BL135" s="139"/>
      <c r="BM135" s="139"/>
      <c r="BN135" s="139"/>
      <c r="BO135" s="139"/>
      <c r="BP135" s="139"/>
      <c r="BQ135" s="139"/>
      <c r="BR135" s="139"/>
      <c r="BS135" s="139"/>
      <c r="BT135" s="139"/>
      <c r="BU135" s="139"/>
      <c r="BV135" s="139"/>
      <c r="BW135" s="139"/>
      <c r="BX135" s="139"/>
      <c r="BY135" s="139"/>
      <c r="BZ135" s="139"/>
      <c r="CA135" s="139"/>
      <c r="CB135" s="139"/>
      <c r="CC135" s="139"/>
      <c r="CD135" s="139"/>
      <c r="CE135" s="139"/>
      <c r="CF135" s="139"/>
      <c r="CG135" s="139"/>
      <c r="CH135" s="139"/>
      <c r="CI135" s="139"/>
      <c r="CJ135" s="139"/>
      <c r="CK135" s="139"/>
      <c r="CL135" s="139"/>
      <c r="CM135" s="139"/>
      <c r="CN135" s="139"/>
      <c r="CO135" s="139"/>
    </row>
    <row r="136" spans="1:93">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139"/>
      <c r="BC136" s="188"/>
      <c r="BD136" s="188"/>
      <c r="BE136" s="188"/>
      <c r="BF136" s="189"/>
      <c r="BG136" s="63"/>
      <c r="BH136" s="139"/>
      <c r="BI136" s="139"/>
      <c r="BJ136" s="139"/>
      <c r="BK136" s="139"/>
      <c r="BL136" s="139"/>
      <c r="BM136" s="139"/>
      <c r="BN136" s="139"/>
      <c r="BO136" s="139"/>
      <c r="BP136" s="139"/>
      <c r="BQ136" s="139"/>
      <c r="BR136" s="139"/>
      <c r="BS136" s="139"/>
      <c r="BT136" s="139"/>
      <c r="BU136" s="139"/>
      <c r="BV136" s="139"/>
      <c r="BW136" s="139"/>
      <c r="BX136" s="139"/>
      <c r="BY136" s="139"/>
      <c r="BZ136" s="139"/>
      <c r="CA136" s="139"/>
      <c r="CB136" s="139"/>
      <c r="CC136" s="139"/>
      <c r="CD136" s="139"/>
      <c r="CE136" s="139"/>
      <c r="CF136" s="139"/>
      <c r="CG136" s="139"/>
      <c r="CH136" s="139"/>
      <c r="CI136" s="139"/>
      <c r="CJ136" s="139"/>
      <c r="CK136" s="139"/>
      <c r="CL136" s="139"/>
      <c r="CM136" s="139"/>
      <c r="CN136" s="139"/>
      <c r="CO136" s="139"/>
    </row>
    <row r="137" spans="1:93">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139"/>
      <c r="BC137" s="188"/>
      <c r="BD137" s="188"/>
      <c r="BE137" s="188"/>
      <c r="BF137" s="189"/>
      <c r="BG137" s="63"/>
      <c r="BH137" s="139"/>
      <c r="BI137" s="139"/>
      <c r="BJ137" s="139"/>
      <c r="BK137" s="139"/>
      <c r="BL137" s="139"/>
      <c r="BM137" s="139"/>
      <c r="BN137" s="139"/>
      <c r="BO137" s="139"/>
      <c r="BP137" s="139"/>
      <c r="BQ137" s="139"/>
      <c r="BR137" s="139"/>
      <c r="BS137" s="139"/>
      <c r="BT137" s="139"/>
      <c r="BU137" s="139"/>
      <c r="BV137" s="139"/>
      <c r="BW137" s="139"/>
      <c r="BX137" s="139"/>
      <c r="BY137" s="139"/>
      <c r="BZ137" s="139"/>
      <c r="CA137" s="139"/>
      <c r="CB137" s="139"/>
      <c r="CC137" s="139"/>
      <c r="CD137" s="139"/>
      <c r="CE137" s="139"/>
      <c r="CF137" s="139"/>
      <c r="CG137" s="139"/>
      <c r="CH137" s="139"/>
      <c r="CI137" s="139"/>
      <c r="CJ137" s="139"/>
      <c r="CK137" s="139"/>
      <c r="CL137" s="139"/>
      <c r="CM137" s="139"/>
      <c r="CN137" s="139"/>
      <c r="CO137" s="139"/>
    </row>
    <row r="138" spans="1:93">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139"/>
      <c r="BC138" s="188"/>
      <c r="BD138" s="188"/>
      <c r="BE138" s="188"/>
      <c r="BF138" s="189"/>
      <c r="BG138" s="63"/>
      <c r="BH138" s="139"/>
      <c r="BI138" s="139"/>
      <c r="BJ138" s="139"/>
      <c r="BK138" s="139"/>
      <c r="BL138" s="139"/>
      <c r="BM138" s="139"/>
      <c r="BN138" s="139"/>
      <c r="BO138" s="139"/>
      <c r="BP138" s="139"/>
      <c r="BQ138" s="139"/>
      <c r="BR138" s="139"/>
      <c r="BS138" s="139"/>
      <c r="BT138" s="139"/>
      <c r="BU138" s="139"/>
      <c r="BV138" s="139"/>
      <c r="BW138" s="139"/>
      <c r="BX138" s="139"/>
      <c r="BY138" s="139"/>
      <c r="BZ138" s="139"/>
      <c r="CA138" s="139"/>
      <c r="CB138" s="139"/>
      <c r="CC138" s="139"/>
      <c r="CD138" s="139"/>
      <c r="CE138" s="139"/>
      <c r="CF138" s="139"/>
      <c r="CG138" s="139"/>
      <c r="CH138" s="139"/>
      <c r="CI138" s="139"/>
      <c r="CJ138" s="139"/>
      <c r="CK138" s="139"/>
      <c r="CL138" s="139"/>
      <c r="CM138" s="139"/>
      <c r="CN138" s="139"/>
      <c r="CO138" s="139"/>
    </row>
    <row r="139" spans="1:93">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139"/>
      <c r="BC139" s="188"/>
      <c r="BD139" s="188"/>
      <c r="BE139" s="188"/>
      <c r="BF139" s="189"/>
      <c r="BG139" s="63"/>
      <c r="BH139" s="139"/>
      <c r="BI139" s="139"/>
      <c r="BJ139" s="139"/>
      <c r="BK139" s="139"/>
      <c r="BL139" s="139"/>
      <c r="BM139" s="139"/>
      <c r="BN139" s="139"/>
      <c r="BO139" s="139"/>
      <c r="BP139" s="139"/>
      <c r="BQ139" s="139"/>
      <c r="BR139" s="139"/>
      <c r="BS139" s="139"/>
      <c r="BT139" s="139"/>
      <c r="BU139" s="139"/>
      <c r="BV139" s="139"/>
      <c r="BW139" s="139"/>
      <c r="BX139" s="139"/>
      <c r="BY139" s="139"/>
      <c r="BZ139" s="139"/>
      <c r="CA139" s="139"/>
      <c r="CB139" s="139"/>
      <c r="CC139" s="139"/>
      <c r="CD139" s="139"/>
      <c r="CE139" s="139"/>
      <c r="CF139" s="139"/>
      <c r="CG139" s="139"/>
      <c r="CH139" s="139"/>
      <c r="CI139" s="139"/>
      <c r="CJ139" s="139"/>
      <c r="CK139" s="139"/>
      <c r="CL139" s="139"/>
      <c r="CM139" s="139"/>
      <c r="CN139" s="139"/>
      <c r="CO139" s="139"/>
    </row>
    <row r="140" spans="1:93">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139"/>
      <c r="BC140" s="188"/>
      <c r="BD140" s="188"/>
      <c r="BE140" s="188"/>
      <c r="BF140" s="189"/>
      <c r="BG140" s="63"/>
      <c r="BH140" s="139"/>
      <c r="BI140" s="139"/>
      <c r="BJ140" s="139"/>
      <c r="BK140" s="139"/>
      <c r="BL140" s="139"/>
      <c r="BM140" s="139"/>
      <c r="BN140" s="139"/>
      <c r="BO140" s="139"/>
      <c r="BP140" s="139"/>
      <c r="BQ140" s="139"/>
      <c r="BR140" s="139"/>
      <c r="BS140" s="139"/>
      <c r="BT140" s="139"/>
      <c r="BU140" s="139"/>
      <c r="BV140" s="139"/>
      <c r="BW140" s="139"/>
      <c r="BX140" s="139"/>
      <c r="BY140" s="139"/>
      <c r="BZ140" s="139"/>
      <c r="CA140" s="139"/>
      <c r="CB140" s="139"/>
      <c r="CC140" s="139"/>
      <c r="CD140" s="139"/>
      <c r="CE140" s="139"/>
      <c r="CF140" s="139"/>
      <c r="CG140" s="139"/>
      <c r="CH140" s="139"/>
      <c r="CI140" s="139"/>
      <c r="CJ140" s="139"/>
      <c r="CK140" s="139"/>
      <c r="CL140" s="139"/>
      <c r="CM140" s="139"/>
      <c r="CN140" s="139"/>
      <c r="CO140" s="139"/>
    </row>
    <row r="141" spans="1:93">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139"/>
      <c r="BC141" s="188"/>
      <c r="BD141" s="188"/>
      <c r="BE141" s="188"/>
      <c r="BF141" s="189"/>
      <c r="BG141" s="63"/>
      <c r="BH141" s="139"/>
      <c r="BI141" s="139"/>
      <c r="BJ141" s="139"/>
      <c r="BK141" s="139"/>
      <c r="BL141" s="139"/>
      <c r="BM141" s="139"/>
      <c r="BN141" s="139"/>
      <c r="BO141" s="139"/>
      <c r="BP141" s="139"/>
      <c r="BQ141" s="139"/>
      <c r="BR141" s="139"/>
      <c r="BS141" s="139"/>
      <c r="BT141" s="139"/>
      <c r="BU141" s="139"/>
      <c r="BV141" s="139"/>
      <c r="BW141" s="139"/>
      <c r="BX141" s="139"/>
      <c r="BY141" s="139"/>
      <c r="BZ141" s="139"/>
      <c r="CA141" s="139"/>
      <c r="CB141" s="139"/>
      <c r="CC141" s="139"/>
      <c r="CD141" s="139"/>
      <c r="CE141" s="139"/>
      <c r="CF141" s="139"/>
      <c r="CG141" s="139"/>
      <c r="CH141" s="139"/>
      <c r="CI141" s="139"/>
      <c r="CJ141" s="139"/>
      <c r="CK141" s="139"/>
      <c r="CL141" s="139"/>
      <c r="CM141" s="139"/>
      <c r="CN141" s="139"/>
      <c r="CO141" s="139"/>
    </row>
    <row r="142" spans="1:93">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139"/>
      <c r="BC142" s="188"/>
      <c r="BD142" s="188"/>
      <c r="BE142" s="188"/>
      <c r="BF142" s="189"/>
      <c r="BG142" s="63"/>
      <c r="BH142" s="139"/>
      <c r="BI142" s="139"/>
      <c r="BJ142" s="139"/>
      <c r="BK142" s="139"/>
      <c r="BL142" s="139"/>
      <c r="BM142" s="139"/>
      <c r="BN142" s="139"/>
      <c r="BO142" s="139"/>
      <c r="BP142" s="139"/>
      <c r="BQ142" s="139"/>
      <c r="BR142" s="139"/>
      <c r="BS142" s="139"/>
      <c r="BT142" s="139"/>
      <c r="BU142" s="139"/>
      <c r="BV142" s="139"/>
      <c r="BW142" s="139"/>
      <c r="BX142" s="139"/>
      <c r="BY142" s="139"/>
      <c r="BZ142" s="139"/>
      <c r="CA142" s="139"/>
      <c r="CB142" s="139"/>
      <c r="CC142" s="139"/>
      <c r="CD142" s="139"/>
      <c r="CE142" s="139"/>
      <c r="CF142" s="139"/>
      <c r="CG142" s="139"/>
      <c r="CH142" s="139"/>
      <c r="CI142" s="139"/>
      <c r="CJ142" s="139"/>
      <c r="CK142" s="139"/>
      <c r="CL142" s="139"/>
      <c r="CM142" s="139"/>
      <c r="CN142" s="139"/>
      <c r="CO142" s="139"/>
    </row>
    <row r="143" spans="1:93">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139"/>
      <c r="BC143" s="188"/>
      <c r="BD143" s="188"/>
      <c r="BE143" s="188"/>
      <c r="BF143" s="189"/>
      <c r="BG143" s="63"/>
      <c r="BH143" s="139"/>
      <c r="BI143" s="139"/>
      <c r="BJ143" s="139"/>
      <c r="BK143" s="139"/>
      <c r="BL143" s="139"/>
      <c r="BM143" s="139"/>
      <c r="BN143" s="139"/>
      <c r="BO143" s="139"/>
      <c r="BP143" s="139"/>
      <c r="BQ143" s="139"/>
      <c r="BR143" s="139"/>
      <c r="BS143" s="139"/>
      <c r="BT143" s="139"/>
      <c r="BU143" s="139"/>
      <c r="BV143" s="139"/>
      <c r="BW143" s="139"/>
      <c r="BX143" s="139"/>
      <c r="BY143" s="139"/>
      <c r="BZ143" s="139"/>
      <c r="CA143" s="139"/>
      <c r="CB143" s="139"/>
      <c r="CC143" s="139"/>
      <c r="CD143" s="139"/>
      <c r="CE143" s="139"/>
      <c r="CF143" s="139"/>
      <c r="CG143" s="139"/>
      <c r="CH143" s="139"/>
      <c r="CI143" s="139"/>
      <c r="CJ143" s="139"/>
      <c r="CK143" s="139"/>
      <c r="CL143" s="139"/>
      <c r="CM143" s="139"/>
      <c r="CN143" s="139"/>
      <c r="CO143" s="139"/>
    </row>
    <row r="144" spans="1:93">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139"/>
      <c r="BC144" s="188"/>
      <c r="BD144" s="188"/>
      <c r="BE144" s="188"/>
      <c r="BF144" s="189"/>
      <c r="BG144" s="63"/>
      <c r="BH144" s="139"/>
      <c r="BI144" s="139"/>
      <c r="BJ144" s="139"/>
      <c r="BK144" s="139"/>
      <c r="BL144" s="139"/>
      <c r="BM144" s="139"/>
      <c r="BN144" s="139"/>
      <c r="BO144" s="139"/>
      <c r="BP144" s="139"/>
      <c r="BQ144" s="139"/>
      <c r="BR144" s="139"/>
      <c r="BS144" s="139"/>
      <c r="BT144" s="139"/>
      <c r="BU144" s="139"/>
      <c r="BV144" s="139"/>
      <c r="BW144" s="139"/>
      <c r="BX144" s="139"/>
      <c r="BY144" s="139"/>
      <c r="BZ144" s="139"/>
      <c r="CA144" s="139"/>
      <c r="CB144" s="139"/>
      <c r="CC144" s="139"/>
      <c r="CD144" s="139"/>
      <c r="CE144" s="139"/>
      <c r="CF144" s="139"/>
      <c r="CG144" s="139"/>
      <c r="CH144" s="139"/>
      <c r="CI144" s="139"/>
      <c r="CJ144" s="139"/>
      <c r="CK144" s="139"/>
      <c r="CL144" s="139"/>
      <c r="CM144" s="139"/>
      <c r="CN144" s="139"/>
      <c r="CO144" s="139"/>
    </row>
    <row r="145" spans="1:93">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139"/>
      <c r="BC145" s="188"/>
      <c r="BD145" s="188"/>
      <c r="BE145" s="188"/>
      <c r="BF145" s="189"/>
      <c r="BG145" s="63"/>
      <c r="BH145" s="139"/>
      <c r="BI145" s="139"/>
      <c r="BJ145" s="139"/>
      <c r="BK145" s="139"/>
      <c r="BL145" s="139"/>
      <c r="BM145" s="139"/>
      <c r="BN145" s="139"/>
      <c r="BO145" s="139"/>
      <c r="BP145" s="139"/>
      <c r="BQ145" s="139"/>
      <c r="BR145" s="139"/>
      <c r="BS145" s="139"/>
      <c r="BT145" s="139"/>
      <c r="BU145" s="139"/>
      <c r="BV145" s="139"/>
      <c r="BW145" s="139"/>
      <c r="BX145" s="139"/>
      <c r="BY145" s="139"/>
      <c r="BZ145" s="139"/>
      <c r="CA145" s="139"/>
      <c r="CB145" s="139"/>
      <c r="CC145" s="139"/>
      <c r="CD145" s="139"/>
      <c r="CE145" s="139"/>
      <c r="CF145" s="139"/>
      <c r="CG145" s="139"/>
      <c r="CH145" s="139"/>
      <c r="CI145" s="139"/>
      <c r="CJ145" s="139"/>
      <c r="CK145" s="139"/>
      <c r="CL145" s="139"/>
      <c r="CM145" s="139"/>
      <c r="CN145" s="139"/>
      <c r="CO145" s="139"/>
    </row>
    <row r="146" spans="1:93">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139"/>
      <c r="BC146" s="188"/>
      <c r="BD146" s="188"/>
      <c r="BE146" s="188"/>
      <c r="BF146" s="189"/>
      <c r="BG146" s="63"/>
      <c r="BH146" s="139"/>
      <c r="BI146" s="139"/>
      <c r="BJ146" s="139"/>
      <c r="BK146" s="139"/>
      <c r="BL146" s="139"/>
      <c r="BM146" s="139"/>
      <c r="BN146" s="139"/>
      <c r="BO146" s="139"/>
      <c r="BP146" s="139"/>
      <c r="BQ146" s="139"/>
      <c r="BR146" s="139"/>
      <c r="BS146" s="139"/>
      <c r="BT146" s="139"/>
      <c r="BU146" s="139"/>
      <c r="BV146" s="139"/>
      <c r="BW146" s="139"/>
      <c r="BX146" s="139"/>
      <c r="BY146" s="139"/>
      <c r="BZ146" s="139"/>
      <c r="CA146" s="139"/>
      <c r="CB146" s="139"/>
      <c r="CC146" s="139"/>
      <c r="CD146" s="139"/>
      <c r="CE146" s="139"/>
      <c r="CF146" s="139"/>
      <c r="CG146" s="139"/>
      <c r="CH146" s="139"/>
      <c r="CI146" s="139"/>
      <c r="CJ146" s="139"/>
      <c r="CK146" s="139"/>
      <c r="CL146" s="139"/>
      <c r="CM146" s="139"/>
      <c r="CN146" s="139"/>
      <c r="CO146" s="139"/>
    </row>
    <row r="147" spans="1:93">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139"/>
      <c r="BC147" s="188"/>
      <c r="BD147" s="188"/>
      <c r="BE147" s="188"/>
      <c r="BF147" s="189"/>
      <c r="BG147" s="63"/>
      <c r="BH147" s="139"/>
      <c r="BI147" s="139"/>
      <c r="BJ147" s="139"/>
      <c r="BK147" s="139"/>
      <c r="BL147" s="139"/>
      <c r="BM147" s="139"/>
      <c r="BN147" s="139"/>
      <c r="BO147" s="139"/>
      <c r="BP147" s="139"/>
      <c r="BQ147" s="139"/>
      <c r="BR147" s="139"/>
      <c r="BS147" s="139"/>
      <c r="BT147" s="139"/>
      <c r="BU147" s="139"/>
      <c r="BV147" s="139"/>
      <c r="BW147" s="139"/>
      <c r="BX147" s="139"/>
      <c r="BY147" s="139"/>
      <c r="BZ147" s="139"/>
      <c r="CA147" s="139"/>
      <c r="CB147" s="139"/>
      <c r="CC147" s="139"/>
      <c r="CD147" s="139"/>
      <c r="CE147" s="139"/>
      <c r="CF147" s="139"/>
      <c r="CG147" s="139"/>
      <c r="CH147" s="139"/>
      <c r="CI147" s="139"/>
      <c r="CJ147" s="139"/>
      <c r="CK147" s="139"/>
      <c r="CL147" s="139"/>
      <c r="CM147" s="139"/>
      <c r="CN147" s="139"/>
      <c r="CO147" s="139"/>
    </row>
    <row r="148" spans="1:93">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139"/>
      <c r="BC148" s="188"/>
      <c r="BD148" s="188"/>
      <c r="BE148" s="188"/>
      <c r="BF148" s="189"/>
      <c r="BG148" s="63"/>
      <c r="BH148" s="139"/>
      <c r="BI148" s="139"/>
      <c r="BJ148" s="139"/>
      <c r="BK148" s="139"/>
      <c r="BL148" s="139"/>
      <c r="BM148" s="139"/>
      <c r="BN148" s="139"/>
      <c r="BO148" s="139"/>
      <c r="BP148" s="139"/>
      <c r="BQ148" s="139"/>
      <c r="BR148" s="139"/>
      <c r="BS148" s="139"/>
      <c r="BT148" s="139"/>
      <c r="BU148" s="139"/>
      <c r="BV148" s="139"/>
      <c r="BW148" s="139"/>
      <c r="BX148" s="139"/>
      <c r="BY148" s="139"/>
      <c r="BZ148" s="139"/>
      <c r="CA148" s="139"/>
      <c r="CB148" s="139"/>
      <c r="CC148" s="139"/>
      <c r="CD148" s="139"/>
      <c r="CE148" s="139"/>
      <c r="CF148" s="139"/>
      <c r="CG148" s="139"/>
      <c r="CH148" s="139"/>
      <c r="CI148" s="139"/>
      <c r="CJ148" s="139"/>
      <c r="CK148" s="139"/>
      <c r="CL148" s="139"/>
      <c r="CM148" s="139"/>
      <c r="CN148" s="139"/>
      <c r="CO148" s="139"/>
    </row>
    <row r="149" spans="1:93">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139"/>
      <c r="BC149" s="188"/>
      <c r="BD149" s="188"/>
      <c r="BE149" s="188"/>
      <c r="BF149" s="189"/>
      <c r="BG149" s="63"/>
      <c r="BH149" s="139"/>
      <c r="BI149" s="139"/>
      <c r="BJ149" s="139"/>
      <c r="BK149" s="139"/>
      <c r="BL149" s="139"/>
      <c r="BM149" s="139"/>
      <c r="BN149" s="139"/>
      <c r="BO149" s="139"/>
      <c r="BP149" s="139"/>
      <c r="BQ149" s="139"/>
      <c r="BR149" s="139"/>
      <c r="BS149" s="139"/>
      <c r="BT149" s="139"/>
      <c r="BU149" s="139"/>
      <c r="BV149" s="139"/>
      <c r="BW149" s="139"/>
      <c r="BX149" s="139"/>
      <c r="BY149" s="139"/>
      <c r="BZ149" s="139"/>
      <c r="CA149" s="139"/>
      <c r="CB149" s="139"/>
      <c r="CC149" s="139"/>
      <c r="CD149" s="139"/>
      <c r="CE149" s="139"/>
      <c r="CF149" s="139"/>
      <c r="CG149" s="139"/>
      <c r="CH149" s="139"/>
      <c r="CI149" s="139"/>
      <c r="CJ149" s="139"/>
      <c r="CK149" s="139"/>
      <c r="CL149" s="139"/>
      <c r="CM149" s="139"/>
      <c r="CN149" s="139"/>
      <c r="CO149" s="139"/>
    </row>
    <row r="150" spans="1:93">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139"/>
      <c r="BC150" s="188"/>
      <c r="BD150" s="188"/>
      <c r="BE150" s="188"/>
      <c r="BF150" s="189"/>
      <c r="BG150" s="63"/>
      <c r="BH150" s="139"/>
      <c r="BI150" s="139"/>
      <c r="BJ150" s="139"/>
      <c r="BK150" s="139"/>
      <c r="BL150" s="139"/>
      <c r="BM150" s="139"/>
      <c r="BN150" s="139"/>
      <c r="BO150" s="139"/>
      <c r="BP150" s="139"/>
      <c r="BQ150" s="139"/>
      <c r="BR150" s="139"/>
      <c r="BS150" s="139"/>
      <c r="BT150" s="139"/>
      <c r="BU150" s="139"/>
      <c r="BV150" s="139"/>
      <c r="BW150" s="139"/>
      <c r="BX150" s="139"/>
      <c r="BY150" s="139"/>
      <c r="BZ150" s="139"/>
      <c r="CA150" s="139"/>
      <c r="CB150" s="139"/>
      <c r="CC150" s="139"/>
      <c r="CD150" s="139"/>
      <c r="CE150" s="139"/>
      <c r="CF150" s="139"/>
      <c r="CG150" s="139"/>
      <c r="CH150" s="139"/>
      <c r="CI150" s="139"/>
      <c r="CJ150" s="139"/>
      <c r="CK150" s="139"/>
      <c r="CL150" s="139"/>
      <c r="CM150" s="139"/>
      <c r="CN150" s="139"/>
      <c r="CO150" s="139"/>
    </row>
    <row r="151" spans="1:93">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139"/>
      <c r="BC151" s="188"/>
      <c r="BD151" s="188"/>
      <c r="BE151" s="188"/>
      <c r="BF151" s="189"/>
      <c r="BG151" s="63"/>
      <c r="BH151" s="139"/>
      <c r="BI151" s="139"/>
      <c r="BJ151" s="139"/>
      <c r="BK151" s="139"/>
      <c r="BL151" s="139"/>
      <c r="BM151" s="139"/>
      <c r="BN151" s="139"/>
      <c r="BO151" s="139"/>
      <c r="BP151" s="139"/>
      <c r="BQ151" s="139"/>
      <c r="BR151" s="139"/>
      <c r="BS151" s="139"/>
      <c r="BT151" s="139"/>
      <c r="BU151" s="139"/>
      <c r="BV151" s="139"/>
      <c r="BW151" s="139"/>
      <c r="BX151" s="139"/>
      <c r="BY151" s="139"/>
      <c r="BZ151" s="139"/>
      <c r="CA151" s="139"/>
      <c r="CB151" s="139"/>
      <c r="CC151" s="139"/>
      <c r="CD151" s="139"/>
      <c r="CE151" s="139"/>
      <c r="CF151" s="139"/>
      <c r="CG151" s="139"/>
      <c r="CH151" s="139"/>
      <c r="CI151" s="139"/>
      <c r="CJ151" s="139"/>
      <c r="CK151" s="139"/>
      <c r="CL151" s="139"/>
      <c r="CM151" s="139"/>
      <c r="CN151" s="139"/>
      <c r="CO151" s="139"/>
    </row>
    <row r="152" spans="1:93">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139"/>
      <c r="BC152" s="188"/>
      <c r="BD152" s="188"/>
      <c r="BE152" s="188"/>
      <c r="BF152" s="189"/>
      <c r="BG152" s="63"/>
      <c r="BH152" s="139"/>
      <c r="BI152" s="139"/>
      <c r="BJ152" s="139"/>
      <c r="BK152" s="139"/>
      <c r="BL152" s="139"/>
      <c r="BM152" s="139"/>
      <c r="BN152" s="139"/>
      <c r="BO152" s="139"/>
      <c r="BP152" s="139"/>
      <c r="BQ152" s="139"/>
      <c r="BR152" s="139"/>
      <c r="BS152" s="139"/>
      <c r="BT152" s="139"/>
      <c r="BU152" s="139"/>
      <c r="BV152" s="139"/>
      <c r="BW152" s="139"/>
      <c r="BX152" s="139"/>
      <c r="BY152" s="139"/>
      <c r="BZ152" s="139"/>
      <c r="CA152" s="139"/>
      <c r="CB152" s="139"/>
      <c r="CC152" s="139"/>
      <c r="CD152" s="139"/>
      <c r="CE152" s="139"/>
      <c r="CF152" s="139"/>
      <c r="CG152" s="139"/>
      <c r="CH152" s="139"/>
      <c r="CI152" s="139"/>
      <c r="CJ152" s="139"/>
      <c r="CK152" s="139"/>
      <c r="CL152" s="139"/>
      <c r="CM152" s="139"/>
      <c r="CN152" s="139"/>
      <c r="CO152" s="139"/>
    </row>
    <row r="153" spans="1:93">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139"/>
      <c r="BC153" s="188"/>
      <c r="BD153" s="188"/>
      <c r="BE153" s="188"/>
      <c r="BF153" s="189"/>
      <c r="BG153" s="63"/>
      <c r="BH153" s="139"/>
      <c r="BI153" s="139"/>
      <c r="BJ153" s="139"/>
      <c r="BK153" s="139"/>
      <c r="BL153" s="139"/>
      <c r="BM153" s="139"/>
      <c r="BN153" s="139"/>
      <c r="BO153" s="139"/>
      <c r="BP153" s="139"/>
      <c r="BQ153" s="139"/>
      <c r="BR153" s="139"/>
      <c r="BS153" s="139"/>
      <c r="BT153" s="139"/>
      <c r="BU153" s="139"/>
      <c r="BV153" s="139"/>
      <c r="BW153" s="139"/>
      <c r="BX153" s="139"/>
      <c r="BY153" s="139"/>
      <c r="BZ153" s="139"/>
      <c r="CA153" s="139"/>
      <c r="CB153" s="139"/>
      <c r="CC153" s="139"/>
      <c r="CD153" s="139"/>
      <c r="CE153" s="139"/>
      <c r="CF153" s="139"/>
      <c r="CG153" s="139"/>
      <c r="CH153" s="139"/>
      <c r="CI153" s="139"/>
      <c r="CJ153" s="139"/>
      <c r="CK153" s="139"/>
      <c r="CL153" s="139"/>
      <c r="CM153" s="139"/>
      <c r="CN153" s="139"/>
      <c r="CO153" s="139"/>
    </row>
    <row r="154" spans="1:93">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139"/>
      <c r="BC154" s="188"/>
      <c r="BD154" s="188"/>
      <c r="BE154" s="188"/>
      <c r="BF154" s="189"/>
      <c r="BG154" s="63"/>
      <c r="BH154" s="139"/>
      <c r="BI154" s="139"/>
      <c r="BJ154" s="139"/>
      <c r="BK154" s="139"/>
      <c r="BL154" s="139"/>
      <c r="BM154" s="139"/>
      <c r="BN154" s="139"/>
      <c r="BO154" s="139"/>
      <c r="BP154" s="139"/>
      <c r="BQ154" s="139"/>
      <c r="BR154" s="139"/>
      <c r="BS154" s="139"/>
      <c r="BT154" s="139"/>
      <c r="BU154" s="139"/>
      <c r="BV154" s="139"/>
      <c r="BW154" s="139"/>
      <c r="BX154" s="139"/>
      <c r="BY154" s="139"/>
      <c r="BZ154" s="139"/>
      <c r="CA154" s="139"/>
      <c r="CB154" s="139"/>
      <c r="CC154" s="139"/>
      <c r="CD154" s="139"/>
      <c r="CE154" s="139"/>
      <c r="CF154" s="139"/>
      <c r="CG154" s="139"/>
      <c r="CH154" s="139"/>
      <c r="CI154" s="139"/>
      <c r="CJ154" s="139"/>
      <c r="CK154" s="139"/>
      <c r="CL154" s="139"/>
      <c r="CM154" s="139"/>
      <c r="CN154" s="139"/>
      <c r="CO154" s="139"/>
    </row>
    <row r="155" spans="1:93">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139"/>
      <c r="BC155" s="188"/>
      <c r="BD155" s="188"/>
      <c r="BE155" s="188"/>
      <c r="BF155" s="189"/>
      <c r="BG155" s="63"/>
      <c r="BH155" s="139"/>
      <c r="BI155" s="139"/>
      <c r="BJ155" s="139"/>
      <c r="BK155" s="139"/>
      <c r="BL155" s="139"/>
      <c r="BM155" s="139"/>
      <c r="BN155" s="139"/>
      <c r="BO155" s="139"/>
      <c r="BP155" s="139"/>
      <c r="BQ155" s="139"/>
      <c r="BR155" s="139"/>
      <c r="BS155" s="139"/>
      <c r="BT155" s="139"/>
      <c r="BU155" s="139"/>
      <c r="BV155" s="139"/>
      <c r="BW155" s="139"/>
      <c r="BX155" s="139"/>
      <c r="BY155" s="139"/>
      <c r="BZ155" s="139"/>
      <c r="CA155" s="139"/>
      <c r="CB155" s="139"/>
      <c r="CC155" s="139"/>
      <c r="CD155" s="139"/>
      <c r="CE155" s="139"/>
      <c r="CF155" s="139"/>
      <c r="CG155" s="139"/>
      <c r="CH155" s="139"/>
      <c r="CI155" s="139"/>
      <c r="CJ155" s="139"/>
      <c r="CK155" s="139"/>
      <c r="CL155" s="139"/>
      <c r="CM155" s="139"/>
      <c r="CN155" s="139"/>
      <c r="CO155" s="139"/>
    </row>
    <row r="156" spans="1:93">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139"/>
      <c r="BC156" s="188"/>
      <c r="BD156" s="188"/>
      <c r="BE156" s="188"/>
      <c r="BF156" s="189"/>
      <c r="BG156" s="63"/>
      <c r="BH156" s="139"/>
      <c r="BI156" s="139"/>
      <c r="BJ156" s="139"/>
      <c r="BK156" s="139"/>
      <c r="BL156" s="139"/>
      <c r="BM156" s="139"/>
      <c r="BN156" s="139"/>
      <c r="BO156" s="139"/>
      <c r="BP156" s="139"/>
      <c r="BQ156" s="139"/>
      <c r="BR156" s="139"/>
      <c r="BS156" s="139"/>
      <c r="BT156" s="139"/>
      <c r="BU156" s="139"/>
      <c r="BV156" s="139"/>
      <c r="BW156" s="139"/>
      <c r="BX156" s="139"/>
      <c r="BY156" s="139"/>
      <c r="BZ156" s="139"/>
      <c r="CA156" s="139"/>
      <c r="CB156" s="139"/>
      <c r="CC156" s="139"/>
      <c r="CD156" s="139"/>
      <c r="CE156" s="139"/>
      <c r="CF156" s="139"/>
      <c r="CG156" s="139"/>
      <c r="CH156" s="139"/>
      <c r="CI156" s="139"/>
      <c r="CJ156" s="139"/>
      <c r="CK156" s="139"/>
      <c r="CL156" s="139"/>
      <c r="CM156" s="139"/>
      <c r="CN156" s="139"/>
      <c r="CO156" s="139"/>
    </row>
    <row r="157" spans="1:93">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139"/>
      <c r="BC157" s="188"/>
      <c r="BD157" s="188"/>
      <c r="BE157" s="188"/>
      <c r="BF157" s="189"/>
      <c r="BG157" s="63"/>
      <c r="BH157" s="139"/>
      <c r="BI157" s="139"/>
      <c r="BJ157" s="139"/>
      <c r="BK157" s="139"/>
      <c r="BL157" s="139"/>
      <c r="BM157" s="139"/>
      <c r="BN157" s="139"/>
      <c r="BO157" s="139"/>
      <c r="BP157" s="139"/>
      <c r="BQ157" s="139"/>
      <c r="BR157" s="139"/>
      <c r="BS157" s="139"/>
      <c r="BT157" s="139"/>
      <c r="BU157" s="139"/>
      <c r="BV157" s="139"/>
      <c r="BW157" s="139"/>
      <c r="BX157" s="139"/>
      <c r="BY157" s="139"/>
      <c r="BZ157" s="139"/>
      <c r="CA157" s="139"/>
      <c r="CB157" s="139"/>
      <c r="CC157" s="139"/>
      <c r="CD157" s="139"/>
      <c r="CE157" s="139"/>
      <c r="CF157" s="139"/>
      <c r="CG157" s="139"/>
      <c r="CH157" s="139"/>
      <c r="CI157" s="139"/>
      <c r="CJ157" s="139"/>
      <c r="CK157" s="139"/>
      <c r="CL157" s="139"/>
      <c r="CM157" s="139"/>
      <c r="CN157" s="139"/>
      <c r="CO157" s="139"/>
    </row>
    <row r="158" spans="1:93">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139"/>
      <c r="BC158" s="188"/>
      <c r="BD158" s="188"/>
      <c r="BE158" s="188"/>
      <c r="BF158" s="189"/>
      <c r="BG158" s="63"/>
      <c r="BH158" s="139"/>
      <c r="BI158" s="139"/>
      <c r="BJ158" s="139"/>
      <c r="BK158" s="139"/>
      <c r="BL158" s="139"/>
      <c r="BM158" s="139"/>
      <c r="BN158" s="139"/>
      <c r="BO158" s="139"/>
      <c r="BP158" s="139"/>
      <c r="BQ158" s="139"/>
      <c r="BR158" s="139"/>
      <c r="BS158" s="139"/>
      <c r="BT158" s="139"/>
      <c r="BU158" s="139"/>
      <c r="BV158" s="139"/>
      <c r="BW158" s="139"/>
      <c r="BX158" s="139"/>
      <c r="BY158" s="139"/>
      <c r="BZ158" s="139"/>
      <c r="CA158" s="139"/>
      <c r="CB158" s="139"/>
      <c r="CC158" s="139"/>
      <c r="CD158" s="139"/>
      <c r="CE158" s="139"/>
      <c r="CF158" s="139"/>
      <c r="CG158" s="139"/>
      <c r="CH158" s="139"/>
      <c r="CI158" s="139"/>
      <c r="CJ158" s="139"/>
      <c r="CK158" s="139"/>
      <c r="CL158" s="139"/>
      <c r="CM158" s="139"/>
      <c r="CN158" s="139"/>
      <c r="CO158" s="139"/>
    </row>
    <row r="159" spans="1:93">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139"/>
      <c r="BC159" s="188"/>
      <c r="BD159" s="188"/>
      <c r="BE159" s="188"/>
      <c r="BF159" s="189"/>
      <c r="BG159" s="63"/>
      <c r="BH159" s="139"/>
      <c r="BI159" s="139"/>
      <c r="BJ159" s="139"/>
      <c r="BK159" s="139"/>
      <c r="BL159" s="139"/>
      <c r="BM159" s="139"/>
      <c r="BN159" s="139"/>
      <c r="BO159" s="139"/>
      <c r="BP159" s="139"/>
      <c r="BQ159" s="139"/>
      <c r="BR159" s="139"/>
      <c r="BS159" s="139"/>
      <c r="BT159" s="139"/>
      <c r="BU159" s="139"/>
      <c r="BV159" s="139"/>
      <c r="BW159" s="139"/>
      <c r="BX159" s="139"/>
      <c r="BY159" s="139"/>
      <c r="BZ159" s="139"/>
      <c r="CA159" s="139"/>
      <c r="CB159" s="139"/>
      <c r="CC159" s="139"/>
      <c r="CD159" s="139"/>
      <c r="CE159" s="139"/>
      <c r="CF159" s="139"/>
      <c r="CG159" s="139"/>
      <c r="CH159" s="139"/>
      <c r="CI159" s="139"/>
      <c r="CJ159" s="139"/>
      <c r="CK159" s="139"/>
      <c r="CL159" s="139"/>
      <c r="CM159" s="139"/>
      <c r="CN159" s="139"/>
      <c r="CO159" s="139"/>
    </row>
    <row r="160" spans="1:93">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139"/>
      <c r="BC160" s="188"/>
      <c r="BD160" s="188"/>
      <c r="BE160" s="188"/>
      <c r="BF160" s="189"/>
      <c r="BG160" s="63"/>
      <c r="BH160" s="139"/>
      <c r="BI160" s="139"/>
      <c r="BJ160" s="139"/>
      <c r="BK160" s="139"/>
      <c r="BL160" s="139"/>
      <c r="BM160" s="139"/>
      <c r="BN160" s="139"/>
      <c r="BO160" s="139"/>
      <c r="BP160" s="139"/>
      <c r="BQ160" s="139"/>
      <c r="BR160" s="139"/>
      <c r="BS160" s="139"/>
      <c r="BT160" s="139"/>
      <c r="BU160" s="139"/>
      <c r="BV160" s="139"/>
      <c r="BW160" s="139"/>
      <c r="BX160" s="139"/>
      <c r="BY160" s="139"/>
      <c r="BZ160" s="139"/>
      <c r="CA160" s="139"/>
      <c r="CB160" s="139"/>
      <c r="CC160" s="139"/>
      <c r="CD160" s="139"/>
      <c r="CE160" s="139"/>
      <c r="CF160" s="139"/>
      <c r="CG160" s="139"/>
      <c r="CH160" s="139"/>
      <c r="CI160" s="139"/>
      <c r="CJ160" s="139"/>
      <c r="CK160" s="139"/>
      <c r="CL160" s="139"/>
      <c r="CM160" s="139"/>
      <c r="CN160" s="139"/>
      <c r="CO160" s="139"/>
    </row>
    <row r="161" spans="1:93">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139"/>
      <c r="BC161" s="188"/>
      <c r="BD161" s="188"/>
      <c r="BE161" s="188"/>
      <c r="BF161" s="189"/>
      <c r="BG161" s="63"/>
      <c r="BH161" s="139"/>
      <c r="BI161" s="139"/>
      <c r="BJ161" s="139"/>
      <c r="BK161" s="139"/>
      <c r="BL161" s="139"/>
      <c r="BM161" s="139"/>
      <c r="BN161" s="139"/>
      <c r="BO161" s="139"/>
      <c r="BP161" s="139"/>
      <c r="BQ161" s="139"/>
      <c r="BR161" s="139"/>
      <c r="BS161" s="139"/>
      <c r="BT161" s="139"/>
      <c r="BU161" s="139"/>
      <c r="BV161" s="139"/>
      <c r="BW161" s="139"/>
      <c r="BX161" s="139"/>
      <c r="BY161" s="139"/>
      <c r="BZ161" s="139"/>
      <c r="CA161" s="139"/>
      <c r="CB161" s="139"/>
      <c r="CC161" s="139"/>
      <c r="CD161" s="139"/>
      <c r="CE161" s="139"/>
      <c r="CF161" s="139"/>
      <c r="CG161" s="139"/>
      <c r="CH161" s="139"/>
      <c r="CI161" s="139"/>
      <c r="CJ161" s="139"/>
      <c r="CK161" s="139"/>
      <c r="CL161" s="139"/>
      <c r="CM161" s="139"/>
      <c r="CN161" s="139"/>
      <c r="CO161" s="139"/>
    </row>
    <row r="162" spans="1:93">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139"/>
      <c r="BC162" s="188"/>
      <c r="BD162" s="188"/>
      <c r="BE162" s="188"/>
      <c r="BF162" s="189"/>
      <c r="BG162" s="63"/>
      <c r="BH162" s="139"/>
      <c r="BI162" s="139"/>
      <c r="BJ162" s="139"/>
      <c r="BK162" s="139"/>
      <c r="BL162" s="139"/>
      <c r="BM162" s="139"/>
      <c r="BN162" s="139"/>
      <c r="BO162" s="139"/>
      <c r="BP162" s="139"/>
      <c r="BQ162" s="139"/>
      <c r="BR162" s="139"/>
      <c r="BS162" s="139"/>
      <c r="BT162" s="139"/>
      <c r="BU162" s="139"/>
      <c r="BV162" s="139"/>
      <c r="BW162" s="139"/>
      <c r="BX162" s="139"/>
      <c r="BY162" s="139"/>
      <c r="BZ162" s="139"/>
      <c r="CA162" s="139"/>
      <c r="CB162" s="139"/>
      <c r="CC162" s="139"/>
      <c r="CD162" s="139"/>
      <c r="CE162" s="139"/>
      <c r="CF162" s="139"/>
      <c r="CG162" s="139"/>
      <c r="CH162" s="139"/>
      <c r="CI162" s="139"/>
      <c r="CJ162" s="139"/>
      <c r="CK162" s="139"/>
      <c r="CL162" s="139"/>
      <c r="CM162" s="139"/>
      <c r="CN162" s="139"/>
      <c r="CO162" s="139"/>
    </row>
    <row r="163" spans="1:93">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139"/>
      <c r="BC163" s="188"/>
      <c r="BD163" s="188"/>
      <c r="BE163" s="188"/>
      <c r="BF163" s="189"/>
      <c r="BG163" s="63"/>
      <c r="BH163" s="139"/>
      <c r="BI163" s="139"/>
      <c r="BJ163" s="139"/>
      <c r="BK163" s="139"/>
      <c r="BL163" s="139"/>
      <c r="BM163" s="139"/>
      <c r="BN163" s="139"/>
      <c r="BO163" s="139"/>
      <c r="BP163" s="139"/>
      <c r="BQ163" s="139"/>
      <c r="BR163" s="139"/>
      <c r="BS163" s="139"/>
      <c r="BT163" s="139"/>
      <c r="BU163" s="139"/>
      <c r="BV163" s="139"/>
      <c r="BW163" s="139"/>
      <c r="BX163" s="139"/>
      <c r="BY163" s="139"/>
      <c r="BZ163" s="139"/>
      <c r="CA163" s="139"/>
      <c r="CB163" s="139"/>
      <c r="CC163" s="139"/>
      <c r="CD163" s="139"/>
      <c r="CE163" s="139"/>
      <c r="CF163" s="139"/>
      <c r="CG163" s="139"/>
      <c r="CH163" s="139"/>
      <c r="CI163" s="139"/>
      <c r="CJ163" s="139"/>
      <c r="CK163" s="139"/>
      <c r="CL163" s="139"/>
      <c r="CM163" s="139"/>
      <c r="CN163" s="139"/>
      <c r="CO163" s="139"/>
    </row>
    <row r="164" spans="1:93">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139"/>
      <c r="BC164" s="188"/>
      <c r="BD164" s="188"/>
      <c r="BE164" s="188"/>
      <c r="BF164" s="189"/>
      <c r="BG164" s="63"/>
      <c r="BH164" s="139"/>
      <c r="BI164" s="139"/>
      <c r="BJ164" s="139"/>
      <c r="BK164" s="139"/>
      <c r="BL164" s="139"/>
      <c r="BM164" s="139"/>
      <c r="BN164" s="139"/>
      <c r="BO164" s="139"/>
      <c r="BP164" s="139"/>
      <c r="BQ164" s="139"/>
      <c r="BR164" s="139"/>
      <c r="BS164" s="139"/>
      <c r="BT164" s="139"/>
      <c r="BU164" s="139"/>
      <c r="BV164" s="139"/>
      <c r="BW164" s="139"/>
      <c r="BX164" s="139"/>
      <c r="BY164" s="139"/>
      <c r="BZ164" s="139"/>
      <c r="CA164" s="139"/>
      <c r="CB164" s="139"/>
      <c r="CC164" s="139"/>
      <c r="CD164" s="139"/>
      <c r="CE164" s="139"/>
      <c r="CF164" s="139"/>
      <c r="CG164" s="139"/>
      <c r="CH164" s="139"/>
      <c r="CI164" s="139"/>
      <c r="CJ164" s="139"/>
      <c r="CK164" s="139"/>
      <c r="CL164" s="139"/>
      <c r="CM164" s="139"/>
      <c r="CN164" s="139"/>
      <c r="CO164" s="139"/>
    </row>
    <row r="165" spans="1:93">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139"/>
      <c r="BC165" s="188"/>
      <c r="BD165" s="188"/>
      <c r="BE165" s="188"/>
      <c r="BF165" s="189"/>
      <c r="BG165" s="63"/>
      <c r="BH165" s="139"/>
      <c r="BI165" s="139"/>
      <c r="BJ165" s="139"/>
      <c r="BK165" s="139"/>
      <c r="BL165" s="139"/>
      <c r="BM165" s="139"/>
      <c r="BN165" s="139"/>
      <c r="BO165" s="139"/>
      <c r="BP165" s="139"/>
      <c r="BQ165" s="139"/>
      <c r="BR165" s="139"/>
      <c r="BS165" s="139"/>
      <c r="BT165" s="139"/>
      <c r="BU165" s="139"/>
      <c r="BV165" s="139"/>
      <c r="BW165" s="139"/>
      <c r="BX165" s="139"/>
      <c r="BY165" s="139"/>
      <c r="BZ165" s="139"/>
      <c r="CA165" s="139"/>
      <c r="CB165" s="139"/>
      <c r="CC165" s="139"/>
      <c r="CD165" s="139"/>
      <c r="CE165" s="139"/>
      <c r="CF165" s="139"/>
      <c r="CG165" s="139"/>
      <c r="CH165" s="139"/>
      <c r="CI165" s="139"/>
      <c r="CJ165" s="139"/>
      <c r="CK165" s="139"/>
      <c r="CL165" s="139"/>
      <c r="CM165" s="139"/>
      <c r="CN165" s="139"/>
      <c r="CO165" s="139"/>
    </row>
    <row r="166" spans="1:93">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139"/>
      <c r="BC166" s="188"/>
      <c r="BD166" s="188"/>
      <c r="BE166" s="188"/>
      <c r="BF166" s="189"/>
      <c r="BG166" s="63"/>
      <c r="BH166" s="139"/>
      <c r="BI166" s="139"/>
      <c r="BJ166" s="139"/>
      <c r="BK166" s="139"/>
      <c r="BL166" s="139"/>
      <c r="BM166" s="139"/>
      <c r="BN166" s="139"/>
      <c r="BO166" s="139"/>
      <c r="BP166" s="139"/>
      <c r="BQ166" s="139"/>
      <c r="BR166" s="139"/>
      <c r="BS166" s="139"/>
      <c r="BT166" s="139"/>
      <c r="BU166" s="139"/>
      <c r="BV166" s="139"/>
      <c r="BW166" s="139"/>
      <c r="BX166" s="139"/>
      <c r="BY166" s="139"/>
      <c r="BZ166" s="139"/>
      <c r="CA166" s="139"/>
      <c r="CB166" s="139"/>
      <c r="CC166" s="139"/>
      <c r="CD166" s="139"/>
      <c r="CE166" s="139"/>
      <c r="CF166" s="139"/>
      <c r="CG166" s="139"/>
      <c r="CH166" s="139"/>
      <c r="CI166" s="139"/>
      <c r="CJ166" s="139"/>
      <c r="CK166" s="139"/>
      <c r="CL166" s="139"/>
      <c r="CM166" s="139"/>
      <c r="CN166" s="139"/>
      <c r="CO166" s="139"/>
    </row>
    <row r="167" spans="1:93">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139"/>
      <c r="BC167" s="188"/>
      <c r="BD167" s="188"/>
      <c r="BE167" s="188"/>
      <c r="BF167" s="189"/>
      <c r="BG167" s="63"/>
      <c r="BH167" s="139"/>
      <c r="BI167" s="139"/>
      <c r="BJ167" s="139"/>
      <c r="BK167" s="139"/>
      <c r="BL167" s="139"/>
      <c r="BM167" s="139"/>
      <c r="BN167" s="139"/>
      <c r="BO167" s="139"/>
      <c r="BP167" s="139"/>
      <c r="BQ167" s="139"/>
      <c r="BR167" s="139"/>
      <c r="BS167" s="139"/>
      <c r="BT167" s="139"/>
      <c r="BU167" s="139"/>
      <c r="BV167" s="139"/>
      <c r="BW167" s="139"/>
      <c r="BX167" s="139"/>
      <c r="BY167" s="139"/>
      <c r="BZ167" s="139"/>
      <c r="CA167" s="139"/>
      <c r="CB167" s="139"/>
      <c r="CC167" s="139"/>
      <c r="CD167" s="139"/>
      <c r="CE167" s="139"/>
      <c r="CF167" s="139"/>
      <c r="CG167" s="139"/>
      <c r="CH167" s="139"/>
      <c r="CI167" s="139"/>
      <c r="CJ167" s="139"/>
      <c r="CK167" s="139"/>
      <c r="CL167" s="139"/>
      <c r="CM167" s="139"/>
      <c r="CN167" s="139"/>
      <c r="CO167" s="139"/>
    </row>
  </sheetData>
  <sheetProtection password="C621" sheet="1" objects="1" scenarios="1" selectLockedCells="1"/>
  <protectedRanges>
    <protectedRange sqref="AU6" name="Диапазон1"/>
    <protectedRange sqref="F25:S64" name="Диапазон2"/>
  </protectedRanges>
  <mergeCells count="32">
    <mergeCell ref="BK10:BU10"/>
    <mergeCell ref="BV10:BX10"/>
    <mergeCell ref="BZ10:CI10"/>
    <mergeCell ref="AV6:AX6"/>
    <mergeCell ref="AX7:AZ7"/>
    <mergeCell ref="E2:H2"/>
    <mergeCell ref="I2:K2"/>
    <mergeCell ref="L2:N2"/>
    <mergeCell ref="O2:P2"/>
    <mergeCell ref="C4:F4"/>
    <mergeCell ref="G4:Y4"/>
    <mergeCell ref="B9:B11"/>
    <mergeCell ref="C9:C11"/>
    <mergeCell ref="D9:D11"/>
    <mergeCell ref="E9:E11"/>
    <mergeCell ref="AU9:AU11"/>
    <mergeCell ref="CN27:CO27"/>
    <mergeCell ref="O6:S6"/>
    <mergeCell ref="F10:P10"/>
    <mergeCell ref="Q10:S10"/>
    <mergeCell ref="F9:S9"/>
    <mergeCell ref="BK9:BX9"/>
    <mergeCell ref="CM25:CO25"/>
    <mergeCell ref="AV9:AV11"/>
    <mergeCell ref="AW9:AW11"/>
    <mergeCell ref="AX9:AX11"/>
    <mergeCell ref="AY9:AY11"/>
    <mergeCell ref="AZ9:AZ11"/>
    <mergeCell ref="BA9:BA11"/>
    <mergeCell ref="K6:N6"/>
    <mergeCell ref="C8:AF8"/>
    <mergeCell ref="AX8:AZ8"/>
  </mergeCells>
  <conditionalFormatting sqref="F25:AT64">
    <cfRule type="expression" dxfId="14" priority="9">
      <formula>AND(OR($C25&lt;&gt;"",$D25&lt;&gt;""),$A25=1,ISBLANK(F25))</formula>
    </cfRule>
  </conditionalFormatting>
  <conditionalFormatting sqref="AU6">
    <cfRule type="cellIs" dxfId="13" priority="8" stopIfTrue="1" operator="equal">
      <formula>"НЕТ"</formula>
    </cfRule>
  </conditionalFormatting>
  <conditionalFormatting sqref="F1:W5 X19:Y20 Z24:AT24 F13:W20 F12:Y12 V25:Y64 F21:Y24 F7:W8 F6:N6 V65:W1048576 F25:U1048576 V6">
    <cfRule type="containsErrors" dxfId="12" priority="7">
      <formula>ISERROR(F1)</formula>
    </cfRule>
  </conditionalFormatting>
  <conditionalFormatting sqref="AV6">
    <cfRule type="expression" dxfId="11" priority="6">
      <formula>"$AV$6=1"</formula>
    </cfRule>
  </conditionalFormatting>
  <conditionalFormatting sqref="BK12:BX12 BK14:BX64">
    <cfRule type="containsErrors" dxfId="10" priority="4">
      <formula>ISERROR(BK12)</formula>
    </cfRule>
  </conditionalFormatting>
  <conditionalFormatting sqref="BK25:BX64">
    <cfRule type="expression" dxfId="9" priority="5">
      <formula>AND(OR($C25&lt;&gt;"",$D25&lt;&gt;""),$A25=1,ISBLANK(BK25))</formula>
    </cfRule>
  </conditionalFormatting>
  <conditionalFormatting sqref="BK13:BX13">
    <cfRule type="containsErrors" dxfId="8" priority="2">
      <formula>ISERROR(BK13)</formula>
    </cfRule>
  </conditionalFormatting>
  <conditionalFormatting sqref="CJ19:CJ24">
    <cfRule type="containsErrors" dxfId="7" priority="1">
      <formula>ISERROR(CJ19)</formula>
    </cfRule>
  </conditionalFormatting>
  <dataValidations xWindow="389" yWindow="543" count="7">
    <dataValidation type="list" allowBlank="1" showDropDown="1" showInputMessage="1" showErrorMessage="1" prompt="Возможные значения: 0, 1._x000a_Если ученик не дал ответ - N." sqref="AC25:AD64 Z25:AA64">
      <formula1>$B$2:$D$2</formula1>
    </dataValidation>
    <dataValidation allowBlank="1" showDropDown="1" showErrorMessage="1" prompt="Возможные значения: 0, 1._x000a_Если ученик не дал ответ - N." sqref="BK25:BX64 T25:Y64"/>
    <dataValidation type="list" operator="equal" allowBlank="1" showInputMessage="1" showErrorMessage="1" prompt="После внесения в таблицу данных для всех учащихся, принимавших участие в тестировании, выберите &quot;Да&quot;" sqref="AU6">
      <formula1>"ДА,НЕТ"</formula1>
    </dataValidation>
    <dataValidation allowBlank="1" showDropDown="1" showInputMessage="1" showErrorMessage="1" sqref="AG25:AT64"/>
    <dataValidation type="list" allowBlank="1" showDropDown="1" showInputMessage="1" showErrorMessage="1" prompt="Возможные значения: 0, 1, 2._x000a_Если ученик не дал ответ - N." sqref="AB25:AB64 AE25:AE64">
      <formula1>#REF!</formula1>
    </dataValidation>
    <dataValidation type="list" allowBlank="1" showDropDown="1" showInputMessage="1" showErrorMessage="1" prompt="Возможные значения: 0, 1._x000a_Если ученик не дал ответ - N." sqref="AF25:AF64">
      <formula1>#REF!</formula1>
    </dataValidation>
    <dataValidation allowBlank="1" showDropDown="1" showInputMessage="1" showErrorMessage="1" prompt="Введите ответ учащегося." sqref="I25:I64 M25:M64"/>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extLst>
    <ext xmlns:x14="http://schemas.microsoft.com/office/spreadsheetml/2009/9/main" uri="{CCE6A557-97BC-4b89-ADB6-D9C93CAAB3DF}">
      <x14:dataValidations xmlns:xm="http://schemas.microsoft.com/office/excel/2006/main" xWindow="389" yWindow="543" count="3">
        <x14:dataValidation type="list" allowBlank="1" showDropDown="1" showInputMessage="1" showErrorMessage="1" prompt="Возможные значения: 0, 1, 2._x000a_Если ученик не дал ответ - N.">
          <x14:formula1>
            <xm:f>Рабочий!$B$2:$E$2</xm:f>
          </x14:formula1>
          <xm:sqref>F25:H64 L25:L64 N25:S64</xm:sqref>
        </x14:dataValidation>
        <x14:dataValidation type="list" allowBlank="1" showDropDown="1" showInputMessage="1" showErrorMessage="1" prompt="Возможные значения: 0, 1._x000a_Если ученик не дал ответ - N.">
          <x14:formula1>
            <xm:f>Рабочий!$B$1:$D$1</xm:f>
          </x14:formula1>
          <xm:sqref>J25:J64</xm:sqref>
        </x14:dataValidation>
        <x14:dataValidation type="list" allowBlank="1" showDropDown="1" showInputMessage="1" showErrorMessage="1" prompt="Возможные значения: 1, 2, 3, 4._x000a_Если ученик не дал ответ - N.">
          <x14:formula1>
            <xm:f>Рабочий!$B$4:$F$4</xm:f>
          </x14:formula1>
          <xm:sqref>K25:K64</xm:sqref>
        </x14:dataValidation>
      </x14:dataValidations>
    </ext>
  </extLst>
</worksheet>
</file>

<file path=xl/worksheets/sheet6.xml><?xml version="1.0" encoding="utf-8"?>
<worksheet xmlns="http://schemas.openxmlformats.org/spreadsheetml/2006/main" xmlns:r="http://schemas.openxmlformats.org/officeDocument/2006/relationships">
  <sheetPr>
    <tabColor rgb="FFFFFF00"/>
  </sheetPr>
  <dimension ref="A1:CY167"/>
  <sheetViews>
    <sheetView showGridLines="0" topLeftCell="B8" zoomScale="90" zoomScaleNormal="90" zoomScalePageLayoutView="90" workbookViewId="0">
      <selection activeCell="J6" sqref="J6:M6"/>
    </sheetView>
  </sheetViews>
  <sheetFormatPr defaultRowHeight="12.75"/>
  <cols>
    <col min="1" max="1" width="16.5703125" style="6" hidden="1" customWidth="1"/>
    <col min="2" max="2" width="4.85546875" style="6" customWidth="1"/>
    <col min="3" max="3" width="4.28515625" style="6" bestFit="1" customWidth="1"/>
    <col min="4" max="4" width="29" style="6" customWidth="1"/>
    <col min="5" max="5" width="4" style="6" customWidth="1"/>
    <col min="6" max="8" width="7.5703125" style="6" customWidth="1"/>
    <col min="9" max="9" width="9.5703125" style="6" customWidth="1"/>
    <col min="10" max="15" width="7.5703125" style="6" customWidth="1"/>
    <col min="16" max="25" width="5.5703125" style="6" hidden="1" customWidth="1"/>
    <col min="26" max="27" width="5.42578125" style="6" hidden="1" customWidth="1"/>
    <col min="28" max="28" width="5.7109375" style="6" hidden="1" customWidth="1"/>
    <col min="29" max="45" width="5.42578125" style="6" hidden="1" customWidth="1"/>
    <col min="46" max="46" width="7.7109375" style="6" hidden="1" customWidth="1"/>
    <col min="47" max="47" width="7.85546875" style="6" customWidth="1"/>
    <col min="48" max="48" width="8.5703125" style="6" customWidth="1"/>
    <col min="49" max="49" width="14.7109375" style="6" customWidth="1"/>
    <col min="50" max="50" width="15.85546875" style="6" customWidth="1"/>
    <col min="51" max="51" width="14.7109375" style="6" customWidth="1"/>
    <col min="52" max="52" width="16.140625" style="6" customWidth="1"/>
    <col min="53" max="53" width="18.7109375" style="6" customWidth="1"/>
    <col min="54" max="54" width="8.140625" style="1" customWidth="1"/>
    <col min="55" max="56" width="8.140625" style="194" customWidth="1"/>
    <col min="57" max="57" width="12" style="194" customWidth="1"/>
    <col min="58" max="58" width="8.28515625" style="194" customWidth="1"/>
    <col min="59" max="59" width="13.140625" style="1" customWidth="1"/>
    <col min="60" max="60" width="5.42578125" style="1" customWidth="1"/>
    <col min="61" max="61" width="8.28515625" style="1" customWidth="1"/>
    <col min="62" max="62" width="4.28515625" style="1" hidden="1" customWidth="1"/>
    <col min="63" max="72" width="5.5703125" style="1" hidden="1" customWidth="1"/>
    <col min="73" max="76" width="4.28515625" style="1" hidden="1" customWidth="1"/>
    <col min="77" max="77" width="9.5703125" style="1" hidden="1" customWidth="1"/>
    <col min="78" max="78" width="14.140625" style="1" hidden="1" customWidth="1"/>
    <col min="79" max="79" width="9.5703125" style="1" hidden="1" customWidth="1"/>
    <col min="80" max="80" width="8.28515625" style="1" customWidth="1"/>
    <col min="81" max="103" width="4" style="1" customWidth="1"/>
    <col min="104" max="16384" width="9.140625" style="6"/>
  </cols>
  <sheetData>
    <row r="1" spans="1:103" ht="17.25" customHeight="1">
      <c r="BB1" s="139"/>
      <c r="BC1" s="188"/>
      <c r="BD1" s="188"/>
      <c r="BE1" s="188"/>
      <c r="BF1" s="189"/>
      <c r="BG1" s="63"/>
      <c r="BH1" s="139"/>
      <c r="BI1" s="139"/>
      <c r="BJ1" s="139"/>
      <c r="BK1" s="139"/>
      <c r="BL1" s="139"/>
      <c r="BM1" s="139"/>
      <c r="BN1" s="139"/>
      <c r="BO1" s="139"/>
      <c r="BP1" s="139"/>
      <c r="BQ1" s="139"/>
      <c r="BR1" s="139"/>
      <c r="BS1" s="139"/>
      <c r="BT1" s="139"/>
      <c r="BU1" s="139"/>
      <c r="BV1" s="139"/>
      <c r="BW1" s="139"/>
      <c r="BX1" s="139"/>
      <c r="BY1" s="139"/>
      <c r="BZ1" s="139"/>
      <c r="CA1" s="139"/>
    </row>
    <row r="2" spans="1:103" ht="30.75" customHeight="1">
      <c r="B2" s="62"/>
      <c r="C2" s="42"/>
      <c r="D2" s="44"/>
      <c r="E2" s="447" t="s">
        <v>14</v>
      </c>
      <c r="F2" s="447"/>
      <c r="G2" s="447"/>
      <c r="H2" s="448"/>
      <c r="I2" s="443">
        <f>IF(NOT(ISBLANK('СПИСОК КЛАССА'!F1)),'СПИСОК КЛАССА'!F1,"")</f>
        <v>3866</v>
      </c>
      <c r="J2" s="444"/>
      <c r="K2" s="445"/>
      <c r="M2" s="447" t="s">
        <v>15</v>
      </c>
      <c r="N2" s="447"/>
      <c r="O2" s="448"/>
      <c r="Q2" s="45"/>
      <c r="R2" s="45"/>
      <c r="S2" s="45"/>
      <c r="T2" s="45"/>
      <c r="U2" s="45"/>
      <c r="V2" s="45"/>
      <c r="W2" s="45"/>
      <c r="X2" s="45"/>
      <c r="Y2" s="45"/>
      <c r="Z2" s="45"/>
      <c r="AB2" s="45"/>
      <c r="AC2" s="45"/>
      <c r="AD2" s="45"/>
      <c r="AE2" s="45"/>
      <c r="AF2" s="45"/>
      <c r="AG2" s="45"/>
      <c r="AH2" s="45"/>
      <c r="AI2" s="45"/>
      <c r="AJ2" s="45"/>
      <c r="AK2" s="45"/>
      <c r="AL2" s="45"/>
      <c r="AM2" s="45"/>
      <c r="AN2" s="45"/>
      <c r="AO2" s="45"/>
      <c r="AP2" s="45"/>
      <c r="AQ2" s="45"/>
      <c r="AR2" s="45"/>
      <c r="AS2" s="45"/>
      <c r="AT2" s="45"/>
      <c r="AU2" s="449" t="str">
        <f>IF(NOT(ISBLANK('СПИСОК КЛАССА'!H1)),'СПИСОК КЛАССА'!H1,"")</f>
        <v>0101</v>
      </c>
      <c r="AV2" s="449"/>
      <c r="AZ2" s="129"/>
      <c r="BA2" s="129"/>
      <c r="BB2" s="139"/>
      <c r="BC2" s="188"/>
      <c r="BD2" s="188"/>
      <c r="BE2" s="188"/>
      <c r="BF2" s="189"/>
      <c r="BG2" s="63"/>
      <c r="BH2" s="139"/>
      <c r="BI2" s="139"/>
      <c r="BJ2" s="139"/>
      <c r="BK2" s="139"/>
      <c r="BL2" s="139"/>
      <c r="BM2" s="139"/>
      <c r="BN2" s="139"/>
      <c r="BO2" s="139"/>
      <c r="BP2" s="139"/>
      <c r="BQ2" s="139"/>
      <c r="BR2" s="139"/>
      <c r="BS2" s="139"/>
      <c r="BT2" s="139"/>
      <c r="BU2" s="139"/>
      <c r="BV2" s="139"/>
      <c r="BW2" s="139"/>
      <c r="BX2" s="139"/>
      <c r="BY2" s="139"/>
      <c r="BZ2" s="139"/>
      <c r="CA2" s="139"/>
    </row>
    <row r="3" spans="1:103">
      <c r="B3" s="62"/>
      <c r="C3" s="42"/>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130"/>
      <c r="AW3" s="130"/>
      <c r="AX3" s="129"/>
      <c r="AY3" s="129"/>
      <c r="AZ3" s="129"/>
      <c r="BA3" s="129"/>
      <c r="BB3" s="139"/>
      <c r="BC3" s="188"/>
      <c r="BD3" s="188"/>
      <c r="BE3" s="188"/>
      <c r="BF3" s="189"/>
      <c r="BG3" s="63"/>
      <c r="BH3" s="139"/>
      <c r="BI3" s="139"/>
      <c r="BJ3" s="139"/>
      <c r="BK3" s="139"/>
      <c r="BL3" s="139"/>
      <c r="BM3" s="139"/>
      <c r="BN3" s="139"/>
      <c r="BO3" s="139"/>
      <c r="BP3" s="139"/>
      <c r="BQ3" s="139"/>
      <c r="BR3" s="139"/>
      <c r="BS3" s="139"/>
      <c r="BT3" s="139"/>
      <c r="BU3" s="139"/>
      <c r="BV3" s="139"/>
      <c r="BW3" s="139"/>
      <c r="BX3" s="139"/>
      <c r="BY3" s="139"/>
      <c r="BZ3" s="139"/>
      <c r="CA3" s="139"/>
    </row>
    <row r="4" spans="1:103" s="10" customFormat="1" ht="23.25" customHeight="1" thickBot="1">
      <c r="B4" s="50"/>
      <c r="C4" s="450" t="s">
        <v>22</v>
      </c>
      <c r="D4" s="450"/>
      <c r="E4" s="450"/>
      <c r="F4" s="450"/>
      <c r="G4" s="426" t="str">
        <f>IF(NOT(ISBLANK('СПИСОК КЛАССА'!E3)),'СПИСОК КЛАССА'!E3,"")</f>
        <v>муниципальное общеобразовательное учреждение средняя общеобразовательная школа с углубленным изучением отдельных предметов № 80</v>
      </c>
      <c r="H4" s="426"/>
      <c r="I4" s="426"/>
      <c r="J4" s="426"/>
      <c r="K4" s="426"/>
      <c r="L4" s="426"/>
      <c r="M4" s="426"/>
      <c r="N4" s="426"/>
      <c r="O4" s="426"/>
      <c r="P4" s="426"/>
      <c r="Q4" s="426"/>
      <c r="R4" s="426"/>
      <c r="S4" s="426"/>
      <c r="T4" s="426"/>
      <c r="U4" s="426"/>
      <c r="V4" s="426"/>
      <c r="W4" s="426"/>
      <c r="X4" s="426"/>
      <c r="Y4" s="426"/>
      <c r="Z4" s="88"/>
      <c r="AA4" s="88"/>
      <c r="AB4" s="88"/>
      <c r="AC4" s="88"/>
      <c r="AD4" s="88"/>
      <c r="AE4" s="88"/>
      <c r="AF4" s="88"/>
      <c r="AG4" s="88"/>
      <c r="AH4" s="88"/>
      <c r="AI4" s="88"/>
      <c r="AJ4" s="88"/>
      <c r="AK4" s="88"/>
      <c r="AL4" s="88"/>
      <c r="AM4" s="88"/>
      <c r="AN4" s="88"/>
      <c r="AO4" s="88"/>
      <c r="AP4" s="88"/>
      <c r="AQ4" s="88"/>
      <c r="AR4" s="88"/>
      <c r="AS4" s="88"/>
      <c r="AT4" s="88"/>
      <c r="AU4" s="49"/>
      <c r="AV4" s="130"/>
      <c r="AW4" s="131"/>
      <c r="AX4" s="132"/>
      <c r="AY4" s="132"/>
      <c r="AZ4" s="132"/>
      <c r="BA4" s="132"/>
      <c r="BB4" s="64"/>
      <c r="BC4" s="190"/>
      <c r="BD4" s="190"/>
      <c r="BE4" s="190"/>
      <c r="BF4" s="190"/>
      <c r="BG4" s="64"/>
      <c r="BH4" s="64"/>
      <c r="BI4" s="64"/>
      <c r="BJ4" s="64"/>
      <c r="BK4" s="64"/>
      <c r="BL4" s="64"/>
      <c r="BM4" s="64"/>
      <c r="BN4" s="64"/>
      <c r="BO4" s="64"/>
      <c r="BP4" s="64"/>
      <c r="BQ4" s="64"/>
      <c r="BR4" s="64"/>
      <c r="BS4" s="64"/>
      <c r="BT4" s="64"/>
      <c r="BU4" s="64"/>
      <c r="BV4" s="64"/>
      <c r="BW4" s="64"/>
      <c r="BX4" s="64"/>
      <c r="BY4" s="64"/>
      <c r="BZ4" s="64"/>
      <c r="CA4" s="64"/>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row>
    <row r="5" spans="1:103" ht="13.5" thickBot="1">
      <c r="B5" s="62"/>
      <c r="C5" s="42"/>
      <c r="D5" s="51"/>
      <c r="E5" s="48"/>
      <c r="F5" s="48"/>
      <c r="G5" s="42"/>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133"/>
      <c r="AX5" s="134"/>
      <c r="AY5" s="134"/>
      <c r="AZ5" s="134"/>
      <c r="BA5" s="134"/>
      <c r="BB5" s="139"/>
      <c r="BC5" s="188"/>
      <c r="BD5" s="188"/>
      <c r="BE5" s="188"/>
      <c r="BF5" s="189"/>
      <c r="BG5" s="63"/>
      <c r="BH5" s="139"/>
      <c r="BI5" s="139"/>
      <c r="BJ5" s="139"/>
      <c r="BK5" s="139"/>
      <c r="BL5" s="139"/>
      <c r="BM5" s="139"/>
      <c r="BN5" s="139"/>
      <c r="BO5" s="139"/>
      <c r="BP5" s="139"/>
      <c r="BQ5" s="139"/>
      <c r="BR5" s="139"/>
      <c r="BS5" s="139"/>
      <c r="BT5" s="139"/>
      <c r="BU5" s="139"/>
      <c r="BV5" s="139"/>
      <c r="BW5" s="139"/>
      <c r="BX5" s="139"/>
      <c r="BY5" s="139"/>
      <c r="BZ5" s="139"/>
      <c r="CA5" s="139"/>
    </row>
    <row r="6" spans="1:103" ht="30" customHeight="1" thickBot="1">
      <c r="B6" s="62"/>
      <c r="D6" s="52" t="s">
        <v>23</v>
      </c>
      <c r="E6" s="53">
        <f ca="1">$A$24</f>
        <v>29</v>
      </c>
      <c r="F6" s="42"/>
      <c r="H6" s="42"/>
      <c r="I6" s="52" t="s">
        <v>16</v>
      </c>
      <c r="J6" s="439" t="s">
        <v>366</v>
      </c>
      <c r="K6" s="439"/>
      <c r="L6" s="439"/>
      <c r="M6" s="439"/>
      <c r="N6" s="471" t="s">
        <v>17</v>
      </c>
      <c r="O6" s="471"/>
      <c r="P6" s="471"/>
      <c r="Q6" s="471"/>
      <c r="R6" s="471"/>
      <c r="S6" s="471"/>
      <c r="T6" s="471"/>
      <c r="U6" s="471"/>
      <c r="V6" s="47"/>
      <c r="AA6" s="45"/>
      <c r="AU6" s="54" t="s">
        <v>359</v>
      </c>
      <c r="AV6" s="441"/>
      <c r="AW6" s="442"/>
      <c r="AX6" s="442"/>
      <c r="AY6" s="212"/>
      <c r="AZ6" s="269">
        <f>COUNTA(F11:AT11)</f>
        <v>10</v>
      </c>
      <c r="BL6" s="139"/>
      <c r="BM6" s="139"/>
      <c r="BN6" s="139"/>
      <c r="BO6" s="139"/>
      <c r="BP6" s="139"/>
      <c r="BQ6" s="139"/>
      <c r="BR6" s="139"/>
      <c r="BS6" s="139"/>
      <c r="BT6" s="139"/>
      <c r="BU6" s="139"/>
      <c r="BV6" s="139"/>
      <c r="BW6" s="139"/>
      <c r="BX6" s="139"/>
      <c r="BY6" s="139"/>
      <c r="BZ6" s="139"/>
      <c r="CA6" s="139"/>
    </row>
    <row r="7" spans="1:103">
      <c r="B7" s="62"/>
      <c r="C7" s="42"/>
      <c r="D7" s="55"/>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V7" s="47"/>
      <c r="AW7" s="130"/>
      <c r="AX7" s="440"/>
      <c r="AY7" s="440"/>
      <c r="AZ7" s="440"/>
      <c r="BA7" s="134"/>
      <c r="BB7" s="139"/>
      <c r="BC7" s="188"/>
      <c r="BD7" s="188"/>
      <c r="BE7" s="188"/>
      <c r="BF7" s="189"/>
      <c r="BG7" s="63"/>
      <c r="BH7" s="139"/>
      <c r="BI7" s="139"/>
      <c r="BJ7" s="139"/>
      <c r="BK7" s="139"/>
      <c r="BL7" s="139"/>
      <c r="BM7" s="139"/>
      <c r="BN7" s="139"/>
      <c r="BO7" s="139"/>
      <c r="BP7" s="139"/>
      <c r="BQ7" s="139"/>
      <c r="BR7" s="139"/>
      <c r="BS7" s="139"/>
      <c r="BT7" s="139"/>
      <c r="BU7" s="139"/>
      <c r="BV7" s="139"/>
      <c r="BW7" s="139"/>
      <c r="BX7" s="139"/>
      <c r="BY7" s="139"/>
      <c r="BZ7" s="139"/>
      <c r="CA7" s="139"/>
    </row>
    <row r="8" spans="1:103" ht="16.5" thickBot="1">
      <c r="B8" s="65"/>
      <c r="C8" s="425" t="s">
        <v>227</v>
      </c>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324"/>
      <c r="AH8" s="324"/>
      <c r="AI8" s="324"/>
      <c r="AJ8" s="324"/>
      <c r="AK8" s="324"/>
      <c r="AL8" s="324"/>
      <c r="AM8" s="324"/>
      <c r="AN8" s="324"/>
      <c r="AO8" s="89"/>
      <c r="AP8" s="89"/>
      <c r="AQ8" s="89"/>
      <c r="AR8" s="89"/>
      <c r="AS8" s="89"/>
      <c r="AT8" s="89"/>
      <c r="AU8" s="89"/>
      <c r="AV8" s="89"/>
      <c r="AW8" s="135"/>
      <c r="AX8" s="440"/>
      <c r="AY8" s="440"/>
      <c r="AZ8" s="440"/>
      <c r="BA8" s="134"/>
      <c r="BB8" s="139"/>
      <c r="BC8" s="188"/>
      <c r="BD8" s="188"/>
      <c r="BE8" s="188"/>
      <c r="BF8" s="189"/>
      <c r="BG8" s="63"/>
      <c r="BH8" s="139"/>
      <c r="BI8" s="139"/>
      <c r="BJ8" s="139"/>
      <c r="BK8" s="139"/>
      <c r="BL8" s="139"/>
      <c r="BM8" s="139"/>
      <c r="BN8" s="139"/>
      <c r="BO8" s="139"/>
      <c r="BP8" s="139"/>
      <c r="BQ8" s="139"/>
      <c r="BR8" s="139"/>
      <c r="BS8" s="139"/>
      <c r="BT8" s="139"/>
      <c r="BU8" s="139"/>
      <c r="BV8" s="139"/>
      <c r="BW8" s="139"/>
      <c r="BX8" s="139"/>
      <c r="BY8" s="139"/>
      <c r="BZ8" s="139"/>
      <c r="CA8" s="139"/>
    </row>
    <row r="9" spans="1:103" ht="34.5" customHeight="1">
      <c r="A9" s="56"/>
      <c r="B9" s="451" t="s">
        <v>10</v>
      </c>
      <c r="C9" s="454" t="s">
        <v>18</v>
      </c>
      <c r="D9" s="457" t="s">
        <v>11</v>
      </c>
      <c r="E9" s="460" t="s">
        <v>24</v>
      </c>
      <c r="F9" s="483" t="s">
        <v>25</v>
      </c>
      <c r="G9" s="484"/>
      <c r="H9" s="484"/>
      <c r="I9" s="484"/>
      <c r="J9" s="484"/>
      <c r="K9" s="484"/>
      <c r="L9" s="484"/>
      <c r="M9" s="484"/>
      <c r="N9" s="484"/>
      <c r="O9" s="484"/>
      <c r="P9" s="87"/>
      <c r="Q9" s="87"/>
      <c r="R9" s="87"/>
      <c r="S9" s="87"/>
      <c r="T9" s="87"/>
      <c r="U9" s="87"/>
      <c r="V9" s="87"/>
      <c r="W9" s="87"/>
      <c r="X9" s="258"/>
      <c r="Y9" s="242"/>
      <c r="Z9" s="242"/>
      <c r="AA9" s="242"/>
      <c r="AB9" s="242"/>
      <c r="AC9" s="242"/>
      <c r="AD9" s="242"/>
      <c r="AE9" s="242"/>
      <c r="AF9" s="242"/>
      <c r="AG9" s="242"/>
      <c r="AH9" s="242"/>
      <c r="AI9" s="242"/>
      <c r="AJ9" s="242"/>
      <c r="AK9" s="242"/>
      <c r="AL9" s="242"/>
      <c r="AM9" s="242"/>
      <c r="AN9" s="242"/>
      <c r="AO9" s="242"/>
      <c r="AP9" s="242"/>
      <c r="AQ9" s="242"/>
      <c r="AR9" s="242"/>
      <c r="AS9" s="242"/>
      <c r="AT9" s="243"/>
      <c r="AU9" s="427" t="s">
        <v>228</v>
      </c>
      <c r="AV9" s="430" t="s">
        <v>19</v>
      </c>
      <c r="AW9" s="433" t="s">
        <v>229</v>
      </c>
      <c r="AX9" s="433" t="s">
        <v>44</v>
      </c>
      <c r="AY9" s="436" t="s">
        <v>230</v>
      </c>
      <c r="AZ9" s="433" t="s">
        <v>45</v>
      </c>
      <c r="BA9" s="422" t="s">
        <v>26</v>
      </c>
      <c r="BB9" s="139"/>
      <c r="BC9" s="188"/>
      <c r="BD9" s="188"/>
      <c r="BE9" s="188"/>
      <c r="BF9" s="189"/>
      <c r="BG9" s="63"/>
      <c r="BH9" s="139"/>
      <c r="BI9" s="139"/>
      <c r="BJ9" s="139"/>
      <c r="BK9" s="469" t="s">
        <v>25</v>
      </c>
      <c r="BL9" s="470"/>
      <c r="BM9" s="470"/>
      <c r="BN9" s="470"/>
      <c r="BO9" s="470"/>
      <c r="BP9" s="470"/>
      <c r="BQ9" s="470"/>
      <c r="BR9" s="470"/>
      <c r="BS9" s="470"/>
      <c r="BT9" s="470"/>
    </row>
    <row r="10" spans="1:103" ht="28.5" customHeight="1" thickBot="1">
      <c r="A10" s="57"/>
      <c r="B10" s="452"/>
      <c r="C10" s="455"/>
      <c r="D10" s="458"/>
      <c r="E10" s="461"/>
      <c r="F10" s="463" t="s">
        <v>142</v>
      </c>
      <c r="G10" s="464"/>
      <c r="H10" s="464"/>
      <c r="I10" s="464"/>
      <c r="J10" s="464"/>
      <c r="K10" s="464"/>
      <c r="L10" s="464"/>
      <c r="M10" s="464"/>
      <c r="N10" s="464"/>
      <c r="O10" s="465"/>
      <c r="P10" s="334"/>
      <c r="Q10" s="334"/>
      <c r="R10" s="334"/>
      <c r="S10" s="334"/>
      <c r="T10" s="334"/>
      <c r="U10" s="334"/>
      <c r="V10" s="334"/>
      <c r="W10" s="334"/>
      <c r="X10" s="181"/>
      <c r="Y10" s="87"/>
      <c r="Z10" s="87"/>
      <c r="AA10" s="87"/>
      <c r="AB10" s="87"/>
      <c r="AC10" s="87"/>
      <c r="AD10" s="87"/>
      <c r="AE10" s="87"/>
      <c r="AF10" s="87"/>
      <c r="AG10" s="87"/>
      <c r="AH10" s="87"/>
      <c r="AI10" s="87"/>
      <c r="AJ10" s="87"/>
      <c r="AK10" s="87"/>
      <c r="AL10" s="87"/>
      <c r="AM10" s="87"/>
      <c r="AN10" s="87"/>
      <c r="AO10" s="87"/>
      <c r="AP10" s="87"/>
      <c r="AQ10" s="87"/>
      <c r="AR10" s="87"/>
      <c r="AS10" s="87"/>
      <c r="AT10" s="202"/>
      <c r="AU10" s="428"/>
      <c r="AV10" s="431"/>
      <c r="AW10" s="434"/>
      <c r="AX10" s="434"/>
      <c r="AY10" s="437"/>
      <c r="AZ10" s="434"/>
      <c r="BA10" s="423"/>
      <c r="BB10" s="139"/>
      <c r="BC10" s="188"/>
      <c r="BD10" s="188"/>
      <c r="BE10" s="188"/>
      <c r="BF10" s="189"/>
      <c r="BG10" s="63"/>
      <c r="BH10" s="139"/>
      <c r="BI10" s="139"/>
      <c r="BJ10" s="139"/>
      <c r="BK10" s="476"/>
      <c r="BL10" s="477"/>
      <c r="BM10" s="477"/>
      <c r="BN10" s="477"/>
      <c r="BO10" s="477"/>
      <c r="BP10" s="477"/>
      <c r="BQ10" s="477"/>
      <c r="BR10" s="477"/>
      <c r="BS10" s="477"/>
      <c r="BT10" s="478"/>
    </row>
    <row r="11" spans="1:103" ht="85.5" customHeight="1" thickBot="1">
      <c r="A11" s="57"/>
      <c r="B11" s="453"/>
      <c r="C11" s="456"/>
      <c r="D11" s="459"/>
      <c r="E11" s="462"/>
      <c r="F11" s="203">
        <v>1</v>
      </c>
      <c r="G11" s="105">
        <v>2</v>
      </c>
      <c r="H11" s="195">
        <v>3</v>
      </c>
      <c r="I11" s="105">
        <v>4</v>
      </c>
      <c r="J11" s="195">
        <v>5</v>
      </c>
      <c r="K11" s="105">
        <v>6</v>
      </c>
      <c r="L11" s="195">
        <v>7</v>
      </c>
      <c r="M11" s="105">
        <v>8</v>
      </c>
      <c r="N11" s="195">
        <v>9</v>
      </c>
      <c r="O11" s="244">
        <v>10</v>
      </c>
      <c r="P11" s="335"/>
      <c r="Q11" s="335"/>
      <c r="R11" s="335"/>
      <c r="S11" s="335"/>
      <c r="T11" s="335"/>
      <c r="U11" s="335"/>
      <c r="V11" s="335"/>
      <c r="W11" s="335"/>
      <c r="X11" s="195"/>
      <c r="Y11" s="244"/>
      <c r="Z11" s="105"/>
      <c r="AA11" s="245"/>
      <c r="AB11" s="105"/>
      <c r="AC11" s="246"/>
      <c r="AD11" s="105"/>
      <c r="AE11" s="246"/>
      <c r="AF11" s="105"/>
      <c r="AG11" s="246"/>
      <c r="AH11" s="105"/>
      <c r="AI11" s="246"/>
      <c r="AJ11" s="105"/>
      <c r="AK11" s="246"/>
      <c r="AL11" s="105"/>
      <c r="AM11" s="246"/>
      <c r="AN11" s="105"/>
      <c r="AO11" s="246"/>
      <c r="AP11" s="105"/>
      <c r="AQ11" s="246"/>
      <c r="AR11" s="105"/>
      <c r="AS11" s="246"/>
      <c r="AT11" s="204"/>
      <c r="AU11" s="429"/>
      <c r="AV11" s="432"/>
      <c r="AW11" s="435"/>
      <c r="AX11" s="435"/>
      <c r="AY11" s="438"/>
      <c r="AZ11" s="435"/>
      <c r="BA11" s="424"/>
      <c r="BB11" s="139"/>
      <c r="BC11" s="193"/>
      <c r="BD11" s="193"/>
      <c r="BE11" s="193"/>
      <c r="BF11" s="193"/>
      <c r="BG11" s="193"/>
      <c r="BH11" s="193"/>
      <c r="BI11" s="193"/>
      <c r="BJ11" s="193"/>
      <c r="BK11" s="341">
        <v>1</v>
      </c>
      <c r="BL11" s="286">
        <v>2</v>
      </c>
      <c r="BM11" s="286">
        <v>3</v>
      </c>
      <c r="BN11" s="285">
        <v>4</v>
      </c>
      <c r="BO11" s="286">
        <v>5</v>
      </c>
      <c r="BP11" s="285">
        <v>6</v>
      </c>
      <c r="BQ11" s="286">
        <v>7</v>
      </c>
      <c r="BR11" s="285">
        <v>8</v>
      </c>
      <c r="BS11" s="342">
        <v>9</v>
      </c>
      <c r="BT11" s="343">
        <v>10</v>
      </c>
      <c r="BU11" s="1">
        <v>5</v>
      </c>
      <c r="BV11" s="1">
        <v>8</v>
      </c>
    </row>
    <row r="12" spans="1:103" ht="26.25" hidden="1" customHeight="1" thickBot="1">
      <c r="A12" s="57"/>
      <c r="B12" s="231"/>
      <c r="C12" s="103"/>
      <c r="D12" s="104" t="s">
        <v>28</v>
      </c>
      <c r="E12" s="250"/>
      <c r="F12" s="249"/>
      <c r="G12" s="241"/>
      <c r="H12" s="241"/>
      <c r="I12" s="67"/>
      <c r="J12" s="67"/>
      <c r="K12" s="67"/>
      <c r="L12" s="241"/>
      <c r="M12" s="67"/>
      <c r="N12" s="67"/>
      <c r="O12" s="67"/>
      <c r="P12" s="241"/>
      <c r="Q12" s="241"/>
      <c r="R12" s="241"/>
      <c r="S12" s="241"/>
      <c r="T12" s="241"/>
      <c r="U12" s="241"/>
      <c r="V12" s="241"/>
      <c r="W12" s="241"/>
      <c r="X12" s="67"/>
      <c r="Y12" s="67"/>
      <c r="Z12" s="67"/>
      <c r="AA12" s="67"/>
      <c r="AB12" s="67"/>
      <c r="AC12" s="67"/>
      <c r="AD12" s="67"/>
      <c r="AE12" s="67"/>
      <c r="AF12" s="67"/>
      <c r="AG12" s="67"/>
      <c r="AH12" s="67"/>
      <c r="AI12" s="67"/>
      <c r="AJ12" s="67"/>
      <c r="AK12" s="67"/>
      <c r="AL12" s="67"/>
      <c r="AM12" s="67"/>
      <c r="AN12" s="67"/>
      <c r="AO12" s="67"/>
      <c r="AP12" s="67"/>
      <c r="AQ12" s="67"/>
      <c r="AR12" s="67"/>
      <c r="AS12" s="67"/>
      <c r="AT12" s="101"/>
      <c r="AU12" s="68">
        <v>14</v>
      </c>
      <c r="AV12" s="69"/>
      <c r="AW12" s="70">
        <v>8</v>
      </c>
      <c r="AX12" s="70"/>
      <c r="AY12" s="70">
        <v>4</v>
      </c>
      <c r="AZ12" s="70"/>
      <c r="BA12" s="279"/>
      <c r="BB12" s="139"/>
      <c r="BC12" s="188"/>
      <c r="BD12" s="188"/>
      <c r="BE12" s="188"/>
      <c r="BF12" s="189"/>
      <c r="BG12" s="63"/>
      <c r="BH12" s="139"/>
      <c r="BI12" s="139"/>
      <c r="BJ12" s="184">
        <f ca="1">SUM(BK12:BT12)</f>
        <v>0</v>
      </c>
      <c r="BK12" s="284">
        <f t="shared" ref="BK12:BS12" ca="1" si="0">IFERROR(IF(SUM(BK15:BK24)=$E$6,0,1), 0)</f>
        <v>0</v>
      </c>
      <c r="BL12" s="284">
        <f t="shared" ca="1" si="0"/>
        <v>0</v>
      </c>
      <c r="BM12" s="284">
        <f t="shared" ca="1" si="0"/>
        <v>0</v>
      </c>
      <c r="BN12" s="284">
        <f t="shared" ca="1" si="0"/>
        <v>0</v>
      </c>
      <c r="BO12" s="284">
        <f ca="1">IFERROR(IF(SUM(BO15:BO24)=$E$6,0,1), 0)</f>
        <v>0</v>
      </c>
      <c r="BP12" s="284">
        <f t="shared" ca="1" si="0"/>
        <v>0</v>
      </c>
      <c r="BQ12" s="284">
        <f t="shared" ca="1" si="0"/>
        <v>0</v>
      </c>
      <c r="BR12" s="284">
        <f t="shared" ca="1" si="0"/>
        <v>0</v>
      </c>
      <c r="BS12" s="284">
        <f t="shared" ca="1" si="0"/>
        <v>0</v>
      </c>
      <c r="BT12" s="284">
        <f ca="1">IFERROR(IF(SUM(BT15:BT24)=$E$6,0,1), 0)</f>
        <v>0</v>
      </c>
    </row>
    <row r="13" spans="1:103" ht="20.25" hidden="1" customHeight="1">
      <c r="A13" s="57"/>
      <c r="B13" s="233"/>
      <c r="C13" s="66"/>
      <c r="D13" s="93"/>
      <c r="E13" s="232"/>
      <c r="F13" s="92"/>
      <c r="G13" s="67"/>
      <c r="H13" s="67"/>
      <c r="I13" s="241"/>
      <c r="J13" s="67"/>
      <c r="K13" s="67"/>
      <c r="L13" s="67"/>
      <c r="M13" s="67"/>
      <c r="N13" s="67"/>
      <c r="O13" s="67"/>
      <c r="P13" s="67"/>
      <c r="Q13" s="67"/>
      <c r="R13" s="67"/>
      <c r="S13" s="71"/>
      <c r="T13" s="71"/>
      <c r="U13" s="101"/>
      <c r="V13" s="71"/>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96"/>
      <c r="AU13" s="68"/>
      <c r="AV13" s="69"/>
      <c r="AW13" s="70"/>
      <c r="AX13" s="70"/>
      <c r="AY13" s="70"/>
      <c r="AZ13" s="70"/>
      <c r="BA13" s="279"/>
      <c r="BB13" s="139"/>
      <c r="BC13" s="188"/>
      <c r="BD13" s="188"/>
      <c r="BE13" s="188"/>
      <c r="BF13" s="189"/>
      <c r="BG13" s="63"/>
      <c r="BH13" s="139"/>
      <c r="BI13" s="139"/>
      <c r="BJ13" s="139"/>
      <c r="BK13" s="344"/>
      <c r="BL13" s="344"/>
      <c r="BM13" s="344"/>
      <c r="BN13" s="344"/>
      <c r="BO13" s="345"/>
      <c r="BP13" s="71"/>
      <c r="BQ13" s="344"/>
      <c r="BR13" s="345"/>
      <c r="BS13" s="71"/>
      <c r="BT13" s="71"/>
    </row>
    <row r="14" spans="1:103" ht="20.25" hidden="1" customHeight="1">
      <c r="A14" s="57"/>
      <c r="B14" s="233"/>
      <c r="C14" s="66"/>
      <c r="D14" s="93"/>
      <c r="E14" s="102"/>
      <c r="F14" s="92"/>
      <c r="G14" s="67"/>
      <c r="H14" s="67"/>
      <c r="I14" s="67"/>
      <c r="J14" s="67"/>
      <c r="K14" s="67"/>
      <c r="L14" s="67"/>
      <c r="M14" s="67"/>
      <c r="N14" s="67"/>
      <c r="O14" s="67"/>
      <c r="P14" s="67"/>
      <c r="Q14" s="67"/>
      <c r="R14" s="67"/>
      <c r="S14" s="71"/>
      <c r="T14" s="71"/>
      <c r="U14" s="101"/>
      <c r="V14" s="71"/>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96"/>
      <c r="AU14" s="68"/>
      <c r="AV14" s="69"/>
      <c r="AW14" s="70"/>
      <c r="AX14" s="70"/>
      <c r="AY14" s="70"/>
      <c r="AZ14" s="70"/>
      <c r="BA14" s="279"/>
      <c r="BB14" s="139"/>
      <c r="BC14" s="188"/>
      <c r="BD14" s="188"/>
      <c r="BE14" s="188"/>
      <c r="BF14" s="189"/>
      <c r="BG14" s="63"/>
      <c r="BH14" s="139"/>
      <c r="BI14" s="139"/>
      <c r="BJ14" s="139"/>
      <c r="BK14" s="71"/>
      <c r="BL14" s="71"/>
      <c r="BM14" s="71"/>
      <c r="BN14" s="71"/>
      <c r="BO14" s="71"/>
      <c r="BP14" s="71"/>
      <c r="BQ14" s="71"/>
      <c r="BR14" s="71"/>
      <c r="BS14" s="71"/>
      <c r="BT14" s="71"/>
    </row>
    <row r="15" spans="1:103" ht="20.25" hidden="1" customHeight="1">
      <c r="A15" s="57"/>
      <c r="B15" s="233"/>
      <c r="C15" s="66"/>
      <c r="D15" s="93"/>
      <c r="E15" s="102"/>
      <c r="F15" s="92"/>
      <c r="G15" s="67"/>
      <c r="H15" s="67"/>
      <c r="I15" s="67"/>
      <c r="J15" s="67"/>
      <c r="K15" s="67"/>
      <c r="L15" s="67"/>
      <c r="M15" s="67"/>
      <c r="N15" s="67"/>
      <c r="O15" s="67"/>
      <c r="P15" s="67"/>
      <c r="Q15" s="67"/>
      <c r="R15" s="67"/>
      <c r="S15" s="71"/>
      <c r="T15" s="71"/>
      <c r="U15" s="101"/>
      <c r="V15" s="71"/>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96"/>
      <c r="AU15" s="68"/>
      <c r="AV15" s="69"/>
      <c r="AW15" s="70"/>
      <c r="AX15" s="70"/>
      <c r="AY15" s="70"/>
      <c r="AZ15" s="70"/>
      <c r="BA15" s="279"/>
      <c r="BB15" s="139"/>
      <c r="BC15" s="188"/>
      <c r="BD15" s="188"/>
      <c r="BE15" s="188"/>
      <c r="BF15" s="189"/>
      <c r="BG15" s="63"/>
      <c r="BH15" s="139"/>
      <c r="BI15" s="139"/>
      <c r="BJ15" s="139"/>
      <c r="BK15" s="71"/>
      <c r="BL15" s="71"/>
      <c r="BM15" s="71"/>
      <c r="BN15" s="71"/>
      <c r="BO15" s="71"/>
      <c r="BP15" s="71"/>
      <c r="BQ15" s="71"/>
      <c r="BR15" s="71"/>
      <c r="BS15" s="71"/>
      <c r="BT15" s="71"/>
    </row>
    <row r="16" spans="1:103" ht="20.25" hidden="1" customHeight="1">
      <c r="A16" s="57"/>
      <c r="B16" s="233"/>
      <c r="C16" s="66"/>
      <c r="D16" s="93"/>
      <c r="E16" s="102"/>
      <c r="F16" s="92"/>
      <c r="G16" s="67"/>
      <c r="H16" s="67"/>
      <c r="I16" s="67"/>
      <c r="J16" s="67"/>
      <c r="K16" s="67"/>
      <c r="L16" s="67"/>
      <c r="M16" s="67"/>
      <c r="N16" s="67"/>
      <c r="O16" s="67"/>
      <c r="P16" s="67"/>
      <c r="Q16" s="67"/>
      <c r="R16" s="67"/>
      <c r="S16" s="71"/>
      <c r="T16" s="71"/>
      <c r="U16" s="101"/>
      <c r="V16" s="71"/>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96"/>
      <c r="AU16" s="68"/>
      <c r="AV16" s="69"/>
      <c r="AW16" s="70"/>
      <c r="AX16" s="70"/>
      <c r="AY16" s="70"/>
      <c r="AZ16" s="70"/>
      <c r="BA16" s="279"/>
      <c r="BB16" s="139"/>
      <c r="BC16" s="188"/>
      <c r="BD16" s="188"/>
      <c r="BE16" s="188"/>
      <c r="BF16" s="189"/>
      <c r="BG16" s="63"/>
      <c r="BH16" s="139"/>
      <c r="BI16" s="139"/>
      <c r="BJ16" s="139"/>
      <c r="BK16" s="71"/>
      <c r="BL16" s="71"/>
      <c r="BM16" s="71"/>
      <c r="BN16" s="71"/>
      <c r="BO16" s="71"/>
      <c r="BP16" s="71"/>
      <c r="BQ16" s="71"/>
      <c r="BR16" s="71"/>
      <c r="BS16" s="71"/>
      <c r="BT16" s="71"/>
    </row>
    <row r="17" spans="1:103" ht="20.25" hidden="1" customHeight="1">
      <c r="A17" s="57"/>
      <c r="B17" s="233"/>
      <c r="C17" s="66"/>
      <c r="D17" s="93"/>
      <c r="E17" s="102"/>
      <c r="F17" s="92"/>
      <c r="G17" s="67"/>
      <c r="H17" s="67"/>
      <c r="I17" s="67"/>
      <c r="J17" s="67"/>
      <c r="K17" s="67"/>
      <c r="L17" s="67"/>
      <c r="M17" s="67"/>
      <c r="N17" s="67"/>
      <c r="O17" s="67"/>
      <c r="P17" s="67"/>
      <c r="Q17" s="67"/>
      <c r="R17" s="67"/>
      <c r="S17" s="71"/>
      <c r="T17" s="71"/>
      <c r="U17" s="101"/>
      <c r="V17" s="71"/>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96"/>
      <c r="AU17" s="68"/>
      <c r="AV17" s="69"/>
      <c r="AW17" s="70"/>
      <c r="AX17" s="70"/>
      <c r="AY17" s="70"/>
      <c r="AZ17" s="70"/>
      <c r="BA17" s="279"/>
      <c r="BB17" s="139"/>
      <c r="BC17" s="188"/>
      <c r="BD17" s="188"/>
      <c r="BE17" s="188"/>
      <c r="BF17" s="189"/>
      <c r="BG17" s="63"/>
      <c r="BH17" s="139"/>
      <c r="BI17" s="139"/>
      <c r="BJ17" s="139"/>
      <c r="BK17" s="71"/>
      <c r="BL17" s="71"/>
      <c r="BM17" s="71"/>
      <c r="BN17" s="71"/>
      <c r="BO17" s="71"/>
      <c r="BP17" s="71"/>
      <c r="BQ17" s="71"/>
      <c r="BR17" s="71"/>
      <c r="BS17" s="71"/>
      <c r="BT17" s="71"/>
    </row>
    <row r="18" spans="1:103" ht="20.25" hidden="1" customHeight="1">
      <c r="A18" s="57"/>
      <c r="B18" s="233"/>
      <c r="C18" s="66"/>
      <c r="D18" s="93"/>
      <c r="E18" s="102"/>
      <c r="F18" s="94"/>
      <c r="G18" s="71"/>
      <c r="H18" s="71"/>
      <c r="I18" s="71"/>
      <c r="J18" s="71"/>
      <c r="K18" s="71"/>
      <c r="L18" s="71"/>
      <c r="M18" s="71"/>
      <c r="N18" s="71"/>
      <c r="O18" s="71"/>
      <c r="P18" s="71"/>
      <c r="Q18" s="71"/>
      <c r="R18" s="71"/>
      <c r="S18" s="71"/>
      <c r="T18" s="71"/>
      <c r="U18" s="137"/>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97"/>
      <c r="AU18" s="72"/>
      <c r="AV18" s="58"/>
      <c r="AW18" s="59"/>
      <c r="AX18" s="59"/>
      <c r="AY18" s="59"/>
      <c r="AZ18" s="59"/>
      <c r="BA18" s="280"/>
      <c r="BB18" s="139"/>
      <c r="BC18" s="188"/>
      <c r="BD18" s="188"/>
      <c r="BE18" s="188"/>
      <c r="BF18" s="189"/>
      <c r="BG18" s="63"/>
      <c r="BH18" s="139"/>
      <c r="BI18" s="139"/>
      <c r="BJ18" s="139"/>
      <c r="BK18" s="71"/>
      <c r="BL18" s="71"/>
      <c r="BM18" s="71"/>
      <c r="BN18" s="71"/>
      <c r="BO18" s="71"/>
      <c r="BP18" s="71"/>
      <c r="BQ18" s="71"/>
      <c r="BR18" s="71"/>
      <c r="BS18" s="71"/>
      <c r="BT18" s="71"/>
    </row>
    <row r="19" spans="1:103" ht="20.25" hidden="1" customHeight="1">
      <c r="A19" s="57"/>
      <c r="B19" s="233"/>
      <c r="C19" s="66"/>
      <c r="D19" s="93"/>
      <c r="E19" s="184">
        <v>4</v>
      </c>
      <c r="F19" s="182"/>
      <c r="G19" s="75"/>
      <c r="H19" s="75"/>
      <c r="I19" s="75"/>
      <c r="J19" s="75"/>
      <c r="K19" s="75"/>
      <c r="L19" s="76"/>
      <c r="M19" s="76"/>
      <c r="N19" s="76"/>
      <c r="O19" s="75"/>
      <c r="P19" s="76"/>
      <c r="Q19" s="76"/>
      <c r="R19" s="76"/>
      <c r="S19" s="76"/>
      <c r="T19" s="76"/>
      <c r="U19" s="138"/>
      <c r="V19" s="76"/>
      <c r="W19" s="75"/>
      <c r="X19" s="95"/>
      <c r="Y19" s="95"/>
      <c r="Z19" s="71"/>
      <c r="AA19" s="71"/>
      <c r="AB19" s="71"/>
      <c r="AC19" s="71"/>
      <c r="AD19" s="71"/>
      <c r="AE19" s="71"/>
      <c r="AF19" s="71"/>
      <c r="AG19" s="71"/>
      <c r="AH19" s="71"/>
      <c r="AI19" s="71"/>
      <c r="AJ19" s="71"/>
      <c r="AK19" s="71"/>
      <c r="AL19" s="71"/>
      <c r="AM19" s="71"/>
      <c r="AN19" s="71"/>
      <c r="AO19" s="71"/>
      <c r="AP19" s="71"/>
      <c r="AQ19" s="71"/>
      <c r="AR19" s="71"/>
      <c r="AS19" s="71"/>
      <c r="AT19" s="97"/>
      <c r="AU19" s="72"/>
      <c r="AV19" s="58"/>
      <c r="AW19" s="59"/>
      <c r="AX19" s="59"/>
      <c r="AY19" s="59"/>
      <c r="AZ19" s="59"/>
      <c r="BA19" s="280"/>
      <c r="BB19" s="139"/>
      <c r="BC19" s="188"/>
      <c r="BD19" s="188"/>
      <c r="BE19" s="188"/>
      <c r="BF19" s="191"/>
      <c r="BG19" s="141"/>
      <c r="BH19" s="141"/>
      <c r="BI19" s="141"/>
      <c r="BJ19" s="184">
        <v>4</v>
      </c>
      <c r="BK19" s="76"/>
      <c r="BL19" s="76"/>
      <c r="BM19" s="76"/>
      <c r="BN19" s="76"/>
      <c r="BO19" s="76"/>
      <c r="BP19" s="76"/>
      <c r="BQ19" s="76"/>
      <c r="BR19" s="76"/>
      <c r="BS19" s="76"/>
      <c r="BT19" s="76"/>
      <c r="BZ19" s="141"/>
      <c r="CA19" s="141"/>
      <c r="CB19" s="141"/>
      <c r="CC19" s="141"/>
      <c r="CD19" s="141"/>
      <c r="CE19" s="141"/>
      <c r="CF19" s="141"/>
      <c r="CG19" s="141"/>
      <c r="CH19" s="141"/>
      <c r="CI19" s="141"/>
      <c r="CJ19" s="141"/>
      <c r="CK19" s="141"/>
      <c r="CL19" s="141"/>
      <c r="CM19" s="141"/>
    </row>
    <row r="20" spans="1:103" ht="20.25" hidden="1" customHeight="1">
      <c r="A20" s="57"/>
      <c r="B20" s="234"/>
      <c r="C20" s="73"/>
      <c r="D20" s="74"/>
      <c r="E20" s="184">
        <v>3</v>
      </c>
      <c r="F20" s="182"/>
      <c r="G20" s="75"/>
      <c r="H20" s="75"/>
      <c r="I20" s="75"/>
      <c r="J20" s="75"/>
      <c r="K20" s="75"/>
      <c r="L20" s="76"/>
      <c r="M20" s="76"/>
      <c r="N20" s="76"/>
      <c r="O20" s="75"/>
      <c r="P20" s="76"/>
      <c r="Q20" s="76"/>
      <c r="R20" s="76"/>
      <c r="S20" s="76"/>
      <c r="T20" s="76"/>
      <c r="U20" s="138"/>
      <c r="V20" s="76"/>
      <c r="W20" s="75"/>
      <c r="X20" s="95"/>
      <c r="Y20" s="95"/>
      <c r="Z20" s="76"/>
      <c r="AA20" s="76"/>
      <c r="AB20" s="76"/>
      <c r="AC20" s="76"/>
      <c r="AD20" s="76"/>
      <c r="AE20" s="76"/>
      <c r="AF20" s="76"/>
      <c r="AG20" s="76"/>
      <c r="AH20" s="76"/>
      <c r="AI20" s="76"/>
      <c r="AJ20" s="76"/>
      <c r="AK20" s="76"/>
      <c r="AL20" s="76"/>
      <c r="AM20" s="76"/>
      <c r="AN20" s="76"/>
      <c r="AO20" s="76"/>
      <c r="AP20" s="76"/>
      <c r="AQ20" s="76"/>
      <c r="AR20" s="76"/>
      <c r="AS20" s="76"/>
      <c r="AT20" s="98"/>
      <c r="AU20" s="77">
        <f ca="1">AU23/AU12</f>
        <v>0.65517241379310343</v>
      </c>
      <c r="AV20" s="77"/>
      <c r="AW20" s="77">
        <f t="shared" ref="AW20" ca="1" si="1">AW23/AW12</f>
        <v>0.71982758620689657</v>
      </c>
      <c r="AX20" s="77"/>
      <c r="AY20" s="77">
        <f ca="1">AY23/AY12</f>
        <v>0.62068965517241381</v>
      </c>
      <c r="AZ20" s="77"/>
      <c r="BA20" s="281">
        <f ca="1">COUNTIF(OFFSET(BA$25,0,0,$A$23),"ВЫСОКИЙ")</f>
        <v>1</v>
      </c>
      <c r="BB20" s="139"/>
      <c r="BC20" s="197"/>
      <c r="BD20" s="197"/>
      <c r="BE20" s="198"/>
      <c r="BF20" s="189"/>
      <c r="BG20" s="63"/>
      <c r="BH20" s="139"/>
      <c r="BI20" s="139"/>
      <c r="BJ20" s="184">
        <v>3</v>
      </c>
      <c r="BK20" s="76"/>
      <c r="BL20" s="76"/>
      <c r="BM20" s="76"/>
      <c r="BN20" s="76"/>
      <c r="BO20" s="76"/>
      <c r="BP20" s="76"/>
      <c r="BQ20" s="76"/>
      <c r="BR20" s="76"/>
      <c r="BS20" s="76"/>
      <c r="BT20" s="98"/>
      <c r="BU20" s="346"/>
    </row>
    <row r="21" spans="1:103" ht="20.25" hidden="1" customHeight="1">
      <c r="A21" s="57"/>
      <c r="B21" s="235"/>
      <c r="C21" s="78"/>
      <c r="D21" s="79"/>
      <c r="E21" s="185">
        <v>2</v>
      </c>
      <c r="F21" s="138"/>
      <c r="G21" s="76"/>
      <c r="H21" s="76"/>
      <c r="I21" s="76"/>
      <c r="J21" s="76"/>
      <c r="K21" s="76"/>
      <c r="L21" s="76"/>
      <c r="M21" s="76"/>
      <c r="N21" s="76"/>
      <c r="O21" s="76"/>
      <c r="P21" s="76"/>
      <c r="Q21" s="76"/>
      <c r="R21" s="76"/>
      <c r="S21" s="95"/>
      <c r="T21" s="95"/>
      <c r="U21" s="95"/>
      <c r="V21" s="95"/>
      <c r="W21" s="95"/>
      <c r="X21" s="95"/>
      <c r="Y21" s="95"/>
      <c r="Z21" s="76"/>
      <c r="AA21" s="76"/>
      <c r="AB21" s="76"/>
      <c r="AC21" s="76"/>
      <c r="AD21" s="76"/>
      <c r="AE21" s="76"/>
      <c r="AF21" s="76"/>
      <c r="AG21" s="76"/>
      <c r="AH21" s="76"/>
      <c r="AI21" s="76"/>
      <c r="AJ21" s="76"/>
      <c r="AK21" s="76"/>
      <c r="AL21" s="76"/>
      <c r="AM21" s="76"/>
      <c r="AN21" s="76"/>
      <c r="AO21" s="76"/>
      <c r="AP21" s="76"/>
      <c r="AQ21" s="76"/>
      <c r="AR21" s="76"/>
      <c r="AS21" s="76"/>
      <c r="AT21" s="98"/>
      <c r="AU21" s="251">
        <f ca="1">MAX(OFFSET(AU$25,0,0,$A$23,1))</f>
        <v>14</v>
      </c>
      <c r="AV21" s="252">
        <f t="shared" ref="AV21:AZ21" ca="1" si="2">MAX(OFFSET(AV$25,0,0,$A$23,1))</f>
        <v>1</v>
      </c>
      <c r="AW21" s="81">
        <f t="shared" ca="1" si="2"/>
        <v>8</v>
      </c>
      <c r="AX21" s="252">
        <f t="shared" ca="1" si="2"/>
        <v>1</v>
      </c>
      <c r="AY21" s="81">
        <f t="shared" ca="1" si="2"/>
        <v>4</v>
      </c>
      <c r="AZ21" s="252">
        <f t="shared" ca="1" si="2"/>
        <v>1</v>
      </c>
      <c r="BA21" s="281">
        <f ca="1">COUNTIF(OFFSET(BA$25,0,0,$A$23),"ПОВЫШЕННЫЙ")</f>
        <v>16</v>
      </c>
      <c r="BB21" s="139"/>
      <c r="BC21" s="198"/>
      <c r="BD21" s="198"/>
      <c r="BE21" s="198"/>
      <c r="BF21" s="192"/>
      <c r="BG21" s="134"/>
      <c r="BH21" s="134"/>
      <c r="BI21" s="134"/>
      <c r="BJ21" s="185">
        <v>2</v>
      </c>
      <c r="BK21" s="76"/>
      <c r="BL21" s="76"/>
      <c r="BM21" s="76"/>
      <c r="BN21" s="76"/>
      <c r="BO21" s="76">
        <f ca="1">COUNTIF(OFFSET(BO$25,0,0,$A$23,1),$E21)</f>
        <v>14</v>
      </c>
      <c r="BP21" s="76"/>
      <c r="BQ21" s="76"/>
      <c r="BR21" s="76">
        <f t="shared" ref="BR21:BT21" ca="1" si="3">COUNTIF(OFFSET(BR$25,0,0,$A$23,1),$E21)</f>
        <v>13</v>
      </c>
      <c r="BS21" s="76">
        <f t="shared" ca="1" si="3"/>
        <v>14</v>
      </c>
      <c r="BT21" s="98">
        <f t="shared" ca="1" si="3"/>
        <v>14</v>
      </c>
      <c r="BU21" s="346"/>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row>
    <row r="22" spans="1:103" ht="20.25" hidden="1" customHeight="1">
      <c r="A22" s="57"/>
      <c r="B22" s="235"/>
      <c r="C22" s="78"/>
      <c r="D22" s="79">
        <f ca="1">COUNTIF(OFFSET(E$25,0,0,$A$23),1)</f>
        <v>14</v>
      </c>
      <c r="E22" s="185">
        <v>1</v>
      </c>
      <c r="F22" s="95"/>
      <c r="G22" s="95"/>
      <c r="H22" s="95"/>
      <c r="I22" s="95"/>
      <c r="J22" s="95"/>
      <c r="K22" s="95"/>
      <c r="L22" s="95"/>
      <c r="M22" s="95"/>
      <c r="N22" s="95"/>
      <c r="O22" s="95"/>
      <c r="P22" s="95"/>
      <c r="Q22" s="95"/>
      <c r="R22" s="95"/>
      <c r="S22" s="95"/>
      <c r="T22" s="95"/>
      <c r="U22" s="95"/>
      <c r="V22" s="95"/>
      <c r="W22" s="95"/>
      <c r="X22" s="95"/>
      <c r="Y22" s="95"/>
      <c r="Z22" s="76"/>
      <c r="AA22" s="76"/>
      <c r="AB22" s="76"/>
      <c r="AC22" s="76"/>
      <c r="AD22" s="76"/>
      <c r="AE22" s="76"/>
      <c r="AF22" s="76"/>
      <c r="AG22" s="76"/>
      <c r="AH22" s="76"/>
      <c r="AI22" s="76"/>
      <c r="AJ22" s="76"/>
      <c r="AK22" s="76"/>
      <c r="AL22" s="76"/>
      <c r="AM22" s="76"/>
      <c r="AN22" s="76"/>
      <c r="AO22" s="76"/>
      <c r="AP22" s="76"/>
      <c r="AQ22" s="76"/>
      <c r="AR22" s="76"/>
      <c r="AS22" s="76"/>
      <c r="AT22" s="98"/>
      <c r="AU22" s="80">
        <f ca="1">MIN(OFFSET(AU$25,0,0,$A$23,1))</f>
        <v>1</v>
      </c>
      <c r="AV22" s="106">
        <f t="shared" ref="AV22:AZ22" ca="1" si="4">MIN(AV25:AV64)</f>
        <v>7.1428571428571425E-2</v>
      </c>
      <c r="AW22" s="81">
        <f t="shared" si="4"/>
        <v>1</v>
      </c>
      <c r="AX22" s="106">
        <f t="shared" si="4"/>
        <v>0.125</v>
      </c>
      <c r="AY22" s="81">
        <f t="shared" si="4"/>
        <v>0</v>
      </c>
      <c r="AZ22" s="106">
        <f t="shared" si="4"/>
        <v>0</v>
      </c>
      <c r="BA22" s="281">
        <f ca="1">COUNTIF(OFFSET(BA$25,0,0,$A$23),"БАЗОВЫЙ")</f>
        <v>6</v>
      </c>
      <c r="BB22" s="139"/>
      <c r="BC22" s="198"/>
      <c r="BD22" s="198"/>
      <c r="BE22" s="198"/>
      <c r="BF22" s="192"/>
      <c r="BG22" s="134"/>
      <c r="BH22" s="134"/>
      <c r="BI22" s="134"/>
      <c r="BJ22" s="185">
        <v>1</v>
      </c>
      <c r="BK22" s="76">
        <f t="shared" ref="BK22:BT24" ca="1" si="5">COUNTIF(OFFSET(BK$25,0,0,$A$23,1),$E22)</f>
        <v>26</v>
      </c>
      <c r="BL22" s="76">
        <f t="shared" ca="1" si="5"/>
        <v>25</v>
      </c>
      <c r="BM22" s="76">
        <f t="shared" ca="1" si="5"/>
        <v>25</v>
      </c>
      <c r="BN22" s="76">
        <f t="shared" ca="1" si="5"/>
        <v>12</v>
      </c>
      <c r="BO22" s="76">
        <f ca="1">COUNTIF(OFFSET(BO$25,0,0,$A$23,1),$E22)</f>
        <v>8</v>
      </c>
      <c r="BP22" s="76">
        <f t="shared" ca="1" si="5"/>
        <v>25</v>
      </c>
      <c r="BQ22" s="76">
        <f t="shared" ca="1" si="5"/>
        <v>14</v>
      </c>
      <c r="BR22" s="76">
        <f t="shared" ca="1" si="5"/>
        <v>5</v>
      </c>
      <c r="BS22" s="76">
        <f t="shared" ca="1" si="5"/>
        <v>5</v>
      </c>
      <c r="BT22" s="98">
        <f t="shared" ca="1" si="5"/>
        <v>11</v>
      </c>
      <c r="BU22" s="346"/>
      <c r="BV22" s="134"/>
      <c r="BW22" s="134"/>
      <c r="BX22" s="134"/>
      <c r="BY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row>
    <row r="23" spans="1:103" ht="20.25" hidden="1" customHeight="1">
      <c r="A23" s="57">
        <f>COUNT(C25:C10000)</f>
        <v>30</v>
      </c>
      <c r="B23" s="235"/>
      <c r="C23" s="78"/>
      <c r="D23" s="79">
        <f ca="1">COUNTIF(OFFSET(E$25,0,0,$A$23),2)</f>
        <v>15</v>
      </c>
      <c r="E23" s="185">
        <v>0</v>
      </c>
      <c r="F23" s="95"/>
      <c r="G23" s="95"/>
      <c r="H23" s="95"/>
      <c r="I23" s="95"/>
      <c r="J23" s="95"/>
      <c r="K23" s="95"/>
      <c r="L23" s="95"/>
      <c r="M23" s="95"/>
      <c r="N23" s="95"/>
      <c r="O23" s="95"/>
      <c r="P23" s="95"/>
      <c r="Q23" s="95"/>
      <c r="R23" s="95"/>
      <c r="S23" s="95"/>
      <c r="T23" s="95"/>
      <c r="U23" s="95"/>
      <c r="V23" s="95"/>
      <c r="W23" s="95"/>
      <c r="X23" s="95"/>
      <c r="Y23" s="95"/>
      <c r="Z23" s="76"/>
      <c r="AA23" s="76"/>
      <c r="AB23" s="76"/>
      <c r="AC23" s="76"/>
      <c r="AD23" s="76"/>
      <c r="AE23" s="76"/>
      <c r="AF23" s="76"/>
      <c r="AG23" s="76"/>
      <c r="AH23" s="76"/>
      <c r="AI23" s="76"/>
      <c r="AJ23" s="76"/>
      <c r="AK23" s="76"/>
      <c r="AL23" s="76"/>
      <c r="AM23" s="76"/>
      <c r="AN23" s="76"/>
      <c r="AO23" s="76"/>
      <c r="AP23" s="76"/>
      <c r="AQ23" s="76"/>
      <c r="AR23" s="76"/>
      <c r="AS23" s="76"/>
      <c r="AT23" s="98"/>
      <c r="AU23" s="119">
        <f ca="1">AU24/$E$6</f>
        <v>9.1724137931034484</v>
      </c>
      <c r="AV23" s="222">
        <f ca="1">AVERAGE(OFFSET(AV$25,0,0,$A$23,1))</f>
        <v>0.65517241379310354</v>
      </c>
      <c r="AW23" s="120">
        <f ca="1">AW$24/$E$6</f>
        <v>5.7586206896551726</v>
      </c>
      <c r="AX23" s="223">
        <f ca="1">AVERAGE(OFFSET(AX$25,0,0,$A$23,1))</f>
        <v>0.71982758620689657</v>
      </c>
      <c r="AY23" s="120">
        <f ca="1">AY$24/$E$6</f>
        <v>2.4827586206896552</v>
      </c>
      <c r="AZ23" s="223">
        <f ca="1">AVERAGE(OFFSET(AZ$25,0,0,$A$23,1))</f>
        <v>0.62068965517241381</v>
      </c>
      <c r="BA23" s="281">
        <f ca="1">COUNTIF(OFFSET(BA$25,0,0,$A$23),"ПОНИЖЕННЫЙ")</f>
        <v>4</v>
      </c>
      <c r="BB23" s="139"/>
      <c r="BC23" s="198"/>
      <c r="BD23" s="198"/>
      <c r="BE23" s="198"/>
      <c r="BF23" s="192"/>
      <c r="BG23" s="134"/>
      <c r="BH23" s="134"/>
      <c r="BI23" s="134"/>
      <c r="BJ23" s="185">
        <v>0</v>
      </c>
      <c r="BK23" s="76">
        <f t="shared" ca="1" si="5"/>
        <v>3</v>
      </c>
      <c r="BL23" s="76">
        <f t="shared" ca="1" si="5"/>
        <v>4</v>
      </c>
      <c r="BM23" s="76">
        <f t="shared" ca="1" si="5"/>
        <v>4</v>
      </c>
      <c r="BN23" s="76">
        <f t="shared" ca="1" si="5"/>
        <v>14</v>
      </c>
      <c r="BO23" s="76">
        <f t="shared" ca="1" si="5"/>
        <v>6</v>
      </c>
      <c r="BP23" s="76">
        <f t="shared" ca="1" si="5"/>
        <v>2</v>
      </c>
      <c r="BQ23" s="76">
        <f t="shared" ca="1" si="5"/>
        <v>15</v>
      </c>
      <c r="BR23" s="76">
        <f t="shared" ca="1" si="5"/>
        <v>11</v>
      </c>
      <c r="BS23" s="76">
        <f t="shared" ca="1" si="5"/>
        <v>9</v>
      </c>
      <c r="BT23" s="98">
        <f t="shared" ca="1" si="5"/>
        <v>4</v>
      </c>
      <c r="BU23" s="346"/>
      <c r="BV23" s="134"/>
      <c r="BW23" s="134"/>
      <c r="BX23" s="134"/>
      <c r="BY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row>
    <row r="24" spans="1:103" ht="38.25" hidden="1" customHeight="1" thickBot="1">
      <c r="A24" s="57">
        <f ca="1">SUM(OFFSET(A$25,0,0,$A$23))</f>
        <v>29</v>
      </c>
      <c r="B24" s="236" t="s">
        <v>10</v>
      </c>
      <c r="C24" s="82" t="s">
        <v>20</v>
      </c>
      <c r="D24" s="83" t="s">
        <v>21</v>
      </c>
      <c r="E24" s="186" t="s">
        <v>27</v>
      </c>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265">
        <f ca="1">SUM(OFFSET(AU$25,0,0,$A$23,1))</f>
        <v>266</v>
      </c>
      <c r="AV24" s="266">
        <f ca="1">AVERAGE(OFFSET(AV$25,0,0,$A$23,1))</f>
        <v>0.65517241379310354</v>
      </c>
      <c r="AW24" s="267">
        <f ca="1">SUM(OFFSET(AW$25,0,0,$A$23,1))</f>
        <v>167</v>
      </c>
      <c r="AX24" s="268">
        <f ca="1">AVERAGE(OFFSET(AX$25,0,0,$A$23,1))</f>
        <v>0.71982758620689657</v>
      </c>
      <c r="AY24" s="267">
        <f ca="1">SUM(OFFSET(AY$25,0,0,$A$23,1))</f>
        <v>72</v>
      </c>
      <c r="AZ24" s="268">
        <f ca="1">AVERAGE(OFFSET(AZ$25,0,0,$A$23,1))</f>
        <v>0.62068965517241381</v>
      </c>
      <c r="BA24" s="281">
        <f ca="1">COUNTIF(OFFSET(BA$25,0,0,$A$23),"НИЗКИЙ")</f>
        <v>2</v>
      </c>
      <c r="BB24" s="260"/>
      <c r="BC24" s="198"/>
      <c r="BD24" s="198"/>
      <c r="BE24" s="198"/>
      <c r="BF24" s="198"/>
      <c r="BG24" s="198"/>
      <c r="BH24" s="198"/>
      <c r="BI24" s="198"/>
      <c r="BJ24" s="186" t="s">
        <v>27</v>
      </c>
      <c r="BK24" s="76">
        <f ca="1">COUNTIF(OFFSET(BK$25,0,0,$A$23,1),$E24)</f>
        <v>0</v>
      </c>
      <c r="BL24" s="76">
        <f t="shared" ca="1" si="5"/>
        <v>0</v>
      </c>
      <c r="BM24" s="76">
        <f t="shared" ca="1" si="5"/>
        <v>0</v>
      </c>
      <c r="BN24" s="76">
        <f t="shared" ca="1" si="5"/>
        <v>3</v>
      </c>
      <c r="BO24" s="76">
        <f t="shared" ca="1" si="5"/>
        <v>1</v>
      </c>
      <c r="BP24" s="76">
        <f t="shared" ca="1" si="5"/>
        <v>2</v>
      </c>
      <c r="BQ24" s="76">
        <f t="shared" ca="1" si="5"/>
        <v>0</v>
      </c>
      <c r="BR24" s="76">
        <f t="shared" ca="1" si="5"/>
        <v>0</v>
      </c>
      <c r="BS24" s="76">
        <f t="shared" ca="1" si="5"/>
        <v>1</v>
      </c>
      <c r="BT24" s="98">
        <f t="shared" ca="1" si="5"/>
        <v>0</v>
      </c>
      <c r="BU24" s="346"/>
      <c r="BV24" s="141"/>
      <c r="BW24" s="141"/>
      <c r="BX24" s="141"/>
      <c r="BY24" s="141"/>
      <c r="CF24" s="141"/>
      <c r="CG24" s="141"/>
      <c r="CH24" s="141"/>
      <c r="CI24" s="141"/>
      <c r="CJ24" s="141"/>
      <c r="CK24" s="141"/>
      <c r="CL24" s="141"/>
      <c r="CM24" s="141"/>
      <c r="CN24" s="141"/>
      <c r="CO24" s="141"/>
      <c r="CP24" s="141"/>
      <c r="CQ24" s="141"/>
      <c r="CR24" s="141"/>
      <c r="CS24" s="141"/>
      <c r="CT24" s="141"/>
      <c r="CU24" s="141"/>
      <c r="CV24" s="141"/>
      <c r="CW24" s="141"/>
      <c r="CX24" s="141"/>
      <c r="CY24" s="141"/>
    </row>
    <row r="25" spans="1:103" ht="15" customHeight="1">
      <c r="A25" s="1">
        <f>IF('СПИСОК КЛАССА'!N25&gt;0,1,0)</f>
        <v>1</v>
      </c>
      <c r="B25" s="237">
        <v>1</v>
      </c>
      <c r="C25" s="60">
        <f>IF(NOT(ISBLANK('СПИСОК КЛАССА'!C25)),'СПИСОК КЛАССА'!C25,"")</f>
        <v>1</v>
      </c>
      <c r="D25" s="84" t="str">
        <f>IF(NOT(ISBLANK('СПИСОК КЛАССА'!D25)),IF($A25=1,'СПИСОК КЛАССА'!D25, "УЧЕНИК НЕ ВЫПОЛНЯЛ РАБОТУ"),"")</f>
        <v/>
      </c>
      <c r="E25" s="183">
        <f>IF($C25&lt;&gt;"",'СПИСОК КЛАССА'!N25,"")</f>
        <v>1</v>
      </c>
      <c r="F25" s="136">
        <v>1</v>
      </c>
      <c r="G25" s="136">
        <v>4</v>
      </c>
      <c r="H25" s="136">
        <v>3</v>
      </c>
      <c r="I25" s="136" t="s">
        <v>360</v>
      </c>
      <c r="J25" s="136">
        <v>2</v>
      </c>
      <c r="K25" s="136">
        <v>1</v>
      </c>
      <c r="L25" s="136">
        <v>2</v>
      </c>
      <c r="M25" s="136">
        <v>2</v>
      </c>
      <c r="N25" s="136">
        <v>0</v>
      </c>
      <c r="O25" s="136">
        <v>2</v>
      </c>
      <c r="P25" s="136">
        <v>0</v>
      </c>
      <c r="Q25" s="136">
        <v>0</v>
      </c>
      <c r="R25" s="136">
        <v>1</v>
      </c>
      <c r="S25" s="136">
        <v>1</v>
      </c>
      <c r="T25" s="136">
        <v>11</v>
      </c>
      <c r="U25" s="136">
        <v>2</v>
      </c>
      <c r="V25" s="136"/>
      <c r="W25" s="136"/>
      <c r="X25" s="136"/>
      <c r="Y25" s="136"/>
      <c r="Z25" s="136"/>
      <c r="AA25" s="136"/>
      <c r="AB25" s="127"/>
      <c r="AC25" s="127"/>
      <c r="AD25" s="127"/>
      <c r="AE25" s="127"/>
      <c r="AF25" s="127"/>
      <c r="AG25" s="61"/>
      <c r="AH25" s="61"/>
      <c r="AI25" s="61"/>
      <c r="AJ25" s="61"/>
      <c r="AK25" s="61"/>
      <c r="AL25" s="61"/>
      <c r="AM25" s="61"/>
      <c r="AN25" s="61"/>
      <c r="AO25" s="61"/>
      <c r="AP25" s="61"/>
      <c r="AQ25" s="61"/>
      <c r="AR25" s="61"/>
      <c r="AS25" s="61"/>
      <c r="AT25" s="99"/>
      <c r="AU25" s="371">
        <f ca="1">IF(AND(OR($C25&lt;&gt;"",$D25&lt;&gt;""),$A25=1,$AU$6="ДА"),SUM(OFFSET($BK25,0,0,1,$AZ$6)),"" )</f>
        <v>10</v>
      </c>
      <c r="AV25" s="262">
        <f ca="1">IF(AND(OR($C25&lt;&gt;"",$D25&lt;&gt;""),$A25=1,$AU$6="ДА"),AU25/$AU$12,"")</f>
        <v>0.7142857142857143</v>
      </c>
      <c r="AW25" s="263">
        <f>IF(AND(OR($C25&lt;&gt;"",$D25&lt;&gt;""),$A25=1,$AU$6="ДА"),SUM(BK25:BN25,BP25,BQ25,BU25:BV25),"")</f>
        <v>6</v>
      </c>
      <c r="AX25" s="264">
        <f>IF(AND(OR($C25&lt;&gt;"",$D25&lt;&gt;""),$A25=1,$AU$6="ДА"),$AW25/$AW$12,"")</f>
        <v>0.75</v>
      </c>
      <c r="AY25" s="263">
        <f>IF(AND(OR($C25&lt;&gt;"",$D25&lt;&gt;""),$A25=1,$AU$6="ДА"),SUM(BS25:BT25),"" )</f>
        <v>2</v>
      </c>
      <c r="AZ25" s="264">
        <f>IF(AND(OR($C25&lt;&gt;"",$D25&lt;&gt;""),$A25=1,$AU$6="ДА"),$AY25/$AY$12,"")</f>
        <v>0.5</v>
      </c>
      <c r="BA25" s="282" t="str">
        <f>IF(AND(OR($C25&lt;&gt;"",$D25&lt;&gt;""),$A25=1,$AU$6="ДА"),IF(AND(AW25&lt;=2,AY25&gt;=0),"НИЗКИЙ",IF(AND(AW25&gt;=3,AW25&lt;=4,AY25&gt;=0),"ПОНИЖЕННЫЙ",IF(OR(AND(AW25=5,AY25&gt;=0),AND(AW25=6,AY25&lt;=2),AND(AW25&gt;=7,AY25&lt;=1)),"БАЗОВЫЙ",IF(AND(AW25=8,AY25&gt;=3),"ВЫСОКИЙ","ПОВЫШЕННЫЙ")))),"")</f>
        <v>БАЗОВЫЙ</v>
      </c>
      <c r="BB25" s="261"/>
      <c r="BC25" s="283"/>
      <c r="BD25" s="283"/>
      <c r="BE25" s="283"/>
      <c r="BF25" s="283"/>
      <c r="BG25" s="283"/>
      <c r="BH25" s="283"/>
      <c r="BI25" s="283"/>
      <c r="BJ25" s="142"/>
      <c r="BK25" s="127">
        <f>IF(HLOOKUP($E25,$BZ$28:$CA$38,BK$11+1)=F25,1,IF(F25="N","N",0))</f>
        <v>0</v>
      </c>
      <c r="BL25" s="127">
        <f>IF(HLOOKUP($E25,$BZ$28:$CA$38,BL$11+1)=G25,1,IF(G25="N","N",0))</f>
        <v>1</v>
      </c>
      <c r="BM25" s="127">
        <f>IF(HLOOKUP($E25,$BZ$28:$CA$38,BM$11+1)=H25,1,IF(H25="N","N",0))</f>
        <v>1</v>
      </c>
      <c r="BN25" s="127">
        <f>IF(HLOOKUP($E25,$BZ$28:$CA$38,BN$11+1)=I25,1,IF(I25="N","N",0))</f>
        <v>0</v>
      </c>
      <c r="BO25" s="127">
        <f>IF(AND($E25&lt;&gt;"",$E25&gt;0),J25,NA())</f>
        <v>2</v>
      </c>
      <c r="BP25" s="127">
        <f>IF(AND($E25&lt;&gt;"",$E25&gt;0),K25,NA())</f>
        <v>1</v>
      </c>
      <c r="BQ25" s="127">
        <f>IF(HLOOKUP($E25,$BZ$28:$CA$38,BQ$11+1)=L25,1,IF(L25="N","N",0))</f>
        <v>1</v>
      </c>
      <c r="BR25" s="127">
        <f>IF(AND($E25&lt;&gt;"",$E25&gt;0),M25,NA())</f>
        <v>2</v>
      </c>
      <c r="BS25" s="127">
        <f t="shared" ref="BS25:BT25" si="6">IF(AND($E25&lt;&gt;"",$E25&gt;0),N25,NA())</f>
        <v>0</v>
      </c>
      <c r="BT25" s="127">
        <f t="shared" si="6"/>
        <v>2</v>
      </c>
      <c r="BU25" s="142">
        <f>IF(OR(BO25=1,BO25=2),1,0)</f>
        <v>1</v>
      </c>
      <c r="BV25" s="142">
        <f>IF(OR(BR25=1,BR25=2),1,0)</f>
        <v>1</v>
      </c>
      <c r="BW25" s="142"/>
      <c r="BX25" s="142"/>
      <c r="BY25" s="474" t="s">
        <v>89</v>
      </c>
      <c r="BZ25" s="474"/>
      <c r="CA25" s="474"/>
    </row>
    <row r="26" spans="1:103" ht="12.75" customHeight="1">
      <c r="A26" s="1">
        <f>IF('СПИСОК КЛАССА'!N26&gt;0,1,0)</f>
        <v>1</v>
      </c>
      <c r="B26" s="237">
        <v>2</v>
      </c>
      <c r="C26" s="60">
        <f>IF(NOT(ISBLANK('СПИСОК КЛАССА'!C26)),'СПИСОК КЛАССА'!C26,"")</f>
        <v>2</v>
      </c>
      <c r="D26" s="84" t="str">
        <f>IF(NOT(ISBLANK('СПИСОК КЛАССА'!D26)),IF($A26=1,'СПИСОК КЛАССА'!D26, "УЧЕНИК НЕ ВЫПОЛНЯЛ РАБОТУ"),"")</f>
        <v/>
      </c>
      <c r="E26" s="183">
        <f>IF($C26&lt;&gt;"",'СПИСОК КЛАССА'!N26,"")</f>
        <v>2</v>
      </c>
      <c r="F26" s="136">
        <v>4</v>
      </c>
      <c r="G26" s="136">
        <v>4</v>
      </c>
      <c r="H26" s="136">
        <v>2</v>
      </c>
      <c r="I26" s="136" t="s">
        <v>354</v>
      </c>
      <c r="J26" s="136">
        <v>0</v>
      </c>
      <c r="K26" s="136">
        <v>0</v>
      </c>
      <c r="L26" s="136">
        <v>1</v>
      </c>
      <c r="M26" s="136">
        <v>1</v>
      </c>
      <c r="N26" s="136">
        <v>2</v>
      </c>
      <c r="O26" s="136">
        <v>0</v>
      </c>
      <c r="P26" s="136">
        <v>2</v>
      </c>
      <c r="Q26" s="136">
        <v>1</v>
      </c>
      <c r="R26" s="136">
        <v>2</v>
      </c>
      <c r="S26" s="136">
        <v>1</v>
      </c>
      <c r="T26" s="136">
        <v>10</v>
      </c>
      <c r="U26" s="136">
        <v>1</v>
      </c>
      <c r="V26" s="136"/>
      <c r="W26" s="136"/>
      <c r="X26" s="136"/>
      <c r="Y26" s="136"/>
      <c r="Z26" s="136"/>
      <c r="AA26" s="136"/>
      <c r="AB26" s="127"/>
      <c r="AC26" s="127"/>
      <c r="AD26" s="127"/>
      <c r="AE26" s="127"/>
      <c r="AF26" s="127"/>
      <c r="AG26" s="61"/>
      <c r="AH26" s="61"/>
      <c r="AI26" s="61"/>
      <c r="AJ26" s="61"/>
      <c r="AK26" s="61"/>
      <c r="AL26" s="61"/>
      <c r="AM26" s="61"/>
      <c r="AN26" s="61"/>
      <c r="AO26" s="61"/>
      <c r="AP26" s="61"/>
      <c r="AQ26" s="61"/>
      <c r="AR26" s="61"/>
      <c r="AS26" s="61"/>
      <c r="AT26" s="99"/>
      <c r="AU26" s="371">
        <f t="shared" ref="AU26:AU64" ca="1" si="7">IF(AND(OR($C26&lt;&gt;"",$D26&lt;&gt;""),$A26=1,$AU$6="ДА"),SUM(OFFSET($BK26,0,0,1,$AZ$6)),"" )</f>
        <v>7</v>
      </c>
      <c r="AV26" s="262">
        <f t="shared" ref="AV26:AV64" ca="1" si="8">IF(AND(OR($C26&lt;&gt;"",$D26&lt;&gt;""),$A26=1,$AU$6="ДА"),AU26/$AU$12,"")</f>
        <v>0.5</v>
      </c>
      <c r="AW26" s="263">
        <f t="shared" ref="AW26:AW64" si="9">IF(AND(OR($C26&lt;&gt;"",$D26&lt;&gt;""),$A26=1,$AU$6="ДА"),SUM(BK26:BN26,BP26,BQ26,BU26:BV26),"")</f>
        <v>5</v>
      </c>
      <c r="AX26" s="264">
        <f t="shared" ref="AX26:AX64" si="10">IF(AND(OR($C26&lt;&gt;"",$D26&lt;&gt;""),$A26=1,$AU$6="ДА"),$AW26/$AW$12,"")</f>
        <v>0.625</v>
      </c>
      <c r="AY26" s="263">
        <f t="shared" ref="AY26:AY64" si="11">IF(AND(OR($C26&lt;&gt;"",$D26&lt;&gt;""),$A26=1,$AU$6="ДА"),SUM(BS26:BT26),"" )</f>
        <v>2</v>
      </c>
      <c r="AZ26" s="264">
        <f t="shared" ref="AZ26:AZ64" si="12">IF(AND(OR($C26&lt;&gt;"",$D26&lt;&gt;""),$A26=1,$AU$6="ДА"),$AY26/$AY$12,"")</f>
        <v>0.5</v>
      </c>
      <c r="BA26" s="282" t="str">
        <f t="shared" ref="BA26:BA64" si="13">IF(AND(OR($C26&lt;&gt;"",$D26&lt;&gt;""),$A26=1,$AU$6="ДА"),IF(AND(AW26&lt;=2,AY26&gt;=0),"НИЗКИЙ",IF(AND(AW26&gt;=3,AW26&lt;=4,AY26&gt;=0),"ПОНИЖЕННЫЙ",IF(OR(AND(AW26=5,AY26&gt;=0),AND(AW26=6,AY26&lt;=2),AND(AW26&gt;=7,AY26&lt;=1)),"БАЗОВЫЙ",IF(AND(AW26=8,AY26&gt;=3),"ВЫСОКИЙ","ПОВЫШЕННЫЙ")))),"")</f>
        <v>БАЗОВЫЙ</v>
      </c>
      <c r="BB26" s="261"/>
      <c r="BC26" s="283"/>
      <c r="BD26" s="283"/>
      <c r="BE26" s="283"/>
      <c r="BF26" s="283"/>
      <c r="BG26" s="283"/>
      <c r="BH26" s="283"/>
      <c r="BI26" s="283"/>
      <c r="BJ26" s="142"/>
      <c r="BK26" s="127">
        <f t="shared" ref="BK26:BK64" si="14">IF(HLOOKUP($E26,$BZ$28:$CA$38,BK$11+1)=F26,1,IF(F26="N","N",0))</f>
        <v>1</v>
      </c>
      <c r="BL26" s="127">
        <f t="shared" ref="BL26:BL64" si="15">IF(HLOOKUP($E26,$BZ$28:$CA$38,BL$11+1)=G26,1,IF(G26="N","N",0))</f>
        <v>1</v>
      </c>
      <c r="BM26" s="127">
        <f t="shared" ref="BM26:BM64" si="16">IF(HLOOKUP($E26,$BZ$28:$CA$38,BM$11+1)=H26,1,IF(H26="N","N",0))</f>
        <v>1</v>
      </c>
      <c r="BN26" s="127">
        <f t="shared" ref="BN26:BN64" si="17">IF(HLOOKUP($E26,$BZ$28:$CA$38,BN$11+1)=I26,1,IF(I26="N","N",0))</f>
        <v>1</v>
      </c>
      <c r="BO26" s="127">
        <f t="shared" ref="BO26:BO64" si="18">IF(AND($E26&lt;&gt;"",$E26&gt;0),J26,NA())</f>
        <v>0</v>
      </c>
      <c r="BP26" s="127">
        <f t="shared" ref="BP26:BP64" si="19">IF(AND($E26&lt;&gt;"",$E26&gt;0),K26,NA())</f>
        <v>0</v>
      </c>
      <c r="BQ26" s="127">
        <f t="shared" ref="BQ26:BQ64" si="20">IF(HLOOKUP($E26,$BZ$28:$CA$38,BQ$11+1)=L26,1,IF(L26="N","N",0))</f>
        <v>0</v>
      </c>
      <c r="BR26" s="127">
        <f t="shared" ref="BR26:BR64" si="21">IF(AND($E26&lt;&gt;"",$E26&gt;0),M26,NA())</f>
        <v>1</v>
      </c>
      <c r="BS26" s="127">
        <f t="shared" ref="BS26:BS64" si="22">IF(AND($E26&lt;&gt;"",$E26&gt;0),N26,NA())</f>
        <v>2</v>
      </c>
      <c r="BT26" s="127">
        <f t="shared" ref="BT26:BT64" si="23">IF(AND($E26&lt;&gt;"",$E26&gt;0),O26,NA())</f>
        <v>0</v>
      </c>
      <c r="BU26" s="142">
        <f t="shared" ref="BU26:BU64" si="24">IF(OR(BO26=1,BO26=2),1,0)</f>
        <v>0</v>
      </c>
      <c r="BV26" s="142">
        <f t="shared" ref="BV26:BV64" si="25">IF(OR(BR26=1,BR26=2),1,0)</f>
        <v>1</v>
      </c>
      <c r="BW26" s="142"/>
      <c r="BX26" s="142"/>
      <c r="BY26" s="288"/>
      <c r="BZ26" s="288"/>
      <c r="CA26" s="288"/>
    </row>
    <row r="27" spans="1:103" ht="12.75" customHeight="1">
      <c r="A27" s="1">
        <f>IF('СПИСОК КЛАССА'!N27&gt;0,1,0)</f>
        <v>1</v>
      </c>
      <c r="B27" s="237">
        <v>3</v>
      </c>
      <c r="C27" s="60">
        <f>IF(NOT(ISBLANK('СПИСОК КЛАССА'!C27)),'СПИСОК КЛАССА'!C27,"")</f>
        <v>3</v>
      </c>
      <c r="D27" s="84" t="str">
        <f>IF(NOT(ISBLANK('СПИСОК КЛАССА'!D27)),IF($A27=1,'СПИСОК КЛАССА'!D27, "УЧЕНИК НЕ ВЫПОЛНЯЛ РАБОТУ"),"")</f>
        <v/>
      </c>
      <c r="E27" s="183">
        <f>IF($C27&lt;&gt;"",'СПИСОК КЛАССА'!N27,"")</f>
        <v>2</v>
      </c>
      <c r="F27" s="136">
        <v>4</v>
      </c>
      <c r="G27" s="136">
        <v>3</v>
      </c>
      <c r="H27" s="136">
        <v>2</v>
      </c>
      <c r="I27" s="136" t="s">
        <v>354</v>
      </c>
      <c r="J27" s="136">
        <v>2</v>
      </c>
      <c r="K27" s="136">
        <v>1</v>
      </c>
      <c r="L27" s="136">
        <v>4</v>
      </c>
      <c r="M27" s="136">
        <v>2</v>
      </c>
      <c r="N27" s="136">
        <v>0</v>
      </c>
      <c r="O27" s="136">
        <v>1</v>
      </c>
      <c r="P27" s="136"/>
      <c r="Q27" s="136"/>
      <c r="R27" s="136"/>
      <c r="S27" s="136"/>
      <c r="T27" s="136"/>
      <c r="U27" s="136"/>
      <c r="V27" s="136"/>
      <c r="W27" s="136"/>
      <c r="X27" s="136"/>
      <c r="Y27" s="136"/>
      <c r="Z27" s="136"/>
      <c r="AA27" s="136"/>
      <c r="AB27" s="127"/>
      <c r="AC27" s="127"/>
      <c r="AD27" s="127"/>
      <c r="AE27" s="127"/>
      <c r="AF27" s="127"/>
      <c r="AG27" s="61"/>
      <c r="AH27" s="61"/>
      <c r="AI27" s="61"/>
      <c r="AJ27" s="61"/>
      <c r="AK27" s="61"/>
      <c r="AL27" s="61"/>
      <c r="AM27" s="61"/>
      <c r="AN27" s="61"/>
      <c r="AO27" s="61"/>
      <c r="AP27" s="61"/>
      <c r="AQ27" s="61"/>
      <c r="AR27" s="61"/>
      <c r="AS27" s="61"/>
      <c r="AT27" s="99"/>
      <c r="AU27" s="371">
        <f t="shared" ca="1" si="7"/>
        <v>9</v>
      </c>
      <c r="AV27" s="262">
        <f t="shared" ca="1" si="8"/>
        <v>0.6428571428571429</v>
      </c>
      <c r="AW27" s="263">
        <f t="shared" si="9"/>
        <v>6</v>
      </c>
      <c r="AX27" s="264">
        <f t="shared" si="10"/>
        <v>0.75</v>
      </c>
      <c r="AY27" s="263">
        <f t="shared" si="11"/>
        <v>1</v>
      </c>
      <c r="AZ27" s="264">
        <f t="shared" si="12"/>
        <v>0.25</v>
      </c>
      <c r="BA27" s="282" t="str">
        <f t="shared" si="13"/>
        <v>БАЗОВЫЙ</v>
      </c>
      <c r="BB27" s="261"/>
      <c r="BC27" s="283"/>
      <c r="BD27" s="283"/>
      <c r="BE27" s="283"/>
      <c r="BF27" s="283"/>
      <c r="BG27" s="283"/>
      <c r="BH27" s="283"/>
      <c r="BI27" s="283"/>
      <c r="BJ27" s="142"/>
      <c r="BK27" s="127">
        <f t="shared" si="14"/>
        <v>1</v>
      </c>
      <c r="BL27" s="127">
        <f t="shared" si="15"/>
        <v>0</v>
      </c>
      <c r="BM27" s="127">
        <f t="shared" si="16"/>
        <v>1</v>
      </c>
      <c r="BN27" s="127">
        <f t="shared" si="17"/>
        <v>1</v>
      </c>
      <c r="BO27" s="127">
        <f t="shared" si="18"/>
        <v>2</v>
      </c>
      <c r="BP27" s="127">
        <f t="shared" si="19"/>
        <v>1</v>
      </c>
      <c r="BQ27" s="127">
        <f t="shared" si="20"/>
        <v>0</v>
      </c>
      <c r="BR27" s="127">
        <f t="shared" si="21"/>
        <v>2</v>
      </c>
      <c r="BS27" s="127">
        <f t="shared" si="22"/>
        <v>0</v>
      </c>
      <c r="BT27" s="127">
        <f t="shared" si="23"/>
        <v>1</v>
      </c>
      <c r="BU27" s="142">
        <f t="shared" si="24"/>
        <v>1</v>
      </c>
      <c r="BV27" s="142">
        <f t="shared" si="25"/>
        <v>1</v>
      </c>
      <c r="BW27" s="142"/>
      <c r="BX27" s="142"/>
      <c r="BY27" s="115"/>
      <c r="BZ27" s="480" t="s">
        <v>24</v>
      </c>
      <c r="CA27" s="481"/>
    </row>
    <row r="28" spans="1:103" ht="12.75" customHeight="1">
      <c r="A28" s="1">
        <f>IF('СПИСОК КЛАССА'!N28&gt;0,1,0)</f>
        <v>1</v>
      </c>
      <c r="B28" s="237">
        <v>4</v>
      </c>
      <c r="C28" s="60">
        <f>IF(NOT(ISBLANK('СПИСОК КЛАССА'!C28)),'СПИСОК КЛАССА'!C28,"")</f>
        <v>4</v>
      </c>
      <c r="D28" s="84" t="str">
        <f>IF(NOT(ISBLANK('СПИСОК КЛАССА'!D28)),IF($A28=1,'СПИСОК КЛАССА'!D28, "УЧЕНИК НЕ ВЫПОЛНЯЛ РАБОТУ"),"")</f>
        <v/>
      </c>
      <c r="E28" s="183">
        <f>IF($C28&lt;&gt;"",'СПИСОК КЛАССА'!N28,"")</f>
        <v>1</v>
      </c>
      <c r="F28" s="136">
        <v>3</v>
      </c>
      <c r="G28" s="136">
        <v>4</v>
      </c>
      <c r="H28" s="136">
        <v>3</v>
      </c>
      <c r="I28" s="136" t="s">
        <v>27</v>
      </c>
      <c r="J28" s="136">
        <v>0</v>
      </c>
      <c r="K28" s="136">
        <v>1</v>
      </c>
      <c r="L28" s="136">
        <v>1</v>
      </c>
      <c r="M28" s="136">
        <v>2</v>
      </c>
      <c r="N28" s="136">
        <v>1</v>
      </c>
      <c r="O28" s="136">
        <v>1</v>
      </c>
      <c r="P28" s="136">
        <v>1</v>
      </c>
      <c r="Q28" s="136">
        <v>2</v>
      </c>
      <c r="R28" s="136">
        <v>1</v>
      </c>
      <c r="S28" s="136">
        <v>1</v>
      </c>
      <c r="T28" s="136" t="s">
        <v>27</v>
      </c>
      <c r="U28" s="136">
        <v>0</v>
      </c>
      <c r="V28" s="136"/>
      <c r="W28" s="136"/>
      <c r="X28" s="136"/>
      <c r="Y28" s="136"/>
      <c r="Z28" s="136"/>
      <c r="AA28" s="136"/>
      <c r="AB28" s="127"/>
      <c r="AC28" s="127"/>
      <c r="AD28" s="127"/>
      <c r="AE28" s="127"/>
      <c r="AF28" s="127"/>
      <c r="AG28" s="61"/>
      <c r="AH28" s="61"/>
      <c r="AI28" s="61"/>
      <c r="AJ28" s="61"/>
      <c r="AK28" s="61"/>
      <c r="AL28" s="61"/>
      <c r="AM28" s="61"/>
      <c r="AN28" s="61"/>
      <c r="AO28" s="61"/>
      <c r="AP28" s="61"/>
      <c r="AQ28" s="61"/>
      <c r="AR28" s="61"/>
      <c r="AS28" s="61"/>
      <c r="AT28" s="99"/>
      <c r="AU28" s="371">
        <f t="shared" ca="1" si="7"/>
        <v>7</v>
      </c>
      <c r="AV28" s="262">
        <f t="shared" ca="1" si="8"/>
        <v>0.5</v>
      </c>
      <c r="AW28" s="263">
        <f t="shared" si="9"/>
        <v>4</v>
      </c>
      <c r="AX28" s="264">
        <f t="shared" si="10"/>
        <v>0.5</v>
      </c>
      <c r="AY28" s="263">
        <f t="shared" si="11"/>
        <v>2</v>
      </c>
      <c r="AZ28" s="264">
        <f t="shared" si="12"/>
        <v>0.5</v>
      </c>
      <c r="BA28" s="282" t="str">
        <f t="shared" si="13"/>
        <v>ПОНИЖЕННЫЙ</v>
      </c>
      <c r="BB28" s="261"/>
      <c r="BC28" s="283"/>
      <c r="BD28" s="283"/>
      <c r="BE28" s="283"/>
      <c r="BF28" s="283"/>
      <c r="BG28" s="283"/>
      <c r="BH28" s="283"/>
      <c r="BI28" s="283"/>
      <c r="BJ28" s="142"/>
      <c r="BK28" s="127">
        <f t="shared" si="14"/>
        <v>0</v>
      </c>
      <c r="BL28" s="127">
        <f t="shared" si="15"/>
        <v>1</v>
      </c>
      <c r="BM28" s="127">
        <f t="shared" si="16"/>
        <v>1</v>
      </c>
      <c r="BN28" s="127" t="str">
        <f t="shared" si="17"/>
        <v>N</v>
      </c>
      <c r="BO28" s="127">
        <f t="shared" si="18"/>
        <v>0</v>
      </c>
      <c r="BP28" s="127">
        <f t="shared" si="19"/>
        <v>1</v>
      </c>
      <c r="BQ28" s="127">
        <f t="shared" si="20"/>
        <v>0</v>
      </c>
      <c r="BR28" s="127">
        <f t="shared" si="21"/>
        <v>2</v>
      </c>
      <c r="BS28" s="127">
        <f t="shared" si="22"/>
        <v>1</v>
      </c>
      <c r="BT28" s="127">
        <f t="shared" si="23"/>
        <v>1</v>
      </c>
      <c r="BU28" s="142">
        <f t="shared" si="24"/>
        <v>0</v>
      </c>
      <c r="BV28" s="142">
        <f t="shared" si="25"/>
        <v>1</v>
      </c>
      <c r="BW28" s="142"/>
      <c r="BX28" s="142"/>
      <c r="BY28" s="115"/>
      <c r="BZ28" s="289">
        <v>1</v>
      </c>
      <c r="CA28" s="289">
        <v>2</v>
      </c>
    </row>
    <row r="29" spans="1:103" ht="12.75" customHeight="1">
      <c r="A29" s="1">
        <f>IF('СПИСОК КЛАССА'!N29&gt;0,1,0)</f>
        <v>1</v>
      </c>
      <c r="B29" s="237">
        <v>5</v>
      </c>
      <c r="C29" s="60">
        <f>IF(NOT(ISBLANK('СПИСОК КЛАССА'!C29)),'СПИСОК КЛАССА'!C29,"")</f>
        <v>5</v>
      </c>
      <c r="D29" s="84" t="str">
        <f>IF(NOT(ISBLANK('СПИСОК КЛАССА'!D29)),IF($A29=1,'СПИСОК КЛАССА'!D29, "УЧЕНИК НЕ ВЫПОЛНЯЛ РАБОТУ"),"")</f>
        <v/>
      </c>
      <c r="E29" s="183">
        <f>IF($C29&lt;&gt;"",'СПИСОК КЛАССА'!N29,"")</f>
        <v>1</v>
      </c>
      <c r="F29" s="136">
        <v>2</v>
      </c>
      <c r="G29" s="136">
        <v>4</v>
      </c>
      <c r="H29" s="136">
        <v>3</v>
      </c>
      <c r="I29" s="136" t="s">
        <v>27</v>
      </c>
      <c r="J29" s="136">
        <v>2</v>
      </c>
      <c r="K29" s="136">
        <v>1</v>
      </c>
      <c r="L29" s="136">
        <v>2</v>
      </c>
      <c r="M29" s="136">
        <v>2</v>
      </c>
      <c r="N29" s="136">
        <v>0</v>
      </c>
      <c r="O29" s="136">
        <v>2</v>
      </c>
      <c r="P29" s="136"/>
      <c r="Q29" s="136"/>
      <c r="R29" s="136"/>
      <c r="S29" s="136"/>
      <c r="T29" s="136"/>
      <c r="U29" s="136"/>
      <c r="V29" s="136"/>
      <c r="W29" s="136"/>
      <c r="X29" s="136"/>
      <c r="Y29" s="136"/>
      <c r="Z29" s="136"/>
      <c r="AA29" s="136"/>
      <c r="AB29" s="127"/>
      <c r="AC29" s="127"/>
      <c r="AD29" s="127"/>
      <c r="AE29" s="127"/>
      <c r="AF29" s="127"/>
      <c r="AG29" s="61"/>
      <c r="AH29" s="61"/>
      <c r="AI29" s="61"/>
      <c r="AJ29" s="61"/>
      <c r="AK29" s="61"/>
      <c r="AL29" s="61"/>
      <c r="AM29" s="61"/>
      <c r="AN29" s="61"/>
      <c r="AO29" s="61"/>
      <c r="AP29" s="61"/>
      <c r="AQ29" s="61"/>
      <c r="AR29" s="61"/>
      <c r="AS29" s="61"/>
      <c r="AT29" s="99"/>
      <c r="AU29" s="371">
        <f t="shared" ca="1" si="7"/>
        <v>11</v>
      </c>
      <c r="AV29" s="262">
        <f t="shared" ca="1" si="8"/>
        <v>0.7857142857142857</v>
      </c>
      <c r="AW29" s="263">
        <f t="shared" si="9"/>
        <v>7</v>
      </c>
      <c r="AX29" s="264">
        <f t="shared" si="10"/>
        <v>0.875</v>
      </c>
      <c r="AY29" s="263">
        <f t="shared" si="11"/>
        <v>2</v>
      </c>
      <c r="AZ29" s="264">
        <f t="shared" si="12"/>
        <v>0.5</v>
      </c>
      <c r="BA29" s="282" t="str">
        <f t="shared" si="13"/>
        <v>ПОВЫШЕННЫЙ</v>
      </c>
      <c r="BB29" s="261"/>
      <c r="BC29" s="283"/>
      <c r="BD29" s="283"/>
      <c r="BE29" s="283"/>
      <c r="BF29" s="283"/>
      <c r="BG29" s="283"/>
      <c r="BH29" s="283"/>
      <c r="BI29" s="283"/>
      <c r="BJ29" s="142"/>
      <c r="BK29" s="127">
        <f t="shared" si="14"/>
        <v>1</v>
      </c>
      <c r="BL29" s="127">
        <f t="shared" si="15"/>
        <v>1</v>
      </c>
      <c r="BM29" s="127">
        <f t="shared" si="16"/>
        <v>1</v>
      </c>
      <c r="BN29" s="127" t="str">
        <f t="shared" si="17"/>
        <v>N</v>
      </c>
      <c r="BO29" s="127">
        <f t="shared" si="18"/>
        <v>2</v>
      </c>
      <c r="BP29" s="127">
        <f t="shared" si="19"/>
        <v>1</v>
      </c>
      <c r="BQ29" s="127">
        <f t="shared" si="20"/>
        <v>1</v>
      </c>
      <c r="BR29" s="127">
        <f t="shared" si="21"/>
        <v>2</v>
      </c>
      <c r="BS29" s="127">
        <f t="shared" si="22"/>
        <v>0</v>
      </c>
      <c r="BT29" s="127">
        <f t="shared" si="23"/>
        <v>2</v>
      </c>
      <c r="BU29" s="142">
        <f t="shared" si="24"/>
        <v>1</v>
      </c>
      <c r="BV29" s="142">
        <f t="shared" si="25"/>
        <v>1</v>
      </c>
      <c r="BW29" s="142"/>
      <c r="BX29" s="142"/>
      <c r="BY29" s="289">
        <v>1</v>
      </c>
      <c r="BZ29" s="292">
        <v>2</v>
      </c>
      <c r="CA29" s="292">
        <v>4</v>
      </c>
    </row>
    <row r="30" spans="1:103" ht="12.75" customHeight="1">
      <c r="A30" s="1">
        <f>IF('СПИСОК КЛАССА'!N30&gt;0,1,0)</f>
        <v>1</v>
      </c>
      <c r="B30" s="237">
        <v>6</v>
      </c>
      <c r="C30" s="60">
        <f>IF(NOT(ISBLANK('СПИСОК КЛАССА'!C30)),'СПИСОК КЛАССА'!C30,"")</f>
        <v>6</v>
      </c>
      <c r="D30" s="84" t="str">
        <f>IF(NOT(ISBLANK('СПИСОК КЛАССА'!D30)),IF($A30=1,'СПИСОК КЛАССА'!D30, "УЧЕНИК НЕ ВЫПОЛНЯЛ РАБОТУ"),"")</f>
        <v/>
      </c>
      <c r="E30" s="183">
        <f>IF($C30&lt;&gt;"",'СПИСОК КЛАССА'!N30,"")</f>
        <v>1</v>
      </c>
      <c r="F30" s="136">
        <v>2</v>
      </c>
      <c r="G30" s="136">
        <v>4</v>
      </c>
      <c r="H30" s="136">
        <v>3</v>
      </c>
      <c r="I30" s="136" t="s">
        <v>360</v>
      </c>
      <c r="J30" s="136">
        <v>2</v>
      </c>
      <c r="K30" s="136">
        <v>1</v>
      </c>
      <c r="L30" s="136">
        <v>2</v>
      </c>
      <c r="M30" s="136">
        <v>0</v>
      </c>
      <c r="N30" s="136">
        <v>2</v>
      </c>
      <c r="O30" s="136">
        <v>2</v>
      </c>
      <c r="P30" s="136"/>
      <c r="Q30" s="136"/>
      <c r="R30" s="136"/>
      <c r="S30" s="136"/>
      <c r="T30" s="136"/>
      <c r="U30" s="136"/>
      <c r="V30" s="136"/>
      <c r="W30" s="136"/>
      <c r="X30" s="136"/>
      <c r="Y30" s="136"/>
      <c r="Z30" s="136"/>
      <c r="AA30" s="136"/>
      <c r="AB30" s="127"/>
      <c r="AC30" s="127"/>
      <c r="AD30" s="127"/>
      <c r="AE30" s="127"/>
      <c r="AF30" s="127"/>
      <c r="AG30" s="61"/>
      <c r="AH30" s="61"/>
      <c r="AI30" s="61"/>
      <c r="AJ30" s="61"/>
      <c r="AK30" s="61"/>
      <c r="AL30" s="61"/>
      <c r="AM30" s="61"/>
      <c r="AN30" s="61"/>
      <c r="AO30" s="61"/>
      <c r="AP30" s="61"/>
      <c r="AQ30" s="61"/>
      <c r="AR30" s="61"/>
      <c r="AS30" s="61"/>
      <c r="AT30" s="99"/>
      <c r="AU30" s="371">
        <f t="shared" ca="1" si="7"/>
        <v>11</v>
      </c>
      <c r="AV30" s="262">
        <f t="shared" ca="1" si="8"/>
        <v>0.7857142857142857</v>
      </c>
      <c r="AW30" s="263">
        <f t="shared" si="9"/>
        <v>6</v>
      </c>
      <c r="AX30" s="264">
        <f t="shared" si="10"/>
        <v>0.75</v>
      </c>
      <c r="AY30" s="263">
        <f t="shared" si="11"/>
        <v>4</v>
      </c>
      <c r="AZ30" s="264">
        <f t="shared" si="12"/>
        <v>1</v>
      </c>
      <c r="BA30" s="282" t="str">
        <f t="shared" si="13"/>
        <v>ПОВЫШЕННЫЙ</v>
      </c>
      <c r="BB30" s="261"/>
      <c r="BC30" s="283"/>
      <c r="BD30" s="283"/>
      <c r="BE30" s="283"/>
      <c r="BF30" s="283"/>
      <c r="BG30" s="283"/>
      <c r="BH30" s="283"/>
      <c r="BI30" s="283"/>
      <c r="BJ30" s="142"/>
      <c r="BK30" s="127">
        <f t="shared" si="14"/>
        <v>1</v>
      </c>
      <c r="BL30" s="127">
        <f t="shared" si="15"/>
        <v>1</v>
      </c>
      <c r="BM30" s="127">
        <f t="shared" si="16"/>
        <v>1</v>
      </c>
      <c r="BN30" s="127">
        <f t="shared" si="17"/>
        <v>0</v>
      </c>
      <c r="BO30" s="127">
        <f t="shared" si="18"/>
        <v>2</v>
      </c>
      <c r="BP30" s="127">
        <f t="shared" si="19"/>
        <v>1</v>
      </c>
      <c r="BQ30" s="127">
        <f t="shared" si="20"/>
        <v>1</v>
      </c>
      <c r="BR30" s="127">
        <f t="shared" si="21"/>
        <v>0</v>
      </c>
      <c r="BS30" s="127">
        <f t="shared" si="22"/>
        <v>2</v>
      </c>
      <c r="BT30" s="127">
        <f t="shared" si="23"/>
        <v>2</v>
      </c>
      <c r="BU30" s="142">
        <f t="shared" si="24"/>
        <v>1</v>
      </c>
      <c r="BV30" s="142">
        <f t="shared" si="25"/>
        <v>0</v>
      </c>
      <c r="BW30" s="142"/>
      <c r="BX30" s="142"/>
      <c r="BY30" s="289">
        <v>2</v>
      </c>
      <c r="BZ30" s="292">
        <v>4</v>
      </c>
      <c r="CA30" s="292">
        <v>4</v>
      </c>
    </row>
    <row r="31" spans="1:103" ht="12.75" customHeight="1">
      <c r="A31" s="1">
        <f>IF('СПИСОК КЛАССА'!N31&gt;0,1,0)</f>
        <v>1</v>
      </c>
      <c r="B31" s="237">
        <v>7</v>
      </c>
      <c r="C31" s="60">
        <f>IF(NOT(ISBLANK('СПИСОК КЛАССА'!C31)),'СПИСОК КЛАССА'!C31,"")</f>
        <v>7</v>
      </c>
      <c r="D31" s="84" t="str">
        <f>IF(NOT(ISBLANK('СПИСОК КЛАССА'!D31)),IF($A31=1,'СПИСОК КЛАССА'!D31, "УЧЕНИК НЕ ВЫПОЛНЯЛ РАБОТУ"),"")</f>
        <v/>
      </c>
      <c r="E31" s="183">
        <f>IF($C31&lt;&gt;"",'СПИСОК КЛАССА'!N31,"")</f>
        <v>1</v>
      </c>
      <c r="F31" s="136">
        <v>2</v>
      </c>
      <c r="G31" s="136">
        <v>4</v>
      </c>
      <c r="H31" s="136">
        <v>3</v>
      </c>
      <c r="I31" s="136" t="s">
        <v>360</v>
      </c>
      <c r="J31" s="136">
        <v>2</v>
      </c>
      <c r="K31" s="136">
        <v>1</v>
      </c>
      <c r="L31" s="136">
        <v>2</v>
      </c>
      <c r="M31" s="136">
        <v>2</v>
      </c>
      <c r="N31" s="136">
        <v>0</v>
      </c>
      <c r="O31" s="136">
        <v>1</v>
      </c>
      <c r="P31" s="136"/>
      <c r="Q31" s="136"/>
      <c r="R31" s="136"/>
      <c r="S31" s="136"/>
      <c r="T31" s="136"/>
      <c r="U31" s="136"/>
      <c r="V31" s="136"/>
      <c r="W31" s="136"/>
      <c r="X31" s="136"/>
      <c r="Y31" s="136"/>
      <c r="Z31" s="136"/>
      <c r="AA31" s="136"/>
      <c r="AB31" s="127"/>
      <c r="AC31" s="127"/>
      <c r="AD31" s="127"/>
      <c r="AE31" s="127"/>
      <c r="AF31" s="127"/>
      <c r="AG31" s="61"/>
      <c r="AH31" s="61"/>
      <c r="AI31" s="61"/>
      <c r="AJ31" s="61"/>
      <c r="AK31" s="61"/>
      <c r="AL31" s="61"/>
      <c r="AM31" s="61"/>
      <c r="AN31" s="61"/>
      <c r="AO31" s="61"/>
      <c r="AP31" s="61"/>
      <c r="AQ31" s="61"/>
      <c r="AR31" s="61"/>
      <c r="AS31" s="61"/>
      <c r="AT31" s="99"/>
      <c r="AU31" s="371">
        <f t="shared" ca="1" si="7"/>
        <v>10</v>
      </c>
      <c r="AV31" s="262">
        <f t="shared" ca="1" si="8"/>
        <v>0.7142857142857143</v>
      </c>
      <c r="AW31" s="263">
        <f t="shared" si="9"/>
        <v>7</v>
      </c>
      <c r="AX31" s="264">
        <f t="shared" si="10"/>
        <v>0.875</v>
      </c>
      <c r="AY31" s="263">
        <f t="shared" si="11"/>
        <v>1</v>
      </c>
      <c r="AZ31" s="264">
        <f t="shared" si="12"/>
        <v>0.25</v>
      </c>
      <c r="BA31" s="282" t="str">
        <f t="shared" si="13"/>
        <v>БАЗОВЫЙ</v>
      </c>
      <c r="BB31" s="261"/>
      <c r="BC31" s="283"/>
      <c r="BD31" s="283"/>
      <c r="BE31" s="283"/>
      <c r="BF31" s="283"/>
      <c r="BG31" s="283"/>
      <c r="BH31" s="283"/>
      <c r="BI31" s="283"/>
      <c r="BJ31" s="142"/>
      <c r="BK31" s="127">
        <f t="shared" si="14"/>
        <v>1</v>
      </c>
      <c r="BL31" s="127">
        <f t="shared" si="15"/>
        <v>1</v>
      </c>
      <c r="BM31" s="127">
        <f t="shared" si="16"/>
        <v>1</v>
      </c>
      <c r="BN31" s="127">
        <f t="shared" si="17"/>
        <v>0</v>
      </c>
      <c r="BO31" s="127">
        <f t="shared" si="18"/>
        <v>2</v>
      </c>
      <c r="BP31" s="127">
        <f t="shared" si="19"/>
        <v>1</v>
      </c>
      <c r="BQ31" s="127">
        <f t="shared" si="20"/>
        <v>1</v>
      </c>
      <c r="BR31" s="127">
        <f t="shared" si="21"/>
        <v>2</v>
      </c>
      <c r="BS31" s="127">
        <f t="shared" si="22"/>
        <v>0</v>
      </c>
      <c r="BT31" s="127">
        <f t="shared" si="23"/>
        <v>1</v>
      </c>
      <c r="BU31" s="142">
        <f t="shared" si="24"/>
        <v>1</v>
      </c>
      <c r="BV31" s="142">
        <f t="shared" si="25"/>
        <v>1</v>
      </c>
      <c r="BW31" s="142"/>
      <c r="BX31" s="142"/>
      <c r="BY31" s="289">
        <v>3</v>
      </c>
      <c r="BZ31" s="292">
        <v>3</v>
      </c>
      <c r="CA31" s="292">
        <v>2</v>
      </c>
    </row>
    <row r="32" spans="1:103" ht="15" customHeight="1">
      <c r="A32" s="1">
        <f>IF('СПИСОК КЛАССА'!N32&gt;0,1,0)</f>
        <v>1</v>
      </c>
      <c r="B32" s="237">
        <v>8</v>
      </c>
      <c r="C32" s="60">
        <f>IF(NOT(ISBLANK('СПИСОК КЛАССА'!C32)),'СПИСОК КЛАССА'!C32,"")</f>
        <v>8</v>
      </c>
      <c r="D32" s="84" t="str">
        <f>IF(NOT(ISBLANK('СПИСОК КЛАССА'!D32)),IF($A32=1,'СПИСОК КЛАССА'!D32, "УЧЕНИК НЕ ВЫПОЛНЯЛ РАБОТУ"),"")</f>
        <v/>
      </c>
      <c r="E32" s="183">
        <f>IF($C32&lt;&gt;"",'СПИСОК КЛАССА'!N32,"")</f>
        <v>2</v>
      </c>
      <c r="F32" s="136">
        <v>4</v>
      </c>
      <c r="G32" s="136">
        <v>3</v>
      </c>
      <c r="H32" s="136">
        <v>3</v>
      </c>
      <c r="I32" s="136" t="s">
        <v>354</v>
      </c>
      <c r="J32" s="136">
        <v>0</v>
      </c>
      <c r="K32" s="136">
        <v>1</v>
      </c>
      <c r="L32" s="136">
        <v>1</v>
      </c>
      <c r="M32" s="136">
        <v>0</v>
      </c>
      <c r="N32" s="136">
        <v>0</v>
      </c>
      <c r="O32" s="136">
        <v>1</v>
      </c>
      <c r="P32" s="136"/>
      <c r="Q32" s="136"/>
      <c r="R32" s="136"/>
      <c r="S32" s="136"/>
      <c r="T32" s="136"/>
      <c r="U32" s="136"/>
      <c r="V32" s="136"/>
      <c r="W32" s="136"/>
      <c r="X32" s="136"/>
      <c r="Y32" s="136"/>
      <c r="Z32" s="136"/>
      <c r="AA32" s="136"/>
      <c r="AB32" s="127"/>
      <c r="AC32" s="127"/>
      <c r="AD32" s="127"/>
      <c r="AE32" s="127"/>
      <c r="AF32" s="127"/>
      <c r="AG32" s="61"/>
      <c r="AH32" s="61"/>
      <c r="AI32" s="61"/>
      <c r="AJ32" s="61"/>
      <c r="AK32" s="61"/>
      <c r="AL32" s="61"/>
      <c r="AM32" s="61"/>
      <c r="AN32" s="61"/>
      <c r="AO32" s="61"/>
      <c r="AP32" s="61"/>
      <c r="AQ32" s="61"/>
      <c r="AR32" s="61"/>
      <c r="AS32" s="61"/>
      <c r="AT32" s="99"/>
      <c r="AU32" s="371">
        <f t="shared" ca="1" si="7"/>
        <v>4</v>
      </c>
      <c r="AV32" s="262">
        <f t="shared" ca="1" si="8"/>
        <v>0.2857142857142857</v>
      </c>
      <c r="AW32" s="263">
        <f t="shared" si="9"/>
        <v>3</v>
      </c>
      <c r="AX32" s="264">
        <f t="shared" si="10"/>
        <v>0.375</v>
      </c>
      <c r="AY32" s="263">
        <f t="shared" si="11"/>
        <v>1</v>
      </c>
      <c r="AZ32" s="264">
        <f t="shared" si="12"/>
        <v>0.25</v>
      </c>
      <c r="BA32" s="282" t="str">
        <f t="shared" si="13"/>
        <v>ПОНИЖЕННЫЙ</v>
      </c>
      <c r="BB32" s="261"/>
      <c r="BC32" s="283"/>
      <c r="BD32" s="283"/>
      <c r="BE32" s="283"/>
      <c r="BF32" s="283"/>
      <c r="BG32" s="283"/>
      <c r="BH32" s="283"/>
      <c r="BI32" s="283"/>
      <c r="BJ32" s="142"/>
      <c r="BK32" s="127">
        <f t="shared" si="14"/>
        <v>1</v>
      </c>
      <c r="BL32" s="127">
        <f t="shared" si="15"/>
        <v>0</v>
      </c>
      <c r="BM32" s="127">
        <f t="shared" si="16"/>
        <v>0</v>
      </c>
      <c r="BN32" s="127">
        <f t="shared" si="17"/>
        <v>1</v>
      </c>
      <c r="BO32" s="127">
        <f t="shared" si="18"/>
        <v>0</v>
      </c>
      <c r="BP32" s="127">
        <f t="shared" si="19"/>
        <v>1</v>
      </c>
      <c r="BQ32" s="127">
        <f t="shared" si="20"/>
        <v>0</v>
      </c>
      <c r="BR32" s="127">
        <f t="shared" si="21"/>
        <v>0</v>
      </c>
      <c r="BS32" s="127">
        <f t="shared" si="22"/>
        <v>0</v>
      </c>
      <c r="BT32" s="127">
        <f t="shared" si="23"/>
        <v>1</v>
      </c>
      <c r="BU32" s="142">
        <f t="shared" si="24"/>
        <v>0</v>
      </c>
      <c r="BV32" s="142">
        <f t="shared" si="25"/>
        <v>0</v>
      </c>
      <c r="BW32" s="142"/>
      <c r="BX32" s="142"/>
      <c r="BY32" s="289">
        <v>4</v>
      </c>
      <c r="BZ32" s="292" t="s">
        <v>353</v>
      </c>
      <c r="CA32" s="292" t="s">
        <v>354</v>
      </c>
    </row>
    <row r="33" spans="1:79" ht="12.75" customHeight="1">
      <c r="A33" s="1">
        <f>IF('СПИСОК КЛАССА'!N33&gt;0,1,0)</f>
        <v>1</v>
      </c>
      <c r="B33" s="237">
        <v>9</v>
      </c>
      <c r="C33" s="60">
        <f>IF(NOT(ISBLANK('СПИСОК КЛАССА'!C33)),'СПИСОК КЛАССА'!C33,"")</f>
        <v>9</v>
      </c>
      <c r="D33" s="84" t="str">
        <f>IF(NOT(ISBLANK('СПИСОК КЛАССА'!D33)),IF($A33=1,'СПИСОК КЛАССА'!D33, "УЧЕНИК НЕ ВЫПОЛНЯЛ РАБОТУ"),"")</f>
        <v/>
      </c>
      <c r="E33" s="183">
        <f>IF($C33&lt;&gt;"",'СПИСОК КЛАССА'!N33,"")</f>
        <v>2</v>
      </c>
      <c r="F33" s="136">
        <v>4</v>
      </c>
      <c r="G33" s="136">
        <v>4</v>
      </c>
      <c r="H33" s="136">
        <v>2</v>
      </c>
      <c r="I33" s="136" t="s">
        <v>354</v>
      </c>
      <c r="J33" s="136">
        <v>1</v>
      </c>
      <c r="K33" s="136">
        <v>1</v>
      </c>
      <c r="L33" s="136">
        <v>3</v>
      </c>
      <c r="M33" s="136">
        <v>0</v>
      </c>
      <c r="N33" s="136">
        <v>1</v>
      </c>
      <c r="O33" s="136">
        <v>2</v>
      </c>
      <c r="P33" s="136"/>
      <c r="Q33" s="136"/>
      <c r="R33" s="136"/>
      <c r="S33" s="136"/>
      <c r="T33" s="136"/>
      <c r="U33" s="136"/>
      <c r="V33" s="136"/>
      <c r="W33" s="136"/>
      <c r="X33" s="136"/>
      <c r="Y33" s="136"/>
      <c r="Z33" s="136"/>
      <c r="AA33" s="136"/>
      <c r="AB33" s="127"/>
      <c r="AC33" s="127"/>
      <c r="AD33" s="127"/>
      <c r="AE33" s="127"/>
      <c r="AF33" s="127"/>
      <c r="AG33" s="61"/>
      <c r="AH33" s="61"/>
      <c r="AI33" s="61"/>
      <c r="AJ33" s="61"/>
      <c r="AK33" s="61"/>
      <c r="AL33" s="61"/>
      <c r="AM33" s="61"/>
      <c r="AN33" s="61"/>
      <c r="AO33" s="61"/>
      <c r="AP33" s="61"/>
      <c r="AQ33" s="61"/>
      <c r="AR33" s="61"/>
      <c r="AS33" s="61"/>
      <c r="AT33" s="99"/>
      <c r="AU33" s="371">
        <f t="shared" ca="1" si="7"/>
        <v>10</v>
      </c>
      <c r="AV33" s="262">
        <f t="shared" ca="1" si="8"/>
        <v>0.7142857142857143</v>
      </c>
      <c r="AW33" s="263">
        <f t="shared" si="9"/>
        <v>7</v>
      </c>
      <c r="AX33" s="264">
        <f t="shared" si="10"/>
        <v>0.875</v>
      </c>
      <c r="AY33" s="263">
        <f t="shared" si="11"/>
        <v>3</v>
      </c>
      <c r="AZ33" s="264">
        <f t="shared" si="12"/>
        <v>0.75</v>
      </c>
      <c r="BA33" s="282" t="str">
        <f t="shared" si="13"/>
        <v>ПОВЫШЕННЫЙ</v>
      </c>
      <c r="BB33" s="261"/>
      <c r="BC33" s="283"/>
      <c r="BD33" s="283"/>
      <c r="BE33" s="283"/>
      <c r="BF33" s="283"/>
      <c r="BG33" s="283"/>
      <c r="BH33" s="283"/>
      <c r="BI33" s="283"/>
      <c r="BJ33" s="142"/>
      <c r="BK33" s="127">
        <f t="shared" si="14"/>
        <v>1</v>
      </c>
      <c r="BL33" s="127">
        <f t="shared" si="15"/>
        <v>1</v>
      </c>
      <c r="BM33" s="127">
        <f t="shared" si="16"/>
        <v>1</v>
      </c>
      <c r="BN33" s="127">
        <f t="shared" si="17"/>
        <v>1</v>
      </c>
      <c r="BO33" s="127">
        <f t="shared" si="18"/>
        <v>1</v>
      </c>
      <c r="BP33" s="127">
        <f t="shared" si="19"/>
        <v>1</v>
      </c>
      <c r="BQ33" s="127">
        <f t="shared" si="20"/>
        <v>1</v>
      </c>
      <c r="BR33" s="127">
        <f t="shared" si="21"/>
        <v>0</v>
      </c>
      <c r="BS33" s="127">
        <f t="shared" si="22"/>
        <v>1</v>
      </c>
      <c r="BT33" s="127">
        <f t="shared" si="23"/>
        <v>2</v>
      </c>
      <c r="BU33" s="142">
        <f t="shared" si="24"/>
        <v>1</v>
      </c>
      <c r="BV33" s="142">
        <f t="shared" si="25"/>
        <v>0</v>
      </c>
      <c r="BW33" s="142"/>
      <c r="BX33" s="142"/>
      <c r="BY33" s="289">
        <v>5</v>
      </c>
      <c r="BZ33" s="290"/>
      <c r="CA33" s="290"/>
    </row>
    <row r="34" spans="1:79" ht="12.75" customHeight="1">
      <c r="A34" s="1">
        <f>IF('СПИСОК КЛАССА'!N34&gt;0,1,0)</f>
        <v>1</v>
      </c>
      <c r="B34" s="237">
        <v>10</v>
      </c>
      <c r="C34" s="60">
        <f>IF(NOT(ISBLANK('СПИСОК КЛАССА'!C34)),'СПИСОК КЛАССА'!C34,"")</f>
        <v>10</v>
      </c>
      <c r="D34" s="84" t="str">
        <f>IF(NOT(ISBLANK('СПИСОК КЛАССА'!D34)),IF($A34=1,'СПИСОК КЛАССА'!D34, "УЧЕНИК НЕ ВЫПОЛНЯЛ РАБОТУ"),"")</f>
        <v/>
      </c>
      <c r="E34" s="183">
        <f>IF($C34&lt;&gt;"",'СПИСОК КЛАССА'!N34,"")</f>
        <v>2</v>
      </c>
      <c r="F34" s="136">
        <v>4</v>
      </c>
      <c r="G34" s="136">
        <v>4</v>
      </c>
      <c r="H34" s="136">
        <v>2</v>
      </c>
      <c r="I34" s="136" t="s">
        <v>354</v>
      </c>
      <c r="J34" s="136">
        <v>2</v>
      </c>
      <c r="K34" s="136">
        <v>1</v>
      </c>
      <c r="L34" s="136">
        <v>4</v>
      </c>
      <c r="M34" s="136">
        <v>1</v>
      </c>
      <c r="N34" s="136">
        <v>2</v>
      </c>
      <c r="O34" s="136">
        <v>2</v>
      </c>
      <c r="P34" s="136"/>
      <c r="Q34" s="136"/>
      <c r="R34" s="136"/>
      <c r="S34" s="136"/>
      <c r="T34" s="136"/>
      <c r="U34" s="136"/>
      <c r="V34" s="136"/>
      <c r="W34" s="136"/>
      <c r="X34" s="136"/>
      <c r="Y34" s="136"/>
      <c r="Z34" s="136"/>
      <c r="AA34" s="136"/>
      <c r="AB34" s="127"/>
      <c r="AC34" s="127"/>
      <c r="AD34" s="127"/>
      <c r="AE34" s="127"/>
      <c r="AF34" s="127"/>
      <c r="AG34" s="61"/>
      <c r="AH34" s="61"/>
      <c r="AI34" s="61"/>
      <c r="AJ34" s="61"/>
      <c r="AK34" s="61"/>
      <c r="AL34" s="61"/>
      <c r="AM34" s="61"/>
      <c r="AN34" s="61"/>
      <c r="AO34" s="61"/>
      <c r="AP34" s="61"/>
      <c r="AQ34" s="61"/>
      <c r="AR34" s="61"/>
      <c r="AS34" s="61"/>
      <c r="AT34" s="99"/>
      <c r="AU34" s="371">
        <f t="shared" ca="1" si="7"/>
        <v>12</v>
      </c>
      <c r="AV34" s="262">
        <f t="shared" ca="1" si="8"/>
        <v>0.8571428571428571</v>
      </c>
      <c r="AW34" s="263">
        <f t="shared" si="9"/>
        <v>7</v>
      </c>
      <c r="AX34" s="264">
        <f t="shared" si="10"/>
        <v>0.875</v>
      </c>
      <c r="AY34" s="263">
        <f t="shared" si="11"/>
        <v>4</v>
      </c>
      <c r="AZ34" s="264">
        <f t="shared" si="12"/>
        <v>1</v>
      </c>
      <c r="BA34" s="282" t="str">
        <f t="shared" si="13"/>
        <v>ПОВЫШЕННЫЙ</v>
      </c>
      <c r="BB34" s="261"/>
      <c r="BC34" s="283"/>
      <c r="BD34" s="283"/>
      <c r="BE34" s="283"/>
      <c r="BF34" s="283"/>
      <c r="BG34" s="283"/>
      <c r="BH34" s="283"/>
      <c r="BI34" s="283"/>
      <c r="BJ34" s="142"/>
      <c r="BK34" s="127">
        <f t="shared" si="14"/>
        <v>1</v>
      </c>
      <c r="BL34" s="127">
        <f t="shared" si="15"/>
        <v>1</v>
      </c>
      <c r="BM34" s="127">
        <f t="shared" si="16"/>
        <v>1</v>
      </c>
      <c r="BN34" s="127">
        <f t="shared" si="17"/>
        <v>1</v>
      </c>
      <c r="BO34" s="127">
        <f t="shared" si="18"/>
        <v>2</v>
      </c>
      <c r="BP34" s="127">
        <f t="shared" si="19"/>
        <v>1</v>
      </c>
      <c r="BQ34" s="127">
        <f t="shared" si="20"/>
        <v>0</v>
      </c>
      <c r="BR34" s="127">
        <f t="shared" si="21"/>
        <v>1</v>
      </c>
      <c r="BS34" s="127">
        <f t="shared" si="22"/>
        <v>2</v>
      </c>
      <c r="BT34" s="127">
        <f t="shared" si="23"/>
        <v>2</v>
      </c>
      <c r="BU34" s="142">
        <f t="shared" si="24"/>
        <v>1</v>
      </c>
      <c r="BV34" s="142">
        <f t="shared" si="25"/>
        <v>1</v>
      </c>
      <c r="BW34" s="142"/>
      <c r="BX34" s="142"/>
      <c r="BY34" s="289">
        <v>6</v>
      </c>
      <c r="BZ34" s="290"/>
      <c r="CA34" s="290"/>
    </row>
    <row r="35" spans="1:79" ht="12.75" customHeight="1">
      <c r="A35" s="1">
        <f>IF('СПИСОК КЛАССА'!N35&gt;0,1,0)</f>
        <v>1</v>
      </c>
      <c r="B35" s="237">
        <v>11</v>
      </c>
      <c r="C35" s="60">
        <f>IF(NOT(ISBLANK('СПИСОК КЛАССА'!C35)),'СПИСОК КЛАССА'!C35,"")</f>
        <v>11</v>
      </c>
      <c r="D35" s="84" t="str">
        <f>IF(NOT(ISBLANK('СПИСОК КЛАССА'!D35)),IF($A35=1,'СПИСОК КЛАССА'!D35, "УЧЕНИК НЕ ВЫПОЛНЯЛ РАБОТУ"),"")</f>
        <v/>
      </c>
      <c r="E35" s="183">
        <f>IF($C35&lt;&gt;"",'СПИСОК КЛАССА'!N35,"")</f>
        <v>1</v>
      </c>
      <c r="F35" s="136">
        <v>2</v>
      </c>
      <c r="G35" s="136">
        <v>4</v>
      </c>
      <c r="H35" s="136">
        <v>3</v>
      </c>
      <c r="I35" s="136" t="s">
        <v>360</v>
      </c>
      <c r="J35" s="136">
        <v>2</v>
      </c>
      <c r="K35" s="136">
        <v>1</v>
      </c>
      <c r="L35" s="136">
        <v>2</v>
      </c>
      <c r="M35" s="136">
        <v>2</v>
      </c>
      <c r="N35" s="136">
        <v>0</v>
      </c>
      <c r="O35" s="136">
        <v>2</v>
      </c>
      <c r="P35" s="136"/>
      <c r="Q35" s="136"/>
      <c r="R35" s="136"/>
      <c r="S35" s="136"/>
      <c r="T35" s="136"/>
      <c r="U35" s="136"/>
      <c r="V35" s="136"/>
      <c r="W35" s="136"/>
      <c r="X35" s="136"/>
      <c r="Y35" s="136"/>
      <c r="Z35" s="136"/>
      <c r="AA35" s="136"/>
      <c r="AB35" s="127"/>
      <c r="AC35" s="127"/>
      <c r="AD35" s="127"/>
      <c r="AE35" s="127"/>
      <c r="AF35" s="127"/>
      <c r="AG35" s="61"/>
      <c r="AH35" s="61"/>
      <c r="AI35" s="61"/>
      <c r="AJ35" s="61"/>
      <c r="AK35" s="61"/>
      <c r="AL35" s="61"/>
      <c r="AM35" s="61"/>
      <c r="AN35" s="61"/>
      <c r="AO35" s="61"/>
      <c r="AP35" s="61"/>
      <c r="AQ35" s="61"/>
      <c r="AR35" s="61"/>
      <c r="AS35" s="61"/>
      <c r="AT35" s="99"/>
      <c r="AU35" s="371">
        <f t="shared" ca="1" si="7"/>
        <v>11</v>
      </c>
      <c r="AV35" s="262">
        <f t="shared" ca="1" si="8"/>
        <v>0.7857142857142857</v>
      </c>
      <c r="AW35" s="263">
        <f t="shared" si="9"/>
        <v>7</v>
      </c>
      <c r="AX35" s="264">
        <f t="shared" si="10"/>
        <v>0.875</v>
      </c>
      <c r="AY35" s="263">
        <f t="shared" si="11"/>
        <v>2</v>
      </c>
      <c r="AZ35" s="264">
        <f t="shared" si="12"/>
        <v>0.5</v>
      </c>
      <c r="BA35" s="282" t="str">
        <f t="shared" si="13"/>
        <v>ПОВЫШЕННЫЙ</v>
      </c>
      <c r="BB35" s="261"/>
      <c r="BC35" s="283"/>
      <c r="BD35" s="283"/>
      <c r="BE35" s="283"/>
      <c r="BF35" s="283"/>
      <c r="BG35" s="283"/>
      <c r="BH35" s="283"/>
      <c r="BI35" s="283"/>
      <c r="BJ35" s="142"/>
      <c r="BK35" s="127">
        <f t="shared" si="14"/>
        <v>1</v>
      </c>
      <c r="BL35" s="127">
        <f t="shared" si="15"/>
        <v>1</v>
      </c>
      <c r="BM35" s="127">
        <f t="shared" si="16"/>
        <v>1</v>
      </c>
      <c r="BN35" s="127">
        <f t="shared" si="17"/>
        <v>0</v>
      </c>
      <c r="BO35" s="127">
        <f t="shared" si="18"/>
        <v>2</v>
      </c>
      <c r="BP35" s="127">
        <f t="shared" si="19"/>
        <v>1</v>
      </c>
      <c r="BQ35" s="127">
        <f t="shared" si="20"/>
        <v>1</v>
      </c>
      <c r="BR35" s="127">
        <f t="shared" si="21"/>
        <v>2</v>
      </c>
      <c r="BS35" s="127">
        <f t="shared" si="22"/>
        <v>0</v>
      </c>
      <c r="BT35" s="127">
        <f t="shared" si="23"/>
        <v>2</v>
      </c>
      <c r="BU35" s="142">
        <f t="shared" si="24"/>
        <v>1</v>
      </c>
      <c r="BV35" s="142">
        <f t="shared" si="25"/>
        <v>1</v>
      </c>
      <c r="BW35" s="142"/>
      <c r="BX35" s="142"/>
      <c r="BY35" s="289">
        <v>7</v>
      </c>
      <c r="BZ35" s="292">
        <v>2</v>
      </c>
      <c r="CA35" s="292">
        <v>3</v>
      </c>
    </row>
    <row r="36" spans="1:79" ht="12.75" customHeight="1">
      <c r="A36" s="1">
        <f>IF('СПИСОК КЛАССА'!N36&gt;0,1,0)</f>
        <v>0</v>
      </c>
      <c r="B36" s="237">
        <v>12</v>
      </c>
      <c r="C36" s="60">
        <f>IF(NOT(ISBLANK('СПИСОК КЛАССА'!C36)),'СПИСОК КЛАССА'!C36,"")</f>
        <v>12</v>
      </c>
      <c r="D36" s="84" t="str">
        <f>IF(NOT(ISBLANK('СПИСОК КЛАССА'!D36)),IF($A36=1,'СПИСОК КЛАССА'!D36, "УЧЕНИК НЕ ВЫПОЛНЯЛ РАБОТУ"),"")</f>
        <v/>
      </c>
      <c r="E36" s="183">
        <f>IF($C36&lt;&gt;"",'СПИСОК КЛАССА'!N36,"")</f>
        <v>0</v>
      </c>
      <c r="F36" s="136"/>
      <c r="G36" s="136"/>
      <c r="H36" s="136"/>
      <c r="I36" s="136"/>
      <c r="J36" s="136"/>
      <c r="K36" s="136"/>
      <c r="L36" s="136"/>
      <c r="M36" s="136"/>
      <c r="N36" s="136"/>
      <c r="O36" s="136"/>
      <c r="P36" s="136"/>
      <c r="Q36" s="136"/>
      <c r="R36" s="136"/>
      <c r="S36" s="136"/>
      <c r="T36" s="136"/>
      <c r="U36" s="136"/>
      <c r="V36" s="136"/>
      <c r="W36" s="136"/>
      <c r="X36" s="136"/>
      <c r="Y36" s="136"/>
      <c r="Z36" s="136"/>
      <c r="AA36" s="136"/>
      <c r="AB36" s="127"/>
      <c r="AC36" s="127"/>
      <c r="AD36" s="127"/>
      <c r="AE36" s="127"/>
      <c r="AF36" s="127"/>
      <c r="AG36" s="61"/>
      <c r="AH36" s="61"/>
      <c r="AI36" s="61"/>
      <c r="AJ36" s="61"/>
      <c r="AK36" s="61"/>
      <c r="AL36" s="61"/>
      <c r="AM36" s="61"/>
      <c r="AN36" s="61"/>
      <c r="AO36" s="61"/>
      <c r="AP36" s="61"/>
      <c r="AQ36" s="61"/>
      <c r="AR36" s="61"/>
      <c r="AS36" s="61"/>
      <c r="AT36" s="99"/>
      <c r="AU36" s="371" t="str">
        <f t="shared" ca="1" si="7"/>
        <v/>
      </c>
      <c r="AV36" s="262" t="str">
        <f t="shared" si="8"/>
        <v/>
      </c>
      <c r="AW36" s="263" t="str">
        <f t="shared" si="9"/>
        <v/>
      </c>
      <c r="AX36" s="264" t="str">
        <f t="shared" si="10"/>
        <v/>
      </c>
      <c r="AY36" s="263" t="str">
        <f t="shared" si="11"/>
        <v/>
      </c>
      <c r="AZ36" s="264" t="str">
        <f t="shared" si="12"/>
        <v/>
      </c>
      <c r="BA36" s="282" t="str">
        <f t="shared" si="13"/>
        <v/>
      </c>
      <c r="BB36" s="261"/>
      <c r="BC36" s="283"/>
      <c r="BD36" s="283"/>
      <c r="BE36" s="283"/>
      <c r="BF36" s="283"/>
      <c r="BG36" s="283"/>
      <c r="BH36" s="283"/>
      <c r="BI36" s="283"/>
      <c r="BJ36" s="142"/>
      <c r="BK36" s="127" t="e">
        <f t="shared" si="14"/>
        <v>#N/A</v>
      </c>
      <c r="BL36" s="127" t="e">
        <f t="shared" si="15"/>
        <v>#N/A</v>
      </c>
      <c r="BM36" s="127" t="e">
        <f t="shared" si="16"/>
        <v>#N/A</v>
      </c>
      <c r="BN36" s="127" t="e">
        <f t="shared" si="17"/>
        <v>#N/A</v>
      </c>
      <c r="BO36" s="127" t="e">
        <f t="shared" si="18"/>
        <v>#N/A</v>
      </c>
      <c r="BP36" s="127" t="e">
        <f t="shared" si="19"/>
        <v>#N/A</v>
      </c>
      <c r="BQ36" s="127" t="e">
        <f t="shared" si="20"/>
        <v>#N/A</v>
      </c>
      <c r="BR36" s="127" t="e">
        <f t="shared" si="21"/>
        <v>#N/A</v>
      </c>
      <c r="BS36" s="127" t="e">
        <f t="shared" si="22"/>
        <v>#N/A</v>
      </c>
      <c r="BT36" s="127" t="e">
        <f t="shared" si="23"/>
        <v>#N/A</v>
      </c>
      <c r="BU36" s="142" t="e">
        <f t="shared" si="24"/>
        <v>#N/A</v>
      </c>
      <c r="BV36" s="142" t="e">
        <f t="shared" si="25"/>
        <v>#N/A</v>
      </c>
      <c r="BW36" s="142"/>
      <c r="BX36" s="142"/>
      <c r="BY36" s="289">
        <v>8</v>
      </c>
      <c r="BZ36" s="290"/>
      <c r="CA36" s="290"/>
    </row>
    <row r="37" spans="1:79" ht="12.75" customHeight="1">
      <c r="A37" s="1">
        <f>IF('СПИСОК КЛАССА'!N37&gt;0,1,0)</f>
        <v>1</v>
      </c>
      <c r="B37" s="237">
        <v>13</v>
      </c>
      <c r="C37" s="60">
        <f>IF(NOT(ISBLANK('СПИСОК КЛАССА'!C37)),'СПИСОК КЛАССА'!C37,"")</f>
        <v>13</v>
      </c>
      <c r="D37" s="84" t="str">
        <f>IF(NOT(ISBLANK('СПИСОК КЛАССА'!D37)),IF($A37=1,'СПИСОК КЛАССА'!D37, "УЧЕНИК НЕ ВЫПОЛНЯЛ РАБОТУ"),"")</f>
        <v/>
      </c>
      <c r="E37" s="183">
        <f>IF($C37&lt;&gt;"",'СПИСОК КЛАССА'!N37,"")</f>
        <v>2</v>
      </c>
      <c r="F37" s="136">
        <v>4</v>
      </c>
      <c r="G37" s="136">
        <v>1</v>
      </c>
      <c r="H37" s="136">
        <v>2</v>
      </c>
      <c r="I37" s="136" t="s">
        <v>354</v>
      </c>
      <c r="J37" s="136">
        <v>1</v>
      </c>
      <c r="K37" s="136">
        <v>1</v>
      </c>
      <c r="L37" s="136">
        <v>1</v>
      </c>
      <c r="M37" s="136">
        <v>2</v>
      </c>
      <c r="N37" s="136">
        <v>2</v>
      </c>
      <c r="O37" s="136">
        <v>1</v>
      </c>
      <c r="P37" s="136"/>
      <c r="Q37" s="136"/>
      <c r="R37" s="136"/>
      <c r="S37" s="136"/>
      <c r="T37" s="136"/>
      <c r="U37" s="136"/>
      <c r="V37" s="136"/>
      <c r="W37" s="136"/>
      <c r="X37" s="136"/>
      <c r="Y37" s="136"/>
      <c r="Z37" s="136"/>
      <c r="AA37" s="136"/>
      <c r="AB37" s="127"/>
      <c r="AC37" s="127"/>
      <c r="AD37" s="127"/>
      <c r="AE37" s="127"/>
      <c r="AF37" s="127"/>
      <c r="AG37" s="61"/>
      <c r="AH37" s="61"/>
      <c r="AI37" s="61"/>
      <c r="AJ37" s="61"/>
      <c r="AK37" s="61"/>
      <c r="AL37" s="61"/>
      <c r="AM37" s="61"/>
      <c r="AN37" s="61"/>
      <c r="AO37" s="61"/>
      <c r="AP37" s="61"/>
      <c r="AQ37" s="61"/>
      <c r="AR37" s="61"/>
      <c r="AS37" s="61"/>
      <c r="AT37" s="99"/>
      <c r="AU37" s="371">
        <f t="shared" ca="1" si="7"/>
        <v>10</v>
      </c>
      <c r="AV37" s="262">
        <f t="shared" ca="1" si="8"/>
        <v>0.7142857142857143</v>
      </c>
      <c r="AW37" s="263">
        <f t="shared" si="9"/>
        <v>6</v>
      </c>
      <c r="AX37" s="264">
        <f t="shared" si="10"/>
        <v>0.75</v>
      </c>
      <c r="AY37" s="263">
        <f t="shared" si="11"/>
        <v>3</v>
      </c>
      <c r="AZ37" s="264">
        <f t="shared" si="12"/>
        <v>0.75</v>
      </c>
      <c r="BA37" s="282" t="str">
        <f t="shared" si="13"/>
        <v>ПОВЫШЕННЫЙ</v>
      </c>
      <c r="BB37" s="261"/>
      <c r="BC37" s="283"/>
      <c r="BD37" s="283"/>
      <c r="BE37" s="283"/>
      <c r="BF37" s="283"/>
      <c r="BG37" s="283"/>
      <c r="BH37" s="283"/>
      <c r="BI37" s="283"/>
      <c r="BJ37" s="142"/>
      <c r="BK37" s="127">
        <f t="shared" si="14"/>
        <v>1</v>
      </c>
      <c r="BL37" s="127">
        <f t="shared" si="15"/>
        <v>0</v>
      </c>
      <c r="BM37" s="127">
        <f t="shared" si="16"/>
        <v>1</v>
      </c>
      <c r="BN37" s="127">
        <f t="shared" si="17"/>
        <v>1</v>
      </c>
      <c r="BO37" s="127">
        <f t="shared" si="18"/>
        <v>1</v>
      </c>
      <c r="BP37" s="127">
        <f t="shared" si="19"/>
        <v>1</v>
      </c>
      <c r="BQ37" s="127">
        <f t="shared" si="20"/>
        <v>0</v>
      </c>
      <c r="BR37" s="127">
        <f t="shared" si="21"/>
        <v>2</v>
      </c>
      <c r="BS37" s="127">
        <f t="shared" si="22"/>
        <v>2</v>
      </c>
      <c r="BT37" s="127">
        <f t="shared" si="23"/>
        <v>1</v>
      </c>
      <c r="BU37" s="142">
        <f t="shared" si="24"/>
        <v>1</v>
      </c>
      <c r="BV37" s="142">
        <f t="shared" si="25"/>
        <v>1</v>
      </c>
      <c r="BW37" s="142"/>
      <c r="BX37" s="142"/>
      <c r="BY37" s="289">
        <v>9</v>
      </c>
      <c r="BZ37" s="290"/>
      <c r="CA37" s="290"/>
    </row>
    <row r="38" spans="1:79" ht="12.75" customHeight="1">
      <c r="A38" s="1">
        <f>IF('СПИСОК КЛАССА'!N38&gt;0,1,0)</f>
        <v>1</v>
      </c>
      <c r="B38" s="237">
        <v>14</v>
      </c>
      <c r="C38" s="60">
        <f>IF(NOT(ISBLANK('СПИСОК КЛАССА'!C38)),'СПИСОК КЛАССА'!C38,"")</f>
        <v>14</v>
      </c>
      <c r="D38" s="84" t="str">
        <f>IF(NOT(ISBLANK('СПИСОК КЛАССА'!D38)),IF($A38=1,'СПИСОК КЛАССА'!D38, "УЧЕНИК НЕ ВЫПОЛНЯЛ РАБОТУ"),"")</f>
        <v/>
      </c>
      <c r="E38" s="183">
        <f>IF($C38&lt;&gt;"",'СПИСОК КЛАССА'!N38,"")</f>
        <v>2</v>
      </c>
      <c r="F38" s="136">
        <v>4</v>
      </c>
      <c r="G38" s="136">
        <v>4</v>
      </c>
      <c r="H38" s="136">
        <v>2</v>
      </c>
      <c r="I38" s="136" t="s">
        <v>354</v>
      </c>
      <c r="J38" s="136">
        <v>1</v>
      </c>
      <c r="K38" s="136">
        <v>1</v>
      </c>
      <c r="L38" s="136">
        <v>1</v>
      </c>
      <c r="M38" s="136">
        <v>0</v>
      </c>
      <c r="N38" s="136">
        <v>2</v>
      </c>
      <c r="O38" s="136">
        <v>1</v>
      </c>
      <c r="P38" s="136"/>
      <c r="Q38" s="136"/>
      <c r="R38" s="136"/>
      <c r="S38" s="136"/>
      <c r="T38" s="136"/>
      <c r="U38" s="136"/>
      <c r="V38" s="136"/>
      <c r="W38" s="136"/>
      <c r="X38" s="136"/>
      <c r="Y38" s="136"/>
      <c r="Z38" s="136"/>
      <c r="AA38" s="136"/>
      <c r="AB38" s="127"/>
      <c r="AC38" s="127"/>
      <c r="AD38" s="127"/>
      <c r="AE38" s="127"/>
      <c r="AF38" s="127"/>
      <c r="AG38" s="61"/>
      <c r="AH38" s="61"/>
      <c r="AI38" s="61"/>
      <c r="AJ38" s="61"/>
      <c r="AK38" s="61"/>
      <c r="AL38" s="61"/>
      <c r="AM38" s="61"/>
      <c r="AN38" s="61"/>
      <c r="AO38" s="61"/>
      <c r="AP38" s="61"/>
      <c r="AQ38" s="61"/>
      <c r="AR38" s="61"/>
      <c r="AS38" s="61"/>
      <c r="AT38" s="99"/>
      <c r="AU38" s="371">
        <f t="shared" ca="1" si="7"/>
        <v>9</v>
      </c>
      <c r="AV38" s="262">
        <f t="shared" ca="1" si="8"/>
        <v>0.6428571428571429</v>
      </c>
      <c r="AW38" s="263">
        <f t="shared" si="9"/>
        <v>6</v>
      </c>
      <c r="AX38" s="264">
        <f t="shared" si="10"/>
        <v>0.75</v>
      </c>
      <c r="AY38" s="263">
        <f t="shared" si="11"/>
        <v>3</v>
      </c>
      <c r="AZ38" s="264">
        <f t="shared" si="12"/>
        <v>0.75</v>
      </c>
      <c r="BA38" s="282" t="str">
        <f t="shared" si="13"/>
        <v>ПОВЫШЕННЫЙ</v>
      </c>
      <c r="BB38" s="261"/>
      <c r="BC38" s="283"/>
      <c r="BD38" s="283"/>
      <c r="BE38" s="283"/>
      <c r="BF38" s="283"/>
      <c r="BG38" s="283"/>
      <c r="BH38" s="283"/>
      <c r="BI38" s="283"/>
      <c r="BJ38" s="142"/>
      <c r="BK38" s="127">
        <f t="shared" si="14"/>
        <v>1</v>
      </c>
      <c r="BL38" s="127">
        <f t="shared" si="15"/>
        <v>1</v>
      </c>
      <c r="BM38" s="127">
        <f t="shared" si="16"/>
        <v>1</v>
      </c>
      <c r="BN38" s="127">
        <f t="shared" si="17"/>
        <v>1</v>
      </c>
      <c r="BO38" s="127">
        <f t="shared" si="18"/>
        <v>1</v>
      </c>
      <c r="BP38" s="127">
        <f t="shared" si="19"/>
        <v>1</v>
      </c>
      <c r="BQ38" s="127">
        <f t="shared" si="20"/>
        <v>0</v>
      </c>
      <c r="BR38" s="127">
        <f t="shared" si="21"/>
        <v>0</v>
      </c>
      <c r="BS38" s="127">
        <f t="shared" si="22"/>
        <v>2</v>
      </c>
      <c r="BT38" s="127">
        <f t="shared" si="23"/>
        <v>1</v>
      </c>
      <c r="BU38" s="142">
        <f t="shared" si="24"/>
        <v>1</v>
      </c>
      <c r="BV38" s="142">
        <f t="shared" si="25"/>
        <v>0</v>
      </c>
      <c r="BW38" s="142"/>
      <c r="BX38" s="142"/>
      <c r="BY38" s="336">
        <v>10</v>
      </c>
      <c r="BZ38" s="340"/>
      <c r="CA38" s="340"/>
    </row>
    <row r="39" spans="1:79" ht="12.75" customHeight="1">
      <c r="A39" s="1">
        <f>IF('СПИСОК КЛАССА'!N39&gt;0,1,0)</f>
        <v>1</v>
      </c>
      <c r="B39" s="237">
        <v>15</v>
      </c>
      <c r="C39" s="60">
        <f>IF(NOT(ISBLANK('СПИСОК КЛАССА'!C39)),'СПИСОК КЛАССА'!C39,"")</f>
        <v>15</v>
      </c>
      <c r="D39" s="84" t="str">
        <f>IF(NOT(ISBLANK('СПИСОК КЛАССА'!D39)),IF($A39=1,'СПИСОК КЛАССА'!D39, "УЧЕНИК НЕ ВЫПОЛНЯЛ РАБОТУ"),"")</f>
        <v/>
      </c>
      <c r="E39" s="183">
        <f>IF($C39&lt;&gt;"",'СПИСОК КЛАССА'!N39,"")</f>
        <v>1</v>
      </c>
      <c r="F39" s="136">
        <v>2</v>
      </c>
      <c r="G39" s="136">
        <v>4</v>
      </c>
      <c r="H39" s="136">
        <v>3</v>
      </c>
      <c r="I39" s="136" t="s">
        <v>360</v>
      </c>
      <c r="J39" s="136">
        <v>2</v>
      </c>
      <c r="K39" s="136">
        <v>1</v>
      </c>
      <c r="L39" s="136">
        <v>2</v>
      </c>
      <c r="M39" s="136">
        <v>2</v>
      </c>
      <c r="N39" s="136">
        <v>2</v>
      </c>
      <c r="O39" s="136">
        <v>2</v>
      </c>
      <c r="P39" s="136"/>
      <c r="Q39" s="136"/>
      <c r="R39" s="136"/>
      <c r="S39" s="136"/>
      <c r="T39" s="136"/>
      <c r="U39" s="136"/>
      <c r="V39" s="136"/>
      <c r="W39" s="136"/>
      <c r="X39" s="136"/>
      <c r="Y39" s="136"/>
      <c r="Z39" s="136"/>
      <c r="AA39" s="136"/>
      <c r="AB39" s="127"/>
      <c r="AC39" s="127"/>
      <c r="AD39" s="127"/>
      <c r="AE39" s="127"/>
      <c r="AF39" s="127"/>
      <c r="AG39" s="61"/>
      <c r="AH39" s="61"/>
      <c r="AI39" s="61"/>
      <c r="AJ39" s="61"/>
      <c r="AK39" s="61"/>
      <c r="AL39" s="61"/>
      <c r="AM39" s="61"/>
      <c r="AN39" s="61"/>
      <c r="AO39" s="61"/>
      <c r="AP39" s="61"/>
      <c r="AQ39" s="61"/>
      <c r="AR39" s="61"/>
      <c r="AS39" s="61"/>
      <c r="AT39" s="99"/>
      <c r="AU39" s="371">
        <f t="shared" ca="1" si="7"/>
        <v>13</v>
      </c>
      <c r="AV39" s="262">
        <f t="shared" ca="1" si="8"/>
        <v>0.9285714285714286</v>
      </c>
      <c r="AW39" s="263">
        <f t="shared" si="9"/>
        <v>7</v>
      </c>
      <c r="AX39" s="264">
        <f t="shared" si="10"/>
        <v>0.875</v>
      </c>
      <c r="AY39" s="263">
        <f t="shared" si="11"/>
        <v>4</v>
      </c>
      <c r="AZ39" s="264">
        <f t="shared" si="12"/>
        <v>1</v>
      </c>
      <c r="BA39" s="282" t="str">
        <f t="shared" si="13"/>
        <v>ПОВЫШЕННЫЙ</v>
      </c>
      <c r="BB39" s="261"/>
      <c r="BC39" s="283"/>
      <c r="BD39" s="283"/>
      <c r="BE39" s="283"/>
      <c r="BF39" s="283"/>
      <c r="BG39" s="283"/>
      <c r="BH39" s="283"/>
      <c r="BI39" s="283"/>
      <c r="BJ39" s="142"/>
      <c r="BK39" s="127">
        <f t="shared" si="14"/>
        <v>1</v>
      </c>
      <c r="BL39" s="127">
        <f t="shared" si="15"/>
        <v>1</v>
      </c>
      <c r="BM39" s="127">
        <f t="shared" si="16"/>
        <v>1</v>
      </c>
      <c r="BN39" s="127">
        <f t="shared" si="17"/>
        <v>0</v>
      </c>
      <c r="BO39" s="127">
        <f t="shared" si="18"/>
        <v>2</v>
      </c>
      <c r="BP39" s="127">
        <f t="shared" si="19"/>
        <v>1</v>
      </c>
      <c r="BQ39" s="127">
        <f t="shared" si="20"/>
        <v>1</v>
      </c>
      <c r="BR39" s="127">
        <f t="shared" si="21"/>
        <v>2</v>
      </c>
      <c r="BS39" s="127">
        <f t="shared" si="22"/>
        <v>2</v>
      </c>
      <c r="BT39" s="127">
        <f t="shared" si="23"/>
        <v>2</v>
      </c>
      <c r="BU39" s="142">
        <f t="shared" si="24"/>
        <v>1</v>
      </c>
      <c r="BV39" s="142">
        <f t="shared" si="25"/>
        <v>1</v>
      </c>
      <c r="BW39" s="142"/>
      <c r="BX39" s="142"/>
      <c r="BY39" s="338"/>
      <c r="BZ39" s="339"/>
      <c r="CA39" s="339"/>
    </row>
    <row r="40" spans="1:79" ht="12.75" customHeight="1">
      <c r="A40" s="1">
        <f>IF('СПИСОК КЛАССА'!N40&gt;0,1,0)</f>
        <v>1</v>
      </c>
      <c r="B40" s="237">
        <v>16</v>
      </c>
      <c r="C40" s="60">
        <f>IF(NOT(ISBLANK('СПИСОК КЛАССА'!C40)),'СПИСОК КЛАССА'!C40,"")</f>
        <v>16</v>
      </c>
      <c r="D40" s="84" t="str">
        <f>IF(NOT(ISBLANK('СПИСОК КЛАССА'!D40)),IF($A40=1,'СПИСОК КЛАССА'!D40, "УЧЕНИК НЕ ВЫПОЛНЯЛ РАБОТУ"),"")</f>
        <v/>
      </c>
      <c r="E40" s="183">
        <f>IF($C40&lt;&gt;"",'СПИСОК КЛАССА'!N40,"")</f>
        <v>2</v>
      </c>
      <c r="F40" s="136">
        <v>4</v>
      </c>
      <c r="G40" s="136">
        <v>4</v>
      </c>
      <c r="H40" s="136">
        <v>2</v>
      </c>
      <c r="I40" s="136" t="s">
        <v>354</v>
      </c>
      <c r="J40" s="136">
        <v>1</v>
      </c>
      <c r="K40" s="136">
        <v>1</v>
      </c>
      <c r="L40" s="136">
        <v>1</v>
      </c>
      <c r="M40" s="136">
        <v>1</v>
      </c>
      <c r="N40" s="136">
        <v>2</v>
      </c>
      <c r="O40" s="136">
        <v>0</v>
      </c>
      <c r="P40" s="136"/>
      <c r="Q40" s="136"/>
      <c r="R40" s="136"/>
      <c r="S40" s="136"/>
      <c r="T40" s="136"/>
      <c r="U40" s="136"/>
      <c r="V40" s="136"/>
      <c r="W40" s="136"/>
      <c r="X40" s="136"/>
      <c r="Y40" s="136"/>
      <c r="Z40" s="136"/>
      <c r="AA40" s="136"/>
      <c r="AB40" s="127"/>
      <c r="AC40" s="127"/>
      <c r="AD40" s="127"/>
      <c r="AE40" s="127"/>
      <c r="AF40" s="127"/>
      <c r="AG40" s="61"/>
      <c r="AH40" s="61"/>
      <c r="AI40" s="61"/>
      <c r="AJ40" s="61"/>
      <c r="AK40" s="61"/>
      <c r="AL40" s="61"/>
      <c r="AM40" s="61"/>
      <c r="AN40" s="61"/>
      <c r="AO40" s="61"/>
      <c r="AP40" s="61"/>
      <c r="AQ40" s="61"/>
      <c r="AR40" s="61"/>
      <c r="AS40" s="61"/>
      <c r="AT40" s="99"/>
      <c r="AU40" s="371">
        <f t="shared" ca="1" si="7"/>
        <v>9</v>
      </c>
      <c r="AV40" s="262">
        <f t="shared" ca="1" si="8"/>
        <v>0.6428571428571429</v>
      </c>
      <c r="AW40" s="263">
        <f t="shared" si="9"/>
        <v>7</v>
      </c>
      <c r="AX40" s="264">
        <f t="shared" si="10"/>
        <v>0.875</v>
      </c>
      <c r="AY40" s="263">
        <f t="shared" si="11"/>
        <v>2</v>
      </c>
      <c r="AZ40" s="264">
        <f t="shared" si="12"/>
        <v>0.5</v>
      </c>
      <c r="BA40" s="282" t="str">
        <f t="shared" si="13"/>
        <v>ПОВЫШЕННЫЙ</v>
      </c>
      <c r="BB40" s="261"/>
      <c r="BC40" s="283"/>
      <c r="BD40" s="283"/>
      <c r="BE40" s="283"/>
      <c r="BF40" s="283"/>
      <c r="BG40" s="283"/>
      <c r="BH40" s="283"/>
      <c r="BI40" s="283"/>
      <c r="BJ40" s="142"/>
      <c r="BK40" s="127">
        <f t="shared" si="14"/>
        <v>1</v>
      </c>
      <c r="BL40" s="127">
        <f t="shared" si="15"/>
        <v>1</v>
      </c>
      <c r="BM40" s="127">
        <f t="shared" si="16"/>
        <v>1</v>
      </c>
      <c r="BN40" s="127">
        <f t="shared" si="17"/>
        <v>1</v>
      </c>
      <c r="BO40" s="127">
        <f t="shared" si="18"/>
        <v>1</v>
      </c>
      <c r="BP40" s="127">
        <f t="shared" si="19"/>
        <v>1</v>
      </c>
      <c r="BQ40" s="127">
        <f t="shared" si="20"/>
        <v>0</v>
      </c>
      <c r="BR40" s="127">
        <f t="shared" si="21"/>
        <v>1</v>
      </c>
      <c r="BS40" s="127">
        <f t="shared" si="22"/>
        <v>2</v>
      </c>
      <c r="BT40" s="127">
        <f t="shared" si="23"/>
        <v>0</v>
      </c>
      <c r="BU40" s="142">
        <f t="shared" si="24"/>
        <v>1</v>
      </c>
      <c r="BV40" s="142">
        <f t="shared" si="25"/>
        <v>1</v>
      </c>
      <c r="BW40" s="142"/>
      <c r="BX40" s="142"/>
      <c r="BY40" s="312"/>
      <c r="BZ40" s="337"/>
      <c r="CA40" s="337"/>
    </row>
    <row r="41" spans="1:79" ht="12.75" customHeight="1">
      <c r="A41" s="1">
        <f>IF('СПИСОК КЛАССА'!N41&gt;0,1,0)</f>
        <v>1</v>
      </c>
      <c r="B41" s="237">
        <v>17</v>
      </c>
      <c r="C41" s="60">
        <f>IF(NOT(ISBLANK('СПИСОК КЛАССА'!C41)),'СПИСОК КЛАССА'!C41,"")</f>
        <v>17</v>
      </c>
      <c r="D41" s="84" t="str">
        <f>IF(NOT(ISBLANK('СПИСОК КЛАССА'!D41)),IF($A41=1,'СПИСОК КЛАССА'!D41, "УЧЕНИК НЕ ВЫПОЛНЯЛ РАБОТУ"),"")</f>
        <v/>
      </c>
      <c r="E41" s="183">
        <f>IF($C41&lt;&gt;"",'СПИСОК КЛАССА'!N41,"")</f>
        <v>2</v>
      </c>
      <c r="F41" s="136">
        <v>4</v>
      </c>
      <c r="G41" s="136">
        <v>4</v>
      </c>
      <c r="H41" s="136">
        <v>2</v>
      </c>
      <c r="I41" s="136">
        <v>0</v>
      </c>
      <c r="J41" s="136">
        <v>1</v>
      </c>
      <c r="K41" s="136">
        <v>0</v>
      </c>
      <c r="L41" s="136">
        <v>1</v>
      </c>
      <c r="M41" s="136">
        <v>2</v>
      </c>
      <c r="N41" s="136">
        <v>2</v>
      </c>
      <c r="O41" s="136">
        <v>1</v>
      </c>
      <c r="P41" s="136"/>
      <c r="Q41" s="136"/>
      <c r="R41" s="136"/>
      <c r="S41" s="136"/>
      <c r="T41" s="136"/>
      <c r="U41" s="136"/>
      <c r="V41" s="136"/>
      <c r="W41" s="136"/>
      <c r="X41" s="136"/>
      <c r="Y41" s="136"/>
      <c r="Z41" s="136"/>
      <c r="AA41" s="136"/>
      <c r="AB41" s="127"/>
      <c r="AC41" s="127"/>
      <c r="AD41" s="127"/>
      <c r="AE41" s="127"/>
      <c r="AF41" s="127"/>
      <c r="AG41" s="61"/>
      <c r="AH41" s="61"/>
      <c r="AI41" s="61"/>
      <c r="AJ41" s="61"/>
      <c r="AK41" s="61"/>
      <c r="AL41" s="61"/>
      <c r="AM41" s="61"/>
      <c r="AN41" s="61"/>
      <c r="AO41" s="61"/>
      <c r="AP41" s="61"/>
      <c r="AQ41" s="61"/>
      <c r="AR41" s="61"/>
      <c r="AS41" s="61"/>
      <c r="AT41" s="99"/>
      <c r="AU41" s="371">
        <f t="shared" ca="1" si="7"/>
        <v>9</v>
      </c>
      <c r="AV41" s="262">
        <f t="shared" ca="1" si="8"/>
        <v>0.6428571428571429</v>
      </c>
      <c r="AW41" s="263">
        <f t="shared" si="9"/>
        <v>5</v>
      </c>
      <c r="AX41" s="264">
        <f t="shared" si="10"/>
        <v>0.625</v>
      </c>
      <c r="AY41" s="263">
        <f t="shared" si="11"/>
        <v>3</v>
      </c>
      <c r="AZ41" s="264">
        <f t="shared" si="12"/>
        <v>0.75</v>
      </c>
      <c r="BA41" s="282" t="str">
        <f t="shared" si="13"/>
        <v>БАЗОВЫЙ</v>
      </c>
      <c r="BB41" s="261"/>
      <c r="BC41" s="283"/>
      <c r="BD41" s="283"/>
      <c r="BE41" s="283"/>
      <c r="BF41" s="283"/>
      <c r="BG41" s="283"/>
      <c r="BH41" s="283"/>
      <c r="BI41" s="283"/>
      <c r="BJ41" s="142"/>
      <c r="BK41" s="127">
        <f t="shared" si="14"/>
        <v>1</v>
      </c>
      <c r="BL41" s="127">
        <f t="shared" si="15"/>
        <v>1</v>
      </c>
      <c r="BM41" s="127">
        <f t="shared" si="16"/>
        <v>1</v>
      </c>
      <c r="BN41" s="127">
        <f t="shared" si="17"/>
        <v>0</v>
      </c>
      <c r="BO41" s="127">
        <f t="shared" si="18"/>
        <v>1</v>
      </c>
      <c r="BP41" s="127">
        <f t="shared" si="19"/>
        <v>0</v>
      </c>
      <c r="BQ41" s="127">
        <f t="shared" si="20"/>
        <v>0</v>
      </c>
      <c r="BR41" s="127">
        <f t="shared" si="21"/>
        <v>2</v>
      </c>
      <c r="BS41" s="127">
        <f t="shared" si="22"/>
        <v>2</v>
      </c>
      <c r="BT41" s="127">
        <f t="shared" si="23"/>
        <v>1</v>
      </c>
      <c r="BU41" s="142">
        <f t="shared" si="24"/>
        <v>1</v>
      </c>
      <c r="BV41" s="142">
        <f t="shared" si="25"/>
        <v>1</v>
      </c>
      <c r="BW41" s="142"/>
      <c r="BX41" s="142"/>
      <c r="BY41" s="312"/>
      <c r="BZ41" s="337"/>
      <c r="CA41" s="337"/>
    </row>
    <row r="42" spans="1:79" ht="12.75" customHeight="1">
      <c r="A42" s="1">
        <f>IF('СПИСОК КЛАССА'!N42&gt;0,1,0)</f>
        <v>1</v>
      </c>
      <c r="B42" s="237">
        <v>18</v>
      </c>
      <c r="C42" s="60">
        <f>IF(NOT(ISBLANK('СПИСОК КЛАССА'!C42)),'СПИСОК КЛАССА'!C42,"")</f>
        <v>18</v>
      </c>
      <c r="D42" s="84" t="str">
        <f>IF(NOT(ISBLANK('СПИСОК КЛАССА'!D42)),IF($A42=1,'СПИСОК КЛАССА'!D42, "УЧЕНИК НЕ ВЫПОЛНЯЛ РАБОТУ"),"")</f>
        <v/>
      </c>
      <c r="E42" s="183">
        <f>IF($C42&lt;&gt;"",'СПИСОК КЛАССА'!N42,"")</f>
        <v>1</v>
      </c>
      <c r="F42" s="136">
        <v>2</v>
      </c>
      <c r="G42" s="136">
        <v>4</v>
      </c>
      <c r="H42" s="136">
        <v>2</v>
      </c>
      <c r="I42" s="136" t="s">
        <v>360</v>
      </c>
      <c r="J42" s="136">
        <v>0</v>
      </c>
      <c r="K42" s="136">
        <v>1</v>
      </c>
      <c r="L42" s="136">
        <v>2</v>
      </c>
      <c r="M42" s="136">
        <v>0</v>
      </c>
      <c r="N42" s="136">
        <v>0</v>
      </c>
      <c r="O42" s="136">
        <v>1</v>
      </c>
      <c r="P42" s="136"/>
      <c r="Q42" s="136"/>
      <c r="R42" s="136"/>
      <c r="S42" s="136"/>
      <c r="T42" s="136"/>
      <c r="U42" s="136"/>
      <c r="V42" s="136"/>
      <c r="W42" s="136"/>
      <c r="X42" s="136"/>
      <c r="Y42" s="136"/>
      <c r="Z42" s="136"/>
      <c r="AA42" s="136"/>
      <c r="AB42" s="127"/>
      <c r="AC42" s="127"/>
      <c r="AD42" s="127"/>
      <c r="AE42" s="127"/>
      <c r="AF42" s="127"/>
      <c r="AG42" s="61"/>
      <c r="AH42" s="61"/>
      <c r="AI42" s="61"/>
      <c r="AJ42" s="61"/>
      <c r="AK42" s="61"/>
      <c r="AL42" s="61"/>
      <c r="AM42" s="61"/>
      <c r="AN42" s="61"/>
      <c r="AO42" s="61"/>
      <c r="AP42" s="61"/>
      <c r="AQ42" s="61"/>
      <c r="AR42" s="61"/>
      <c r="AS42" s="61"/>
      <c r="AT42" s="99"/>
      <c r="AU42" s="371">
        <f t="shared" ca="1" si="7"/>
        <v>5</v>
      </c>
      <c r="AV42" s="262">
        <f t="shared" ca="1" si="8"/>
        <v>0.35714285714285715</v>
      </c>
      <c r="AW42" s="263">
        <f t="shared" si="9"/>
        <v>4</v>
      </c>
      <c r="AX42" s="264">
        <f t="shared" si="10"/>
        <v>0.5</v>
      </c>
      <c r="AY42" s="263">
        <f t="shared" si="11"/>
        <v>1</v>
      </c>
      <c r="AZ42" s="264">
        <f t="shared" si="12"/>
        <v>0.25</v>
      </c>
      <c r="BA42" s="282" t="str">
        <f t="shared" si="13"/>
        <v>ПОНИЖЕННЫЙ</v>
      </c>
      <c r="BB42" s="261"/>
      <c r="BC42" s="283"/>
      <c r="BD42" s="283"/>
      <c r="BE42" s="283"/>
      <c r="BF42" s="283"/>
      <c r="BG42" s="283"/>
      <c r="BH42" s="283"/>
      <c r="BI42" s="283"/>
      <c r="BJ42" s="142"/>
      <c r="BK42" s="127">
        <f t="shared" si="14"/>
        <v>1</v>
      </c>
      <c r="BL42" s="127">
        <f t="shared" si="15"/>
        <v>1</v>
      </c>
      <c r="BM42" s="127">
        <f t="shared" si="16"/>
        <v>0</v>
      </c>
      <c r="BN42" s="127">
        <f t="shared" si="17"/>
        <v>0</v>
      </c>
      <c r="BO42" s="127">
        <f t="shared" si="18"/>
        <v>0</v>
      </c>
      <c r="BP42" s="127">
        <f t="shared" si="19"/>
        <v>1</v>
      </c>
      <c r="BQ42" s="127">
        <f t="shared" si="20"/>
        <v>1</v>
      </c>
      <c r="BR42" s="127">
        <f t="shared" si="21"/>
        <v>0</v>
      </c>
      <c r="BS42" s="127">
        <f t="shared" si="22"/>
        <v>0</v>
      </c>
      <c r="BT42" s="127">
        <f t="shared" si="23"/>
        <v>1</v>
      </c>
      <c r="BU42" s="142">
        <f t="shared" si="24"/>
        <v>0</v>
      </c>
      <c r="BV42" s="142">
        <f t="shared" si="25"/>
        <v>0</v>
      </c>
      <c r="BW42" s="142"/>
      <c r="BX42" s="142"/>
      <c r="BY42" s="312"/>
      <c r="BZ42" s="313"/>
      <c r="CA42" s="313"/>
    </row>
    <row r="43" spans="1:79" ht="12.75" customHeight="1">
      <c r="A43" s="1">
        <f>IF('СПИСОК КЛАССА'!N43&gt;0,1,0)</f>
        <v>1</v>
      </c>
      <c r="B43" s="237">
        <v>19</v>
      </c>
      <c r="C43" s="60">
        <f>IF(NOT(ISBLANK('СПИСОК КЛАССА'!C43)),'СПИСОК КЛАССА'!C43,"")</f>
        <v>19</v>
      </c>
      <c r="D43" s="84" t="str">
        <f>IF(NOT(ISBLANK('СПИСОК КЛАССА'!D43)),IF($A43=1,'СПИСОК КЛАССА'!D43, "УЧЕНИК НЕ ВЫПОЛНЯЛ РАБОТУ"),"")</f>
        <v/>
      </c>
      <c r="E43" s="183">
        <f>IF($C43&lt;&gt;"",'СПИСОК КЛАССА'!N43,"")</f>
        <v>1</v>
      </c>
      <c r="F43" s="136">
        <v>2</v>
      </c>
      <c r="G43" s="136">
        <v>4</v>
      </c>
      <c r="H43" s="136">
        <v>3</v>
      </c>
      <c r="I43" s="136" t="s">
        <v>360</v>
      </c>
      <c r="J43" s="136">
        <v>2</v>
      </c>
      <c r="K43" s="136">
        <v>1</v>
      </c>
      <c r="L43" s="136">
        <v>2</v>
      </c>
      <c r="M43" s="136">
        <v>2</v>
      </c>
      <c r="N43" s="136">
        <v>2</v>
      </c>
      <c r="O43" s="136">
        <v>2</v>
      </c>
      <c r="P43" s="136"/>
      <c r="Q43" s="136"/>
      <c r="R43" s="136"/>
      <c r="S43" s="136"/>
      <c r="T43" s="136"/>
      <c r="U43" s="136"/>
      <c r="V43" s="136"/>
      <c r="W43" s="136"/>
      <c r="X43" s="136"/>
      <c r="Y43" s="136"/>
      <c r="Z43" s="136"/>
      <c r="AA43" s="136"/>
      <c r="AB43" s="127"/>
      <c r="AC43" s="127"/>
      <c r="AD43" s="127"/>
      <c r="AE43" s="127"/>
      <c r="AF43" s="127"/>
      <c r="AG43" s="61"/>
      <c r="AH43" s="61"/>
      <c r="AI43" s="61"/>
      <c r="AJ43" s="61"/>
      <c r="AK43" s="61"/>
      <c r="AL43" s="61"/>
      <c r="AM43" s="61"/>
      <c r="AN43" s="61"/>
      <c r="AO43" s="61"/>
      <c r="AP43" s="61"/>
      <c r="AQ43" s="61"/>
      <c r="AR43" s="61"/>
      <c r="AS43" s="61"/>
      <c r="AT43" s="99"/>
      <c r="AU43" s="371">
        <f t="shared" ca="1" si="7"/>
        <v>13</v>
      </c>
      <c r="AV43" s="262">
        <f t="shared" ca="1" si="8"/>
        <v>0.9285714285714286</v>
      </c>
      <c r="AW43" s="263">
        <f t="shared" si="9"/>
        <v>7</v>
      </c>
      <c r="AX43" s="264">
        <f t="shared" si="10"/>
        <v>0.875</v>
      </c>
      <c r="AY43" s="263">
        <f t="shared" si="11"/>
        <v>4</v>
      </c>
      <c r="AZ43" s="264">
        <f t="shared" si="12"/>
        <v>1</v>
      </c>
      <c r="BA43" s="282" t="str">
        <f t="shared" si="13"/>
        <v>ПОВЫШЕННЫЙ</v>
      </c>
      <c r="BB43" s="261"/>
      <c r="BC43" s="283"/>
      <c r="BD43" s="283"/>
      <c r="BE43" s="283"/>
      <c r="BF43" s="283"/>
      <c r="BG43" s="283"/>
      <c r="BH43" s="283"/>
      <c r="BI43" s="283"/>
      <c r="BJ43" s="142"/>
      <c r="BK43" s="127">
        <f t="shared" si="14"/>
        <v>1</v>
      </c>
      <c r="BL43" s="127">
        <f t="shared" si="15"/>
        <v>1</v>
      </c>
      <c r="BM43" s="127">
        <f t="shared" si="16"/>
        <v>1</v>
      </c>
      <c r="BN43" s="127">
        <f t="shared" si="17"/>
        <v>0</v>
      </c>
      <c r="BO43" s="127">
        <f t="shared" si="18"/>
        <v>2</v>
      </c>
      <c r="BP43" s="127">
        <f t="shared" si="19"/>
        <v>1</v>
      </c>
      <c r="BQ43" s="127">
        <f t="shared" si="20"/>
        <v>1</v>
      </c>
      <c r="BR43" s="127">
        <f t="shared" si="21"/>
        <v>2</v>
      </c>
      <c r="BS43" s="127">
        <f t="shared" si="22"/>
        <v>2</v>
      </c>
      <c r="BT43" s="127">
        <f t="shared" si="23"/>
        <v>2</v>
      </c>
      <c r="BU43" s="142">
        <f t="shared" si="24"/>
        <v>1</v>
      </c>
      <c r="BV43" s="142">
        <f t="shared" si="25"/>
        <v>1</v>
      </c>
      <c r="BW43" s="142"/>
      <c r="BX43" s="142"/>
      <c r="BY43" s="312"/>
      <c r="BZ43" s="313"/>
      <c r="CA43" s="313"/>
    </row>
    <row r="44" spans="1:79" ht="12.75" customHeight="1">
      <c r="A44" s="1">
        <f>IF('СПИСОК КЛАССА'!N44&gt;0,1,0)</f>
        <v>1</v>
      </c>
      <c r="B44" s="237">
        <v>20</v>
      </c>
      <c r="C44" s="60">
        <f>IF(NOT(ISBLANK('СПИСОК КЛАССА'!C44)),'СПИСОК КЛАССА'!C44,"")</f>
        <v>20</v>
      </c>
      <c r="D44" s="84" t="str">
        <f>IF(NOT(ISBLANK('СПИСОК КЛАССА'!D44)),IF($A44=1,'СПИСОК КЛАССА'!D44, "УЧЕНИК НЕ ВЫПОЛНЯЛ РАБОТУ"),"")</f>
        <v/>
      </c>
      <c r="E44" s="183">
        <f>IF($C44&lt;&gt;"",'СПИСОК КЛАССА'!N44,"")</f>
        <v>1</v>
      </c>
      <c r="F44" s="136">
        <v>2</v>
      </c>
      <c r="G44" s="136">
        <v>4</v>
      </c>
      <c r="H44" s="136">
        <v>1</v>
      </c>
      <c r="I44" s="136" t="s">
        <v>360</v>
      </c>
      <c r="J44" s="136" t="s">
        <v>27</v>
      </c>
      <c r="K44" s="136">
        <v>1</v>
      </c>
      <c r="L44" s="136">
        <v>2</v>
      </c>
      <c r="M44" s="136">
        <v>0</v>
      </c>
      <c r="N44" s="136">
        <v>1</v>
      </c>
      <c r="O44" s="136">
        <v>1</v>
      </c>
      <c r="P44" s="136"/>
      <c r="Q44" s="136"/>
      <c r="R44" s="136"/>
      <c r="S44" s="136"/>
      <c r="T44" s="136"/>
      <c r="U44" s="136"/>
      <c r="V44" s="136"/>
      <c r="W44" s="136"/>
      <c r="X44" s="136"/>
      <c r="Y44" s="136"/>
      <c r="Z44" s="136"/>
      <c r="AA44" s="136"/>
      <c r="AB44" s="127"/>
      <c r="AC44" s="127"/>
      <c r="AD44" s="127"/>
      <c r="AE44" s="127"/>
      <c r="AF44" s="127"/>
      <c r="AG44" s="61"/>
      <c r="AH44" s="61"/>
      <c r="AI44" s="61"/>
      <c r="AJ44" s="61"/>
      <c r="AK44" s="61"/>
      <c r="AL44" s="61"/>
      <c r="AM44" s="61"/>
      <c r="AN44" s="61"/>
      <c r="AO44" s="61"/>
      <c r="AP44" s="61"/>
      <c r="AQ44" s="61"/>
      <c r="AR44" s="61"/>
      <c r="AS44" s="61"/>
      <c r="AT44" s="99"/>
      <c r="AU44" s="371">
        <f t="shared" ca="1" si="7"/>
        <v>6</v>
      </c>
      <c r="AV44" s="262">
        <f t="shared" ca="1" si="8"/>
        <v>0.42857142857142855</v>
      </c>
      <c r="AW44" s="263">
        <f t="shared" si="9"/>
        <v>4</v>
      </c>
      <c r="AX44" s="264">
        <f t="shared" si="10"/>
        <v>0.5</v>
      </c>
      <c r="AY44" s="263">
        <f t="shared" si="11"/>
        <v>2</v>
      </c>
      <c r="AZ44" s="264">
        <f t="shared" si="12"/>
        <v>0.5</v>
      </c>
      <c r="BA44" s="282" t="str">
        <f t="shared" si="13"/>
        <v>ПОНИЖЕННЫЙ</v>
      </c>
      <c r="BB44" s="261"/>
      <c r="BC44" s="283"/>
      <c r="BD44" s="283"/>
      <c r="BE44" s="283"/>
      <c r="BF44" s="283"/>
      <c r="BG44" s="283"/>
      <c r="BH44" s="283"/>
      <c r="BI44" s="283"/>
      <c r="BJ44" s="142"/>
      <c r="BK44" s="127">
        <f t="shared" si="14"/>
        <v>1</v>
      </c>
      <c r="BL44" s="127">
        <f t="shared" si="15"/>
        <v>1</v>
      </c>
      <c r="BM44" s="127">
        <f t="shared" si="16"/>
        <v>0</v>
      </c>
      <c r="BN44" s="127">
        <f t="shared" si="17"/>
        <v>0</v>
      </c>
      <c r="BO44" s="127" t="str">
        <f t="shared" si="18"/>
        <v>N</v>
      </c>
      <c r="BP44" s="127">
        <f t="shared" si="19"/>
        <v>1</v>
      </c>
      <c r="BQ44" s="127">
        <f t="shared" si="20"/>
        <v>1</v>
      </c>
      <c r="BR44" s="127">
        <f t="shared" si="21"/>
        <v>0</v>
      </c>
      <c r="BS44" s="127">
        <f t="shared" si="22"/>
        <v>1</v>
      </c>
      <c r="BT44" s="127">
        <f t="shared" si="23"/>
        <v>1</v>
      </c>
      <c r="BU44" s="142">
        <f t="shared" si="24"/>
        <v>0</v>
      </c>
      <c r="BV44" s="142">
        <f t="shared" si="25"/>
        <v>0</v>
      </c>
      <c r="BW44" s="142"/>
      <c r="BX44" s="142"/>
      <c r="BY44" s="312"/>
      <c r="BZ44" s="313"/>
      <c r="CA44" s="313"/>
    </row>
    <row r="45" spans="1:79" ht="12.75" customHeight="1">
      <c r="A45" s="1">
        <f>IF('СПИСОК КЛАССА'!N45&gt;0,1,0)</f>
        <v>1</v>
      </c>
      <c r="B45" s="237">
        <v>21</v>
      </c>
      <c r="C45" s="60">
        <f>IF(NOT(ISBLANK('СПИСОК КЛАССА'!C45)),'СПИСОК КЛАССА'!C45,"")</f>
        <v>21</v>
      </c>
      <c r="D45" s="84" t="str">
        <f>IF(NOT(ISBLANK('СПИСОК КЛАССА'!D45)),IF($A45=1,'СПИСОК КЛАССА'!D45, "УЧЕНИК НЕ ВЫПОЛНЯЛ РАБОТУ"),"")</f>
        <v/>
      </c>
      <c r="E45" s="183">
        <f>IF($C45&lt;&gt;"",'СПИСОК КЛАССА'!N45,"")</f>
        <v>2</v>
      </c>
      <c r="F45" s="136">
        <v>4</v>
      </c>
      <c r="G45" s="136">
        <v>4</v>
      </c>
      <c r="H45" s="136">
        <v>2</v>
      </c>
      <c r="I45" s="136" t="s">
        <v>354</v>
      </c>
      <c r="J45" s="136">
        <v>2</v>
      </c>
      <c r="K45" s="136">
        <v>1</v>
      </c>
      <c r="L45" s="136">
        <v>3</v>
      </c>
      <c r="M45" s="136">
        <v>2</v>
      </c>
      <c r="N45" s="136">
        <v>2</v>
      </c>
      <c r="O45" s="136">
        <v>2</v>
      </c>
      <c r="P45" s="136"/>
      <c r="Q45" s="136"/>
      <c r="R45" s="136"/>
      <c r="S45" s="136"/>
      <c r="T45" s="136"/>
      <c r="U45" s="136"/>
      <c r="V45" s="136"/>
      <c r="W45" s="136"/>
      <c r="X45" s="136"/>
      <c r="Y45" s="136"/>
      <c r="Z45" s="136"/>
      <c r="AA45" s="136"/>
      <c r="AB45" s="127"/>
      <c r="AC45" s="127"/>
      <c r="AD45" s="127"/>
      <c r="AE45" s="127"/>
      <c r="AF45" s="127"/>
      <c r="AG45" s="61"/>
      <c r="AH45" s="61"/>
      <c r="AI45" s="61"/>
      <c r="AJ45" s="61"/>
      <c r="AK45" s="61"/>
      <c r="AL45" s="61"/>
      <c r="AM45" s="61"/>
      <c r="AN45" s="61"/>
      <c r="AO45" s="61"/>
      <c r="AP45" s="61"/>
      <c r="AQ45" s="61"/>
      <c r="AR45" s="61"/>
      <c r="AS45" s="61"/>
      <c r="AT45" s="99"/>
      <c r="AU45" s="371">
        <f t="shared" ca="1" si="7"/>
        <v>14</v>
      </c>
      <c r="AV45" s="262">
        <f t="shared" ca="1" si="8"/>
        <v>1</v>
      </c>
      <c r="AW45" s="263">
        <f t="shared" si="9"/>
        <v>8</v>
      </c>
      <c r="AX45" s="264">
        <f t="shared" si="10"/>
        <v>1</v>
      </c>
      <c r="AY45" s="263">
        <f t="shared" si="11"/>
        <v>4</v>
      </c>
      <c r="AZ45" s="264">
        <f t="shared" si="12"/>
        <v>1</v>
      </c>
      <c r="BA45" s="282" t="str">
        <f t="shared" si="13"/>
        <v>ВЫСОКИЙ</v>
      </c>
      <c r="BB45" s="261"/>
      <c r="BC45" s="283"/>
      <c r="BD45" s="283"/>
      <c r="BE45" s="283"/>
      <c r="BF45" s="283"/>
      <c r="BG45" s="283"/>
      <c r="BH45" s="283"/>
      <c r="BI45" s="283"/>
      <c r="BJ45" s="142"/>
      <c r="BK45" s="127">
        <f t="shared" si="14"/>
        <v>1</v>
      </c>
      <c r="BL45" s="127">
        <f t="shared" si="15"/>
        <v>1</v>
      </c>
      <c r="BM45" s="127">
        <f t="shared" si="16"/>
        <v>1</v>
      </c>
      <c r="BN45" s="127">
        <f t="shared" si="17"/>
        <v>1</v>
      </c>
      <c r="BO45" s="127">
        <f t="shared" si="18"/>
        <v>2</v>
      </c>
      <c r="BP45" s="127">
        <f t="shared" si="19"/>
        <v>1</v>
      </c>
      <c r="BQ45" s="127">
        <f t="shared" si="20"/>
        <v>1</v>
      </c>
      <c r="BR45" s="127">
        <f t="shared" si="21"/>
        <v>2</v>
      </c>
      <c r="BS45" s="127">
        <f t="shared" si="22"/>
        <v>2</v>
      </c>
      <c r="BT45" s="127">
        <f t="shared" si="23"/>
        <v>2</v>
      </c>
      <c r="BU45" s="142">
        <f t="shared" si="24"/>
        <v>1</v>
      </c>
      <c r="BV45" s="142">
        <f t="shared" si="25"/>
        <v>1</v>
      </c>
      <c r="BW45" s="142"/>
      <c r="BX45" s="142"/>
    </row>
    <row r="46" spans="1:79" ht="12.75" customHeight="1">
      <c r="A46" s="1">
        <f>IF('СПИСОК КЛАССА'!N46&gt;0,1,0)</f>
        <v>1</v>
      </c>
      <c r="B46" s="237">
        <v>22</v>
      </c>
      <c r="C46" s="60">
        <f>IF(NOT(ISBLANK('СПИСОК КЛАССА'!C46)),'СПИСОК КЛАССА'!C46,"")</f>
        <v>22</v>
      </c>
      <c r="D46" s="84" t="str">
        <f>IF(NOT(ISBLANK('СПИСОК КЛАССА'!D46)),IF($A46=1,'СПИСОК КЛАССА'!D46, "УЧЕНИК НЕ ВЫПОЛНЯЛ РАБОТУ"),"")</f>
        <v/>
      </c>
      <c r="E46" s="183">
        <f>IF($C46&lt;&gt;"",'СПИСОК КЛАССА'!N46,"")</f>
        <v>1</v>
      </c>
      <c r="F46" s="136">
        <v>2</v>
      </c>
      <c r="G46" s="136">
        <v>4</v>
      </c>
      <c r="H46" s="136">
        <v>3</v>
      </c>
      <c r="I46" s="136" t="s">
        <v>360</v>
      </c>
      <c r="J46" s="136">
        <v>2</v>
      </c>
      <c r="K46" s="136">
        <v>1</v>
      </c>
      <c r="L46" s="136">
        <v>2</v>
      </c>
      <c r="M46" s="136">
        <v>0</v>
      </c>
      <c r="N46" s="136">
        <v>0</v>
      </c>
      <c r="O46" s="136">
        <v>2</v>
      </c>
      <c r="P46" s="136"/>
      <c r="Q46" s="136"/>
      <c r="R46" s="136"/>
      <c r="S46" s="136"/>
      <c r="T46" s="136"/>
      <c r="U46" s="136"/>
      <c r="V46" s="136"/>
      <c r="W46" s="136"/>
      <c r="X46" s="136"/>
      <c r="Y46" s="136"/>
      <c r="Z46" s="136"/>
      <c r="AA46" s="136"/>
      <c r="AB46" s="127"/>
      <c r="AC46" s="127"/>
      <c r="AD46" s="127"/>
      <c r="AE46" s="127"/>
      <c r="AF46" s="127"/>
      <c r="AG46" s="61"/>
      <c r="AH46" s="61"/>
      <c r="AI46" s="61"/>
      <c r="AJ46" s="61"/>
      <c r="AK46" s="61"/>
      <c r="AL46" s="61"/>
      <c r="AM46" s="61"/>
      <c r="AN46" s="61"/>
      <c r="AO46" s="61"/>
      <c r="AP46" s="61"/>
      <c r="AQ46" s="61"/>
      <c r="AR46" s="61"/>
      <c r="AS46" s="61"/>
      <c r="AT46" s="99"/>
      <c r="AU46" s="371">
        <f t="shared" ca="1" si="7"/>
        <v>9</v>
      </c>
      <c r="AV46" s="262">
        <f t="shared" ca="1" si="8"/>
        <v>0.6428571428571429</v>
      </c>
      <c r="AW46" s="263">
        <f t="shared" si="9"/>
        <v>6</v>
      </c>
      <c r="AX46" s="264">
        <f t="shared" si="10"/>
        <v>0.75</v>
      </c>
      <c r="AY46" s="263">
        <f t="shared" si="11"/>
        <v>2</v>
      </c>
      <c r="AZ46" s="264">
        <f t="shared" si="12"/>
        <v>0.5</v>
      </c>
      <c r="BA46" s="282" t="str">
        <f t="shared" si="13"/>
        <v>БАЗОВЫЙ</v>
      </c>
      <c r="BB46" s="261"/>
      <c r="BC46" s="283"/>
      <c r="BD46" s="283"/>
      <c r="BE46" s="283"/>
      <c r="BF46" s="283"/>
      <c r="BG46" s="283"/>
      <c r="BH46" s="283"/>
      <c r="BI46" s="283"/>
      <c r="BJ46" s="142"/>
      <c r="BK46" s="127">
        <f t="shared" si="14"/>
        <v>1</v>
      </c>
      <c r="BL46" s="127">
        <f t="shared" si="15"/>
        <v>1</v>
      </c>
      <c r="BM46" s="127">
        <f t="shared" si="16"/>
        <v>1</v>
      </c>
      <c r="BN46" s="127">
        <f t="shared" si="17"/>
        <v>0</v>
      </c>
      <c r="BO46" s="127">
        <f t="shared" si="18"/>
        <v>2</v>
      </c>
      <c r="BP46" s="127">
        <f t="shared" si="19"/>
        <v>1</v>
      </c>
      <c r="BQ46" s="127">
        <f t="shared" si="20"/>
        <v>1</v>
      </c>
      <c r="BR46" s="127">
        <f t="shared" si="21"/>
        <v>0</v>
      </c>
      <c r="BS46" s="127">
        <f t="shared" si="22"/>
        <v>0</v>
      </c>
      <c r="BT46" s="127">
        <f t="shared" si="23"/>
        <v>2</v>
      </c>
      <c r="BU46" s="142">
        <f t="shared" si="24"/>
        <v>1</v>
      </c>
      <c r="BV46" s="142">
        <f t="shared" si="25"/>
        <v>0</v>
      </c>
      <c r="BW46" s="142"/>
      <c r="BX46" s="142"/>
      <c r="BY46" s="142"/>
    </row>
    <row r="47" spans="1:79" ht="12.75" customHeight="1">
      <c r="A47" s="1">
        <f>IF('СПИСОК КЛАССА'!N47&gt;0,1,0)</f>
        <v>1</v>
      </c>
      <c r="B47" s="237">
        <v>23</v>
      </c>
      <c r="C47" s="60">
        <f>IF(NOT(ISBLANK('СПИСОК КЛАССА'!C47)),'СПИСОК КЛАССА'!C47,"")</f>
        <v>23</v>
      </c>
      <c r="D47" s="84" t="str">
        <f>IF(NOT(ISBLANK('СПИСОК КЛАССА'!D47)),IF($A47=1,'СПИСОК КЛАССА'!D47, "УЧЕНИК НЕ ВЫПОЛНЯЛ РАБОТУ"),"")</f>
        <v/>
      </c>
      <c r="E47" s="183">
        <f>IF($C47&lt;&gt;"",'СПИСОК КЛАССА'!N47,"")</f>
        <v>1</v>
      </c>
      <c r="F47" s="136">
        <v>2</v>
      </c>
      <c r="G47" s="136">
        <v>4</v>
      </c>
      <c r="H47" s="136">
        <v>3</v>
      </c>
      <c r="I47" s="136" t="s">
        <v>360</v>
      </c>
      <c r="J47" s="136">
        <v>1</v>
      </c>
      <c r="K47" s="136">
        <v>1</v>
      </c>
      <c r="L47" s="136">
        <v>3</v>
      </c>
      <c r="M47" s="136">
        <v>2</v>
      </c>
      <c r="N47" s="136">
        <v>1</v>
      </c>
      <c r="O47" s="136">
        <v>2</v>
      </c>
      <c r="P47" s="136"/>
      <c r="Q47" s="136"/>
      <c r="R47" s="136"/>
      <c r="S47" s="136"/>
      <c r="T47" s="136"/>
      <c r="U47" s="136"/>
      <c r="V47" s="136"/>
      <c r="W47" s="136"/>
      <c r="X47" s="136"/>
      <c r="Y47" s="136"/>
      <c r="Z47" s="136"/>
      <c r="AA47" s="136"/>
      <c r="AB47" s="127"/>
      <c r="AC47" s="127"/>
      <c r="AD47" s="127"/>
      <c r="AE47" s="127"/>
      <c r="AF47" s="127"/>
      <c r="AG47" s="61"/>
      <c r="AH47" s="61"/>
      <c r="AI47" s="61"/>
      <c r="AJ47" s="61"/>
      <c r="AK47" s="61"/>
      <c r="AL47" s="61"/>
      <c r="AM47" s="61"/>
      <c r="AN47" s="61"/>
      <c r="AO47" s="61"/>
      <c r="AP47" s="61"/>
      <c r="AQ47" s="61"/>
      <c r="AR47" s="61"/>
      <c r="AS47" s="61"/>
      <c r="AT47" s="99"/>
      <c r="AU47" s="371">
        <f t="shared" ca="1" si="7"/>
        <v>10</v>
      </c>
      <c r="AV47" s="262">
        <f t="shared" ca="1" si="8"/>
        <v>0.7142857142857143</v>
      </c>
      <c r="AW47" s="263">
        <f t="shared" si="9"/>
        <v>6</v>
      </c>
      <c r="AX47" s="264">
        <f t="shared" si="10"/>
        <v>0.75</v>
      </c>
      <c r="AY47" s="263">
        <f t="shared" si="11"/>
        <v>3</v>
      </c>
      <c r="AZ47" s="264">
        <f t="shared" si="12"/>
        <v>0.75</v>
      </c>
      <c r="BA47" s="282" t="str">
        <f t="shared" si="13"/>
        <v>ПОВЫШЕННЫЙ</v>
      </c>
      <c r="BB47" s="261"/>
      <c r="BC47" s="283"/>
      <c r="BD47" s="283"/>
      <c r="BE47" s="283"/>
      <c r="BF47" s="283"/>
      <c r="BG47" s="283"/>
      <c r="BH47" s="283"/>
      <c r="BI47" s="283"/>
      <c r="BJ47" s="142"/>
      <c r="BK47" s="127">
        <f t="shared" si="14"/>
        <v>1</v>
      </c>
      <c r="BL47" s="127">
        <f t="shared" si="15"/>
        <v>1</v>
      </c>
      <c r="BM47" s="127">
        <f t="shared" si="16"/>
        <v>1</v>
      </c>
      <c r="BN47" s="127">
        <f t="shared" si="17"/>
        <v>0</v>
      </c>
      <c r="BO47" s="127">
        <f t="shared" si="18"/>
        <v>1</v>
      </c>
      <c r="BP47" s="127">
        <f t="shared" si="19"/>
        <v>1</v>
      </c>
      <c r="BQ47" s="127">
        <f t="shared" si="20"/>
        <v>0</v>
      </c>
      <c r="BR47" s="127">
        <f t="shared" si="21"/>
        <v>2</v>
      </c>
      <c r="BS47" s="127">
        <f t="shared" si="22"/>
        <v>1</v>
      </c>
      <c r="BT47" s="127">
        <f t="shared" si="23"/>
        <v>2</v>
      </c>
      <c r="BU47" s="142">
        <f t="shared" si="24"/>
        <v>1</v>
      </c>
      <c r="BV47" s="142">
        <f t="shared" si="25"/>
        <v>1</v>
      </c>
      <c r="BW47" s="142"/>
      <c r="BX47" s="142"/>
      <c r="BY47" s="142"/>
    </row>
    <row r="48" spans="1:79" ht="12.75" customHeight="1">
      <c r="A48" s="1">
        <f>IF('СПИСОК КЛАССА'!N48&gt;0,1,0)</f>
        <v>1</v>
      </c>
      <c r="B48" s="237">
        <v>24</v>
      </c>
      <c r="C48" s="60">
        <f>IF(NOT(ISBLANK('СПИСОК КЛАССА'!C48)),'СПИСОК КЛАССА'!C48,"")</f>
        <v>24</v>
      </c>
      <c r="D48" s="84" t="str">
        <f>IF(NOT(ISBLANK('СПИСОК КЛАССА'!D48)),IF($A48=1,'СПИСОК КЛАССА'!D48, "УЧЕНИК НЕ ВЫПОЛНЯЛ РАБОТУ"),"")</f>
        <v/>
      </c>
      <c r="E48" s="183">
        <f>IF($C48&lt;&gt;"",'СПИСОК КЛАССА'!N48,"")</f>
        <v>1</v>
      </c>
      <c r="F48" s="136">
        <v>2</v>
      </c>
      <c r="G48" s="136">
        <v>4</v>
      </c>
      <c r="H48" s="136">
        <v>3</v>
      </c>
      <c r="I48" s="136" t="s">
        <v>360</v>
      </c>
      <c r="J48" s="136">
        <v>2</v>
      </c>
      <c r="K48" s="136">
        <v>1</v>
      </c>
      <c r="L48" s="136">
        <v>2</v>
      </c>
      <c r="M48" s="136">
        <v>0</v>
      </c>
      <c r="N48" s="136">
        <v>2</v>
      </c>
      <c r="O48" s="136">
        <v>2</v>
      </c>
      <c r="P48" s="136"/>
      <c r="Q48" s="136"/>
      <c r="R48" s="136"/>
      <c r="S48" s="136"/>
      <c r="T48" s="136"/>
      <c r="U48" s="136"/>
      <c r="V48" s="136"/>
      <c r="W48" s="136"/>
      <c r="X48" s="136"/>
      <c r="Y48" s="136"/>
      <c r="Z48" s="136"/>
      <c r="AA48" s="136"/>
      <c r="AB48" s="127"/>
      <c r="AC48" s="127"/>
      <c r="AD48" s="127"/>
      <c r="AE48" s="127"/>
      <c r="AF48" s="127"/>
      <c r="AG48" s="61"/>
      <c r="AH48" s="61"/>
      <c r="AI48" s="61"/>
      <c r="AJ48" s="61"/>
      <c r="AK48" s="61"/>
      <c r="AL48" s="61"/>
      <c r="AM48" s="61"/>
      <c r="AN48" s="61"/>
      <c r="AO48" s="61"/>
      <c r="AP48" s="61"/>
      <c r="AQ48" s="61"/>
      <c r="AR48" s="61"/>
      <c r="AS48" s="61"/>
      <c r="AT48" s="99"/>
      <c r="AU48" s="371">
        <f t="shared" ca="1" si="7"/>
        <v>11</v>
      </c>
      <c r="AV48" s="262">
        <f t="shared" ca="1" si="8"/>
        <v>0.7857142857142857</v>
      </c>
      <c r="AW48" s="263">
        <f t="shared" si="9"/>
        <v>6</v>
      </c>
      <c r="AX48" s="264">
        <f t="shared" si="10"/>
        <v>0.75</v>
      </c>
      <c r="AY48" s="263">
        <f t="shared" si="11"/>
        <v>4</v>
      </c>
      <c r="AZ48" s="264">
        <f t="shared" si="12"/>
        <v>1</v>
      </c>
      <c r="BA48" s="282" t="str">
        <f t="shared" si="13"/>
        <v>ПОВЫШЕННЫЙ</v>
      </c>
      <c r="BB48" s="261"/>
      <c r="BC48" s="283"/>
      <c r="BD48" s="283"/>
      <c r="BE48" s="283"/>
      <c r="BF48" s="283"/>
      <c r="BG48" s="283"/>
      <c r="BH48" s="283"/>
      <c r="BI48" s="283"/>
      <c r="BJ48" s="142"/>
      <c r="BK48" s="127">
        <f t="shared" si="14"/>
        <v>1</v>
      </c>
      <c r="BL48" s="127">
        <f t="shared" si="15"/>
        <v>1</v>
      </c>
      <c r="BM48" s="127">
        <f t="shared" si="16"/>
        <v>1</v>
      </c>
      <c r="BN48" s="127">
        <f t="shared" si="17"/>
        <v>0</v>
      </c>
      <c r="BO48" s="127">
        <f t="shared" si="18"/>
        <v>2</v>
      </c>
      <c r="BP48" s="127">
        <f t="shared" si="19"/>
        <v>1</v>
      </c>
      <c r="BQ48" s="127">
        <f t="shared" si="20"/>
        <v>1</v>
      </c>
      <c r="BR48" s="127">
        <f t="shared" si="21"/>
        <v>0</v>
      </c>
      <c r="BS48" s="127">
        <f t="shared" si="22"/>
        <v>2</v>
      </c>
      <c r="BT48" s="127">
        <f t="shared" si="23"/>
        <v>2</v>
      </c>
      <c r="BU48" s="142">
        <f t="shared" si="24"/>
        <v>1</v>
      </c>
      <c r="BV48" s="142">
        <f t="shared" si="25"/>
        <v>0</v>
      </c>
      <c r="BW48" s="142"/>
      <c r="BX48" s="142"/>
      <c r="BY48" s="142"/>
    </row>
    <row r="49" spans="1:77" ht="12.75" customHeight="1">
      <c r="A49" s="1">
        <f>IF('СПИСОК КЛАССА'!N49&gt;0,1,0)</f>
        <v>1</v>
      </c>
      <c r="B49" s="237">
        <v>25</v>
      </c>
      <c r="C49" s="60">
        <f>IF(NOT(ISBLANK('СПИСОК КЛАССА'!C49)),'СПИСОК КЛАССА'!C49,"")</f>
        <v>25</v>
      </c>
      <c r="D49" s="84" t="str">
        <f>IF(NOT(ISBLANK('СПИСОК КЛАССА'!D49)),IF($A49=1,'СПИСОК КЛАССА'!D49, "УЧЕНИК НЕ ВЫПОЛНЯЛ РАБОТУ"),"")</f>
        <v/>
      </c>
      <c r="E49" s="183">
        <f>IF($C49&lt;&gt;"",'СПИСОК КЛАССА'!N49,"")</f>
        <v>2</v>
      </c>
      <c r="F49" s="136">
        <v>4</v>
      </c>
      <c r="G49" s="136">
        <v>4</v>
      </c>
      <c r="H49" s="136">
        <v>2</v>
      </c>
      <c r="I49" s="136" t="s">
        <v>354</v>
      </c>
      <c r="J49" s="136">
        <v>2</v>
      </c>
      <c r="K49" s="136">
        <v>1</v>
      </c>
      <c r="L49" s="136">
        <v>4</v>
      </c>
      <c r="M49" s="136">
        <v>1</v>
      </c>
      <c r="N49" s="136">
        <v>2</v>
      </c>
      <c r="O49" s="136">
        <v>1</v>
      </c>
      <c r="P49" s="136"/>
      <c r="Q49" s="136"/>
      <c r="R49" s="136"/>
      <c r="S49" s="136"/>
      <c r="T49" s="136"/>
      <c r="U49" s="136"/>
      <c r="V49" s="136"/>
      <c r="W49" s="136"/>
      <c r="X49" s="136"/>
      <c r="Y49" s="136"/>
      <c r="Z49" s="136"/>
      <c r="AA49" s="136"/>
      <c r="AB49" s="127"/>
      <c r="AC49" s="127"/>
      <c r="AD49" s="127"/>
      <c r="AE49" s="127"/>
      <c r="AF49" s="127"/>
      <c r="AG49" s="61"/>
      <c r="AH49" s="61"/>
      <c r="AI49" s="61"/>
      <c r="AJ49" s="61"/>
      <c r="AK49" s="61"/>
      <c r="AL49" s="61"/>
      <c r="AM49" s="61"/>
      <c r="AN49" s="61"/>
      <c r="AO49" s="61"/>
      <c r="AP49" s="61"/>
      <c r="AQ49" s="61"/>
      <c r="AR49" s="61"/>
      <c r="AS49" s="61"/>
      <c r="AT49" s="99"/>
      <c r="AU49" s="371">
        <f t="shared" ca="1" si="7"/>
        <v>11</v>
      </c>
      <c r="AV49" s="262">
        <f t="shared" ca="1" si="8"/>
        <v>0.7857142857142857</v>
      </c>
      <c r="AW49" s="263">
        <f t="shared" si="9"/>
        <v>7</v>
      </c>
      <c r="AX49" s="264">
        <f t="shared" si="10"/>
        <v>0.875</v>
      </c>
      <c r="AY49" s="263">
        <f t="shared" si="11"/>
        <v>3</v>
      </c>
      <c r="AZ49" s="264">
        <f t="shared" si="12"/>
        <v>0.75</v>
      </c>
      <c r="BA49" s="282" t="str">
        <f t="shared" si="13"/>
        <v>ПОВЫШЕННЫЙ</v>
      </c>
      <c r="BB49" s="261"/>
      <c r="BC49" s="283"/>
      <c r="BD49" s="283"/>
      <c r="BE49" s="283"/>
      <c r="BF49" s="283"/>
      <c r="BG49" s="283"/>
      <c r="BH49" s="283"/>
      <c r="BI49" s="283"/>
      <c r="BJ49" s="142"/>
      <c r="BK49" s="127">
        <f t="shared" si="14"/>
        <v>1</v>
      </c>
      <c r="BL49" s="127">
        <f t="shared" si="15"/>
        <v>1</v>
      </c>
      <c r="BM49" s="127">
        <f t="shared" si="16"/>
        <v>1</v>
      </c>
      <c r="BN49" s="127">
        <f t="shared" si="17"/>
        <v>1</v>
      </c>
      <c r="BO49" s="127">
        <f t="shared" si="18"/>
        <v>2</v>
      </c>
      <c r="BP49" s="127">
        <f t="shared" si="19"/>
        <v>1</v>
      </c>
      <c r="BQ49" s="127">
        <f t="shared" si="20"/>
        <v>0</v>
      </c>
      <c r="BR49" s="127">
        <f t="shared" si="21"/>
        <v>1</v>
      </c>
      <c r="BS49" s="127">
        <f t="shared" si="22"/>
        <v>2</v>
      </c>
      <c r="BT49" s="127">
        <f t="shared" si="23"/>
        <v>1</v>
      </c>
      <c r="BU49" s="142">
        <f t="shared" si="24"/>
        <v>1</v>
      </c>
      <c r="BV49" s="142">
        <f t="shared" si="25"/>
        <v>1</v>
      </c>
      <c r="BW49" s="142"/>
      <c r="BX49" s="142"/>
      <c r="BY49" s="142"/>
    </row>
    <row r="50" spans="1:77" ht="12.75" customHeight="1">
      <c r="A50" s="1">
        <f>IF('СПИСОК КЛАССА'!N50&gt;0,1,0)</f>
        <v>1</v>
      </c>
      <c r="B50" s="237">
        <v>26</v>
      </c>
      <c r="C50" s="60">
        <f>IF(NOT(ISBLANK('СПИСОК КЛАССА'!C50)),'СПИСОК КЛАССА'!C50,"")</f>
        <v>26</v>
      </c>
      <c r="D50" s="84" t="str">
        <f>IF(NOT(ISBLANK('СПИСОК КЛАССА'!D50)),IF($A50=1,'СПИСОК КЛАССА'!D50, "УЧЕНИК НЕ ВЫПОЛНЯЛ РАБОТУ"),"")</f>
        <v/>
      </c>
      <c r="E50" s="183">
        <f>IF($C50&lt;&gt;"",'СПИСОК КЛАССА'!N50,"")</f>
        <v>2</v>
      </c>
      <c r="F50" s="136">
        <v>2</v>
      </c>
      <c r="G50" s="136">
        <v>4</v>
      </c>
      <c r="H50" s="136">
        <v>3</v>
      </c>
      <c r="I50" s="136" t="s">
        <v>361</v>
      </c>
      <c r="J50" s="136">
        <v>0</v>
      </c>
      <c r="K50" s="136" t="s">
        <v>27</v>
      </c>
      <c r="L50" s="136">
        <v>4</v>
      </c>
      <c r="M50" s="136">
        <v>0</v>
      </c>
      <c r="N50" s="136" t="s">
        <v>27</v>
      </c>
      <c r="O50" s="136">
        <v>0</v>
      </c>
      <c r="P50" s="136"/>
      <c r="Q50" s="136"/>
      <c r="R50" s="136"/>
      <c r="S50" s="136"/>
      <c r="T50" s="136"/>
      <c r="U50" s="136"/>
      <c r="V50" s="136"/>
      <c r="W50" s="136"/>
      <c r="X50" s="136"/>
      <c r="Y50" s="136"/>
      <c r="Z50" s="136"/>
      <c r="AA50" s="136"/>
      <c r="AB50" s="127"/>
      <c r="AC50" s="127"/>
      <c r="AD50" s="127"/>
      <c r="AE50" s="127"/>
      <c r="AF50" s="127"/>
      <c r="AG50" s="61"/>
      <c r="AH50" s="61"/>
      <c r="AI50" s="61"/>
      <c r="AJ50" s="61"/>
      <c r="AK50" s="61"/>
      <c r="AL50" s="61"/>
      <c r="AM50" s="61"/>
      <c r="AN50" s="61"/>
      <c r="AO50" s="61"/>
      <c r="AP50" s="61"/>
      <c r="AQ50" s="61"/>
      <c r="AR50" s="61"/>
      <c r="AS50" s="61"/>
      <c r="AT50" s="99"/>
      <c r="AU50" s="371">
        <f t="shared" ca="1" si="7"/>
        <v>1</v>
      </c>
      <c r="AV50" s="262">
        <f t="shared" ca="1" si="8"/>
        <v>7.1428571428571425E-2</v>
      </c>
      <c r="AW50" s="263">
        <f t="shared" si="9"/>
        <v>1</v>
      </c>
      <c r="AX50" s="264">
        <f t="shared" si="10"/>
        <v>0.125</v>
      </c>
      <c r="AY50" s="263">
        <f t="shared" si="11"/>
        <v>0</v>
      </c>
      <c r="AZ50" s="264">
        <f t="shared" si="12"/>
        <v>0</v>
      </c>
      <c r="BA50" s="282" t="str">
        <f t="shared" si="13"/>
        <v>НИЗКИЙ</v>
      </c>
      <c r="BB50" s="261"/>
      <c r="BC50" s="283"/>
      <c r="BD50" s="283"/>
      <c r="BE50" s="283"/>
      <c r="BF50" s="283"/>
      <c r="BG50" s="283"/>
      <c r="BH50" s="283"/>
      <c r="BI50" s="283"/>
      <c r="BJ50" s="142"/>
      <c r="BK50" s="127">
        <f t="shared" si="14"/>
        <v>0</v>
      </c>
      <c r="BL50" s="127">
        <f t="shared" si="15"/>
        <v>1</v>
      </c>
      <c r="BM50" s="127">
        <f t="shared" si="16"/>
        <v>0</v>
      </c>
      <c r="BN50" s="127">
        <f t="shared" si="17"/>
        <v>0</v>
      </c>
      <c r="BO50" s="127">
        <f t="shared" si="18"/>
        <v>0</v>
      </c>
      <c r="BP50" s="127" t="str">
        <f t="shared" si="19"/>
        <v>N</v>
      </c>
      <c r="BQ50" s="127">
        <f t="shared" si="20"/>
        <v>0</v>
      </c>
      <c r="BR50" s="127">
        <f t="shared" si="21"/>
        <v>0</v>
      </c>
      <c r="BS50" s="127" t="str">
        <f t="shared" si="22"/>
        <v>N</v>
      </c>
      <c r="BT50" s="127">
        <f t="shared" si="23"/>
        <v>0</v>
      </c>
      <c r="BU50" s="142">
        <f t="shared" si="24"/>
        <v>0</v>
      </c>
      <c r="BV50" s="142">
        <f t="shared" si="25"/>
        <v>0</v>
      </c>
      <c r="BW50" s="142"/>
      <c r="BX50" s="142"/>
      <c r="BY50" s="142"/>
    </row>
    <row r="51" spans="1:77" ht="12.75" customHeight="1">
      <c r="A51" s="1">
        <f>IF('СПИСОК КЛАССА'!N51&gt;0,1,0)</f>
        <v>1</v>
      </c>
      <c r="B51" s="237">
        <v>27</v>
      </c>
      <c r="C51" s="60">
        <f>IF(NOT(ISBLANK('СПИСОК КЛАССА'!C51)),'СПИСОК КЛАССА'!C51,"")</f>
        <v>27</v>
      </c>
      <c r="D51" s="84" t="str">
        <f>IF(NOT(ISBLANK('СПИСОК КЛАССА'!D51)),IF($A51=1,'СПИСОК КЛАССА'!D51, "УЧЕНИК НЕ ВЫПОЛНЯЛ РАБОТУ"),"")</f>
        <v/>
      </c>
      <c r="E51" s="183">
        <f>IF($C51&lt;&gt;"",'СПИСОК КЛАССА'!N51,"")</f>
        <v>2</v>
      </c>
      <c r="F51" s="136">
        <v>4</v>
      </c>
      <c r="G51" s="136">
        <v>1</v>
      </c>
      <c r="H51" s="136">
        <v>2</v>
      </c>
      <c r="I51" s="136" t="s">
        <v>27</v>
      </c>
      <c r="J51" s="136">
        <v>0</v>
      </c>
      <c r="K51" s="136" t="s">
        <v>27</v>
      </c>
      <c r="L51" s="136">
        <v>1</v>
      </c>
      <c r="M51" s="136">
        <v>0</v>
      </c>
      <c r="N51" s="136">
        <v>1</v>
      </c>
      <c r="O51" s="136">
        <v>0</v>
      </c>
      <c r="P51" s="136"/>
      <c r="Q51" s="136"/>
      <c r="R51" s="136"/>
      <c r="S51" s="136"/>
      <c r="T51" s="136"/>
      <c r="U51" s="136"/>
      <c r="V51" s="136"/>
      <c r="W51" s="136"/>
      <c r="X51" s="136"/>
      <c r="Y51" s="136"/>
      <c r="Z51" s="136"/>
      <c r="AA51" s="136"/>
      <c r="AB51" s="127"/>
      <c r="AC51" s="127"/>
      <c r="AD51" s="127"/>
      <c r="AE51" s="127"/>
      <c r="AF51" s="127"/>
      <c r="AG51" s="61"/>
      <c r="AH51" s="61"/>
      <c r="AI51" s="61"/>
      <c r="AJ51" s="61"/>
      <c r="AK51" s="61"/>
      <c r="AL51" s="61"/>
      <c r="AM51" s="61"/>
      <c r="AN51" s="61"/>
      <c r="AO51" s="61"/>
      <c r="AP51" s="61"/>
      <c r="AQ51" s="61"/>
      <c r="AR51" s="61"/>
      <c r="AS51" s="61"/>
      <c r="AT51" s="99"/>
      <c r="AU51" s="371">
        <f t="shared" ca="1" si="7"/>
        <v>3</v>
      </c>
      <c r="AV51" s="262">
        <f t="shared" ca="1" si="8"/>
        <v>0.21428571428571427</v>
      </c>
      <c r="AW51" s="263">
        <f t="shared" si="9"/>
        <v>2</v>
      </c>
      <c r="AX51" s="264">
        <f t="shared" si="10"/>
        <v>0.25</v>
      </c>
      <c r="AY51" s="263">
        <f t="shared" si="11"/>
        <v>1</v>
      </c>
      <c r="AZ51" s="264">
        <f t="shared" si="12"/>
        <v>0.25</v>
      </c>
      <c r="BA51" s="282" t="str">
        <f t="shared" si="13"/>
        <v>НИЗКИЙ</v>
      </c>
      <c r="BB51" s="261"/>
      <c r="BC51" s="283"/>
      <c r="BD51" s="283"/>
      <c r="BE51" s="283"/>
      <c r="BF51" s="283"/>
      <c r="BG51" s="283"/>
      <c r="BH51" s="283"/>
      <c r="BI51" s="283"/>
      <c r="BJ51" s="142"/>
      <c r="BK51" s="127">
        <f t="shared" si="14"/>
        <v>1</v>
      </c>
      <c r="BL51" s="127">
        <f t="shared" si="15"/>
        <v>0</v>
      </c>
      <c r="BM51" s="127">
        <f t="shared" si="16"/>
        <v>1</v>
      </c>
      <c r="BN51" s="127" t="str">
        <f t="shared" si="17"/>
        <v>N</v>
      </c>
      <c r="BO51" s="127">
        <f t="shared" si="18"/>
        <v>0</v>
      </c>
      <c r="BP51" s="127" t="str">
        <f t="shared" si="19"/>
        <v>N</v>
      </c>
      <c r="BQ51" s="127">
        <f t="shared" si="20"/>
        <v>0</v>
      </c>
      <c r="BR51" s="127">
        <f t="shared" si="21"/>
        <v>0</v>
      </c>
      <c r="BS51" s="127">
        <f t="shared" si="22"/>
        <v>1</v>
      </c>
      <c r="BT51" s="127">
        <f t="shared" si="23"/>
        <v>0</v>
      </c>
      <c r="BU51" s="142">
        <f t="shared" si="24"/>
        <v>0</v>
      </c>
      <c r="BV51" s="142">
        <f t="shared" si="25"/>
        <v>0</v>
      </c>
      <c r="BW51" s="142"/>
      <c r="BX51" s="142"/>
      <c r="BY51" s="142"/>
    </row>
    <row r="52" spans="1:77" ht="12.75" customHeight="1">
      <c r="A52" s="1">
        <f>IF('СПИСОК КЛАССА'!N52&gt;0,1,0)</f>
        <v>1</v>
      </c>
      <c r="B52" s="237">
        <v>28</v>
      </c>
      <c r="C52" s="60">
        <f>IF(NOT(ISBLANK('СПИСОК КЛАССА'!C52)),'СПИСОК КЛАССА'!C52,"")</f>
        <v>28</v>
      </c>
      <c r="D52" s="84" t="str">
        <f>IF(NOT(ISBLANK('СПИСОК КЛАССА'!D52)),IF($A52=1,'СПИСОК КЛАССА'!D52, "УЧЕНИК НЕ ВЫПОЛНЯЛ РАБОТУ"),"")</f>
        <v/>
      </c>
      <c r="E52" s="183">
        <f>IF($C52&lt;&gt;"",'СПИСОК КЛАССА'!N52,"")</f>
        <v>1</v>
      </c>
      <c r="F52" s="136">
        <v>2</v>
      </c>
      <c r="G52" s="136">
        <v>4</v>
      </c>
      <c r="H52" s="136">
        <v>3</v>
      </c>
      <c r="I52" s="136" t="s">
        <v>360</v>
      </c>
      <c r="J52" s="136">
        <v>1</v>
      </c>
      <c r="K52" s="136">
        <v>1</v>
      </c>
      <c r="L52" s="136">
        <v>2</v>
      </c>
      <c r="M52" s="136">
        <v>2</v>
      </c>
      <c r="N52" s="136">
        <v>0</v>
      </c>
      <c r="O52" s="136">
        <v>2</v>
      </c>
      <c r="P52" s="136"/>
      <c r="Q52" s="136"/>
      <c r="R52" s="136"/>
      <c r="S52" s="136"/>
      <c r="T52" s="136"/>
      <c r="U52" s="136"/>
      <c r="V52" s="136"/>
      <c r="W52" s="136"/>
      <c r="X52" s="136"/>
      <c r="Y52" s="136"/>
      <c r="Z52" s="136"/>
      <c r="AA52" s="136"/>
      <c r="AB52" s="127"/>
      <c r="AC52" s="127"/>
      <c r="AD52" s="127"/>
      <c r="AE52" s="127"/>
      <c r="AF52" s="127"/>
      <c r="AG52" s="61"/>
      <c r="AH52" s="61"/>
      <c r="AI52" s="61"/>
      <c r="AJ52" s="61"/>
      <c r="AK52" s="61"/>
      <c r="AL52" s="61"/>
      <c r="AM52" s="61"/>
      <c r="AN52" s="61"/>
      <c r="AO52" s="61"/>
      <c r="AP52" s="61"/>
      <c r="AQ52" s="61"/>
      <c r="AR52" s="61"/>
      <c r="AS52" s="61"/>
      <c r="AT52" s="99"/>
      <c r="AU52" s="371">
        <f t="shared" ca="1" si="7"/>
        <v>10</v>
      </c>
      <c r="AV52" s="262">
        <f t="shared" ca="1" si="8"/>
        <v>0.7142857142857143</v>
      </c>
      <c r="AW52" s="263">
        <f t="shared" si="9"/>
        <v>7</v>
      </c>
      <c r="AX52" s="264">
        <f t="shared" si="10"/>
        <v>0.875</v>
      </c>
      <c r="AY52" s="263">
        <f t="shared" si="11"/>
        <v>2</v>
      </c>
      <c r="AZ52" s="264">
        <f t="shared" si="12"/>
        <v>0.5</v>
      </c>
      <c r="BA52" s="282" t="str">
        <f t="shared" si="13"/>
        <v>ПОВЫШЕННЫЙ</v>
      </c>
      <c r="BB52" s="261"/>
      <c r="BC52" s="283"/>
      <c r="BD52" s="283"/>
      <c r="BE52" s="283"/>
      <c r="BF52" s="283"/>
      <c r="BG52" s="283"/>
      <c r="BH52" s="283"/>
      <c r="BI52" s="283"/>
      <c r="BJ52" s="142"/>
      <c r="BK52" s="127">
        <f t="shared" si="14"/>
        <v>1</v>
      </c>
      <c r="BL52" s="127">
        <f t="shared" si="15"/>
        <v>1</v>
      </c>
      <c r="BM52" s="127">
        <f t="shared" si="16"/>
        <v>1</v>
      </c>
      <c r="BN52" s="127">
        <f t="shared" si="17"/>
        <v>0</v>
      </c>
      <c r="BO52" s="127">
        <f t="shared" si="18"/>
        <v>1</v>
      </c>
      <c r="BP52" s="127">
        <f t="shared" si="19"/>
        <v>1</v>
      </c>
      <c r="BQ52" s="127">
        <f t="shared" si="20"/>
        <v>1</v>
      </c>
      <c r="BR52" s="127">
        <f t="shared" si="21"/>
        <v>2</v>
      </c>
      <c r="BS52" s="127">
        <f t="shared" si="22"/>
        <v>0</v>
      </c>
      <c r="BT52" s="127">
        <f t="shared" si="23"/>
        <v>2</v>
      </c>
      <c r="BU52" s="142">
        <f t="shared" si="24"/>
        <v>1</v>
      </c>
      <c r="BV52" s="142">
        <f t="shared" si="25"/>
        <v>1</v>
      </c>
      <c r="BW52" s="142"/>
      <c r="BX52" s="142"/>
      <c r="BY52" s="142"/>
    </row>
    <row r="53" spans="1:77" ht="12.75" customHeight="1">
      <c r="A53" s="1">
        <f>IF('СПИСОК КЛАССА'!N53&gt;0,1,0)</f>
        <v>1</v>
      </c>
      <c r="B53" s="237">
        <v>29</v>
      </c>
      <c r="C53" s="60">
        <f>IF(NOT(ISBLANK('СПИСОК КЛАССА'!C53)),'СПИСОК КЛАССА'!C53,"")</f>
        <v>29</v>
      </c>
      <c r="D53" s="84" t="str">
        <f>IF(NOT(ISBLANK('СПИСОК КЛАССА'!D53)),IF($A53=1,'СПИСОК КЛАССА'!D53, "УЧЕНИК НЕ ВЫПОЛНЯЛ РАБОТУ"),"")</f>
        <v/>
      </c>
      <c r="E53" s="183">
        <f>IF($C53&lt;&gt;"",'СПИСОК КЛАССА'!N53,"")</f>
        <v>2</v>
      </c>
      <c r="F53" s="136">
        <v>4</v>
      </c>
      <c r="G53" s="136">
        <v>4</v>
      </c>
      <c r="H53" s="136">
        <v>2</v>
      </c>
      <c r="I53" s="136" t="s">
        <v>354</v>
      </c>
      <c r="J53" s="136">
        <v>2</v>
      </c>
      <c r="K53" s="136">
        <v>1</v>
      </c>
      <c r="L53" s="136">
        <v>4</v>
      </c>
      <c r="M53" s="136">
        <v>1</v>
      </c>
      <c r="N53" s="136">
        <v>2</v>
      </c>
      <c r="O53" s="136">
        <v>2</v>
      </c>
      <c r="P53" s="136"/>
      <c r="Q53" s="136"/>
      <c r="R53" s="136"/>
      <c r="S53" s="136"/>
      <c r="T53" s="136"/>
      <c r="U53" s="136"/>
      <c r="V53" s="136"/>
      <c r="W53" s="136"/>
      <c r="X53" s="136"/>
      <c r="Y53" s="136"/>
      <c r="Z53" s="136"/>
      <c r="AA53" s="136"/>
      <c r="AB53" s="127"/>
      <c r="AC53" s="127"/>
      <c r="AD53" s="127"/>
      <c r="AE53" s="127"/>
      <c r="AF53" s="127"/>
      <c r="AG53" s="61"/>
      <c r="AH53" s="61"/>
      <c r="AI53" s="61"/>
      <c r="AJ53" s="61"/>
      <c r="AK53" s="61"/>
      <c r="AL53" s="61"/>
      <c r="AM53" s="61"/>
      <c r="AN53" s="61"/>
      <c r="AO53" s="61"/>
      <c r="AP53" s="61"/>
      <c r="AQ53" s="61"/>
      <c r="AR53" s="61"/>
      <c r="AS53" s="61"/>
      <c r="AT53" s="99"/>
      <c r="AU53" s="371">
        <f t="shared" ca="1" si="7"/>
        <v>12</v>
      </c>
      <c r="AV53" s="262">
        <f t="shared" ca="1" si="8"/>
        <v>0.8571428571428571</v>
      </c>
      <c r="AW53" s="263">
        <f t="shared" si="9"/>
        <v>7</v>
      </c>
      <c r="AX53" s="264">
        <f t="shared" si="10"/>
        <v>0.875</v>
      </c>
      <c r="AY53" s="263">
        <f t="shared" si="11"/>
        <v>4</v>
      </c>
      <c r="AZ53" s="264">
        <f t="shared" si="12"/>
        <v>1</v>
      </c>
      <c r="BA53" s="282" t="str">
        <f t="shared" si="13"/>
        <v>ПОВЫШЕННЫЙ</v>
      </c>
      <c r="BB53" s="261"/>
      <c r="BC53" s="283"/>
      <c r="BD53" s="283"/>
      <c r="BE53" s="283"/>
      <c r="BF53" s="283"/>
      <c r="BG53" s="283"/>
      <c r="BH53" s="283"/>
      <c r="BI53" s="283"/>
      <c r="BJ53" s="142"/>
      <c r="BK53" s="127">
        <f t="shared" si="14"/>
        <v>1</v>
      </c>
      <c r="BL53" s="127">
        <f t="shared" si="15"/>
        <v>1</v>
      </c>
      <c r="BM53" s="127">
        <f t="shared" si="16"/>
        <v>1</v>
      </c>
      <c r="BN53" s="127">
        <f t="shared" si="17"/>
        <v>1</v>
      </c>
      <c r="BO53" s="127">
        <f t="shared" si="18"/>
        <v>2</v>
      </c>
      <c r="BP53" s="127">
        <f t="shared" si="19"/>
        <v>1</v>
      </c>
      <c r="BQ53" s="127">
        <f t="shared" si="20"/>
        <v>0</v>
      </c>
      <c r="BR53" s="127">
        <f t="shared" si="21"/>
        <v>1</v>
      </c>
      <c r="BS53" s="127">
        <f t="shared" si="22"/>
        <v>2</v>
      </c>
      <c r="BT53" s="127">
        <f t="shared" si="23"/>
        <v>2</v>
      </c>
      <c r="BU53" s="142">
        <f t="shared" si="24"/>
        <v>1</v>
      </c>
      <c r="BV53" s="142">
        <f t="shared" si="25"/>
        <v>1</v>
      </c>
      <c r="BW53" s="142"/>
      <c r="BX53" s="142"/>
      <c r="BY53" s="142"/>
    </row>
    <row r="54" spans="1:77" ht="12.75" customHeight="1">
      <c r="A54" s="1">
        <f>IF('СПИСОК КЛАССА'!N54&gt;0,1,0)</f>
        <v>1</v>
      </c>
      <c r="B54" s="237">
        <v>30</v>
      </c>
      <c r="C54" s="60">
        <f>IF(NOT(ISBLANK('СПИСОК КЛАССА'!C54)),'СПИСОК КЛАССА'!C54,"")</f>
        <v>30</v>
      </c>
      <c r="D54" s="84" t="str">
        <f>IF(NOT(ISBLANK('СПИСОК КЛАССА'!D54)),IF($A54=1,'СПИСОК КЛАССА'!D54, "УЧЕНИК НЕ ВЫПОЛНЯЛ РАБОТУ"),"")</f>
        <v/>
      </c>
      <c r="E54" s="183">
        <f>IF($C54&lt;&gt;"",'СПИСОК КЛАССА'!N54,"")</f>
        <v>2</v>
      </c>
      <c r="F54" s="136">
        <v>4</v>
      </c>
      <c r="G54" s="136">
        <v>4</v>
      </c>
      <c r="H54" s="136">
        <v>2</v>
      </c>
      <c r="I54" s="136" t="s">
        <v>354</v>
      </c>
      <c r="J54" s="136">
        <v>1</v>
      </c>
      <c r="K54" s="136">
        <v>1</v>
      </c>
      <c r="L54" s="136">
        <v>1</v>
      </c>
      <c r="M54" s="136">
        <v>0</v>
      </c>
      <c r="N54" s="136">
        <v>2</v>
      </c>
      <c r="O54" s="136">
        <v>1</v>
      </c>
      <c r="P54" s="136"/>
      <c r="Q54" s="136"/>
      <c r="R54" s="136"/>
      <c r="S54" s="136"/>
      <c r="T54" s="136"/>
      <c r="U54" s="136"/>
      <c r="V54" s="136"/>
      <c r="W54" s="136"/>
      <c r="X54" s="136"/>
      <c r="Y54" s="136"/>
      <c r="Z54" s="136"/>
      <c r="AA54" s="136"/>
      <c r="AB54" s="127"/>
      <c r="AC54" s="127"/>
      <c r="AD54" s="127"/>
      <c r="AE54" s="127"/>
      <c r="AF54" s="127"/>
      <c r="AG54" s="61"/>
      <c r="AH54" s="61"/>
      <c r="AI54" s="61"/>
      <c r="AJ54" s="61"/>
      <c r="AK54" s="61"/>
      <c r="AL54" s="61"/>
      <c r="AM54" s="61"/>
      <c r="AN54" s="61"/>
      <c r="AO54" s="61"/>
      <c r="AP54" s="61"/>
      <c r="AQ54" s="61"/>
      <c r="AR54" s="61"/>
      <c r="AS54" s="61"/>
      <c r="AT54" s="99"/>
      <c r="AU54" s="371">
        <f t="shared" ca="1" si="7"/>
        <v>9</v>
      </c>
      <c r="AV54" s="262">
        <f t="shared" ca="1" si="8"/>
        <v>0.6428571428571429</v>
      </c>
      <c r="AW54" s="263">
        <f t="shared" si="9"/>
        <v>6</v>
      </c>
      <c r="AX54" s="264">
        <f t="shared" si="10"/>
        <v>0.75</v>
      </c>
      <c r="AY54" s="263">
        <f t="shared" si="11"/>
        <v>3</v>
      </c>
      <c r="AZ54" s="264">
        <f t="shared" si="12"/>
        <v>0.75</v>
      </c>
      <c r="BA54" s="282" t="str">
        <f t="shared" si="13"/>
        <v>ПОВЫШЕННЫЙ</v>
      </c>
      <c r="BB54" s="261"/>
      <c r="BC54" s="283"/>
      <c r="BD54" s="283"/>
      <c r="BE54" s="283"/>
      <c r="BF54" s="283"/>
      <c r="BG54" s="283"/>
      <c r="BH54" s="283"/>
      <c r="BI54" s="283"/>
      <c r="BJ54" s="142"/>
      <c r="BK54" s="127">
        <f t="shared" si="14"/>
        <v>1</v>
      </c>
      <c r="BL54" s="127">
        <f t="shared" si="15"/>
        <v>1</v>
      </c>
      <c r="BM54" s="127">
        <f t="shared" si="16"/>
        <v>1</v>
      </c>
      <c r="BN54" s="127">
        <f t="shared" si="17"/>
        <v>1</v>
      </c>
      <c r="BO54" s="127">
        <f t="shared" si="18"/>
        <v>1</v>
      </c>
      <c r="BP54" s="127">
        <f t="shared" si="19"/>
        <v>1</v>
      </c>
      <c r="BQ54" s="127">
        <f t="shared" si="20"/>
        <v>0</v>
      </c>
      <c r="BR54" s="127">
        <f t="shared" si="21"/>
        <v>0</v>
      </c>
      <c r="BS54" s="127">
        <f t="shared" si="22"/>
        <v>2</v>
      </c>
      <c r="BT54" s="127">
        <f t="shared" si="23"/>
        <v>1</v>
      </c>
      <c r="BU54" s="142">
        <f t="shared" si="24"/>
        <v>1</v>
      </c>
      <c r="BV54" s="142">
        <f t="shared" si="25"/>
        <v>0</v>
      </c>
      <c r="BW54" s="142"/>
      <c r="BX54" s="142"/>
      <c r="BY54" s="142"/>
    </row>
    <row r="55" spans="1:77" ht="12.75" customHeight="1">
      <c r="A55" s="1">
        <f>IF('СПИСОК КЛАССА'!N55&gt;0,1,0)</f>
        <v>0</v>
      </c>
      <c r="B55" s="237">
        <v>31</v>
      </c>
      <c r="C55" s="60" t="str">
        <f>IF(NOT(ISBLANK('СПИСОК КЛАССА'!C55)),'СПИСОК КЛАССА'!C55,"")</f>
        <v/>
      </c>
      <c r="D55" s="84" t="str">
        <f>IF(NOT(ISBLANK('СПИСОК КЛАССА'!D55)),IF($A55=1,'СПИСОК КЛАССА'!D55, "УЧЕНИК НЕ ВЫПОЛНЯЛ РАБОТУ"),"")</f>
        <v/>
      </c>
      <c r="E55" s="183" t="str">
        <f>IF($C55&lt;&gt;"",'СПИСОК КЛАССА'!N55,"")</f>
        <v/>
      </c>
      <c r="F55" s="136"/>
      <c r="G55" s="136"/>
      <c r="H55" s="136"/>
      <c r="I55" s="136"/>
      <c r="J55" s="136"/>
      <c r="K55" s="136"/>
      <c r="L55" s="136"/>
      <c r="M55" s="136"/>
      <c r="N55" s="136"/>
      <c r="O55" s="136"/>
      <c r="P55" s="136"/>
      <c r="Q55" s="136"/>
      <c r="R55" s="136"/>
      <c r="S55" s="136"/>
      <c r="T55" s="136"/>
      <c r="U55" s="136"/>
      <c r="V55" s="136"/>
      <c r="W55" s="136"/>
      <c r="X55" s="136"/>
      <c r="Y55" s="136"/>
      <c r="Z55" s="136"/>
      <c r="AA55" s="136"/>
      <c r="AB55" s="127"/>
      <c r="AC55" s="127"/>
      <c r="AD55" s="127"/>
      <c r="AE55" s="127"/>
      <c r="AF55" s="127"/>
      <c r="AG55" s="61"/>
      <c r="AH55" s="61"/>
      <c r="AI55" s="61"/>
      <c r="AJ55" s="61"/>
      <c r="AK55" s="61"/>
      <c r="AL55" s="61"/>
      <c r="AM55" s="61"/>
      <c r="AN55" s="61"/>
      <c r="AO55" s="61"/>
      <c r="AP55" s="61"/>
      <c r="AQ55" s="61"/>
      <c r="AR55" s="61"/>
      <c r="AS55" s="61"/>
      <c r="AT55" s="99"/>
      <c r="AU55" s="371" t="str">
        <f t="shared" ca="1" si="7"/>
        <v/>
      </c>
      <c r="AV55" s="262" t="str">
        <f t="shared" si="8"/>
        <v/>
      </c>
      <c r="AW55" s="263" t="str">
        <f t="shared" si="9"/>
        <v/>
      </c>
      <c r="AX55" s="264" t="str">
        <f t="shared" si="10"/>
        <v/>
      </c>
      <c r="AY55" s="263" t="str">
        <f t="shared" si="11"/>
        <v/>
      </c>
      <c r="AZ55" s="264" t="str">
        <f t="shared" si="12"/>
        <v/>
      </c>
      <c r="BA55" s="282" t="str">
        <f t="shared" si="13"/>
        <v/>
      </c>
      <c r="BB55" s="261"/>
      <c r="BC55" s="283"/>
      <c r="BD55" s="283"/>
      <c r="BE55" s="283"/>
      <c r="BF55" s="283"/>
      <c r="BG55" s="283"/>
      <c r="BH55" s="283"/>
      <c r="BI55" s="283"/>
      <c r="BJ55" s="142"/>
      <c r="BK55" s="127" t="e">
        <f t="shared" si="14"/>
        <v>#N/A</v>
      </c>
      <c r="BL55" s="127" t="e">
        <f t="shared" si="15"/>
        <v>#N/A</v>
      </c>
      <c r="BM55" s="127" t="e">
        <f t="shared" si="16"/>
        <v>#N/A</v>
      </c>
      <c r="BN55" s="127" t="e">
        <f t="shared" si="17"/>
        <v>#N/A</v>
      </c>
      <c r="BO55" s="127" t="e">
        <f t="shared" si="18"/>
        <v>#N/A</v>
      </c>
      <c r="BP55" s="127" t="e">
        <f t="shared" si="19"/>
        <v>#N/A</v>
      </c>
      <c r="BQ55" s="127" t="e">
        <f t="shared" si="20"/>
        <v>#N/A</v>
      </c>
      <c r="BR55" s="127" t="e">
        <f t="shared" si="21"/>
        <v>#N/A</v>
      </c>
      <c r="BS55" s="127" t="e">
        <f t="shared" si="22"/>
        <v>#N/A</v>
      </c>
      <c r="BT55" s="127" t="e">
        <f t="shared" si="23"/>
        <v>#N/A</v>
      </c>
      <c r="BU55" s="142" t="e">
        <f t="shared" si="24"/>
        <v>#N/A</v>
      </c>
      <c r="BV55" s="142" t="e">
        <f t="shared" si="25"/>
        <v>#N/A</v>
      </c>
      <c r="BW55" s="142"/>
      <c r="BX55" s="142"/>
      <c r="BY55" s="142"/>
    </row>
    <row r="56" spans="1:77" ht="12.75" customHeight="1">
      <c r="A56" s="1">
        <f>IF('СПИСОК КЛАССА'!N56&gt;0,1,0)</f>
        <v>0</v>
      </c>
      <c r="B56" s="237">
        <v>32</v>
      </c>
      <c r="C56" s="60" t="str">
        <f>IF(NOT(ISBLANK('СПИСОК КЛАССА'!C56)),'СПИСОК КЛАССА'!C56,"")</f>
        <v/>
      </c>
      <c r="D56" s="84" t="str">
        <f>IF(NOT(ISBLANK('СПИСОК КЛАССА'!D56)),IF($A56=1,'СПИСОК КЛАССА'!D56, "УЧЕНИК НЕ ВЫПОЛНЯЛ РАБОТУ"),"")</f>
        <v/>
      </c>
      <c r="E56" s="183" t="str">
        <f>IF($C56&lt;&gt;"",'СПИСОК КЛАССА'!N56,"")</f>
        <v/>
      </c>
      <c r="F56" s="136"/>
      <c r="G56" s="136"/>
      <c r="H56" s="136"/>
      <c r="I56" s="136"/>
      <c r="J56" s="136"/>
      <c r="K56" s="136"/>
      <c r="L56" s="136"/>
      <c r="M56" s="136"/>
      <c r="N56" s="136"/>
      <c r="O56" s="136"/>
      <c r="P56" s="136"/>
      <c r="Q56" s="136"/>
      <c r="R56" s="136"/>
      <c r="S56" s="136"/>
      <c r="T56" s="136"/>
      <c r="U56" s="136"/>
      <c r="V56" s="136"/>
      <c r="W56" s="136"/>
      <c r="X56" s="136"/>
      <c r="Y56" s="136"/>
      <c r="Z56" s="136"/>
      <c r="AA56" s="136"/>
      <c r="AB56" s="127"/>
      <c r="AC56" s="127"/>
      <c r="AD56" s="127"/>
      <c r="AE56" s="127"/>
      <c r="AF56" s="127"/>
      <c r="AG56" s="61"/>
      <c r="AH56" s="61"/>
      <c r="AI56" s="61"/>
      <c r="AJ56" s="61"/>
      <c r="AK56" s="61"/>
      <c r="AL56" s="61"/>
      <c r="AM56" s="61"/>
      <c r="AN56" s="61"/>
      <c r="AO56" s="61"/>
      <c r="AP56" s="61"/>
      <c r="AQ56" s="61"/>
      <c r="AR56" s="61"/>
      <c r="AS56" s="61"/>
      <c r="AT56" s="99"/>
      <c r="AU56" s="371" t="str">
        <f t="shared" ca="1" si="7"/>
        <v/>
      </c>
      <c r="AV56" s="262" t="str">
        <f t="shared" si="8"/>
        <v/>
      </c>
      <c r="AW56" s="263" t="str">
        <f t="shared" si="9"/>
        <v/>
      </c>
      <c r="AX56" s="264" t="str">
        <f t="shared" si="10"/>
        <v/>
      </c>
      <c r="AY56" s="263" t="str">
        <f t="shared" si="11"/>
        <v/>
      </c>
      <c r="AZ56" s="264" t="str">
        <f t="shared" si="12"/>
        <v/>
      </c>
      <c r="BA56" s="282" t="str">
        <f t="shared" si="13"/>
        <v/>
      </c>
      <c r="BB56" s="261"/>
      <c r="BC56" s="283"/>
      <c r="BD56" s="283"/>
      <c r="BE56" s="283"/>
      <c r="BF56" s="283"/>
      <c r="BG56" s="283"/>
      <c r="BH56" s="283"/>
      <c r="BI56" s="283"/>
      <c r="BJ56" s="142"/>
      <c r="BK56" s="127" t="e">
        <f t="shared" si="14"/>
        <v>#N/A</v>
      </c>
      <c r="BL56" s="127" t="e">
        <f t="shared" si="15"/>
        <v>#N/A</v>
      </c>
      <c r="BM56" s="127" t="e">
        <f t="shared" si="16"/>
        <v>#N/A</v>
      </c>
      <c r="BN56" s="127" t="e">
        <f t="shared" si="17"/>
        <v>#N/A</v>
      </c>
      <c r="BO56" s="127" t="e">
        <f t="shared" si="18"/>
        <v>#N/A</v>
      </c>
      <c r="BP56" s="127" t="e">
        <f t="shared" si="19"/>
        <v>#N/A</v>
      </c>
      <c r="BQ56" s="127" t="e">
        <f t="shared" si="20"/>
        <v>#N/A</v>
      </c>
      <c r="BR56" s="127" t="e">
        <f t="shared" si="21"/>
        <v>#N/A</v>
      </c>
      <c r="BS56" s="127" t="e">
        <f t="shared" si="22"/>
        <v>#N/A</v>
      </c>
      <c r="BT56" s="127" t="e">
        <f t="shared" si="23"/>
        <v>#N/A</v>
      </c>
      <c r="BU56" s="142" t="e">
        <f t="shared" si="24"/>
        <v>#N/A</v>
      </c>
      <c r="BV56" s="142" t="e">
        <f t="shared" si="25"/>
        <v>#N/A</v>
      </c>
      <c r="BW56" s="142"/>
      <c r="BX56" s="142"/>
      <c r="BY56" s="142"/>
    </row>
    <row r="57" spans="1:77" ht="12.75" customHeight="1">
      <c r="A57" s="1">
        <f>IF('СПИСОК КЛАССА'!N57&gt;0,1,0)</f>
        <v>0</v>
      </c>
      <c r="B57" s="237">
        <v>33</v>
      </c>
      <c r="C57" s="60" t="str">
        <f>IF(NOT(ISBLANK('СПИСОК КЛАССА'!C57)),'СПИСОК КЛАССА'!C57,"")</f>
        <v/>
      </c>
      <c r="D57" s="84" t="str">
        <f>IF(NOT(ISBLANK('СПИСОК КЛАССА'!D57)),IF($A57=1,'СПИСОК КЛАССА'!D57, "УЧЕНИК НЕ ВЫПОЛНЯЛ РАБОТУ"),"")</f>
        <v/>
      </c>
      <c r="E57" s="183" t="str">
        <f>IF($C57&lt;&gt;"",'СПИСОК КЛАССА'!N57,"")</f>
        <v/>
      </c>
      <c r="F57" s="136"/>
      <c r="G57" s="136"/>
      <c r="H57" s="136"/>
      <c r="I57" s="136"/>
      <c r="J57" s="136"/>
      <c r="K57" s="136"/>
      <c r="L57" s="136"/>
      <c r="M57" s="136"/>
      <c r="N57" s="136"/>
      <c r="O57" s="136"/>
      <c r="P57" s="136"/>
      <c r="Q57" s="136"/>
      <c r="R57" s="136"/>
      <c r="S57" s="136"/>
      <c r="T57" s="136"/>
      <c r="U57" s="136"/>
      <c r="V57" s="136"/>
      <c r="W57" s="136"/>
      <c r="X57" s="136"/>
      <c r="Y57" s="136"/>
      <c r="Z57" s="136"/>
      <c r="AA57" s="136"/>
      <c r="AB57" s="127"/>
      <c r="AC57" s="127"/>
      <c r="AD57" s="127"/>
      <c r="AE57" s="127"/>
      <c r="AF57" s="127"/>
      <c r="AG57" s="61"/>
      <c r="AH57" s="61"/>
      <c r="AI57" s="61"/>
      <c r="AJ57" s="61"/>
      <c r="AK57" s="61"/>
      <c r="AL57" s="61"/>
      <c r="AM57" s="61"/>
      <c r="AN57" s="61"/>
      <c r="AO57" s="61"/>
      <c r="AP57" s="61"/>
      <c r="AQ57" s="61"/>
      <c r="AR57" s="61"/>
      <c r="AS57" s="61"/>
      <c r="AT57" s="99"/>
      <c r="AU57" s="371" t="str">
        <f t="shared" ca="1" si="7"/>
        <v/>
      </c>
      <c r="AV57" s="262" t="str">
        <f t="shared" si="8"/>
        <v/>
      </c>
      <c r="AW57" s="263" t="str">
        <f t="shared" si="9"/>
        <v/>
      </c>
      <c r="AX57" s="264" t="str">
        <f t="shared" si="10"/>
        <v/>
      </c>
      <c r="AY57" s="263" t="str">
        <f t="shared" si="11"/>
        <v/>
      </c>
      <c r="AZ57" s="264" t="str">
        <f t="shared" si="12"/>
        <v/>
      </c>
      <c r="BA57" s="282" t="str">
        <f t="shared" si="13"/>
        <v/>
      </c>
      <c r="BB57" s="261"/>
      <c r="BC57" s="283"/>
      <c r="BD57" s="283"/>
      <c r="BE57" s="283"/>
      <c r="BF57" s="283"/>
      <c r="BG57" s="283"/>
      <c r="BH57" s="283"/>
      <c r="BI57" s="283"/>
      <c r="BJ57" s="142"/>
      <c r="BK57" s="127" t="e">
        <f t="shared" si="14"/>
        <v>#N/A</v>
      </c>
      <c r="BL57" s="127" t="e">
        <f t="shared" si="15"/>
        <v>#N/A</v>
      </c>
      <c r="BM57" s="127" t="e">
        <f t="shared" si="16"/>
        <v>#N/A</v>
      </c>
      <c r="BN57" s="127" t="e">
        <f t="shared" si="17"/>
        <v>#N/A</v>
      </c>
      <c r="BO57" s="127" t="e">
        <f t="shared" si="18"/>
        <v>#N/A</v>
      </c>
      <c r="BP57" s="127" t="e">
        <f t="shared" si="19"/>
        <v>#N/A</v>
      </c>
      <c r="BQ57" s="127" t="e">
        <f t="shared" si="20"/>
        <v>#N/A</v>
      </c>
      <c r="BR57" s="127" t="e">
        <f t="shared" si="21"/>
        <v>#N/A</v>
      </c>
      <c r="BS57" s="127" t="e">
        <f t="shared" si="22"/>
        <v>#N/A</v>
      </c>
      <c r="BT57" s="127" t="e">
        <f t="shared" si="23"/>
        <v>#N/A</v>
      </c>
      <c r="BU57" s="142" t="e">
        <f t="shared" si="24"/>
        <v>#N/A</v>
      </c>
      <c r="BV57" s="142" t="e">
        <f t="shared" si="25"/>
        <v>#N/A</v>
      </c>
      <c r="BW57" s="142"/>
      <c r="BX57" s="142"/>
      <c r="BY57" s="142"/>
    </row>
    <row r="58" spans="1:77" ht="12.75" customHeight="1">
      <c r="A58" s="1">
        <f>IF('СПИСОК КЛАССА'!N58&gt;0,1,0)</f>
        <v>0</v>
      </c>
      <c r="B58" s="237">
        <v>34</v>
      </c>
      <c r="C58" s="60" t="str">
        <f>IF(NOT(ISBLANK('СПИСОК КЛАССА'!C58)),'СПИСОК КЛАССА'!C58,"")</f>
        <v/>
      </c>
      <c r="D58" s="84" t="str">
        <f>IF(NOT(ISBLANK('СПИСОК КЛАССА'!D58)),IF($A58=1,'СПИСОК КЛАССА'!D58, "УЧЕНИК НЕ ВЫПОЛНЯЛ РАБОТУ"),"")</f>
        <v/>
      </c>
      <c r="E58" s="183" t="str">
        <f>IF($C58&lt;&gt;"",'СПИСОК КЛАССА'!N58,"")</f>
        <v/>
      </c>
      <c r="F58" s="136"/>
      <c r="G58" s="136"/>
      <c r="H58" s="136"/>
      <c r="I58" s="136"/>
      <c r="J58" s="136"/>
      <c r="K58" s="136"/>
      <c r="L58" s="136"/>
      <c r="M58" s="136"/>
      <c r="N58" s="136"/>
      <c r="O58" s="136"/>
      <c r="P58" s="136"/>
      <c r="Q58" s="136"/>
      <c r="R58" s="136"/>
      <c r="S58" s="136"/>
      <c r="T58" s="136"/>
      <c r="U58" s="136"/>
      <c r="V58" s="136"/>
      <c r="W58" s="136"/>
      <c r="X58" s="136"/>
      <c r="Y58" s="136"/>
      <c r="Z58" s="136"/>
      <c r="AA58" s="136"/>
      <c r="AB58" s="127"/>
      <c r="AC58" s="127"/>
      <c r="AD58" s="127"/>
      <c r="AE58" s="127"/>
      <c r="AF58" s="127"/>
      <c r="AG58" s="61"/>
      <c r="AH58" s="61"/>
      <c r="AI58" s="61"/>
      <c r="AJ58" s="61"/>
      <c r="AK58" s="61"/>
      <c r="AL58" s="61"/>
      <c r="AM58" s="61"/>
      <c r="AN58" s="61"/>
      <c r="AO58" s="61"/>
      <c r="AP58" s="61"/>
      <c r="AQ58" s="61"/>
      <c r="AR58" s="61"/>
      <c r="AS58" s="61"/>
      <c r="AT58" s="99"/>
      <c r="AU58" s="371" t="str">
        <f t="shared" ca="1" si="7"/>
        <v/>
      </c>
      <c r="AV58" s="262" t="str">
        <f t="shared" si="8"/>
        <v/>
      </c>
      <c r="AW58" s="263" t="str">
        <f t="shared" si="9"/>
        <v/>
      </c>
      <c r="AX58" s="264" t="str">
        <f t="shared" si="10"/>
        <v/>
      </c>
      <c r="AY58" s="263" t="str">
        <f t="shared" si="11"/>
        <v/>
      </c>
      <c r="AZ58" s="264" t="str">
        <f t="shared" si="12"/>
        <v/>
      </c>
      <c r="BA58" s="282" t="str">
        <f t="shared" si="13"/>
        <v/>
      </c>
      <c r="BB58" s="261"/>
      <c r="BC58" s="283"/>
      <c r="BD58" s="283"/>
      <c r="BE58" s="283"/>
      <c r="BF58" s="283"/>
      <c r="BG58" s="283"/>
      <c r="BH58" s="283"/>
      <c r="BI58" s="283"/>
      <c r="BJ58" s="142"/>
      <c r="BK58" s="127" t="e">
        <f t="shared" si="14"/>
        <v>#N/A</v>
      </c>
      <c r="BL58" s="127" t="e">
        <f t="shared" si="15"/>
        <v>#N/A</v>
      </c>
      <c r="BM58" s="127" t="e">
        <f t="shared" si="16"/>
        <v>#N/A</v>
      </c>
      <c r="BN58" s="127" t="e">
        <f t="shared" si="17"/>
        <v>#N/A</v>
      </c>
      <c r="BO58" s="127" t="e">
        <f t="shared" si="18"/>
        <v>#N/A</v>
      </c>
      <c r="BP58" s="127" t="e">
        <f t="shared" si="19"/>
        <v>#N/A</v>
      </c>
      <c r="BQ58" s="127" t="e">
        <f t="shared" si="20"/>
        <v>#N/A</v>
      </c>
      <c r="BR58" s="127" t="e">
        <f t="shared" si="21"/>
        <v>#N/A</v>
      </c>
      <c r="BS58" s="127" t="e">
        <f t="shared" si="22"/>
        <v>#N/A</v>
      </c>
      <c r="BT58" s="127" t="e">
        <f t="shared" si="23"/>
        <v>#N/A</v>
      </c>
      <c r="BU58" s="142" t="e">
        <f t="shared" si="24"/>
        <v>#N/A</v>
      </c>
      <c r="BV58" s="142" t="e">
        <f t="shared" si="25"/>
        <v>#N/A</v>
      </c>
      <c r="BW58" s="142"/>
      <c r="BX58" s="142"/>
      <c r="BY58" s="142"/>
    </row>
    <row r="59" spans="1:77" ht="12.75" customHeight="1">
      <c r="A59" s="1">
        <f>IF('СПИСОК КЛАССА'!N59&gt;0,1,0)</f>
        <v>0</v>
      </c>
      <c r="B59" s="237">
        <v>35</v>
      </c>
      <c r="C59" s="60" t="str">
        <f>IF(NOT(ISBLANK('СПИСОК КЛАССА'!C59)),'СПИСОК КЛАССА'!C59,"")</f>
        <v/>
      </c>
      <c r="D59" s="84" t="str">
        <f>IF(NOT(ISBLANK('СПИСОК КЛАССА'!D59)),IF($A59=1,'СПИСОК КЛАССА'!D59, "УЧЕНИК НЕ ВЫПОЛНЯЛ РАБОТУ"),"")</f>
        <v/>
      </c>
      <c r="E59" s="183" t="str">
        <f>IF($C59&lt;&gt;"",'СПИСОК КЛАССА'!N59,"")</f>
        <v/>
      </c>
      <c r="F59" s="136"/>
      <c r="G59" s="136"/>
      <c r="H59" s="136"/>
      <c r="I59" s="136"/>
      <c r="J59" s="136"/>
      <c r="K59" s="136"/>
      <c r="L59" s="136"/>
      <c r="M59" s="136"/>
      <c r="N59" s="136"/>
      <c r="O59" s="136"/>
      <c r="P59" s="136"/>
      <c r="Q59" s="136"/>
      <c r="R59" s="136"/>
      <c r="S59" s="136"/>
      <c r="T59" s="136"/>
      <c r="U59" s="136"/>
      <c r="V59" s="136"/>
      <c r="W59" s="136"/>
      <c r="X59" s="136"/>
      <c r="Y59" s="136"/>
      <c r="Z59" s="136"/>
      <c r="AA59" s="136"/>
      <c r="AB59" s="127"/>
      <c r="AC59" s="127"/>
      <c r="AD59" s="127"/>
      <c r="AE59" s="127"/>
      <c r="AF59" s="127"/>
      <c r="AG59" s="61"/>
      <c r="AH59" s="61"/>
      <c r="AI59" s="61"/>
      <c r="AJ59" s="61"/>
      <c r="AK59" s="61"/>
      <c r="AL59" s="61"/>
      <c r="AM59" s="61"/>
      <c r="AN59" s="61"/>
      <c r="AO59" s="61"/>
      <c r="AP59" s="61"/>
      <c r="AQ59" s="61"/>
      <c r="AR59" s="61"/>
      <c r="AS59" s="61"/>
      <c r="AT59" s="99"/>
      <c r="AU59" s="371" t="str">
        <f t="shared" ca="1" si="7"/>
        <v/>
      </c>
      <c r="AV59" s="262" t="str">
        <f t="shared" si="8"/>
        <v/>
      </c>
      <c r="AW59" s="263" t="str">
        <f t="shared" si="9"/>
        <v/>
      </c>
      <c r="AX59" s="264" t="str">
        <f t="shared" si="10"/>
        <v/>
      </c>
      <c r="AY59" s="263" t="str">
        <f t="shared" si="11"/>
        <v/>
      </c>
      <c r="AZ59" s="264" t="str">
        <f t="shared" si="12"/>
        <v/>
      </c>
      <c r="BA59" s="282" t="str">
        <f t="shared" si="13"/>
        <v/>
      </c>
      <c r="BB59" s="261"/>
      <c r="BC59" s="283"/>
      <c r="BD59" s="283"/>
      <c r="BE59" s="283"/>
      <c r="BF59" s="283"/>
      <c r="BG59" s="283"/>
      <c r="BH59" s="283"/>
      <c r="BI59" s="283"/>
      <c r="BJ59" s="142"/>
      <c r="BK59" s="127" t="e">
        <f t="shared" si="14"/>
        <v>#N/A</v>
      </c>
      <c r="BL59" s="127" t="e">
        <f t="shared" si="15"/>
        <v>#N/A</v>
      </c>
      <c r="BM59" s="127" t="e">
        <f t="shared" si="16"/>
        <v>#N/A</v>
      </c>
      <c r="BN59" s="127" t="e">
        <f t="shared" si="17"/>
        <v>#N/A</v>
      </c>
      <c r="BO59" s="127" t="e">
        <f t="shared" si="18"/>
        <v>#N/A</v>
      </c>
      <c r="BP59" s="127" t="e">
        <f t="shared" si="19"/>
        <v>#N/A</v>
      </c>
      <c r="BQ59" s="127" t="e">
        <f t="shared" si="20"/>
        <v>#N/A</v>
      </c>
      <c r="BR59" s="127" t="e">
        <f t="shared" si="21"/>
        <v>#N/A</v>
      </c>
      <c r="BS59" s="127" t="e">
        <f t="shared" si="22"/>
        <v>#N/A</v>
      </c>
      <c r="BT59" s="127" t="e">
        <f t="shared" si="23"/>
        <v>#N/A</v>
      </c>
      <c r="BU59" s="142" t="e">
        <f t="shared" si="24"/>
        <v>#N/A</v>
      </c>
      <c r="BV59" s="142" t="e">
        <f t="shared" si="25"/>
        <v>#N/A</v>
      </c>
      <c r="BW59" s="142"/>
      <c r="BX59" s="142"/>
      <c r="BY59" s="142"/>
    </row>
    <row r="60" spans="1:77" ht="12.75" customHeight="1">
      <c r="A60" s="1">
        <f>IF('СПИСОК КЛАССА'!N60&gt;0,1,0)</f>
        <v>0</v>
      </c>
      <c r="B60" s="237">
        <v>36</v>
      </c>
      <c r="C60" s="60" t="str">
        <f>IF(NOT(ISBLANK('СПИСОК КЛАССА'!C60)),'СПИСОК КЛАССА'!C60,"")</f>
        <v/>
      </c>
      <c r="D60" s="84" t="str">
        <f>IF(NOT(ISBLANK('СПИСОК КЛАССА'!D60)),IF($A60=1,'СПИСОК КЛАССА'!D60, "УЧЕНИК НЕ ВЫПОЛНЯЛ РАБОТУ"),"")</f>
        <v/>
      </c>
      <c r="E60" s="183" t="str">
        <f>IF($C60&lt;&gt;"",'СПИСОК КЛАССА'!N60,"")</f>
        <v/>
      </c>
      <c r="F60" s="136"/>
      <c r="G60" s="136"/>
      <c r="H60" s="136"/>
      <c r="I60" s="136"/>
      <c r="J60" s="136"/>
      <c r="K60" s="136"/>
      <c r="L60" s="136"/>
      <c r="M60" s="136"/>
      <c r="N60" s="136"/>
      <c r="O60" s="136"/>
      <c r="P60" s="136"/>
      <c r="Q60" s="136"/>
      <c r="R60" s="136"/>
      <c r="S60" s="136"/>
      <c r="T60" s="136"/>
      <c r="U60" s="136"/>
      <c r="V60" s="136"/>
      <c r="W60" s="136"/>
      <c r="X60" s="136"/>
      <c r="Y60" s="136"/>
      <c r="Z60" s="136"/>
      <c r="AA60" s="136"/>
      <c r="AB60" s="127"/>
      <c r="AC60" s="127"/>
      <c r="AD60" s="127"/>
      <c r="AE60" s="127"/>
      <c r="AF60" s="127"/>
      <c r="AG60" s="61"/>
      <c r="AH60" s="61"/>
      <c r="AI60" s="61"/>
      <c r="AJ60" s="61"/>
      <c r="AK60" s="61"/>
      <c r="AL60" s="61"/>
      <c r="AM60" s="61"/>
      <c r="AN60" s="61"/>
      <c r="AO60" s="61"/>
      <c r="AP60" s="61"/>
      <c r="AQ60" s="61"/>
      <c r="AR60" s="61"/>
      <c r="AS60" s="61"/>
      <c r="AT60" s="99"/>
      <c r="AU60" s="371" t="str">
        <f t="shared" ca="1" si="7"/>
        <v/>
      </c>
      <c r="AV60" s="262" t="str">
        <f t="shared" si="8"/>
        <v/>
      </c>
      <c r="AW60" s="263" t="str">
        <f t="shared" si="9"/>
        <v/>
      </c>
      <c r="AX60" s="264" t="str">
        <f t="shared" si="10"/>
        <v/>
      </c>
      <c r="AY60" s="263" t="str">
        <f t="shared" si="11"/>
        <v/>
      </c>
      <c r="AZ60" s="264" t="str">
        <f t="shared" si="12"/>
        <v/>
      </c>
      <c r="BA60" s="282" t="str">
        <f t="shared" si="13"/>
        <v/>
      </c>
      <c r="BB60" s="261"/>
      <c r="BC60" s="283"/>
      <c r="BD60" s="283"/>
      <c r="BE60" s="283"/>
      <c r="BF60" s="283"/>
      <c r="BG60" s="283"/>
      <c r="BH60" s="283"/>
      <c r="BI60" s="283"/>
      <c r="BJ60" s="142"/>
      <c r="BK60" s="127" t="e">
        <f t="shared" si="14"/>
        <v>#N/A</v>
      </c>
      <c r="BL60" s="127" t="e">
        <f t="shared" si="15"/>
        <v>#N/A</v>
      </c>
      <c r="BM60" s="127" t="e">
        <f t="shared" si="16"/>
        <v>#N/A</v>
      </c>
      <c r="BN60" s="127" t="e">
        <f t="shared" si="17"/>
        <v>#N/A</v>
      </c>
      <c r="BO60" s="127" t="e">
        <f t="shared" si="18"/>
        <v>#N/A</v>
      </c>
      <c r="BP60" s="127" t="e">
        <f t="shared" si="19"/>
        <v>#N/A</v>
      </c>
      <c r="BQ60" s="127" t="e">
        <f t="shared" si="20"/>
        <v>#N/A</v>
      </c>
      <c r="BR60" s="127" t="e">
        <f t="shared" si="21"/>
        <v>#N/A</v>
      </c>
      <c r="BS60" s="127" t="e">
        <f t="shared" si="22"/>
        <v>#N/A</v>
      </c>
      <c r="BT60" s="127" t="e">
        <f t="shared" si="23"/>
        <v>#N/A</v>
      </c>
      <c r="BU60" s="142" t="e">
        <f t="shared" si="24"/>
        <v>#N/A</v>
      </c>
      <c r="BV60" s="142" t="e">
        <f t="shared" si="25"/>
        <v>#N/A</v>
      </c>
      <c r="BW60" s="142"/>
      <c r="BX60" s="142"/>
      <c r="BY60" s="142"/>
    </row>
    <row r="61" spans="1:77" ht="12.75" customHeight="1">
      <c r="A61" s="1">
        <f>IF('СПИСОК КЛАССА'!N61&gt;0,1,0)</f>
        <v>0</v>
      </c>
      <c r="B61" s="237">
        <v>37</v>
      </c>
      <c r="C61" s="60" t="str">
        <f>IF(NOT(ISBLANK('СПИСОК КЛАССА'!C61)),'СПИСОК КЛАССА'!C61,"")</f>
        <v/>
      </c>
      <c r="D61" s="84" t="str">
        <f>IF(NOT(ISBLANK('СПИСОК КЛАССА'!D61)),IF($A61=1,'СПИСОК КЛАССА'!D61, "УЧЕНИК НЕ ВЫПОЛНЯЛ РАБОТУ"),"")</f>
        <v/>
      </c>
      <c r="E61" s="183" t="str">
        <f>IF($C61&lt;&gt;"",'СПИСОК КЛАССА'!N61,"")</f>
        <v/>
      </c>
      <c r="F61" s="136"/>
      <c r="G61" s="136"/>
      <c r="H61" s="136"/>
      <c r="I61" s="136"/>
      <c r="J61" s="136"/>
      <c r="K61" s="136"/>
      <c r="L61" s="136"/>
      <c r="M61" s="136"/>
      <c r="N61" s="136"/>
      <c r="O61" s="136"/>
      <c r="P61" s="136"/>
      <c r="Q61" s="136"/>
      <c r="R61" s="136"/>
      <c r="S61" s="136"/>
      <c r="T61" s="136"/>
      <c r="U61" s="136"/>
      <c r="V61" s="136"/>
      <c r="W61" s="136"/>
      <c r="X61" s="136"/>
      <c r="Y61" s="136"/>
      <c r="Z61" s="136"/>
      <c r="AA61" s="136"/>
      <c r="AB61" s="127"/>
      <c r="AC61" s="127"/>
      <c r="AD61" s="127"/>
      <c r="AE61" s="127"/>
      <c r="AF61" s="127"/>
      <c r="AG61" s="61"/>
      <c r="AH61" s="61"/>
      <c r="AI61" s="61"/>
      <c r="AJ61" s="61"/>
      <c r="AK61" s="61"/>
      <c r="AL61" s="61"/>
      <c r="AM61" s="61"/>
      <c r="AN61" s="61"/>
      <c r="AO61" s="61"/>
      <c r="AP61" s="61"/>
      <c r="AQ61" s="61"/>
      <c r="AR61" s="61"/>
      <c r="AS61" s="61"/>
      <c r="AT61" s="99"/>
      <c r="AU61" s="371" t="str">
        <f t="shared" ca="1" si="7"/>
        <v/>
      </c>
      <c r="AV61" s="262" t="str">
        <f t="shared" si="8"/>
        <v/>
      </c>
      <c r="AW61" s="263" t="str">
        <f t="shared" si="9"/>
        <v/>
      </c>
      <c r="AX61" s="264" t="str">
        <f t="shared" si="10"/>
        <v/>
      </c>
      <c r="AY61" s="263" t="str">
        <f t="shared" si="11"/>
        <v/>
      </c>
      <c r="AZ61" s="264" t="str">
        <f t="shared" si="12"/>
        <v/>
      </c>
      <c r="BA61" s="282" t="str">
        <f t="shared" si="13"/>
        <v/>
      </c>
      <c r="BB61" s="261"/>
      <c r="BC61" s="283"/>
      <c r="BD61" s="283"/>
      <c r="BE61" s="283"/>
      <c r="BF61" s="283"/>
      <c r="BG61" s="283"/>
      <c r="BH61" s="283"/>
      <c r="BI61" s="283"/>
      <c r="BJ61" s="142"/>
      <c r="BK61" s="127" t="e">
        <f t="shared" si="14"/>
        <v>#N/A</v>
      </c>
      <c r="BL61" s="127" t="e">
        <f t="shared" si="15"/>
        <v>#N/A</v>
      </c>
      <c r="BM61" s="127" t="e">
        <f t="shared" si="16"/>
        <v>#N/A</v>
      </c>
      <c r="BN61" s="127" t="e">
        <f t="shared" si="17"/>
        <v>#N/A</v>
      </c>
      <c r="BO61" s="127" t="e">
        <f t="shared" si="18"/>
        <v>#N/A</v>
      </c>
      <c r="BP61" s="127" t="e">
        <f t="shared" si="19"/>
        <v>#N/A</v>
      </c>
      <c r="BQ61" s="127" t="e">
        <f t="shared" si="20"/>
        <v>#N/A</v>
      </c>
      <c r="BR61" s="127" t="e">
        <f t="shared" si="21"/>
        <v>#N/A</v>
      </c>
      <c r="BS61" s="127" t="e">
        <f t="shared" si="22"/>
        <v>#N/A</v>
      </c>
      <c r="BT61" s="127" t="e">
        <f t="shared" si="23"/>
        <v>#N/A</v>
      </c>
      <c r="BU61" s="142" t="e">
        <f t="shared" si="24"/>
        <v>#N/A</v>
      </c>
      <c r="BV61" s="142" t="e">
        <f t="shared" si="25"/>
        <v>#N/A</v>
      </c>
      <c r="BW61" s="142"/>
      <c r="BX61" s="142"/>
      <c r="BY61" s="142"/>
    </row>
    <row r="62" spans="1:77" ht="12.75" customHeight="1">
      <c r="A62" s="1">
        <f>IF('СПИСОК КЛАССА'!N62&gt;0,1,0)</f>
        <v>0</v>
      </c>
      <c r="B62" s="237">
        <v>38</v>
      </c>
      <c r="C62" s="60" t="str">
        <f>IF(NOT(ISBLANK('СПИСОК КЛАССА'!C62)),'СПИСОК КЛАССА'!C62,"")</f>
        <v/>
      </c>
      <c r="D62" s="84" t="str">
        <f>IF(NOT(ISBLANK('СПИСОК КЛАССА'!D62)),IF($A62=1,'СПИСОК КЛАССА'!D62, "УЧЕНИК НЕ ВЫПОЛНЯЛ РАБОТУ"),"")</f>
        <v/>
      </c>
      <c r="E62" s="183" t="str">
        <f>IF($C62&lt;&gt;"",'СПИСОК КЛАССА'!N62,"")</f>
        <v/>
      </c>
      <c r="F62" s="136"/>
      <c r="G62" s="136"/>
      <c r="H62" s="136"/>
      <c r="I62" s="136"/>
      <c r="J62" s="136"/>
      <c r="K62" s="136"/>
      <c r="L62" s="136"/>
      <c r="M62" s="136"/>
      <c r="N62" s="136"/>
      <c r="O62" s="136"/>
      <c r="P62" s="136"/>
      <c r="Q62" s="136"/>
      <c r="R62" s="136"/>
      <c r="S62" s="136"/>
      <c r="T62" s="136"/>
      <c r="U62" s="136"/>
      <c r="V62" s="136"/>
      <c r="W62" s="136"/>
      <c r="X62" s="136"/>
      <c r="Y62" s="136"/>
      <c r="Z62" s="136"/>
      <c r="AA62" s="136"/>
      <c r="AB62" s="127"/>
      <c r="AC62" s="127"/>
      <c r="AD62" s="127"/>
      <c r="AE62" s="127"/>
      <c r="AF62" s="127"/>
      <c r="AG62" s="61"/>
      <c r="AH62" s="61"/>
      <c r="AI62" s="61"/>
      <c r="AJ62" s="61"/>
      <c r="AK62" s="61"/>
      <c r="AL62" s="61"/>
      <c r="AM62" s="61"/>
      <c r="AN62" s="61"/>
      <c r="AO62" s="61"/>
      <c r="AP62" s="61"/>
      <c r="AQ62" s="61"/>
      <c r="AR62" s="61"/>
      <c r="AS62" s="61"/>
      <c r="AT62" s="99"/>
      <c r="AU62" s="371" t="str">
        <f t="shared" ca="1" si="7"/>
        <v/>
      </c>
      <c r="AV62" s="262" t="str">
        <f t="shared" si="8"/>
        <v/>
      </c>
      <c r="AW62" s="263" t="str">
        <f t="shared" si="9"/>
        <v/>
      </c>
      <c r="AX62" s="264" t="str">
        <f t="shared" si="10"/>
        <v/>
      </c>
      <c r="AY62" s="263" t="str">
        <f t="shared" si="11"/>
        <v/>
      </c>
      <c r="AZ62" s="264" t="str">
        <f t="shared" si="12"/>
        <v/>
      </c>
      <c r="BA62" s="282" t="str">
        <f t="shared" si="13"/>
        <v/>
      </c>
      <c r="BB62" s="261"/>
      <c r="BC62" s="283"/>
      <c r="BD62" s="283"/>
      <c r="BE62" s="283"/>
      <c r="BF62" s="283"/>
      <c r="BG62" s="283"/>
      <c r="BH62" s="283"/>
      <c r="BI62" s="283"/>
      <c r="BJ62" s="142"/>
      <c r="BK62" s="127" t="e">
        <f t="shared" si="14"/>
        <v>#N/A</v>
      </c>
      <c r="BL62" s="127" t="e">
        <f t="shared" si="15"/>
        <v>#N/A</v>
      </c>
      <c r="BM62" s="127" t="e">
        <f t="shared" si="16"/>
        <v>#N/A</v>
      </c>
      <c r="BN62" s="127" t="e">
        <f t="shared" si="17"/>
        <v>#N/A</v>
      </c>
      <c r="BO62" s="127" t="e">
        <f t="shared" si="18"/>
        <v>#N/A</v>
      </c>
      <c r="BP62" s="127" t="e">
        <f t="shared" si="19"/>
        <v>#N/A</v>
      </c>
      <c r="BQ62" s="127" t="e">
        <f t="shared" si="20"/>
        <v>#N/A</v>
      </c>
      <c r="BR62" s="127" t="e">
        <f t="shared" si="21"/>
        <v>#N/A</v>
      </c>
      <c r="BS62" s="127" t="e">
        <f t="shared" si="22"/>
        <v>#N/A</v>
      </c>
      <c r="BT62" s="127" t="e">
        <f t="shared" si="23"/>
        <v>#N/A</v>
      </c>
      <c r="BU62" s="142" t="e">
        <f t="shared" si="24"/>
        <v>#N/A</v>
      </c>
      <c r="BV62" s="142" t="e">
        <f t="shared" si="25"/>
        <v>#N/A</v>
      </c>
      <c r="BW62" s="142"/>
      <c r="BX62" s="142"/>
      <c r="BY62" s="142"/>
    </row>
    <row r="63" spans="1:77" ht="12.75" customHeight="1">
      <c r="A63" s="1">
        <f>IF('СПИСОК КЛАССА'!N63&gt;0,1,0)</f>
        <v>0</v>
      </c>
      <c r="B63" s="237">
        <v>39</v>
      </c>
      <c r="C63" s="60" t="str">
        <f>IF(NOT(ISBLANK('СПИСОК КЛАССА'!C63)),'СПИСОК КЛАССА'!C63,"")</f>
        <v/>
      </c>
      <c r="D63" s="84" t="str">
        <f>IF(NOT(ISBLANK('СПИСОК КЛАССА'!D63)),IF($A63=1,'СПИСОК КЛАССА'!D63, "УЧЕНИК НЕ ВЫПОЛНЯЛ РАБОТУ"),"")</f>
        <v/>
      </c>
      <c r="E63" s="183" t="str">
        <f>IF($C63&lt;&gt;"",'СПИСОК КЛАССА'!N63,"")</f>
        <v/>
      </c>
      <c r="F63" s="136"/>
      <c r="G63" s="136"/>
      <c r="H63" s="136"/>
      <c r="I63" s="136"/>
      <c r="J63" s="136"/>
      <c r="K63" s="136"/>
      <c r="L63" s="136"/>
      <c r="M63" s="136"/>
      <c r="N63" s="136"/>
      <c r="O63" s="136"/>
      <c r="P63" s="136"/>
      <c r="Q63" s="136"/>
      <c r="R63" s="136"/>
      <c r="S63" s="136"/>
      <c r="T63" s="136"/>
      <c r="U63" s="136"/>
      <c r="V63" s="136"/>
      <c r="W63" s="136"/>
      <c r="X63" s="136"/>
      <c r="Y63" s="136"/>
      <c r="Z63" s="136"/>
      <c r="AA63" s="136"/>
      <c r="AB63" s="127"/>
      <c r="AC63" s="127"/>
      <c r="AD63" s="127"/>
      <c r="AE63" s="127"/>
      <c r="AF63" s="127"/>
      <c r="AG63" s="85"/>
      <c r="AH63" s="85"/>
      <c r="AI63" s="85"/>
      <c r="AJ63" s="85"/>
      <c r="AK63" s="85"/>
      <c r="AL63" s="85"/>
      <c r="AM63" s="85"/>
      <c r="AN63" s="85"/>
      <c r="AO63" s="85"/>
      <c r="AP63" s="85"/>
      <c r="AQ63" s="85"/>
      <c r="AR63" s="85"/>
      <c r="AS63" s="85"/>
      <c r="AT63" s="99"/>
      <c r="AU63" s="371" t="str">
        <f t="shared" ca="1" si="7"/>
        <v/>
      </c>
      <c r="AV63" s="262" t="str">
        <f t="shared" si="8"/>
        <v/>
      </c>
      <c r="AW63" s="263" t="str">
        <f t="shared" si="9"/>
        <v/>
      </c>
      <c r="AX63" s="264" t="str">
        <f t="shared" si="10"/>
        <v/>
      </c>
      <c r="AY63" s="263" t="str">
        <f t="shared" si="11"/>
        <v/>
      </c>
      <c r="AZ63" s="264" t="str">
        <f t="shared" si="12"/>
        <v/>
      </c>
      <c r="BA63" s="282" t="str">
        <f t="shared" si="13"/>
        <v/>
      </c>
      <c r="BB63" s="261"/>
      <c r="BC63" s="283"/>
      <c r="BD63" s="283"/>
      <c r="BE63" s="283"/>
      <c r="BF63" s="283"/>
      <c r="BG63" s="283"/>
      <c r="BH63" s="283"/>
      <c r="BI63" s="283"/>
      <c r="BJ63" s="142"/>
      <c r="BK63" s="127" t="e">
        <f t="shared" si="14"/>
        <v>#N/A</v>
      </c>
      <c r="BL63" s="127" t="e">
        <f t="shared" si="15"/>
        <v>#N/A</v>
      </c>
      <c r="BM63" s="127" t="e">
        <f t="shared" si="16"/>
        <v>#N/A</v>
      </c>
      <c r="BN63" s="127" t="e">
        <f t="shared" si="17"/>
        <v>#N/A</v>
      </c>
      <c r="BO63" s="127" t="e">
        <f t="shared" si="18"/>
        <v>#N/A</v>
      </c>
      <c r="BP63" s="127" t="e">
        <f t="shared" si="19"/>
        <v>#N/A</v>
      </c>
      <c r="BQ63" s="127" t="e">
        <f t="shared" si="20"/>
        <v>#N/A</v>
      </c>
      <c r="BR63" s="127" t="e">
        <f t="shared" si="21"/>
        <v>#N/A</v>
      </c>
      <c r="BS63" s="127" t="e">
        <f t="shared" si="22"/>
        <v>#N/A</v>
      </c>
      <c r="BT63" s="127" t="e">
        <f t="shared" si="23"/>
        <v>#N/A</v>
      </c>
      <c r="BU63" s="142" t="e">
        <f t="shared" si="24"/>
        <v>#N/A</v>
      </c>
      <c r="BV63" s="142" t="e">
        <f t="shared" si="25"/>
        <v>#N/A</v>
      </c>
      <c r="BW63" s="142"/>
      <c r="BX63" s="142"/>
      <c r="BY63" s="142"/>
    </row>
    <row r="64" spans="1:77" ht="12.75" customHeight="1" thickBot="1">
      <c r="A64" s="1">
        <f>IF('СПИСОК КЛАССА'!N64&gt;0,1,0)</f>
        <v>0</v>
      </c>
      <c r="B64" s="238">
        <v>40</v>
      </c>
      <c r="C64" s="239" t="str">
        <f>IF(NOT(ISBLANK('СПИСОК КЛАССА'!C64)),'СПИСОК КЛАССА'!C64,"")</f>
        <v/>
      </c>
      <c r="D64" s="240" t="str">
        <f>IF(NOT(ISBLANK('СПИСОК КЛАССА'!D64)),IF($A64=1,'СПИСОК КЛАССА'!D64, "УЧЕНИК НЕ ВЫПОЛНЯЛ РАБОТУ"),"")</f>
        <v/>
      </c>
      <c r="E64" s="183" t="str">
        <f>IF($C64&lt;&gt;"",'СПИСОК КЛАССА'!N64,"")</f>
        <v/>
      </c>
      <c r="F64" s="136"/>
      <c r="G64" s="136"/>
      <c r="H64" s="136"/>
      <c r="I64" s="136"/>
      <c r="J64" s="136"/>
      <c r="K64" s="136"/>
      <c r="L64" s="136"/>
      <c r="M64" s="136"/>
      <c r="N64" s="136"/>
      <c r="O64" s="136"/>
      <c r="P64" s="136"/>
      <c r="Q64" s="136"/>
      <c r="R64" s="136"/>
      <c r="S64" s="136"/>
      <c r="T64" s="136"/>
      <c r="U64" s="136"/>
      <c r="V64" s="136"/>
      <c r="W64" s="136"/>
      <c r="X64" s="230"/>
      <c r="Y64" s="230"/>
      <c r="Z64" s="230"/>
      <c r="AA64" s="230"/>
      <c r="AB64" s="229"/>
      <c r="AC64" s="229"/>
      <c r="AD64" s="229"/>
      <c r="AE64" s="229"/>
      <c r="AF64" s="229"/>
      <c r="AG64" s="86"/>
      <c r="AH64" s="86"/>
      <c r="AI64" s="86"/>
      <c r="AJ64" s="86"/>
      <c r="AK64" s="86"/>
      <c r="AL64" s="86"/>
      <c r="AM64" s="86"/>
      <c r="AN64" s="86"/>
      <c r="AO64" s="86"/>
      <c r="AP64" s="86"/>
      <c r="AQ64" s="86"/>
      <c r="AR64" s="86"/>
      <c r="AS64" s="86"/>
      <c r="AT64" s="100"/>
      <c r="AU64" s="371" t="str">
        <f t="shared" ca="1" si="7"/>
        <v/>
      </c>
      <c r="AV64" s="262" t="str">
        <f t="shared" si="8"/>
        <v/>
      </c>
      <c r="AW64" s="263" t="str">
        <f t="shared" si="9"/>
        <v/>
      </c>
      <c r="AX64" s="264" t="str">
        <f t="shared" si="10"/>
        <v/>
      </c>
      <c r="AY64" s="263" t="str">
        <f t="shared" si="11"/>
        <v/>
      </c>
      <c r="AZ64" s="264" t="str">
        <f t="shared" si="12"/>
        <v/>
      </c>
      <c r="BA64" s="282" t="str">
        <f t="shared" si="13"/>
        <v/>
      </c>
      <c r="BB64" s="261"/>
      <c r="BC64" s="283"/>
      <c r="BD64" s="283"/>
      <c r="BE64" s="283"/>
      <c r="BF64" s="283"/>
      <c r="BG64" s="283"/>
      <c r="BH64" s="283"/>
      <c r="BI64" s="283"/>
      <c r="BJ64" s="142"/>
      <c r="BK64" s="127" t="e">
        <f t="shared" si="14"/>
        <v>#N/A</v>
      </c>
      <c r="BL64" s="127" t="e">
        <f t="shared" si="15"/>
        <v>#N/A</v>
      </c>
      <c r="BM64" s="127" t="e">
        <f t="shared" si="16"/>
        <v>#N/A</v>
      </c>
      <c r="BN64" s="127" t="e">
        <f t="shared" si="17"/>
        <v>#N/A</v>
      </c>
      <c r="BO64" s="127" t="e">
        <f t="shared" si="18"/>
        <v>#N/A</v>
      </c>
      <c r="BP64" s="127" t="e">
        <f t="shared" si="19"/>
        <v>#N/A</v>
      </c>
      <c r="BQ64" s="127" t="e">
        <f t="shared" si="20"/>
        <v>#N/A</v>
      </c>
      <c r="BR64" s="127" t="e">
        <f t="shared" si="21"/>
        <v>#N/A</v>
      </c>
      <c r="BS64" s="127" t="e">
        <f t="shared" si="22"/>
        <v>#N/A</v>
      </c>
      <c r="BT64" s="127" t="e">
        <f t="shared" si="23"/>
        <v>#N/A</v>
      </c>
      <c r="BU64" s="142" t="e">
        <f t="shared" si="24"/>
        <v>#N/A</v>
      </c>
      <c r="BV64" s="142" t="e">
        <f t="shared" si="25"/>
        <v>#N/A</v>
      </c>
      <c r="BW64" s="142"/>
      <c r="BX64" s="142"/>
      <c r="BY64" s="142"/>
    </row>
    <row r="65" spans="1:79">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139"/>
      <c r="BC65" s="188"/>
      <c r="BD65" s="188"/>
      <c r="BE65" s="188"/>
      <c r="BF65" s="189"/>
      <c r="BG65" s="63"/>
      <c r="BH65" s="139"/>
      <c r="BI65" s="139"/>
      <c r="BJ65" s="139"/>
      <c r="BK65" s="139"/>
      <c r="BL65" s="139"/>
      <c r="BM65" s="139"/>
      <c r="BN65" s="139"/>
      <c r="BO65" s="139"/>
      <c r="BP65" s="139"/>
      <c r="BQ65" s="139"/>
      <c r="BR65" s="139"/>
      <c r="BS65" s="139"/>
      <c r="BT65" s="139"/>
      <c r="BU65" s="139"/>
      <c r="BV65" s="139"/>
      <c r="BW65" s="139"/>
      <c r="BX65" s="139"/>
      <c r="BY65" s="139"/>
      <c r="BZ65" s="139"/>
      <c r="CA65" s="139"/>
    </row>
    <row r="66" spans="1:79">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139"/>
      <c r="BC66" s="188"/>
      <c r="BD66" s="188"/>
      <c r="BE66" s="188"/>
      <c r="BF66" s="189"/>
      <c r="BG66" s="63"/>
      <c r="BH66" s="139"/>
      <c r="BI66" s="139"/>
      <c r="BJ66" s="139"/>
      <c r="BK66" s="139"/>
      <c r="BL66" s="139"/>
      <c r="BM66" s="139"/>
      <c r="BN66" s="139"/>
      <c r="BO66" s="139"/>
      <c r="BP66" s="139"/>
      <c r="BQ66" s="139"/>
      <c r="BR66" s="139"/>
      <c r="BS66" s="139"/>
      <c r="BT66" s="139"/>
      <c r="BU66" s="139"/>
      <c r="BV66" s="139"/>
      <c r="BW66" s="139"/>
      <c r="BX66" s="139"/>
      <c r="BY66" s="139"/>
      <c r="BZ66" s="139"/>
      <c r="CA66" s="139"/>
    </row>
    <row r="67" spans="1:79">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139"/>
      <c r="BC67" s="188"/>
      <c r="BD67" s="188"/>
      <c r="BE67" s="188"/>
      <c r="BF67" s="189"/>
      <c r="BG67" s="63"/>
      <c r="BH67" s="139"/>
      <c r="BI67" s="139"/>
      <c r="BJ67" s="139"/>
      <c r="BK67" s="139"/>
      <c r="BL67" s="139"/>
      <c r="BM67" s="139"/>
      <c r="BN67" s="139"/>
      <c r="BO67" s="139"/>
      <c r="BP67" s="139"/>
      <c r="BQ67" s="139"/>
      <c r="BR67" s="139"/>
      <c r="BS67" s="139"/>
      <c r="BT67" s="139"/>
      <c r="BU67" s="139"/>
      <c r="BV67" s="139"/>
      <c r="BW67" s="139"/>
      <c r="BX67" s="139"/>
      <c r="BY67" s="139"/>
      <c r="BZ67" s="139"/>
      <c r="CA67" s="139"/>
    </row>
    <row r="68" spans="1:79">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139"/>
      <c r="BC68" s="188"/>
      <c r="BD68" s="188"/>
      <c r="BE68" s="188"/>
      <c r="BF68" s="189"/>
      <c r="BG68" s="63"/>
      <c r="BH68" s="139"/>
      <c r="BI68" s="139"/>
      <c r="BJ68" s="139"/>
      <c r="BK68" s="139"/>
      <c r="BL68" s="139"/>
      <c r="BM68" s="139"/>
      <c r="BN68" s="139"/>
      <c r="BO68" s="139"/>
      <c r="BP68" s="139"/>
      <c r="BQ68" s="139"/>
      <c r="BR68" s="139"/>
      <c r="BS68" s="139"/>
      <c r="BT68" s="139"/>
      <c r="BU68" s="139"/>
      <c r="BV68" s="139"/>
      <c r="BW68" s="139"/>
      <c r="BX68" s="139"/>
      <c r="BY68" s="139"/>
      <c r="BZ68" s="139"/>
      <c r="CA68" s="139"/>
    </row>
    <row r="69" spans="1:79">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139"/>
      <c r="BC69" s="188"/>
      <c r="BD69" s="188"/>
      <c r="BE69" s="188"/>
      <c r="BF69" s="189"/>
      <c r="BG69" s="63"/>
      <c r="BH69" s="139"/>
      <c r="BI69" s="139"/>
      <c r="BJ69" s="139"/>
      <c r="BK69" s="139"/>
      <c r="BL69" s="139"/>
      <c r="BM69" s="139"/>
      <c r="BN69" s="139"/>
      <c r="BO69" s="139"/>
      <c r="BP69" s="139"/>
      <c r="BQ69" s="139"/>
      <c r="BR69" s="139"/>
      <c r="BS69" s="139"/>
      <c r="BT69" s="139"/>
      <c r="BU69" s="139"/>
      <c r="BV69" s="139"/>
      <c r="BW69" s="139"/>
      <c r="BX69" s="139"/>
      <c r="BY69" s="139"/>
      <c r="BZ69" s="139"/>
      <c r="CA69" s="139"/>
    </row>
    <row r="70" spans="1:79">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139"/>
      <c r="BC70" s="188"/>
      <c r="BD70" s="188"/>
      <c r="BE70" s="188"/>
      <c r="BF70" s="189"/>
      <c r="BG70" s="63"/>
      <c r="BH70" s="139"/>
      <c r="BI70" s="139"/>
      <c r="BJ70" s="139"/>
      <c r="BK70" s="139"/>
      <c r="BL70" s="139"/>
      <c r="BM70" s="139"/>
      <c r="BN70" s="139"/>
      <c r="BO70" s="139"/>
      <c r="BP70" s="139"/>
      <c r="BQ70" s="139"/>
      <c r="BR70" s="139"/>
      <c r="BS70" s="139"/>
      <c r="BT70" s="139"/>
      <c r="BU70" s="139"/>
      <c r="BV70" s="139"/>
      <c r="BW70" s="139"/>
      <c r="BX70" s="139"/>
      <c r="BY70" s="139"/>
      <c r="BZ70" s="139"/>
      <c r="CA70" s="139"/>
    </row>
    <row r="71" spans="1:79">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139"/>
      <c r="BC71" s="188"/>
      <c r="BD71" s="188"/>
      <c r="BE71" s="188"/>
      <c r="BF71" s="189"/>
      <c r="BG71" s="63"/>
      <c r="BH71" s="139"/>
      <c r="BI71" s="139"/>
      <c r="BJ71" s="139"/>
      <c r="BK71" s="139"/>
      <c r="BL71" s="139"/>
      <c r="BM71" s="139"/>
      <c r="BN71" s="139"/>
      <c r="BO71" s="139"/>
      <c r="BP71" s="139"/>
      <c r="BQ71" s="139"/>
      <c r="BR71" s="139"/>
      <c r="BS71" s="139"/>
      <c r="BT71" s="139"/>
      <c r="BU71" s="139"/>
      <c r="BV71" s="139"/>
      <c r="BW71" s="139"/>
      <c r="BX71" s="139"/>
      <c r="BY71" s="139"/>
      <c r="BZ71" s="139"/>
      <c r="CA71" s="139"/>
    </row>
    <row r="72" spans="1:79">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139"/>
      <c r="BC72" s="188"/>
      <c r="BD72" s="188"/>
      <c r="BE72" s="188"/>
      <c r="BF72" s="189"/>
      <c r="BG72" s="63"/>
      <c r="BH72" s="139"/>
      <c r="BI72" s="139"/>
      <c r="BJ72" s="139"/>
      <c r="BK72" s="139"/>
      <c r="BL72" s="139"/>
      <c r="BM72" s="139"/>
      <c r="BN72" s="139"/>
      <c r="BO72" s="139"/>
      <c r="BP72" s="139"/>
      <c r="BQ72" s="139"/>
      <c r="BR72" s="139"/>
      <c r="BS72" s="139"/>
      <c r="BT72" s="139"/>
      <c r="BU72" s="139"/>
      <c r="BV72" s="139"/>
      <c r="BW72" s="139"/>
      <c r="BX72" s="139"/>
      <c r="BY72" s="139"/>
      <c r="BZ72" s="139"/>
      <c r="CA72" s="139"/>
    </row>
    <row r="73" spans="1:79">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139"/>
      <c r="BC73" s="188"/>
      <c r="BD73" s="188"/>
      <c r="BE73" s="188"/>
      <c r="BF73" s="189"/>
      <c r="BG73" s="63"/>
      <c r="BH73" s="139"/>
      <c r="BI73" s="139"/>
      <c r="BJ73" s="139"/>
      <c r="BK73" s="139"/>
      <c r="BL73" s="139"/>
      <c r="BM73" s="139"/>
      <c r="BN73" s="139"/>
      <c r="BO73" s="139"/>
      <c r="BP73" s="139"/>
      <c r="BQ73" s="139"/>
      <c r="BR73" s="139"/>
      <c r="BS73" s="139"/>
      <c r="BT73" s="139"/>
      <c r="BU73" s="139"/>
      <c r="BV73" s="139"/>
      <c r="BW73" s="139"/>
      <c r="BX73" s="139"/>
      <c r="BY73" s="139"/>
      <c r="BZ73" s="139"/>
      <c r="CA73" s="139"/>
    </row>
    <row r="74" spans="1:79">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139"/>
      <c r="BC74" s="188"/>
      <c r="BD74" s="188"/>
      <c r="BE74" s="188"/>
      <c r="BF74" s="189"/>
      <c r="BG74" s="63"/>
      <c r="BH74" s="139"/>
      <c r="BI74" s="139"/>
      <c r="BJ74" s="139"/>
      <c r="BK74" s="139"/>
      <c r="BL74" s="139"/>
      <c r="BM74" s="139"/>
      <c r="BN74" s="139"/>
      <c r="BO74" s="139"/>
      <c r="BP74" s="139"/>
      <c r="BQ74" s="139"/>
      <c r="BR74" s="139"/>
      <c r="BS74" s="139"/>
      <c r="BT74" s="139"/>
      <c r="BU74" s="139"/>
      <c r="BV74" s="139"/>
      <c r="BW74" s="139"/>
      <c r="BX74" s="139"/>
      <c r="BY74" s="139"/>
      <c r="BZ74" s="139"/>
      <c r="CA74" s="139"/>
    </row>
    <row r="75" spans="1:79">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139"/>
      <c r="BC75" s="188"/>
      <c r="BD75" s="188"/>
      <c r="BE75" s="188"/>
      <c r="BF75" s="189"/>
      <c r="BG75" s="63"/>
      <c r="BH75" s="139"/>
      <c r="BI75" s="139"/>
      <c r="BJ75" s="139"/>
      <c r="BK75" s="139"/>
      <c r="BL75" s="139"/>
      <c r="BM75" s="139"/>
      <c r="BN75" s="139"/>
      <c r="BO75" s="139"/>
      <c r="BP75" s="139"/>
      <c r="BQ75" s="139"/>
      <c r="BR75" s="139"/>
      <c r="BS75" s="139"/>
      <c r="BT75" s="139"/>
      <c r="BU75" s="139"/>
      <c r="BV75" s="139"/>
      <c r="BW75" s="139"/>
      <c r="BX75" s="139"/>
      <c r="BY75" s="139"/>
      <c r="BZ75" s="139"/>
      <c r="CA75" s="139"/>
    </row>
    <row r="76" spans="1:79">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139"/>
      <c r="BC76" s="188"/>
      <c r="BD76" s="188"/>
      <c r="BE76" s="188"/>
      <c r="BF76" s="189"/>
      <c r="BG76" s="63"/>
      <c r="BH76" s="139"/>
      <c r="BI76" s="139"/>
      <c r="BJ76" s="139"/>
      <c r="BK76" s="139"/>
      <c r="BL76" s="139"/>
      <c r="BM76" s="139"/>
      <c r="BN76" s="139"/>
      <c r="BO76" s="139"/>
      <c r="BP76" s="139"/>
      <c r="BQ76" s="139"/>
      <c r="BR76" s="139"/>
      <c r="BS76" s="139"/>
      <c r="BT76" s="139"/>
      <c r="BU76" s="139"/>
      <c r="BV76" s="139"/>
      <c r="BW76" s="139"/>
      <c r="BX76" s="139"/>
      <c r="BY76" s="139"/>
      <c r="BZ76" s="139"/>
      <c r="CA76" s="139"/>
    </row>
    <row r="77" spans="1:79">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139"/>
      <c r="BC77" s="188"/>
      <c r="BD77" s="188"/>
      <c r="BE77" s="188"/>
      <c r="BF77" s="189"/>
      <c r="BG77" s="63"/>
      <c r="BH77" s="139"/>
      <c r="BI77" s="139"/>
      <c r="BJ77" s="139"/>
      <c r="BK77" s="139"/>
      <c r="BL77" s="139"/>
      <c r="BM77" s="139"/>
      <c r="BN77" s="139"/>
      <c r="BO77" s="139"/>
      <c r="BP77" s="139"/>
      <c r="BQ77" s="139"/>
      <c r="BR77" s="139"/>
      <c r="BS77" s="139"/>
      <c r="BT77" s="139"/>
      <c r="BU77" s="139"/>
      <c r="BV77" s="139"/>
      <c r="BW77" s="139"/>
      <c r="BX77" s="139"/>
      <c r="BY77" s="139"/>
      <c r="BZ77" s="139"/>
      <c r="CA77" s="139"/>
    </row>
    <row r="78" spans="1:79">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139"/>
      <c r="BC78" s="188"/>
      <c r="BD78" s="188"/>
      <c r="BE78" s="188"/>
      <c r="BF78" s="189"/>
      <c r="BG78" s="63"/>
      <c r="BH78" s="139"/>
      <c r="BI78" s="139"/>
      <c r="BJ78" s="139"/>
      <c r="BK78" s="139"/>
      <c r="BL78" s="139"/>
      <c r="BM78" s="139"/>
      <c r="BN78" s="139"/>
      <c r="BO78" s="139"/>
      <c r="BP78" s="139"/>
      <c r="BQ78" s="139"/>
      <c r="BR78" s="139"/>
      <c r="BS78" s="139"/>
      <c r="BT78" s="139"/>
      <c r="BU78" s="139"/>
      <c r="BV78" s="139"/>
      <c r="BW78" s="139"/>
      <c r="BX78" s="139"/>
      <c r="BY78" s="139"/>
      <c r="BZ78" s="139"/>
      <c r="CA78" s="139"/>
    </row>
    <row r="79" spans="1:79">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139"/>
      <c r="BC79" s="188"/>
      <c r="BD79" s="188"/>
      <c r="BE79" s="188"/>
      <c r="BF79" s="189"/>
      <c r="BG79" s="63"/>
      <c r="BH79" s="139"/>
      <c r="BI79" s="139"/>
      <c r="BJ79" s="139"/>
      <c r="BK79" s="139"/>
      <c r="BL79" s="139"/>
      <c r="BM79" s="139"/>
      <c r="BN79" s="139"/>
      <c r="BO79" s="139"/>
      <c r="BP79" s="139"/>
      <c r="BQ79" s="139"/>
      <c r="BR79" s="139"/>
      <c r="BS79" s="139"/>
      <c r="BT79" s="139"/>
      <c r="BU79" s="139"/>
      <c r="BV79" s="139"/>
      <c r="BW79" s="139"/>
      <c r="BX79" s="139"/>
      <c r="BY79" s="139"/>
      <c r="BZ79" s="139"/>
      <c r="CA79" s="139"/>
    </row>
    <row r="80" spans="1:79">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139"/>
      <c r="BC80" s="188"/>
      <c r="BD80" s="188"/>
      <c r="BE80" s="188"/>
      <c r="BF80" s="189"/>
      <c r="BG80" s="63"/>
      <c r="BH80" s="139"/>
      <c r="BI80" s="139"/>
      <c r="BJ80" s="139"/>
      <c r="BK80" s="139"/>
      <c r="BL80" s="139"/>
      <c r="BM80" s="139"/>
      <c r="BN80" s="139"/>
      <c r="BO80" s="139"/>
      <c r="BP80" s="139"/>
      <c r="BQ80" s="139"/>
      <c r="BR80" s="139"/>
      <c r="BS80" s="139"/>
      <c r="BT80" s="139"/>
      <c r="BU80" s="139"/>
      <c r="BV80" s="139"/>
      <c r="BW80" s="139"/>
      <c r="BX80" s="139"/>
      <c r="BY80" s="139"/>
      <c r="BZ80" s="139"/>
      <c r="CA80" s="139"/>
    </row>
    <row r="81" spans="1:79">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139"/>
      <c r="BC81" s="188"/>
      <c r="BD81" s="188"/>
      <c r="BE81" s="188"/>
      <c r="BF81" s="189"/>
      <c r="BG81" s="63"/>
      <c r="BH81" s="139"/>
      <c r="BI81" s="139"/>
      <c r="BJ81" s="139"/>
      <c r="BK81" s="139"/>
      <c r="BL81" s="139"/>
      <c r="BM81" s="139"/>
      <c r="BN81" s="139"/>
      <c r="BO81" s="139"/>
      <c r="BP81" s="139"/>
      <c r="BQ81" s="139"/>
      <c r="BR81" s="139"/>
      <c r="BS81" s="139"/>
      <c r="BT81" s="139"/>
      <c r="BU81" s="139"/>
      <c r="BV81" s="139"/>
      <c r="BW81" s="139"/>
      <c r="BX81" s="139"/>
      <c r="BY81" s="139"/>
      <c r="BZ81" s="139"/>
      <c r="CA81" s="139"/>
    </row>
    <row r="82" spans="1:79">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139"/>
      <c r="BC82" s="188"/>
      <c r="BD82" s="188"/>
      <c r="BE82" s="188"/>
      <c r="BF82" s="189"/>
      <c r="BG82" s="63"/>
      <c r="BH82" s="139"/>
      <c r="BI82" s="139"/>
      <c r="BJ82" s="139"/>
      <c r="BK82" s="139"/>
      <c r="BL82" s="139"/>
      <c r="BM82" s="139"/>
      <c r="BN82" s="139"/>
      <c r="BO82" s="139"/>
      <c r="BP82" s="139"/>
      <c r="BQ82" s="139"/>
      <c r="BR82" s="139"/>
      <c r="BS82" s="139"/>
      <c r="BT82" s="139"/>
      <c r="BU82" s="139"/>
      <c r="BV82" s="139"/>
      <c r="BW82" s="139"/>
      <c r="BX82" s="139"/>
      <c r="BY82" s="139"/>
      <c r="BZ82" s="139"/>
      <c r="CA82" s="139"/>
    </row>
    <row r="83" spans="1:79">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139"/>
      <c r="BC83" s="188"/>
      <c r="BD83" s="188"/>
      <c r="BE83" s="188"/>
      <c r="BF83" s="189"/>
      <c r="BG83" s="63"/>
      <c r="BH83" s="139"/>
      <c r="BI83" s="139"/>
      <c r="BJ83" s="139"/>
      <c r="BK83" s="139"/>
      <c r="BL83" s="139"/>
      <c r="BM83" s="139"/>
      <c r="BN83" s="139"/>
      <c r="BO83" s="139"/>
      <c r="BP83" s="139"/>
      <c r="BQ83" s="139"/>
      <c r="BR83" s="139"/>
      <c r="BS83" s="139"/>
      <c r="BT83" s="139"/>
      <c r="BU83" s="139"/>
      <c r="BV83" s="139"/>
      <c r="BW83" s="139"/>
      <c r="BX83" s="139"/>
      <c r="BY83" s="139"/>
      <c r="BZ83" s="139"/>
      <c r="CA83" s="139"/>
    </row>
    <row r="84" spans="1:79">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139"/>
      <c r="BC84" s="188"/>
      <c r="BD84" s="188"/>
      <c r="BE84" s="188"/>
      <c r="BF84" s="189"/>
      <c r="BG84" s="63"/>
      <c r="BH84" s="139"/>
      <c r="BI84" s="139"/>
      <c r="BJ84" s="139"/>
      <c r="BK84" s="139"/>
      <c r="BL84" s="139"/>
      <c r="BM84" s="139"/>
      <c r="BN84" s="139"/>
      <c r="BO84" s="139"/>
      <c r="BP84" s="139"/>
      <c r="BQ84" s="139"/>
      <c r="BR84" s="139"/>
      <c r="BS84" s="139"/>
      <c r="BT84" s="139"/>
      <c r="BU84" s="139"/>
      <c r="BV84" s="139"/>
      <c r="BW84" s="139"/>
      <c r="BX84" s="139"/>
      <c r="BY84" s="139"/>
      <c r="BZ84" s="139"/>
      <c r="CA84" s="139"/>
    </row>
    <row r="85" spans="1:79">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139"/>
      <c r="BC85" s="188"/>
      <c r="BD85" s="188"/>
      <c r="BE85" s="188"/>
      <c r="BF85" s="189"/>
      <c r="BG85" s="63"/>
      <c r="BH85" s="139"/>
      <c r="BI85" s="139"/>
      <c r="BJ85" s="139"/>
      <c r="BK85" s="139"/>
      <c r="BL85" s="139"/>
      <c r="BM85" s="139"/>
      <c r="BN85" s="139"/>
      <c r="BO85" s="139"/>
      <c r="BP85" s="139"/>
      <c r="BQ85" s="139"/>
      <c r="BR85" s="139"/>
      <c r="BS85" s="139"/>
      <c r="BT85" s="139"/>
      <c r="BU85" s="139"/>
      <c r="BV85" s="139"/>
      <c r="BW85" s="139"/>
      <c r="BX85" s="139"/>
      <c r="BY85" s="139"/>
      <c r="BZ85" s="139"/>
      <c r="CA85" s="139"/>
    </row>
    <row r="86" spans="1:79">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139"/>
      <c r="BC86" s="188"/>
      <c r="BD86" s="188"/>
      <c r="BE86" s="188"/>
      <c r="BF86" s="189"/>
      <c r="BG86" s="63"/>
      <c r="BH86" s="139"/>
      <c r="BI86" s="139"/>
      <c r="BJ86" s="139"/>
      <c r="BK86" s="139"/>
      <c r="BL86" s="139"/>
      <c r="BM86" s="139"/>
      <c r="BN86" s="139"/>
      <c r="BO86" s="139"/>
      <c r="BP86" s="139"/>
      <c r="BQ86" s="139"/>
      <c r="BR86" s="139"/>
      <c r="BS86" s="139"/>
      <c r="BT86" s="139"/>
      <c r="BU86" s="139"/>
      <c r="BV86" s="139"/>
      <c r="BW86" s="139"/>
      <c r="BX86" s="139"/>
      <c r="BY86" s="139"/>
      <c r="BZ86" s="139"/>
      <c r="CA86" s="139"/>
    </row>
    <row r="87" spans="1:79">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139"/>
      <c r="BC87" s="188"/>
      <c r="BD87" s="188"/>
      <c r="BE87" s="188"/>
      <c r="BF87" s="189"/>
      <c r="BG87" s="63"/>
      <c r="BH87" s="139"/>
      <c r="BI87" s="139"/>
      <c r="BJ87" s="139"/>
      <c r="BK87" s="139"/>
      <c r="BL87" s="139"/>
      <c r="BM87" s="139"/>
      <c r="BN87" s="139"/>
      <c r="BO87" s="139"/>
      <c r="BP87" s="139"/>
      <c r="BQ87" s="139"/>
      <c r="BR87" s="139"/>
      <c r="BS87" s="139"/>
      <c r="BT87" s="139"/>
      <c r="BU87" s="139"/>
      <c r="BV87" s="139"/>
      <c r="BW87" s="139"/>
      <c r="BX87" s="139"/>
      <c r="BY87" s="139"/>
      <c r="BZ87" s="139"/>
      <c r="CA87" s="139"/>
    </row>
    <row r="88" spans="1:79">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139"/>
      <c r="BC88" s="188"/>
      <c r="BD88" s="188"/>
      <c r="BE88" s="188"/>
      <c r="BF88" s="189"/>
      <c r="BG88" s="63"/>
      <c r="BH88" s="139"/>
      <c r="BI88" s="139"/>
      <c r="BJ88" s="139"/>
      <c r="BK88" s="139"/>
      <c r="BL88" s="139"/>
      <c r="BM88" s="139"/>
      <c r="BN88" s="139"/>
      <c r="BO88" s="139"/>
      <c r="BP88" s="139"/>
      <c r="BQ88" s="139"/>
      <c r="BR88" s="139"/>
      <c r="BS88" s="139"/>
      <c r="BT88" s="139"/>
      <c r="BU88" s="139"/>
      <c r="BV88" s="139"/>
      <c r="BW88" s="139"/>
      <c r="BX88" s="139"/>
      <c r="BY88" s="139"/>
      <c r="BZ88" s="139"/>
      <c r="CA88" s="139"/>
    </row>
    <row r="89" spans="1:79">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139"/>
      <c r="BC89" s="188"/>
      <c r="BD89" s="188"/>
      <c r="BE89" s="188"/>
      <c r="BF89" s="189"/>
      <c r="BG89" s="63"/>
      <c r="BH89" s="139"/>
      <c r="BI89" s="139"/>
      <c r="BJ89" s="139"/>
      <c r="BK89" s="139"/>
      <c r="BL89" s="139"/>
      <c r="BM89" s="139"/>
      <c r="BN89" s="139"/>
      <c r="BO89" s="139"/>
      <c r="BP89" s="139"/>
      <c r="BQ89" s="139"/>
      <c r="BR89" s="139"/>
      <c r="BS89" s="139"/>
      <c r="BT89" s="139"/>
      <c r="BU89" s="139"/>
      <c r="BV89" s="139"/>
      <c r="BW89" s="139"/>
      <c r="BX89" s="139"/>
      <c r="BY89" s="139"/>
      <c r="BZ89" s="139"/>
      <c r="CA89" s="139"/>
    </row>
    <row r="90" spans="1:79">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139"/>
      <c r="BC90" s="188"/>
      <c r="BD90" s="188"/>
      <c r="BE90" s="188"/>
      <c r="BF90" s="189"/>
      <c r="BG90" s="63"/>
      <c r="BH90" s="139"/>
      <c r="BI90" s="139"/>
      <c r="BJ90" s="139"/>
      <c r="BK90" s="139"/>
      <c r="BL90" s="139"/>
      <c r="BM90" s="139"/>
      <c r="BN90" s="139"/>
      <c r="BO90" s="139"/>
      <c r="BP90" s="139"/>
      <c r="BQ90" s="139"/>
      <c r="BR90" s="139"/>
      <c r="BS90" s="139"/>
      <c r="BT90" s="139"/>
      <c r="BU90" s="139"/>
      <c r="BV90" s="139"/>
      <c r="BW90" s="139"/>
      <c r="BX90" s="139"/>
      <c r="BY90" s="139"/>
      <c r="BZ90" s="139"/>
      <c r="CA90" s="139"/>
    </row>
    <row r="91" spans="1:79">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139"/>
      <c r="BC91" s="188"/>
      <c r="BD91" s="188"/>
      <c r="BE91" s="188"/>
      <c r="BF91" s="189"/>
      <c r="BG91" s="63"/>
      <c r="BH91" s="139"/>
      <c r="BI91" s="139"/>
      <c r="BJ91" s="139"/>
      <c r="BK91" s="139"/>
      <c r="BL91" s="139"/>
      <c r="BM91" s="139"/>
      <c r="BN91" s="139"/>
      <c r="BO91" s="139"/>
      <c r="BP91" s="139"/>
      <c r="BQ91" s="139"/>
      <c r="BR91" s="139"/>
      <c r="BS91" s="139"/>
      <c r="BT91" s="139"/>
      <c r="BU91" s="139"/>
      <c r="BV91" s="139"/>
      <c r="BW91" s="139"/>
      <c r="BX91" s="139"/>
      <c r="BY91" s="139"/>
      <c r="BZ91" s="139"/>
      <c r="CA91" s="139"/>
    </row>
    <row r="92" spans="1:79">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139"/>
      <c r="BC92" s="188"/>
      <c r="BD92" s="188"/>
      <c r="BE92" s="188"/>
      <c r="BF92" s="189"/>
      <c r="BG92" s="63"/>
      <c r="BH92" s="139"/>
      <c r="BI92" s="139"/>
      <c r="BJ92" s="139"/>
      <c r="BK92" s="139"/>
      <c r="BL92" s="139"/>
      <c r="BM92" s="139"/>
      <c r="BN92" s="139"/>
      <c r="BO92" s="139"/>
      <c r="BP92" s="139"/>
      <c r="BQ92" s="139"/>
      <c r="BR92" s="139"/>
      <c r="BS92" s="139"/>
      <c r="BT92" s="139"/>
      <c r="BU92" s="139"/>
      <c r="BV92" s="139"/>
      <c r="BW92" s="139"/>
      <c r="BX92" s="139"/>
      <c r="BY92" s="139"/>
      <c r="BZ92" s="139"/>
      <c r="CA92" s="139"/>
    </row>
    <row r="93" spans="1:79">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139"/>
      <c r="BC93" s="188"/>
      <c r="BD93" s="188"/>
      <c r="BE93" s="188"/>
      <c r="BF93" s="189"/>
      <c r="BG93" s="63"/>
      <c r="BH93" s="139"/>
      <c r="BI93" s="139"/>
      <c r="BJ93" s="139"/>
      <c r="BK93" s="139"/>
      <c r="BL93" s="139"/>
      <c r="BM93" s="139"/>
      <c r="BN93" s="139"/>
      <c r="BO93" s="139"/>
      <c r="BP93" s="139"/>
      <c r="BQ93" s="139"/>
      <c r="BR93" s="139"/>
      <c r="BS93" s="139"/>
      <c r="BT93" s="139"/>
      <c r="BU93" s="139"/>
      <c r="BV93" s="139"/>
      <c r="BW93" s="139"/>
      <c r="BX93" s="139"/>
      <c r="BY93" s="139"/>
      <c r="BZ93" s="139"/>
      <c r="CA93" s="139"/>
    </row>
    <row r="94" spans="1:79">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139"/>
      <c r="BC94" s="188"/>
      <c r="BD94" s="188"/>
      <c r="BE94" s="188"/>
      <c r="BF94" s="189"/>
      <c r="BG94" s="63"/>
      <c r="BH94" s="139"/>
      <c r="BI94" s="139"/>
      <c r="BJ94" s="139"/>
      <c r="BK94" s="139"/>
      <c r="BL94" s="139"/>
      <c r="BM94" s="139"/>
      <c r="BN94" s="139"/>
      <c r="BO94" s="139"/>
      <c r="BP94" s="139"/>
      <c r="BQ94" s="139"/>
      <c r="BR94" s="139"/>
      <c r="BS94" s="139"/>
      <c r="BT94" s="139"/>
      <c r="BU94" s="139"/>
      <c r="BV94" s="139"/>
      <c r="BW94" s="139"/>
      <c r="BX94" s="139"/>
      <c r="BY94" s="139"/>
      <c r="BZ94" s="139"/>
      <c r="CA94" s="139"/>
    </row>
    <row r="95" spans="1:79">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139"/>
      <c r="BC95" s="188"/>
      <c r="BD95" s="188"/>
      <c r="BE95" s="188"/>
      <c r="BF95" s="189"/>
      <c r="BG95" s="63"/>
      <c r="BH95" s="139"/>
      <c r="BI95" s="139"/>
      <c r="BJ95" s="139"/>
      <c r="BK95" s="139"/>
      <c r="BL95" s="139"/>
      <c r="BM95" s="139"/>
      <c r="BN95" s="139"/>
      <c r="BO95" s="139"/>
      <c r="BP95" s="139"/>
      <c r="BQ95" s="139"/>
      <c r="BR95" s="139"/>
      <c r="BS95" s="139"/>
      <c r="BT95" s="139"/>
      <c r="BU95" s="139"/>
      <c r="BV95" s="139"/>
      <c r="BW95" s="139"/>
      <c r="BX95" s="139"/>
      <c r="BY95" s="139"/>
      <c r="BZ95" s="139"/>
      <c r="CA95" s="139"/>
    </row>
    <row r="96" spans="1:79">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139"/>
      <c r="BC96" s="188"/>
      <c r="BD96" s="188"/>
      <c r="BE96" s="188"/>
      <c r="BF96" s="189"/>
      <c r="BG96" s="63"/>
      <c r="BH96" s="139"/>
      <c r="BI96" s="139"/>
      <c r="BJ96" s="139"/>
      <c r="BK96" s="139"/>
      <c r="BL96" s="139"/>
      <c r="BM96" s="139"/>
      <c r="BN96" s="139"/>
      <c r="BO96" s="139"/>
      <c r="BP96" s="139"/>
      <c r="BQ96" s="139"/>
      <c r="BR96" s="139"/>
      <c r="BS96" s="139"/>
      <c r="BT96" s="139"/>
      <c r="BU96" s="139"/>
      <c r="BV96" s="139"/>
      <c r="BW96" s="139"/>
      <c r="BX96" s="139"/>
      <c r="BY96" s="139"/>
      <c r="BZ96" s="139"/>
      <c r="CA96" s="139"/>
    </row>
    <row r="97" spans="1:79">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139"/>
      <c r="BC97" s="188"/>
      <c r="BD97" s="188"/>
      <c r="BE97" s="188"/>
      <c r="BF97" s="189"/>
      <c r="BG97" s="63"/>
      <c r="BH97" s="139"/>
      <c r="BI97" s="139"/>
      <c r="BJ97" s="139"/>
      <c r="BK97" s="139"/>
      <c r="BL97" s="139"/>
      <c r="BM97" s="139"/>
      <c r="BN97" s="139"/>
      <c r="BO97" s="139"/>
      <c r="BP97" s="139"/>
      <c r="BQ97" s="139"/>
      <c r="BR97" s="139"/>
      <c r="BS97" s="139"/>
      <c r="BT97" s="139"/>
      <c r="BU97" s="139"/>
      <c r="BV97" s="139"/>
      <c r="BW97" s="139"/>
      <c r="BX97" s="139"/>
      <c r="BY97" s="139"/>
      <c r="BZ97" s="139"/>
      <c r="CA97" s="139"/>
    </row>
    <row r="98" spans="1:79">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139"/>
      <c r="BC98" s="188"/>
      <c r="BD98" s="188"/>
      <c r="BE98" s="188"/>
      <c r="BF98" s="189"/>
      <c r="BG98" s="63"/>
      <c r="BH98" s="139"/>
      <c r="BI98" s="139"/>
      <c r="BJ98" s="139"/>
      <c r="BK98" s="139"/>
      <c r="BL98" s="139"/>
      <c r="BM98" s="139"/>
      <c r="BN98" s="139"/>
      <c r="BO98" s="139"/>
      <c r="BP98" s="139"/>
      <c r="BQ98" s="139"/>
      <c r="BR98" s="139"/>
      <c r="BS98" s="139"/>
      <c r="BT98" s="139"/>
      <c r="BU98" s="139"/>
      <c r="BV98" s="139"/>
      <c r="BW98" s="139"/>
      <c r="BX98" s="139"/>
      <c r="BY98" s="139"/>
      <c r="BZ98" s="139"/>
      <c r="CA98" s="139"/>
    </row>
    <row r="99" spans="1:79">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139"/>
      <c r="BC99" s="188"/>
      <c r="BD99" s="188"/>
      <c r="BE99" s="188"/>
      <c r="BF99" s="189"/>
      <c r="BG99" s="63"/>
      <c r="BH99" s="139"/>
      <c r="BI99" s="139"/>
      <c r="BJ99" s="139"/>
      <c r="BK99" s="139"/>
      <c r="BL99" s="139"/>
      <c r="BM99" s="139"/>
      <c r="BN99" s="139"/>
      <c r="BO99" s="139"/>
      <c r="BP99" s="139"/>
      <c r="BQ99" s="139"/>
      <c r="BR99" s="139"/>
      <c r="BS99" s="139"/>
      <c r="BT99" s="139"/>
      <c r="BU99" s="139"/>
      <c r="BV99" s="139"/>
      <c r="BW99" s="139"/>
      <c r="BX99" s="139"/>
      <c r="BY99" s="139"/>
      <c r="BZ99" s="139"/>
      <c r="CA99" s="139"/>
    </row>
    <row r="100" spans="1:79">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139"/>
      <c r="BC100" s="188"/>
      <c r="BD100" s="188"/>
      <c r="BE100" s="188"/>
      <c r="BF100" s="189"/>
      <c r="BG100" s="63"/>
      <c r="BH100" s="139"/>
      <c r="BI100" s="139"/>
      <c r="BJ100" s="139"/>
      <c r="BK100" s="139"/>
      <c r="BL100" s="139"/>
      <c r="BM100" s="139"/>
      <c r="BN100" s="139"/>
      <c r="BO100" s="139"/>
      <c r="BP100" s="139"/>
      <c r="BQ100" s="139"/>
      <c r="BR100" s="139"/>
      <c r="BS100" s="139"/>
      <c r="BT100" s="139"/>
      <c r="BU100" s="139"/>
      <c r="BV100" s="139"/>
      <c r="BW100" s="139"/>
      <c r="BX100" s="139"/>
      <c r="BY100" s="139"/>
      <c r="BZ100" s="139"/>
      <c r="CA100" s="139"/>
    </row>
    <row r="101" spans="1:79">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139"/>
      <c r="BC101" s="188"/>
      <c r="BD101" s="188"/>
      <c r="BE101" s="188"/>
      <c r="BF101" s="189"/>
      <c r="BG101" s="63"/>
      <c r="BH101" s="139"/>
      <c r="BI101" s="139"/>
      <c r="BJ101" s="139"/>
      <c r="BK101" s="139"/>
      <c r="BL101" s="139"/>
      <c r="BM101" s="139"/>
      <c r="BN101" s="139"/>
      <c r="BO101" s="139"/>
      <c r="BP101" s="139"/>
      <c r="BQ101" s="139"/>
      <c r="BR101" s="139"/>
      <c r="BS101" s="139"/>
      <c r="BT101" s="139"/>
      <c r="BU101" s="139"/>
      <c r="BV101" s="139"/>
      <c r="BW101" s="139"/>
      <c r="BX101" s="139"/>
      <c r="BY101" s="139"/>
      <c r="BZ101" s="139"/>
      <c r="CA101" s="139"/>
    </row>
    <row r="102" spans="1:79">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139"/>
      <c r="BC102" s="188"/>
      <c r="BD102" s="188"/>
      <c r="BE102" s="188"/>
      <c r="BF102" s="189"/>
      <c r="BG102" s="63"/>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row>
    <row r="103" spans="1:79">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139"/>
      <c r="BC103" s="188"/>
      <c r="BD103" s="188"/>
      <c r="BE103" s="188"/>
      <c r="BF103" s="189"/>
      <c r="BG103" s="63"/>
      <c r="BH103" s="139"/>
      <c r="BI103" s="139"/>
      <c r="BJ103" s="139"/>
      <c r="BK103" s="139"/>
      <c r="BL103" s="139"/>
      <c r="BM103" s="139"/>
      <c r="BN103" s="139"/>
      <c r="BO103" s="139"/>
      <c r="BP103" s="139"/>
      <c r="BQ103" s="139"/>
      <c r="BR103" s="139"/>
      <c r="BS103" s="139"/>
      <c r="BT103" s="139"/>
      <c r="BU103" s="139"/>
      <c r="BV103" s="139"/>
      <c r="BW103" s="139"/>
      <c r="BX103" s="139"/>
      <c r="BY103" s="139"/>
      <c r="BZ103" s="139"/>
      <c r="CA103" s="139"/>
    </row>
    <row r="104" spans="1:79">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139"/>
      <c r="BC104" s="188"/>
      <c r="BD104" s="188"/>
      <c r="BE104" s="188"/>
      <c r="BF104" s="189"/>
      <c r="BG104" s="63"/>
      <c r="BH104" s="139"/>
      <c r="BI104" s="139"/>
      <c r="BJ104" s="139"/>
      <c r="BK104" s="139"/>
      <c r="BL104" s="139"/>
      <c r="BM104" s="139"/>
      <c r="BN104" s="139"/>
      <c r="BO104" s="139"/>
      <c r="BP104" s="139"/>
      <c r="BQ104" s="139"/>
      <c r="BR104" s="139"/>
      <c r="BS104" s="139"/>
      <c r="BT104" s="139"/>
      <c r="BU104" s="139"/>
      <c r="BV104" s="139"/>
      <c r="BW104" s="139"/>
      <c r="BX104" s="139"/>
      <c r="BY104" s="139"/>
      <c r="BZ104" s="139"/>
      <c r="CA104" s="139"/>
    </row>
    <row r="105" spans="1:79">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139"/>
      <c r="BC105" s="188"/>
      <c r="BD105" s="188"/>
      <c r="BE105" s="188"/>
      <c r="BF105" s="189"/>
      <c r="BG105" s="63"/>
      <c r="BH105" s="139"/>
      <c r="BI105" s="139"/>
      <c r="BJ105" s="139"/>
      <c r="BK105" s="139"/>
      <c r="BL105" s="139"/>
      <c r="BM105" s="139"/>
      <c r="BN105" s="139"/>
      <c r="BO105" s="139"/>
      <c r="BP105" s="139"/>
      <c r="BQ105" s="139"/>
      <c r="BR105" s="139"/>
      <c r="BS105" s="139"/>
      <c r="BT105" s="139"/>
      <c r="BU105" s="139"/>
      <c r="BV105" s="139"/>
      <c r="BW105" s="139"/>
      <c r="BX105" s="139"/>
      <c r="BY105" s="139"/>
      <c r="BZ105" s="139"/>
      <c r="CA105" s="139"/>
    </row>
    <row r="106" spans="1:79">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139"/>
      <c r="BC106" s="188"/>
      <c r="BD106" s="188"/>
      <c r="BE106" s="188"/>
      <c r="BF106" s="189"/>
      <c r="BG106" s="63"/>
      <c r="BH106" s="139"/>
      <c r="BI106" s="139"/>
      <c r="BJ106" s="139"/>
      <c r="BK106" s="139"/>
      <c r="BL106" s="139"/>
      <c r="BM106" s="139"/>
      <c r="BN106" s="139"/>
      <c r="BO106" s="139"/>
      <c r="BP106" s="139"/>
      <c r="BQ106" s="139"/>
      <c r="BR106" s="139"/>
      <c r="BS106" s="139"/>
      <c r="BT106" s="139"/>
      <c r="BU106" s="139"/>
      <c r="BV106" s="139"/>
      <c r="BW106" s="139"/>
      <c r="BX106" s="139"/>
      <c r="BY106" s="139"/>
      <c r="BZ106" s="139"/>
      <c r="CA106" s="139"/>
    </row>
    <row r="107" spans="1:79">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139"/>
      <c r="BC107" s="188"/>
      <c r="BD107" s="188"/>
      <c r="BE107" s="188"/>
      <c r="BF107" s="189"/>
      <c r="BG107" s="63"/>
      <c r="BH107" s="139"/>
      <c r="BI107" s="139"/>
      <c r="BJ107" s="139"/>
      <c r="BK107" s="139"/>
      <c r="BL107" s="139"/>
      <c r="BM107" s="139"/>
      <c r="BN107" s="139"/>
      <c r="BO107" s="139"/>
      <c r="BP107" s="139"/>
      <c r="BQ107" s="139"/>
      <c r="BR107" s="139"/>
      <c r="BS107" s="139"/>
      <c r="BT107" s="139"/>
      <c r="BU107" s="139"/>
      <c r="BV107" s="139"/>
      <c r="BW107" s="139"/>
      <c r="BX107" s="139"/>
      <c r="BY107" s="139"/>
      <c r="BZ107" s="139"/>
      <c r="CA107" s="139"/>
    </row>
    <row r="108" spans="1:79">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139"/>
      <c r="BC108" s="188"/>
      <c r="BD108" s="188"/>
      <c r="BE108" s="188"/>
      <c r="BF108" s="189"/>
      <c r="BG108" s="63"/>
      <c r="BH108" s="139"/>
      <c r="BI108" s="139"/>
      <c r="BJ108" s="139"/>
      <c r="BK108" s="139"/>
      <c r="BL108" s="139"/>
      <c r="BM108" s="139"/>
      <c r="BN108" s="139"/>
      <c r="BO108" s="139"/>
      <c r="BP108" s="139"/>
      <c r="BQ108" s="139"/>
      <c r="BR108" s="139"/>
      <c r="BS108" s="139"/>
      <c r="BT108" s="139"/>
      <c r="BU108" s="139"/>
      <c r="BV108" s="139"/>
      <c r="BW108" s="139"/>
      <c r="BX108" s="139"/>
      <c r="BY108" s="139"/>
      <c r="BZ108" s="139"/>
      <c r="CA108" s="139"/>
    </row>
    <row r="109" spans="1:79">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139"/>
      <c r="BC109" s="188"/>
      <c r="BD109" s="188"/>
      <c r="BE109" s="188"/>
      <c r="BF109" s="189"/>
      <c r="BG109" s="63"/>
      <c r="BH109" s="139"/>
      <c r="BI109" s="139"/>
      <c r="BJ109" s="139"/>
      <c r="BK109" s="139"/>
      <c r="BL109" s="139"/>
      <c r="BM109" s="139"/>
      <c r="BN109" s="139"/>
      <c r="BO109" s="139"/>
      <c r="BP109" s="139"/>
      <c r="BQ109" s="139"/>
      <c r="BR109" s="139"/>
      <c r="BS109" s="139"/>
      <c r="BT109" s="139"/>
      <c r="BU109" s="139"/>
      <c r="BV109" s="139"/>
      <c r="BW109" s="139"/>
      <c r="BX109" s="139"/>
      <c r="BY109" s="139"/>
      <c r="BZ109" s="139"/>
      <c r="CA109" s="139"/>
    </row>
    <row r="110" spans="1:79">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139"/>
      <c r="BC110" s="188"/>
      <c r="BD110" s="188"/>
      <c r="BE110" s="188"/>
      <c r="BF110" s="189"/>
      <c r="BG110" s="63"/>
      <c r="BH110" s="139"/>
      <c r="BI110" s="139"/>
      <c r="BJ110" s="139"/>
      <c r="BK110" s="139"/>
      <c r="BL110" s="139"/>
      <c r="BM110" s="139"/>
      <c r="BN110" s="139"/>
      <c r="BO110" s="139"/>
      <c r="BP110" s="139"/>
      <c r="BQ110" s="139"/>
      <c r="BR110" s="139"/>
      <c r="BS110" s="139"/>
      <c r="BT110" s="139"/>
      <c r="BU110" s="139"/>
      <c r="BV110" s="139"/>
      <c r="BW110" s="139"/>
      <c r="BX110" s="139"/>
      <c r="BY110" s="139"/>
      <c r="BZ110" s="139"/>
      <c r="CA110" s="139"/>
    </row>
    <row r="111" spans="1:79">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139"/>
      <c r="BC111" s="188"/>
      <c r="BD111" s="188"/>
      <c r="BE111" s="188"/>
      <c r="BF111" s="189"/>
      <c r="BG111" s="63"/>
      <c r="BH111" s="139"/>
      <c r="BI111" s="139"/>
      <c r="BJ111" s="139"/>
      <c r="BK111" s="139"/>
      <c r="BL111" s="139"/>
      <c r="BM111" s="139"/>
      <c r="BN111" s="139"/>
      <c r="BO111" s="139"/>
      <c r="BP111" s="139"/>
      <c r="BQ111" s="139"/>
      <c r="BR111" s="139"/>
      <c r="BS111" s="139"/>
      <c r="BT111" s="139"/>
      <c r="BU111" s="139"/>
      <c r="BV111" s="139"/>
      <c r="BW111" s="139"/>
      <c r="BX111" s="139"/>
      <c r="BY111" s="139"/>
      <c r="BZ111" s="139"/>
      <c r="CA111" s="139"/>
    </row>
    <row r="112" spans="1:79">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139"/>
      <c r="BC112" s="188"/>
      <c r="BD112" s="188"/>
      <c r="BE112" s="188"/>
      <c r="BF112" s="189"/>
      <c r="BG112" s="63"/>
      <c r="BH112" s="139"/>
      <c r="BI112" s="139"/>
      <c r="BJ112" s="139"/>
      <c r="BK112" s="139"/>
      <c r="BL112" s="139"/>
      <c r="BM112" s="139"/>
      <c r="BN112" s="139"/>
      <c r="BO112" s="139"/>
      <c r="BP112" s="139"/>
      <c r="BQ112" s="139"/>
      <c r="BR112" s="139"/>
      <c r="BS112" s="139"/>
      <c r="BT112" s="139"/>
      <c r="BU112" s="139"/>
      <c r="BV112" s="139"/>
      <c r="BW112" s="139"/>
      <c r="BX112" s="139"/>
      <c r="BY112" s="139"/>
      <c r="BZ112" s="139"/>
      <c r="CA112" s="139"/>
    </row>
    <row r="113" spans="1:79">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139"/>
      <c r="BC113" s="188"/>
      <c r="BD113" s="188"/>
      <c r="BE113" s="188"/>
      <c r="BF113" s="189"/>
      <c r="BG113" s="63"/>
      <c r="BH113" s="139"/>
      <c r="BI113" s="139"/>
      <c r="BJ113" s="139"/>
      <c r="BK113" s="139"/>
      <c r="BL113" s="139"/>
      <c r="BM113" s="139"/>
      <c r="BN113" s="139"/>
      <c r="BO113" s="139"/>
      <c r="BP113" s="139"/>
      <c r="BQ113" s="139"/>
      <c r="BR113" s="139"/>
      <c r="BS113" s="139"/>
      <c r="BT113" s="139"/>
      <c r="BU113" s="139"/>
      <c r="BV113" s="139"/>
      <c r="BW113" s="139"/>
      <c r="BX113" s="139"/>
      <c r="BY113" s="139"/>
      <c r="BZ113" s="139"/>
      <c r="CA113" s="139"/>
    </row>
    <row r="114" spans="1:79">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139"/>
      <c r="BC114" s="188"/>
      <c r="BD114" s="188"/>
      <c r="BE114" s="188"/>
      <c r="BF114" s="189"/>
      <c r="BG114" s="63"/>
      <c r="BH114" s="139"/>
      <c r="BI114" s="139"/>
      <c r="BJ114" s="139"/>
      <c r="BK114" s="139"/>
      <c r="BL114" s="139"/>
      <c r="BM114" s="139"/>
      <c r="BN114" s="139"/>
      <c r="BO114" s="139"/>
      <c r="BP114" s="139"/>
      <c r="BQ114" s="139"/>
      <c r="BR114" s="139"/>
      <c r="BS114" s="139"/>
      <c r="BT114" s="139"/>
      <c r="BU114" s="139"/>
      <c r="BV114" s="139"/>
      <c r="BW114" s="139"/>
      <c r="BX114" s="139"/>
      <c r="BY114" s="139"/>
      <c r="BZ114" s="139"/>
      <c r="CA114" s="139"/>
    </row>
    <row r="115" spans="1:79">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139"/>
      <c r="BC115" s="188"/>
      <c r="BD115" s="188"/>
      <c r="BE115" s="188"/>
      <c r="BF115" s="189"/>
      <c r="BG115" s="63"/>
      <c r="BH115" s="139"/>
      <c r="BI115" s="139"/>
      <c r="BJ115" s="139"/>
      <c r="BK115" s="139"/>
      <c r="BL115" s="139"/>
      <c r="BM115" s="139"/>
      <c r="BN115" s="139"/>
      <c r="BO115" s="139"/>
      <c r="BP115" s="139"/>
      <c r="BQ115" s="139"/>
      <c r="BR115" s="139"/>
      <c r="BS115" s="139"/>
      <c r="BT115" s="139"/>
      <c r="BU115" s="139"/>
      <c r="BV115" s="139"/>
      <c r="BW115" s="139"/>
      <c r="BX115" s="139"/>
      <c r="BY115" s="139"/>
      <c r="BZ115" s="139"/>
      <c r="CA115" s="139"/>
    </row>
    <row r="116" spans="1:79">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139"/>
      <c r="BC116" s="188"/>
      <c r="BD116" s="188"/>
      <c r="BE116" s="188"/>
      <c r="BF116" s="189"/>
      <c r="BG116" s="63"/>
      <c r="BH116" s="139"/>
      <c r="BI116" s="139"/>
      <c r="BJ116" s="139"/>
      <c r="BK116" s="139"/>
      <c r="BL116" s="139"/>
      <c r="BM116" s="139"/>
      <c r="BN116" s="139"/>
      <c r="BO116" s="139"/>
      <c r="BP116" s="139"/>
      <c r="BQ116" s="139"/>
      <c r="BR116" s="139"/>
      <c r="BS116" s="139"/>
      <c r="BT116" s="139"/>
      <c r="BU116" s="139"/>
      <c r="BV116" s="139"/>
      <c r="BW116" s="139"/>
      <c r="BX116" s="139"/>
      <c r="BY116" s="139"/>
      <c r="BZ116" s="139"/>
      <c r="CA116" s="139"/>
    </row>
    <row r="117" spans="1:79">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139"/>
      <c r="BC117" s="188"/>
      <c r="BD117" s="188"/>
      <c r="BE117" s="188"/>
      <c r="BF117" s="189"/>
      <c r="BG117" s="63"/>
      <c r="BH117" s="139"/>
      <c r="BI117" s="139"/>
      <c r="BJ117" s="139"/>
      <c r="BK117" s="139"/>
      <c r="BL117" s="139"/>
      <c r="BM117" s="139"/>
      <c r="BN117" s="139"/>
      <c r="BO117" s="139"/>
      <c r="BP117" s="139"/>
      <c r="BQ117" s="139"/>
      <c r="BR117" s="139"/>
      <c r="BS117" s="139"/>
      <c r="BT117" s="139"/>
      <c r="BU117" s="139"/>
      <c r="BV117" s="139"/>
      <c r="BW117" s="139"/>
      <c r="BX117" s="139"/>
      <c r="BY117" s="139"/>
      <c r="BZ117" s="139"/>
      <c r="CA117" s="139"/>
    </row>
    <row r="118" spans="1:79">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139"/>
      <c r="BC118" s="188"/>
      <c r="BD118" s="188"/>
      <c r="BE118" s="188"/>
      <c r="BF118" s="189"/>
      <c r="BG118" s="63"/>
      <c r="BH118" s="139"/>
      <c r="BI118" s="139"/>
      <c r="BJ118" s="139"/>
      <c r="BK118" s="139"/>
      <c r="BL118" s="139"/>
      <c r="BM118" s="139"/>
      <c r="BN118" s="139"/>
      <c r="BO118" s="139"/>
      <c r="BP118" s="139"/>
      <c r="BQ118" s="139"/>
      <c r="BR118" s="139"/>
      <c r="BS118" s="139"/>
      <c r="BT118" s="139"/>
      <c r="BU118" s="139"/>
      <c r="BV118" s="139"/>
      <c r="BW118" s="139"/>
      <c r="BX118" s="139"/>
      <c r="BY118" s="139"/>
      <c r="BZ118" s="139"/>
      <c r="CA118" s="139"/>
    </row>
    <row r="119" spans="1:79">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139"/>
      <c r="BC119" s="188"/>
      <c r="BD119" s="188"/>
      <c r="BE119" s="188"/>
      <c r="BF119" s="189"/>
      <c r="BG119" s="63"/>
      <c r="BH119" s="139"/>
      <c r="BI119" s="139"/>
      <c r="BJ119" s="139"/>
      <c r="BK119" s="139"/>
      <c r="BL119" s="139"/>
      <c r="BM119" s="139"/>
      <c r="BN119" s="139"/>
      <c r="BO119" s="139"/>
      <c r="BP119" s="139"/>
      <c r="BQ119" s="139"/>
      <c r="BR119" s="139"/>
      <c r="BS119" s="139"/>
      <c r="BT119" s="139"/>
      <c r="BU119" s="139"/>
      <c r="BV119" s="139"/>
      <c r="BW119" s="139"/>
      <c r="BX119" s="139"/>
      <c r="BY119" s="139"/>
      <c r="BZ119" s="139"/>
      <c r="CA119" s="139"/>
    </row>
    <row r="120" spans="1:79">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139"/>
      <c r="BC120" s="188"/>
      <c r="BD120" s="188"/>
      <c r="BE120" s="188"/>
      <c r="BF120" s="189"/>
      <c r="BG120" s="63"/>
      <c r="BH120" s="139"/>
      <c r="BI120" s="139"/>
      <c r="BJ120" s="139"/>
      <c r="BK120" s="139"/>
      <c r="BL120" s="139"/>
      <c r="BM120" s="139"/>
      <c r="BN120" s="139"/>
      <c r="BO120" s="139"/>
      <c r="BP120" s="139"/>
      <c r="BQ120" s="139"/>
      <c r="BR120" s="139"/>
      <c r="BS120" s="139"/>
      <c r="BT120" s="139"/>
      <c r="BU120" s="139"/>
      <c r="BV120" s="139"/>
      <c r="BW120" s="139"/>
      <c r="BX120" s="139"/>
      <c r="BY120" s="139"/>
      <c r="BZ120" s="139"/>
      <c r="CA120" s="139"/>
    </row>
    <row r="121" spans="1:79">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139"/>
      <c r="BC121" s="188"/>
      <c r="BD121" s="188"/>
      <c r="BE121" s="188"/>
      <c r="BF121" s="189"/>
      <c r="BG121" s="63"/>
      <c r="BH121" s="139"/>
      <c r="BI121" s="139"/>
      <c r="BJ121" s="139"/>
      <c r="BK121" s="139"/>
      <c r="BL121" s="139"/>
      <c r="BM121" s="139"/>
      <c r="BN121" s="139"/>
      <c r="BO121" s="139"/>
      <c r="BP121" s="139"/>
      <c r="BQ121" s="139"/>
      <c r="BR121" s="139"/>
      <c r="BS121" s="139"/>
      <c r="BT121" s="139"/>
      <c r="BU121" s="139"/>
      <c r="BV121" s="139"/>
      <c r="BW121" s="139"/>
      <c r="BX121" s="139"/>
      <c r="BY121" s="139"/>
      <c r="BZ121" s="139"/>
      <c r="CA121" s="139"/>
    </row>
    <row r="122" spans="1:79">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139"/>
      <c r="BC122" s="188"/>
      <c r="BD122" s="188"/>
      <c r="BE122" s="188"/>
      <c r="BF122" s="189"/>
      <c r="BG122" s="63"/>
      <c r="BH122" s="139"/>
      <c r="BI122" s="139"/>
      <c r="BJ122" s="139"/>
      <c r="BK122" s="139"/>
      <c r="BL122" s="139"/>
      <c r="BM122" s="139"/>
      <c r="BN122" s="139"/>
      <c r="BO122" s="139"/>
      <c r="BP122" s="139"/>
      <c r="BQ122" s="139"/>
      <c r="BR122" s="139"/>
      <c r="BS122" s="139"/>
      <c r="BT122" s="139"/>
      <c r="BU122" s="139"/>
      <c r="BV122" s="139"/>
      <c r="BW122" s="139"/>
      <c r="BX122" s="139"/>
      <c r="BY122" s="139"/>
      <c r="BZ122" s="139"/>
      <c r="CA122" s="139"/>
    </row>
    <row r="123" spans="1:79">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139"/>
      <c r="BC123" s="188"/>
      <c r="BD123" s="188"/>
      <c r="BE123" s="188"/>
      <c r="BF123" s="189"/>
      <c r="BG123" s="63"/>
      <c r="BH123" s="139"/>
      <c r="BI123" s="139"/>
      <c r="BJ123" s="139"/>
      <c r="BK123" s="139"/>
      <c r="BL123" s="139"/>
      <c r="BM123" s="139"/>
      <c r="BN123" s="139"/>
      <c r="BO123" s="139"/>
      <c r="BP123" s="139"/>
      <c r="BQ123" s="139"/>
      <c r="BR123" s="139"/>
      <c r="BS123" s="139"/>
      <c r="BT123" s="139"/>
      <c r="BU123" s="139"/>
      <c r="BV123" s="139"/>
      <c r="BW123" s="139"/>
      <c r="BX123" s="139"/>
      <c r="BY123" s="139"/>
      <c r="BZ123" s="139"/>
      <c r="CA123" s="139"/>
    </row>
    <row r="124" spans="1:79">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139"/>
      <c r="BC124" s="188"/>
      <c r="BD124" s="188"/>
      <c r="BE124" s="188"/>
      <c r="BF124" s="189"/>
      <c r="BG124" s="63"/>
      <c r="BH124" s="139"/>
      <c r="BI124" s="139"/>
      <c r="BJ124" s="139"/>
      <c r="BK124" s="139"/>
      <c r="BL124" s="139"/>
      <c r="BM124" s="139"/>
      <c r="BN124" s="139"/>
      <c r="BO124" s="139"/>
      <c r="BP124" s="139"/>
      <c r="BQ124" s="139"/>
      <c r="BR124" s="139"/>
      <c r="BS124" s="139"/>
      <c r="BT124" s="139"/>
      <c r="BU124" s="139"/>
      <c r="BV124" s="139"/>
      <c r="BW124" s="139"/>
      <c r="BX124" s="139"/>
      <c r="BY124" s="139"/>
      <c r="BZ124" s="139"/>
      <c r="CA124" s="139"/>
    </row>
    <row r="125" spans="1:79">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139"/>
      <c r="BC125" s="188"/>
      <c r="BD125" s="188"/>
      <c r="BE125" s="188"/>
      <c r="BF125" s="189"/>
      <c r="BG125" s="63"/>
      <c r="BH125" s="139"/>
      <c r="BI125" s="139"/>
      <c r="BJ125" s="139"/>
      <c r="BK125" s="139"/>
      <c r="BL125" s="139"/>
      <c r="BM125" s="139"/>
      <c r="BN125" s="139"/>
      <c r="BO125" s="139"/>
      <c r="BP125" s="139"/>
      <c r="BQ125" s="139"/>
      <c r="BR125" s="139"/>
      <c r="BS125" s="139"/>
      <c r="BT125" s="139"/>
      <c r="BU125" s="139"/>
      <c r="BV125" s="139"/>
      <c r="BW125" s="139"/>
      <c r="BX125" s="139"/>
      <c r="BY125" s="139"/>
      <c r="BZ125" s="139"/>
      <c r="CA125" s="139"/>
    </row>
    <row r="126" spans="1:79">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139"/>
      <c r="BC126" s="188"/>
      <c r="BD126" s="188"/>
      <c r="BE126" s="188"/>
      <c r="BF126" s="189"/>
      <c r="BG126" s="63"/>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row>
    <row r="127" spans="1:79">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139"/>
      <c r="BC127" s="188"/>
      <c r="BD127" s="188"/>
      <c r="BE127" s="188"/>
      <c r="BF127" s="189"/>
      <c r="BG127" s="63"/>
      <c r="BH127" s="139"/>
      <c r="BI127" s="139"/>
      <c r="BJ127" s="139"/>
      <c r="BK127" s="139"/>
      <c r="BL127" s="139"/>
      <c r="BM127" s="139"/>
      <c r="BN127" s="139"/>
      <c r="BO127" s="139"/>
      <c r="BP127" s="139"/>
      <c r="BQ127" s="139"/>
      <c r="BR127" s="139"/>
      <c r="BS127" s="139"/>
      <c r="BT127" s="139"/>
      <c r="BU127" s="139"/>
      <c r="BV127" s="139"/>
      <c r="BW127" s="139"/>
      <c r="BX127" s="139"/>
      <c r="BY127" s="139"/>
      <c r="BZ127" s="139"/>
      <c r="CA127" s="139"/>
    </row>
    <row r="128" spans="1:79">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139"/>
      <c r="BC128" s="188"/>
      <c r="BD128" s="188"/>
      <c r="BE128" s="188"/>
      <c r="BF128" s="189"/>
      <c r="BG128" s="63"/>
      <c r="BH128" s="139"/>
      <c r="BI128" s="139"/>
      <c r="BJ128" s="139"/>
      <c r="BK128" s="139"/>
      <c r="BL128" s="139"/>
      <c r="BM128" s="139"/>
      <c r="BN128" s="139"/>
      <c r="BO128" s="139"/>
      <c r="BP128" s="139"/>
      <c r="BQ128" s="139"/>
      <c r="BR128" s="139"/>
      <c r="BS128" s="139"/>
      <c r="BT128" s="139"/>
      <c r="BU128" s="139"/>
      <c r="BV128" s="139"/>
      <c r="BW128" s="139"/>
      <c r="BX128" s="139"/>
      <c r="BY128" s="139"/>
      <c r="BZ128" s="139"/>
      <c r="CA128" s="139"/>
    </row>
    <row r="129" spans="1:79">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139"/>
      <c r="BC129" s="188"/>
      <c r="BD129" s="188"/>
      <c r="BE129" s="188"/>
      <c r="BF129" s="189"/>
      <c r="BG129" s="63"/>
      <c r="BH129" s="139"/>
      <c r="BI129" s="139"/>
      <c r="BJ129" s="139"/>
      <c r="BK129" s="139"/>
      <c r="BL129" s="139"/>
      <c r="BM129" s="139"/>
      <c r="BN129" s="139"/>
      <c r="BO129" s="139"/>
      <c r="BP129" s="139"/>
      <c r="BQ129" s="139"/>
      <c r="BR129" s="139"/>
      <c r="BS129" s="139"/>
      <c r="BT129" s="139"/>
      <c r="BU129" s="139"/>
      <c r="BV129" s="139"/>
      <c r="BW129" s="139"/>
      <c r="BX129" s="139"/>
      <c r="BY129" s="139"/>
      <c r="BZ129" s="139"/>
      <c r="CA129" s="139"/>
    </row>
    <row r="130" spans="1:79">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139"/>
      <c r="BC130" s="188"/>
      <c r="BD130" s="188"/>
      <c r="BE130" s="188"/>
      <c r="BF130" s="189"/>
      <c r="BG130" s="63"/>
      <c r="BH130" s="139"/>
      <c r="BI130" s="139"/>
      <c r="BJ130" s="139"/>
      <c r="BK130" s="139"/>
      <c r="BL130" s="139"/>
      <c r="BM130" s="139"/>
      <c r="BN130" s="139"/>
      <c r="BO130" s="139"/>
      <c r="BP130" s="139"/>
      <c r="BQ130" s="139"/>
      <c r="BR130" s="139"/>
      <c r="BS130" s="139"/>
      <c r="BT130" s="139"/>
      <c r="BU130" s="139"/>
      <c r="BV130" s="139"/>
      <c r="BW130" s="139"/>
      <c r="BX130" s="139"/>
      <c r="BY130" s="139"/>
      <c r="BZ130" s="139"/>
      <c r="CA130" s="139"/>
    </row>
    <row r="131" spans="1:79">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139"/>
      <c r="BC131" s="188"/>
      <c r="BD131" s="188"/>
      <c r="BE131" s="188"/>
      <c r="BF131" s="189"/>
      <c r="BG131" s="63"/>
      <c r="BH131" s="139"/>
      <c r="BI131" s="139"/>
      <c r="BJ131" s="139"/>
      <c r="BK131" s="139"/>
      <c r="BL131" s="139"/>
      <c r="BM131" s="139"/>
      <c r="BN131" s="139"/>
      <c r="BO131" s="139"/>
      <c r="BP131" s="139"/>
      <c r="BQ131" s="139"/>
      <c r="BR131" s="139"/>
      <c r="BS131" s="139"/>
      <c r="BT131" s="139"/>
      <c r="BU131" s="139"/>
      <c r="BV131" s="139"/>
      <c r="BW131" s="139"/>
      <c r="BX131" s="139"/>
      <c r="BY131" s="139"/>
      <c r="BZ131" s="139"/>
      <c r="CA131" s="139"/>
    </row>
    <row r="132" spans="1:79">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139"/>
      <c r="BC132" s="188"/>
      <c r="BD132" s="188"/>
      <c r="BE132" s="188"/>
      <c r="BF132" s="189"/>
      <c r="BG132" s="63"/>
      <c r="BH132" s="139"/>
      <c r="BI132" s="139"/>
      <c r="BJ132" s="139"/>
      <c r="BK132" s="139"/>
      <c r="BL132" s="139"/>
      <c r="BM132" s="139"/>
      <c r="BN132" s="139"/>
      <c r="BO132" s="139"/>
      <c r="BP132" s="139"/>
      <c r="BQ132" s="139"/>
      <c r="BR132" s="139"/>
      <c r="BS132" s="139"/>
      <c r="BT132" s="139"/>
      <c r="BU132" s="139"/>
      <c r="BV132" s="139"/>
      <c r="BW132" s="139"/>
      <c r="BX132" s="139"/>
      <c r="BY132" s="139"/>
      <c r="BZ132" s="139"/>
      <c r="CA132" s="139"/>
    </row>
    <row r="133" spans="1:79">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139"/>
      <c r="BC133" s="188"/>
      <c r="BD133" s="188"/>
      <c r="BE133" s="188"/>
      <c r="BF133" s="189"/>
      <c r="BG133" s="63"/>
      <c r="BH133" s="139"/>
      <c r="BI133" s="139"/>
      <c r="BJ133" s="139"/>
      <c r="BK133" s="139"/>
      <c r="BL133" s="139"/>
      <c r="BM133" s="139"/>
      <c r="BN133" s="139"/>
      <c r="BO133" s="139"/>
      <c r="BP133" s="139"/>
      <c r="BQ133" s="139"/>
      <c r="BR133" s="139"/>
      <c r="BS133" s="139"/>
      <c r="BT133" s="139"/>
      <c r="BU133" s="139"/>
      <c r="BV133" s="139"/>
      <c r="BW133" s="139"/>
      <c r="BX133" s="139"/>
      <c r="BY133" s="139"/>
      <c r="BZ133" s="139"/>
      <c r="CA133" s="139"/>
    </row>
    <row r="134" spans="1:79">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139"/>
      <c r="BC134" s="188"/>
      <c r="BD134" s="188"/>
      <c r="BE134" s="188"/>
      <c r="BF134" s="189"/>
      <c r="BG134" s="63"/>
      <c r="BH134" s="139"/>
      <c r="BI134" s="139"/>
      <c r="BJ134" s="139"/>
      <c r="BK134" s="139"/>
      <c r="BL134" s="139"/>
      <c r="BM134" s="139"/>
      <c r="BN134" s="139"/>
      <c r="BO134" s="139"/>
      <c r="BP134" s="139"/>
      <c r="BQ134" s="139"/>
      <c r="BR134" s="139"/>
      <c r="BS134" s="139"/>
      <c r="BT134" s="139"/>
      <c r="BU134" s="139"/>
      <c r="BV134" s="139"/>
      <c r="BW134" s="139"/>
      <c r="BX134" s="139"/>
      <c r="BY134" s="139"/>
      <c r="BZ134" s="139"/>
      <c r="CA134" s="139"/>
    </row>
    <row r="135" spans="1:79">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139"/>
      <c r="BC135" s="188"/>
      <c r="BD135" s="188"/>
      <c r="BE135" s="188"/>
      <c r="BF135" s="189"/>
      <c r="BG135" s="63"/>
      <c r="BH135" s="139"/>
      <c r="BI135" s="139"/>
      <c r="BJ135" s="139"/>
      <c r="BK135" s="139"/>
      <c r="BL135" s="139"/>
      <c r="BM135" s="139"/>
      <c r="BN135" s="139"/>
      <c r="BO135" s="139"/>
      <c r="BP135" s="139"/>
      <c r="BQ135" s="139"/>
      <c r="BR135" s="139"/>
      <c r="BS135" s="139"/>
      <c r="BT135" s="139"/>
      <c r="BU135" s="139"/>
      <c r="BV135" s="139"/>
      <c r="BW135" s="139"/>
      <c r="BX135" s="139"/>
      <c r="BY135" s="139"/>
      <c r="BZ135" s="139"/>
      <c r="CA135" s="139"/>
    </row>
    <row r="136" spans="1:79">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139"/>
      <c r="BC136" s="188"/>
      <c r="BD136" s="188"/>
      <c r="BE136" s="188"/>
      <c r="BF136" s="189"/>
      <c r="BG136" s="63"/>
      <c r="BH136" s="139"/>
      <c r="BI136" s="139"/>
      <c r="BJ136" s="139"/>
      <c r="BK136" s="139"/>
      <c r="BL136" s="139"/>
      <c r="BM136" s="139"/>
      <c r="BN136" s="139"/>
      <c r="BO136" s="139"/>
      <c r="BP136" s="139"/>
      <c r="BQ136" s="139"/>
      <c r="BR136" s="139"/>
      <c r="BS136" s="139"/>
      <c r="BT136" s="139"/>
      <c r="BU136" s="139"/>
      <c r="BV136" s="139"/>
      <c r="BW136" s="139"/>
      <c r="BX136" s="139"/>
      <c r="BY136" s="139"/>
      <c r="BZ136" s="139"/>
      <c r="CA136" s="139"/>
    </row>
    <row r="137" spans="1:79">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139"/>
      <c r="BC137" s="188"/>
      <c r="BD137" s="188"/>
      <c r="BE137" s="188"/>
      <c r="BF137" s="189"/>
      <c r="BG137" s="63"/>
      <c r="BH137" s="139"/>
      <c r="BI137" s="139"/>
      <c r="BJ137" s="139"/>
      <c r="BK137" s="139"/>
      <c r="BL137" s="139"/>
      <c r="BM137" s="139"/>
      <c r="BN137" s="139"/>
      <c r="BO137" s="139"/>
      <c r="BP137" s="139"/>
      <c r="BQ137" s="139"/>
      <c r="BR137" s="139"/>
      <c r="BS137" s="139"/>
      <c r="BT137" s="139"/>
      <c r="BU137" s="139"/>
      <c r="BV137" s="139"/>
      <c r="BW137" s="139"/>
      <c r="BX137" s="139"/>
      <c r="BY137" s="139"/>
      <c r="BZ137" s="139"/>
      <c r="CA137" s="139"/>
    </row>
    <row r="138" spans="1:79">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139"/>
      <c r="BC138" s="188"/>
      <c r="BD138" s="188"/>
      <c r="BE138" s="188"/>
      <c r="BF138" s="189"/>
      <c r="BG138" s="63"/>
      <c r="BH138" s="139"/>
      <c r="BI138" s="139"/>
      <c r="BJ138" s="139"/>
      <c r="BK138" s="139"/>
      <c r="BL138" s="139"/>
      <c r="BM138" s="139"/>
      <c r="BN138" s="139"/>
      <c r="BO138" s="139"/>
      <c r="BP138" s="139"/>
      <c r="BQ138" s="139"/>
      <c r="BR138" s="139"/>
      <c r="BS138" s="139"/>
      <c r="BT138" s="139"/>
      <c r="BU138" s="139"/>
      <c r="BV138" s="139"/>
      <c r="BW138" s="139"/>
      <c r="BX138" s="139"/>
      <c r="BY138" s="139"/>
      <c r="BZ138" s="139"/>
      <c r="CA138" s="139"/>
    </row>
    <row r="139" spans="1:79">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139"/>
      <c r="BC139" s="188"/>
      <c r="BD139" s="188"/>
      <c r="BE139" s="188"/>
      <c r="BF139" s="189"/>
      <c r="BG139" s="63"/>
      <c r="BH139" s="139"/>
      <c r="BI139" s="139"/>
      <c r="BJ139" s="139"/>
      <c r="BK139" s="139"/>
      <c r="BL139" s="139"/>
      <c r="BM139" s="139"/>
      <c r="BN139" s="139"/>
      <c r="BO139" s="139"/>
      <c r="BP139" s="139"/>
      <c r="BQ139" s="139"/>
      <c r="BR139" s="139"/>
      <c r="BS139" s="139"/>
      <c r="BT139" s="139"/>
      <c r="BU139" s="139"/>
      <c r="BV139" s="139"/>
      <c r="BW139" s="139"/>
      <c r="BX139" s="139"/>
      <c r="BY139" s="139"/>
      <c r="BZ139" s="139"/>
      <c r="CA139" s="139"/>
    </row>
    <row r="140" spans="1:79">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139"/>
      <c r="BC140" s="188"/>
      <c r="BD140" s="188"/>
      <c r="BE140" s="188"/>
      <c r="BF140" s="189"/>
      <c r="BG140" s="63"/>
      <c r="BH140" s="139"/>
      <c r="BI140" s="139"/>
      <c r="BJ140" s="139"/>
      <c r="BK140" s="139"/>
      <c r="BL140" s="139"/>
      <c r="BM140" s="139"/>
      <c r="BN140" s="139"/>
      <c r="BO140" s="139"/>
      <c r="BP140" s="139"/>
      <c r="BQ140" s="139"/>
      <c r="BR140" s="139"/>
      <c r="BS140" s="139"/>
      <c r="BT140" s="139"/>
      <c r="BU140" s="139"/>
      <c r="BV140" s="139"/>
      <c r="BW140" s="139"/>
      <c r="BX140" s="139"/>
      <c r="BY140" s="139"/>
      <c r="BZ140" s="139"/>
      <c r="CA140" s="139"/>
    </row>
    <row r="141" spans="1:79">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139"/>
      <c r="BC141" s="188"/>
      <c r="BD141" s="188"/>
      <c r="BE141" s="188"/>
      <c r="BF141" s="189"/>
      <c r="BG141" s="63"/>
      <c r="BH141" s="139"/>
      <c r="BI141" s="139"/>
      <c r="BJ141" s="139"/>
      <c r="BK141" s="139"/>
      <c r="BL141" s="139"/>
      <c r="BM141" s="139"/>
      <c r="BN141" s="139"/>
      <c r="BO141" s="139"/>
      <c r="BP141" s="139"/>
      <c r="BQ141" s="139"/>
      <c r="BR141" s="139"/>
      <c r="BS141" s="139"/>
      <c r="BT141" s="139"/>
      <c r="BU141" s="139"/>
      <c r="BV141" s="139"/>
      <c r="BW141" s="139"/>
      <c r="BX141" s="139"/>
      <c r="BY141" s="139"/>
      <c r="BZ141" s="139"/>
      <c r="CA141" s="139"/>
    </row>
    <row r="142" spans="1:79">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139"/>
      <c r="BC142" s="188"/>
      <c r="BD142" s="188"/>
      <c r="BE142" s="188"/>
      <c r="BF142" s="189"/>
      <c r="BG142" s="63"/>
      <c r="BH142" s="139"/>
      <c r="BI142" s="139"/>
      <c r="BJ142" s="139"/>
      <c r="BK142" s="139"/>
      <c r="BL142" s="139"/>
      <c r="BM142" s="139"/>
      <c r="BN142" s="139"/>
      <c r="BO142" s="139"/>
      <c r="BP142" s="139"/>
      <c r="BQ142" s="139"/>
      <c r="BR142" s="139"/>
      <c r="BS142" s="139"/>
      <c r="BT142" s="139"/>
      <c r="BU142" s="139"/>
      <c r="BV142" s="139"/>
      <c r="BW142" s="139"/>
      <c r="BX142" s="139"/>
      <c r="BY142" s="139"/>
      <c r="BZ142" s="139"/>
      <c r="CA142" s="139"/>
    </row>
    <row r="143" spans="1:79">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139"/>
      <c r="BC143" s="188"/>
      <c r="BD143" s="188"/>
      <c r="BE143" s="188"/>
      <c r="BF143" s="189"/>
      <c r="BG143" s="63"/>
      <c r="BH143" s="139"/>
      <c r="BI143" s="139"/>
      <c r="BJ143" s="139"/>
      <c r="BK143" s="139"/>
      <c r="BL143" s="139"/>
      <c r="BM143" s="139"/>
      <c r="BN143" s="139"/>
      <c r="BO143" s="139"/>
      <c r="BP143" s="139"/>
      <c r="BQ143" s="139"/>
      <c r="BR143" s="139"/>
      <c r="BS143" s="139"/>
      <c r="BT143" s="139"/>
      <c r="BU143" s="139"/>
      <c r="BV143" s="139"/>
      <c r="BW143" s="139"/>
      <c r="BX143" s="139"/>
      <c r="BY143" s="139"/>
      <c r="BZ143" s="139"/>
      <c r="CA143" s="139"/>
    </row>
    <row r="144" spans="1:79">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139"/>
      <c r="BC144" s="188"/>
      <c r="BD144" s="188"/>
      <c r="BE144" s="188"/>
      <c r="BF144" s="189"/>
      <c r="BG144" s="63"/>
      <c r="BH144" s="139"/>
      <c r="BI144" s="139"/>
      <c r="BJ144" s="139"/>
      <c r="BK144" s="139"/>
      <c r="BL144" s="139"/>
      <c r="BM144" s="139"/>
      <c r="BN144" s="139"/>
      <c r="BO144" s="139"/>
      <c r="BP144" s="139"/>
      <c r="BQ144" s="139"/>
      <c r="BR144" s="139"/>
      <c r="BS144" s="139"/>
      <c r="BT144" s="139"/>
      <c r="BU144" s="139"/>
      <c r="BV144" s="139"/>
      <c r="BW144" s="139"/>
      <c r="BX144" s="139"/>
      <c r="BY144" s="139"/>
      <c r="BZ144" s="139"/>
      <c r="CA144" s="139"/>
    </row>
    <row r="145" spans="1:79">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139"/>
      <c r="BC145" s="188"/>
      <c r="BD145" s="188"/>
      <c r="BE145" s="188"/>
      <c r="BF145" s="189"/>
      <c r="BG145" s="63"/>
      <c r="BH145" s="139"/>
      <c r="BI145" s="139"/>
      <c r="BJ145" s="139"/>
      <c r="BK145" s="139"/>
      <c r="BL145" s="139"/>
      <c r="BM145" s="139"/>
      <c r="BN145" s="139"/>
      <c r="BO145" s="139"/>
      <c r="BP145" s="139"/>
      <c r="BQ145" s="139"/>
      <c r="BR145" s="139"/>
      <c r="BS145" s="139"/>
      <c r="BT145" s="139"/>
      <c r="BU145" s="139"/>
      <c r="BV145" s="139"/>
      <c r="BW145" s="139"/>
      <c r="BX145" s="139"/>
      <c r="BY145" s="139"/>
      <c r="BZ145" s="139"/>
      <c r="CA145" s="139"/>
    </row>
    <row r="146" spans="1:79">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139"/>
      <c r="BC146" s="188"/>
      <c r="BD146" s="188"/>
      <c r="BE146" s="188"/>
      <c r="BF146" s="189"/>
      <c r="BG146" s="63"/>
      <c r="BH146" s="139"/>
      <c r="BI146" s="139"/>
      <c r="BJ146" s="139"/>
      <c r="BK146" s="139"/>
      <c r="BL146" s="139"/>
      <c r="BM146" s="139"/>
      <c r="BN146" s="139"/>
      <c r="BO146" s="139"/>
      <c r="BP146" s="139"/>
      <c r="BQ146" s="139"/>
      <c r="BR146" s="139"/>
      <c r="BS146" s="139"/>
      <c r="BT146" s="139"/>
      <c r="BU146" s="139"/>
      <c r="BV146" s="139"/>
      <c r="BW146" s="139"/>
      <c r="BX146" s="139"/>
      <c r="BY146" s="139"/>
      <c r="BZ146" s="139"/>
      <c r="CA146" s="139"/>
    </row>
    <row r="147" spans="1:79">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139"/>
      <c r="BC147" s="188"/>
      <c r="BD147" s="188"/>
      <c r="BE147" s="188"/>
      <c r="BF147" s="189"/>
      <c r="BG147" s="63"/>
      <c r="BH147" s="139"/>
      <c r="BI147" s="139"/>
      <c r="BJ147" s="139"/>
      <c r="BK147" s="139"/>
      <c r="BL147" s="139"/>
      <c r="BM147" s="139"/>
      <c r="BN147" s="139"/>
      <c r="BO147" s="139"/>
      <c r="BP147" s="139"/>
      <c r="BQ147" s="139"/>
      <c r="BR147" s="139"/>
      <c r="BS147" s="139"/>
      <c r="BT147" s="139"/>
      <c r="BU147" s="139"/>
      <c r="BV147" s="139"/>
      <c r="BW147" s="139"/>
      <c r="BX147" s="139"/>
      <c r="BY147" s="139"/>
      <c r="BZ147" s="139"/>
      <c r="CA147" s="139"/>
    </row>
    <row r="148" spans="1:79">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139"/>
      <c r="BC148" s="188"/>
      <c r="BD148" s="188"/>
      <c r="BE148" s="188"/>
      <c r="BF148" s="189"/>
      <c r="BG148" s="63"/>
      <c r="BH148" s="139"/>
      <c r="BI148" s="139"/>
      <c r="BJ148" s="139"/>
      <c r="BK148" s="139"/>
      <c r="BL148" s="139"/>
      <c r="BM148" s="139"/>
      <c r="BN148" s="139"/>
      <c r="BO148" s="139"/>
      <c r="BP148" s="139"/>
      <c r="BQ148" s="139"/>
      <c r="BR148" s="139"/>
      <c r="BS148" s="139"/>
      <c r="BT148" s="139"/>
      <c r="BU148" s="139"/>
      <c r="BV148" s="139"/>
      <c r="BW148" s="139"/>
      <c r="BX148" s="139"/>
      <c r="BY148" s="139"/>
      <c r="BZ148" s="139"/>
      <c r="CA148" s="139"/>
    </row>
    <row r="149" spans="1:79">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139"/>
      <c r="BC149" s="188"/>
      <c r="BD149" s="188"/>
      <c r="BE149" s="188"/>
      <c r="BF149" s="189"/>
      <c r="BG149" s="63"/>
      <c r="BH149" s="139"/>
      <c r="BI149" s="139"/>
      <c r="BJ149" s="139"/>
      <c r="BK149" s="139"/>
      <c r="BL149" s="139"/>
      <c r="BM149" s="139"/>
      <c r="BN149" s="139"/>
      <c r="BO149" s="139"/>
      <c r="BP149" s="139"/>
      <c r="BQ149" s="139"/>
      <c r="BR149" s="139"/>
      <c r="BS149" s="139"/>
      <c r="BT149" s="139"/>
      <c r="BU149" s="139"/>
      <c r="BV149" s="139"/>
      <c r="BW149" s="139"/>
      <c r="BX149" s="139"/>
      <c r="BY149" s="139"/>
      <c r="BZ149" s="139"/>
      <c r="CA149" s="139"/>
    </row>
    <row r="150" spans="1:79">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139"/>
      <c r="BC150" s="188"/>
      <c r="BD150" s="188"/>
      <c r="BE150" s="188"/>
      <c r="BF150" s="189"/>
      <c r="BG150" s="63"/>
      <c r="BH150" s="139"/>
      <c r="BI150" s="139"/>
      <c r="BJ150" s="139"/>
      <c r="BK150" s="139"/>
      <c r="BL150" s="139"/>
      <c r="BM150" s="139"/>
      <c r="BN150" s="139"/>
      <c r="BO150" s="139"/>
      <c r="BP150" s="139"/>
      <c r="BQ150" s="139"/>
      <c r="BR150" s="139"/>
      <c r="BS150" s="139"/>
      <c r="BT150" s="139"/>
      <c r="BU150" s="139"/>
      <c r="BV150" s="139"/>
      <c r="BW150" s="139"/>
      <c r="BX150" s="139"/>
      <c r="BY150" s="139"/>
      <c r="BZ150" s="139"/>
      <c r="CA150" s="139"/>
    </row>
    <row r="151" spans="1:79">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139"/>
      <c r="BC151" s="188"/>
      <c r="BD151" s="188"/>
      <c r="BE151" s="188"/>
      <c r="BF151" s="189"/>
      <c r="BG151" s="63"/>
      <c r="BH151" s="139"/>
      <c r="BI151" s="139"/>
      <c r="BJ151" s="139"/>
      <c r="BK151" s="139"/>
      <c r="BL151" s="139"/>
      <c r="BM151" s="139"/>
      <c r="BN151" s="139"/>
      <c r="BO151" s="139"/>
      <c r="BP151" s="139"/>
      <c r="BQ151" s="139"/>
      <c r="BR151" s="139"/>
      <c r="BS151" s="139"/>
      <c r="BT151" s="139"/>
      <c r="BU151" s="139"/>
      <c r="BV151" s="139"/>
      <c r="BW151" s="139"/>
      <c r="BX151" s="139"/>
      <c r="BY151" s="139"/>
      <c r="BZ151" s="139"/>
      <c r="CA151" s="139"/>
    </row>
    <row r="152" spans="1:79">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139"/>
      <c r="BC152" s="188"/>
      <c r="BD152" s="188"/>
      <c r="BE152" s="188"/>
      <c r="BF152" s="189"/>
      <c r="BG152" s="63"/>
      <c r="BH152" s="139"/>
      <c r="BI152" s="139"/>
      <c r="BJ152" s="139"/>
      <c r="BK152" s="139"/>
      <c r="BL152" s="139"/>
      <c r="BM152" s="139"/>
      <c r="BN152" s="139"/>
      <c r="BO152" s="139"/>
      <c r="BP152" s="139"/>
      <c r="BQ152" s="139"/>
      <c r="BR152" s="139"/>
      <c r="BS152" s="139"/>
      <c r="BT152" s="139"/>
      <c r="BU152" s="139"/>
      <c r="BV152" s="139"/>
      <c r="BW152" s="139"/>
      <c r="BX152" s="139"/>
      <c r="BY152" s="139"/>
      <c r="BZ152" s="139"/>
      <c r="CA152" s="139"/>
    </row>
    <row r="153" spans="1:79">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139"/>
      <c r="BC153" s="188"/>
      <c r="BD153" s="188"/>
      <c r="BE153" s="188"/>
      <c r="BF153" s="189"/>
      <c r="BG153" s="63"/>
      <c r="BH153" s="139"/>
      <c r="BI153" s="139"/>
      <c r="BJ153" s="139"/>
      <c r="BK153" s="139"/>
      <c r="BL153" s="139"/>
      <c r="BM153" s="139"/>
      <c r="BN153" s="139"/>
      <c r="BO153" s="139"/>
      <c r="BP153" s="139"/>
      <c r="BQ153" s="139"/>
      <c r="BR153" s="139"/>
      <c r="BS153" s="139"/>
      <c r="BT153" s="139"/>
      <c r="BU153" s="139"/>
      <c r="BV153" s="139"/>
      <c r="BW153" s="139"/>
      <c r="BX153" s="139"/>
      <c r="BY153" s="139"/>
      <c r="BZ153" s="139"/>
      <c r="CA153" s="139"/>
    </row>
    <row r="154" spans="1:79">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139"/>
      <c r="BC154" s="188"/>
      <c r="BD154" s="188"/>
      <c r="BE154" s="188"/>
      <c r="BF154" s="189"/>
      <c r="BG154" s="63"/>
      <c r="BH154" s="139"/>
      <c r="BI154" s="139"/>
      <c r="BJ154" s="139"/>
      <c r="BK154" s="139"/>
      <c r="BL154" s="139"/>
      <c r="BM154" s="139"/>
      <c r="BN154" s="139"/>
      <c r="BO154" s="139"/>
      <c r="BP154" s="139"/>
      <c r="BQ154" s="139"/>
      <c r="BR154" s="139"/>
      <c r="BS154" s="139"/>
      <c r="BT154" s="139"/>
      <c r="BU154" s="139"/>
      <c r="BV154" s="139"/>
      <c r="BW154" s="139"/>
      <c r="BX154" s="139"/>
      <c r="BY154" s="139"/>
      <c r="BZ154" s="139"/>
      <c r="CA154" s="139"/>
    </row>
    <row r="155" spans="1:79">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139"/>
      <c r="BC155" s="188"/>
      <c r="BD155" s="188"/>
      <c r="BE155" s="188"/>
      <c r="BF155" s="189"/>
      <c r="BG155" s="63"/>
      <c r="BH155" s="139"/>
      <c r="BI155" s="139"/>
      <c r="BJ155" s="139"/>
      <c r="BK155" s="139"/>
      <c r="BL155" s="139"/>
      <c r="BM155" s="139"/>
      <c r="BN155" s="139"/>
      <c r="BO155" s="139"/>
      <c r="BP155" s="139"/>
      <c r="BQ155" s="139"/>
      <c r="BR155" s="139"/>
      <c r="BS155" s="139"/>
      <c r="BT155" s="139"/>
      <c r="BU155" s="139"/>
      <c r="BV155" s="139"/>
      <c r="BW155" s="139"/>
      <c r="BX155" s="139"/>
      <c r="BY155" s="139"/>
      <c r="BZ155" s="139"/>
      <c r="CA155" s="139"/>
    </row>
    <row r="156" spans="1:79">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139"/>
      <c r="BC156" s="188"/>
      <c r="BD156" s="188"/>
      <c r="BE156" s="188"/>
      <c r="BF156" s="189"/>
      <c r="BG156" s="63"/>
      <c r="BH156" s="139"/>
      <c r="BI156" s="139"/>
      <c r="BJ156" s="139"/>
      <c r="BK156" s="139"/>
      <c r="BL156" s="139"/>
      <c r="BM156" s="139"/>
      <c r="BN156" s="139"/>
      <c r="BO156" s="139"/>
      <c r="BP156" s="139"/>
      <c r="BQ156" s="139"/>
      <c r="BR156" s="139"/>
      <c r="BS156" s="139"/>
      <c r="BT156" s="139"/>
      <c r="BU156" s="139"/>
      <c r="BV156" s="139"/>
      <c r="BW156" s="139"/>
      <c r="BX156" s="139"/>
      <c r="BY156" s="139"/>
      <c r="BZ156" s="139"/>
      <c r="CA156" s="139"/>
    </row>
    <row r="157" spans="1:79">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139"/>
      <c r="BC157" s="188"/>
      <c r="BD157" s="188"/>
      <c r="BE157" s="188"/>
      <c r="BF157" s="189"/>
      <c r="BG157" s="63"/>
      <c r="BH157" s="139"/>
      <c r="BI157" s="139"/>
      <c r="BJ157" s="139"/>
      <c r="BK157" s="139"/>
      <c r="BL157" s="139"/>
      <c r="BM157" s="139"/>
      <c r="BN157" s="139"/>
      <c r="BO157" s="139"/>
      <c r="BP157" s="139"/>
      <c r="BQ157" s="139"/>
      <c r="BR157" s="139"/>
      <c r="BS157" s="139"/>
      <c r="BT157" s="139"/>
      <c r="BU157" s="139"/>
      <c r="BV157" s="139"/>
      <c r="BW157" s="139"/>
      <c r="BX157" s="139"/>
      <c r="BY157" s="139"/>
      <c r="BZ157" s="139"/>
      <c r="CA157" s="139"/>
    </row>
    <row r="158" spans="1:79">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139"/>
      <c r="BC158" s="188"/>
      <c r="BD158" s="188"/>
      <c r="BE158" s="188"/>
      <c r="BF158" s="189"/>
      <c r="BG158" s="63"/>
      <c r="BH158" s="139"/>
      <c r="BI158" s="139"/>
      <c r="BJ158" s="139"/>
      <c r="BK158" s="139"/>
      <c r="BL158" s="139"/>
      <c r="BM158" s="139"/>
      <c r="BN158" s="139"/>
      <c r="BO158" s="139"/>
      <c r="BP158" s="139"/>
      <c r="BQ158" s="139"/>
      <c r="BR158" s="139"/>
      <c r="BS158" s="139"/>
      <c r="BT158" s="139"/>
      <c r="BU158" s="139"/>
      <c r="BV158" s="139"/>
      <c r="BW158" s="139"/>
      <c r="BX158" s="139"/>
      <c r="BY158" s="139"/>
      <c r="BZ158" s="139"/>
      <c r="CA158" s="139"/>
    </row>
    <row r="159" spans="1:79">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139"/>
      <c r="BC159" s="188"/>
      <c r="BD159" s="188"/>
      <c r="BE159" s="188"/>
      <c r="BF159" s="189"/>
      <c r="BG159" s="63"/>
      <c r="BH159" s="139"/>
      <c r="BI159" s="139"/>
      <c r="BJ159" s="139"/>
      <c r="BK159" s="139"/>
      <c r="BL159" s="139"/>
      <c r="BM159" s="139"/>
      <c r="BN159" s="139"/>
      <c r="BO159" s="139"/>
      <c r="BP159" s="139"/>
      <c r="BQ159" s="139"/>
      <c r="BR159" s="139"/>
      <c r="BS159" s="139"/>
      <c r="BT159" s="139"/>
      <c r="BU159" s="139"/>
      <c r="BV159" s="139"/>
      <c r="BW159" s="139"/>
      <c r="BX159" s="139"/>
      <c r="BY159" s="139"/>
      <c r="BZ159" s="139"/>
      <c r="CA159" s="139"/>
    </row>
    <row r="160" spans="1:79">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139"/>
      <c r="BC160" s="188"/>
      <c r="BD160" s="188"/>
      <c r="BE160" s="188"/>
      <c r="BF160" s="189"/>
      <c r="BG160" s="63"/>
      <c r="BH160" s="139"/>
      <c r="BI160" s="139"/>
      <c r="BJ160" s="139"/>
      <c r="BK160" s="139"/>
      <c r="BL160" s="139"/>
      <c r="BM160" s="139"/>
      <c r="BN160" s="139"/>
      <c r="BO160" s="139"/>
      <c r="BP160" s="139"/>
      <c r="BQ160" s="139"/>
      <c r="BR160" s="139"/>
      <c r="BS160" s="139"/>
      <c r="BT160" s="139"/>
      <c r="BU160" s="139"/>
      <c r="BV160" s="139"/>
      <c r="BW160" s="139"/>
      <c r="BX160" s="139"/>
      <c r="BY160" s="139"/>
      <c r="BZ160" s="139"/>
      <c r="CA160" s="139"/>
    </row>
    <row r="161" spans="1:79">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139"/>
      <c r="BC161" s="188"/>
      <c r="BD161" s="188"/>
      <c r="BE161" s="188"/>
      <c r="BF161" s="189"/>
      <c r="BG161" s="63"/>
      <c r="BH161" s="139"/>
      <c r="BI161" s="139"/>
      <c r="BJ161" s="139"/>
      <c r="BK161" s="139"/>
      <c r="BL161" s="139"/>
      <c r="BM161" s="139"/>
      <c r="BN161" s="139"/>
      <c r="BO161" s="139"/>
      <c r="BP161" s="139"/>
      <c r="BQ161" s="139"/>
      <c r="BR161" s="139"/>
      <c r="BS161" s="139"/>
      <c r="BT161" s="139"/>
      <c r="BU161" s="139"/>
      <c r="BV161" s="139"/>
      <c r="BW161" s="139"/>
      <c r="BX161" s="139"/>
      <c r="BY161" s="139"/>
      <c r="BZ161" s="139"/>
      <c r="CA161" s="139"/>
    </row>
    <row r="162" spans="1:79">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139"/>
      <c r="BC162" s="188"/>
      <c r="BD162" s="188"/>
      <c r="BE162" s="188"/>
      <c r="BF162" s="189"/>
      <c r="BG162" s="63"/>
      <c r="BH162" s="139"/>
      <c r="BI162" s="139"/>
      <c r="BJ162" s="139"/>
      <c r="BK162" s="139"/>
      <c r="BL162" s="139"/>
      <c r="BM162" s="139"/>
      <c r="BN162" s="139"/>
      <c r="BO162" s="139"/>
      <c r="BP162" s="139"/>
      <c r="BQ162" s="139"/>
      <c r="BR162" s="139"/>
      <c r="BS162" s="139"/>
      <c r="BT162" s="139"/>
      <c r="BU162" s="139"/>
      <c r="BV162" s="139"/>
      <c r="BW162" s="139"/>
      <c r="BX162" s="139"/>
      <c r="BY162" s="139"/>
      <c r="BZ162" s="139"/>
      <c r="CA162" s="139"/>
    </row>
    <row r="163" spans="1:79">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139"/>
      <c r="BC163" s="188"/>
      <c r="BD163" s="188"/>
      <c r="BE163" s="188"/>
      <c r="BF163" s="189"/>
      <c r="BG163" s="63"/>
      <c r="BH163" s="139"/>
      <c r="BI163" s="139"/>
      <c r="BJ163" s="139"/>
      <c r="BK163" s="139"/>
      <c r="BL163" s="139"/>
      <c r="BM163" s="139"/>
      <c r="BN163" s="139"/>
      <c r="BO163" s="139"/>
      <c r="BP163" s="139"/>
      <c r="BQ163" s="139"/>
      <c r="BR163" s="139"/>
      <c r="BS163" s="139"/>
      <c r="BT163" s="139"/>
      <c r="BU163" s="139"/>
      <c r="BV163" s="139"/>
      <c r="BW163" s="139"/>
      <c r="BX163" s="139"/>
      <c r="BY163" s="139"/>
      <c r="BZ163" s="139"/>
      <c r="CA163" s="139"/>
    </row>
    <row r="164" spans="1:79">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139"/>
      <c r="BC164" s="188"/>
      <c r="BD164" s="188"/>
      <c r="BE164" s="188"/>
      <c r="BF164" s="189"/>
      <c r="BG164" s="63"/>
      <c r="BH164" s="139"/>
      <c r="BI164" s="139"/>
      <c r="BJ164" s="139"/>
      <c r="BK164" s="139"/>
      <c r="BL164" s="139"/>
      <c r="BM164" s="139"/>
      <c r="BN164" s="139"/>
      <c r="BO164" s="139"/>
      <c r="BP164" s="139"/>
      <c r="BQ164" s="139"/>
      <c r="BR164" s="139"/>
      <c r="BS164" s="139"/>
      <c r="BT164" s="139"/>
      <c r="BU164" s="139"/>
      <c r="BV164" s="139"/>
      <c r="BW164" s="139"/>
      <c r="BX164" s="139"/>
      <c r="BY164" s="139"/>
      <c r="BZ164" s="139"/>
      <c r="CA164" s="139"/>
    </row>
    <row r="165" spans="1:79">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139"/>
      <c r="BC165" s="188"/>
      <c r="BD165" s="188"/>
      <c r="BE165" s="188"/>
      <c r="BF165" s="189"/>
      <c r="BG165" s="63"/>
      <c r="BH165" s="139"/>
      <c r="BI165" s="139"/>
      <c r="BJ165" s="139"/>
      <c r="BK165" s="139"/>
      <c r="BL165" s="139"/>
      <c r="BM165" s="139"/>
      <c r="BN165" s="139"/>
      <c r="BO165" s="139"/>
      <c r="BP165" s="139"/>
      <c r="BQ165" s="139"/>
      <c r="BR165" s="139"/>
      <c r="BS165" s="139"/>
      <c r="BT165" s="139"/>
      <c r="BU165" s="139"/>
      <c r="BV165" s="139"/>
      <c r="BW165" s="139"/>
      <c r="BX165" s="139"/>
      <c r="BY165" s="139"/>
      <c r="BZ165" s="139"/>
      <c r="CA165" s="139"/>
    </row>
    <row r="166" spans="1:79">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139"/>
      <c r="BC166" s="188"/>
      <c r="BD166" s="188"/>
      <c r="BE166" s="188"/>
      <c r="BF166" s="189"/>
      <c r="BG166" s="63"/>
      <c r="BH166" s="139"/>
      <c r="BI166" s="139"/>
      <c r="BJ166" s="139"/>
      <c r="BK166" s="139"/>
      <c r="BL166" s="139"/>
      <c r="BM166" s="139"/>
      <c r="BN166" s="139"/>
      <c r="BO166" s="139"/>
      <c r="BP166" s="139"/>
      <c r="BQ166" s="139"/>
      <c r="BR166" s="139"/>
      <c r="BS166" s="139"/>
      <c r="BT166" s="139"/>
      <c r="BU166" s="139"/>
      <c r="BV166" s="139"/>
      <c r="BW166" s="139"/>
      <c r="BX166" s="139"/>
      <c r="BY166" s="139"/>
      <c r="BZ166" s="139"/>
      <c r="CA166" s="139"/>
    </row>
    <row r="167" spans="1:79">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139"/>
      <c r="BC167" s="188"/>
      <c r="BD167" s="188"/>
      <c r="BE167" s="188"/>
      <c r="BF167" s="189"/>
      <c r="BG167" s="63"/>
      <c r="BH167" s="139"/>
      <c r="BI167" s="139"/>
      <c r="BJ167" s="139"/>
      <c r="BK167" s="139"/>
      <c r="BL167" s="139"/>
      <c r="BM167" s="139"/>
      <c r="BN167" s="139"/>
      <c r="BO167" s="139"/>
      <c r="BP167" s="139"/>
      <c r="BQ167" s="139"/>
      <c r="BR167" s="139"/>
      <c r="BS167" s="139"/>
      <c r="BT167" s="139"/>
      <c r="BU167" s="139"/>
      <c r="BV167" s="139"/>
      <c r="BW167" s="139"/>
      <c r="BX167" s="139"/>
      <c r="BY167" s="139"/>
      <c r="BZ167" s="139"/>
      <c r="CA167" s="139"/>
    </row>
  </sheetData>
  <sheetProtection password="C621" sheet="1" objects="1" scenarios="1" selectLockedCells="1"/>
  <protectedRanges>
    <protectedRange sqref="AU6" name="Диапазон1"/>
    <protectedRange sqref="F25:O64" name="Диапазон2"/>
  </protectedRanges>
  <mergeCells count="30">
    <mergeCell ref="AX7:AZ7"/>
    <mergeCell ref="C8:AF8"/>
    <mergeCell ref="AX8:AZ8"/>
    <mergeCell ref="E2:H2"/>
    <mergeCell ref="I2:K2"/>
    <mergeCell ref="M2:O2"/>
    <mergeCell ref="AU2:AV2"/>
    <mergeCell ref="C4:F4"/>
    <mergeCell ref="G4:Y4"/>
    <mergeCell ref="B9:B11"/>
    <mergeCell ref="C9:C11"/>
    <mergeCell ref="D9:D11"/>
    <mergeCell ref="E9:E11"/>
    <mergeCell ref="AU9:AU11"/>
    <mergeCell ref="BZ27:CA27"/>
    <mergeCell ref="N6:U6"/>
    <mergeCell ref="F9:O9"/>
    <mergeCell ref="F10:M10"/>
    <mergeCell ref="N10:O10"/>
    <mergeCell ref="BK9:BT9"/>
    <mergeCell ref="BK10:BT10"/>
    <mergeCell ref="BY25:CA25"/>
    <mergeCell ref="AV9:AV11"/>
    <mergeCell ref="AW9:AW11"/>
    <mergeCell ref="AX9:AX11"/>
    <mergeCell ref="AY9:AY11"/>
    <mergeCell ref="AZ9:AZ11"/>
    <mergeCell ref="BA9:BA11"/>
    <mergeCell ref="J6:M6"/>
    <mergeCell ref="AV6:AX6"/>
  </mergeCells>
  <conditionalFormatting sqref="F25:AT64">
    <cfRule type="expression" dxfId="6" priority="7">
      <formula>AND(OR($C25&lt;&gt;"",$D25&lt;&gt;""),$A25=1,ISBLANK(F25))</formula>
    </cfRule>
  </conditionalFormatting>
  <conditionalFormatting sqref="AU6">
    <cfRule type="cellIs" dxfId="5" priority="6" stopIfTrue="1" operator="equal">
      <formula>"НЕТ"</formula>
    </cfRule>
  </conditionalFormatting>
  <conditionalFormatting sqref="X19:Y20 Z24:AT24 F13:W20 F12:Y12 V25:Y64 F21:Y24 F7:W8 E6:M6 V65:W1048576 F25:U1048576 V6 F1:W1 F3:W5 Q2:W2 F2:K2 AU2:AV2 M2:O2">
    <cfRule type="containsErrors" dxfId="4" priority="5">
      <formula>ISERROR(E1)</formula>
    </cfRule>
  </conditionalFormatting>
  <conditionalFormatting sqref="AV6">
    <cfRule type="expression" dxfId="3" priority="4">
      <formula>"$AV$6=1"</formula>
    </cfRule>
  </conditionalFormatting>
  <conditionalFormatting sqref="BU21:BU24 BK12:BT64">
    <cfRule type="containsErrors" dxfId="2" priority="2">
      <formula>ISERROR(BK12)</formula>
    </cfRule>
  </conditionalFormatting>
  <conditionalFormatting sqref="BK25:BT64">
    <cfRule type="expression" dxfId="1" priority="3">
      <formula>AND(OR($C25&lt;&gt;"",$D25&lt;&gt;""),$A25=1,ISBLANK(BK25))</formula>
    </cfRule>
  </conditionalFormatting>
  <conditionalFormatting sqref="BU20">
    <cfRule type="containsErrors" dxfId="0" priority="1">
      <formula>ISERROR(BU20)</formula>
    </cfRule>
  </conditionalFormatting>
  <dataValidations xWindow="924" yWindow="546" count="7">
    <dataValidation type="list" allowBlank="1" showDropDown="1" showInputMessage="1" showErrorMessage="1" prompt="Возможные значения: 0, 1._x000a_Если ученик не дал ответ - N." sqref="AC25:AD64 Z25:AA64">
      <formula1>$B$2:$D$2</formula1>
    </dataValidation>
    <dataValidation allowBlank="1" showDropDown="1" showErrorMessage="1" prompt="Возможные значения: 0, 1._x000a_Если ученик не дал ответ - N." sqref="BK25:BT64 P25:Y64"/>
    <dataValidation type="list" operator="equal" allowBlank="1" showInputMessage="1" showErrorMessage="1" prompt="После внесения в таблицу данных для всех учащихся, принимавших участие в тестировании, выберите &quot;Да&quot;" sqref="AU6">
      <formula1>"ДА,НЕТ"</formula1>
    </dataValidation>
    <dataValidation allowBlank="1" showDropDown="1" showInputMessage="1" showErrorMessage="1" sqref="AG25:AT64"/>
    <dataValidation type="list" allowBlank="1" showDropDown="1" showInputMessage="1" showErrorMessage="1" prompt="Возможные значения: 0, 1, 2._x000a_Если ученик не дал ответ - N." sqref="AB25:AB64 AE25:AE64">
      <formula1>#REF!</formula1>
    </dataValidation>
    <dataValidation type="list" allowBlank="1" showDropDown="1" showInputMessage="1" showErrorMessage="1" prompt="Возможные значения: 0, 1._x000a_Если ученик не дал ответ - N." sqref="AF25:AF64">
      <formula1>#REF!</formula1>
    </dataValidation>
    <dataValidation allowBlank="1" showDropDown="1" showInputMessage="1" showErrorMessage="1" prompt="Введите ответ учащегося." sqref="I25:I64"/>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extLst>
    <ext xmlns:x14="http://schemas.microsoft.com/office/spreadsheetml/2009/9/main" uri="{CCE6A557-97BC-4b89-ADB6-D9C93CAAB3DF}">
      <x14:dataValidations xmlns:xm="http://schemas.microsoft.com/office/excel/2006/main" xWindow="924" yWindow="546" count="3">
        <x14:dataValidation type="list" allowBlank="1" showDropDown="1" showInputMessage="1" showErrorMessage="1" prompt="Возможные значения: 1, 2, 3, 4._x000a_Если ученик не дал ответ - N.">
          <x14:formula1>
            <xm:f>Рабочий!$B$4:$F$4</xm:f>
          </x14:formula1>
          <xm:sqref>F25:H64 L25:L64</xm:sqref>
        </x14:dataValidation>
        <x14:dataValidation type="list" allowBlank="1" showDropDown="1" showInputMessage="1" showErrorMessage="1" prompt="Возможные значения: 0, 1._x000a_Если ученик не дал ответ - N.">
          <x14:formula1>
            <xm:f>Рабочий!$B$1:$D$1</xm:f>
          </x14:formula1>
          <xm:sqref>K25:K64</xm:sqref>
        </x14:dataValidation>
        <x14:dataValidation type="list" allowBlank="1" showDropDown="1" showInputMessage="1" showErrorMessage="1" prompt="Возможные значения: 0, 1, 2._x000a_Если ученик не дал ответ - N.">
          <x14:formula1>
            <xm:f>Рабочий!$B$2:$E$2</xm:f>
          </x14:formula1>
          <xm:sqref>J25:J64 M25:O64</xm:sqref>
        </x14:dataValidation>
      </x14:dataValidations>
    </ext>
  </extLst>
</worksheet>
</file>

<file path=xl/worksheets/sheet7.xml><?xml version="1.0" encoding="utf-8"?>
<worksheet xmlns="http://schemas.openxmlformats.org/spreadsheetml/2006/main" xmlns:r="http://schemas.openxmlformats.org/officeDocument/2006/relationships">
  <sheetPr codeName="Лист7">
    <tabColor rgb="FF0070C0"/>
  </sheetPr>
  <dimension ref="B1:M20"/>
  <sheetViews>
    <sheetView view="pageLayout" zoomScale="110" zoomScalePageLayoutView="110" workbookViewId="0">
      <selection activeCell="K3" sqref="K3"/>
    </sheetView>
  </sheetViews>
  <sheetFormatPr defaultRowHeight="12.75"/>
  <cols>
    <col min="1" max="1" width="2.85546875" style="109" customWidth="1"/>
    <col min="2" max="2" width="12.42578125" style="109" customWidth="1"/>
    <col min="3" max="12" width="12" style="109" customWidth="1"/>
    <col min="13" max="16384" width="9.140625" style="109"/>
  </cols>
  <sheetData>
    <row r="1" spans="2:13" ht="6.75" customHeight="1"/>
    <row r="2" spans="2:13" ht="36.75" customHeight="1">
      <c r="B2" s="486" t="s">
        <v>157</v>
      </c>
      <c r="C2" s="486"/>
      <c r="D2" s="486"/>
      <c r="E2" s="486"/>
      <c r="F2" s="486"/>
      <c r="G2" s="486"/>
      <c r="H2" s="486"/>
      <c r="I2" s="486"/>
      <c r="J2" s="486"/>
      <c r="K2" s="486"/>
      <c r="L2" s="486"/>
    </row>
    <row r="3" spans="2:13" ht="42.75" customHeight="1">
      <c r="B3" s="110" t="s">
        <v>29</v>
      </c>
      <c r="C3" s="487">
        <f>'СПИСОК КЛАССА'!F1</f>
        <v>3866</v>
      </c>
      <c r="D3" s="488"/>
      <c r="E3" s="488"/>
      <c r="F3" s="488"/>
      <c r="G3" s="488"/>
      <c r="H3" s="489" t="s">
        <v>1</v>
      </c>
      <c r="I3" s="489"/>
      <c r="J3" s="111" t="str">
        <f>'СПИСОК КЛАССА'!H1</f>
        <v>0101</v>
      </c>
      <c r="K3" s="112"/>
      <c r="L3" s="112"/>
    </row>
    <row r="5" spans="2:13" ht="15.75">
      <c r="B5" s="490" t="s">
        <v>35</v>
      </c>
      <c r="C5" s="491" t="s">
        <v>59</v>
      </c>
      <c r="D5" s="491"/>
      <c r="E5" s="491"/>
      <c r="F5" s="491"/>
      <c r="G5" s="491"/>
      <c r="H5" s="491"/>
      <c r="I5" s="491"/>
      <c r="J5" s="491"/>
      <c r="K5" s="491"/>
      <c r="L5" s="491"/>
    </row>
    <row r="6" spans="2:13" ht="63.75" customHeight="1">
      <c r="B6" s="490"/>
      <c r="C6" s="490" t="s">
        <v>152</v>
      </c>
      <c r="D6" s="490"/>
      <c r="E6" s="490" t="s">
        <v>153</v>
      </c>
      <c r="F6" s="490"/>
      <c r="G6" s="490" t="s">
        <v>154</v>
      </c>
      <c r="H6" s="490"/>
      <c r="I6" s="490" t="s">
        <v>155</v>
      </c>
      <c r="J6" s="490"/>
      <c r="K6" s="490" t="s">
        <v>156</v>
      </c>
      <c r="L6" s="490"/>
    </row>
    <row r="7" spans="2:13" ht="15.75">
      <c r="B7" s="490"/>
      <c r="C7" s="116" t="s">
        <v>36</v>
      </c>
      <c r="D7" s="116" t="s">
        <v>37</v>
      </c>
      <c r="E7" s="116" t="s">
        <v>36</v>
      </c>
      <c r="F7" s="116" t="s">
        <v>37</v>
      </c>
      <c r="G7" s="116" t="s">
        <v>36</v>
      </c>
      <c r="H7" s="116" t="s">
        <v>37</v>
      </c>
      <c r="I7" s="116" t="s">
        <v>36</v>
      </c>
      <c r="J7" s="116" t="s">
        <v>37</v>
      </c>
      <c r="K7" s="116" t="s">
        <v>36</v>
      </c>
      <c r="L7" s="116" t="s">
        <v>37</v>
      </c>
    </row>
    <row r="8" spans="2:13" ht="15.75">
      <c r="B8" s="115">
        <f ca="1">МА!$F$6</f>
        <v>29</v>
      </c>
      <c r="C8" s="115">
        <f ca="1">МА!BA24</f>
        <v>1</v>
      </c>
      <c r="D8" s="117">
        <f ca="1">C8/$B$8</f>
        <v>3.4482758620689655E-2</v>
      </c>
      <c r="E8" s="115">
        <f ca="1">МА!BA23</f>
        <v>4</v>
      </c>
      <c r="F8" s="117">
        <f ca="1">E8/$B$8</f>
        <v>0.13793103448275862</v>
      </c>
      <c r="G8" s="115">
        <f ca="1">МА!BA22</f>
        <v>2</v>
      </c>
      <c r="H8" s="117">
        <f ca="1">G8/$B$8</f>
        <v>6.8965517241379309E-2</v>
      </c>
      <c r="I8" s="115">
        <f ca="1">МА!BA21</f>
        <v>8</v>
      </c>
      <c r="J8" s="117">
        <f ca="1">I8/$B$8</f>
        <v>0.27586206896551724</v>
      </c>
      <c r="K8" s="115">
        <f ca="1">МА!BA20</f>
        <v>14</v>
      </c>
      <c r="L8" s="117">
        <f ca="1">K8/$B$8</f>
        <v>0.48275862068965519</v>
      </c>
      <c r="M8" s="207">
        <f ca="1">SUM(D8,F8,H8,J8,L8)</f>
        <v>1</v>
      </c>
    </row>
    <row r="9" spans="2:13" ht="15.75">
      <c r="B9" s="114"/>
      <c r="C9" s="114"/>
      <c r="D9" s="114"/>
      <c r="E9" s="114"/>
      <c r="F9" s="114"/>
      <c r="G9" s="114"/>
      <c r="H9" s="114"/>
      <c r="I9" s="114"/>
      <c r="J9" s="114"/>
      <c r="K9" s="114"/>
      <c r="L9" s="114"/>
    </row>
    <row r="10" spans="2:13" ht="15.75">
      <c r="B10" s="114"/>
      <c r="C10" s="114"/>
      <c r="D10" s="114"/>
      <c r="E10" s="114"/>
      <c r="F10" s="114"/>
      <c r="G10" s="114"/>
      <c r="H10" s="114"/>
      <c r="I10" s="114"/>
      <c r="J10" s="114"/>
      <c r="K10" s="114"/>
      <c r="L10" s="351" t="s">
        <v>38</v>
      </c>
    </row>
    <row r="11" spans="2:13" ht="15.75">
      <c r="B11" s="114"/>
      <c r="C11" s="114"/>
      <c r="D11" s="114"/>
      <c r="E11" s="114"/>
      <c r="F11" s="114"/>
      <c r="G11" s="114"/>
      <c r="H11" s="114"/>
      <c r="I11" s="114"/>
      <c r="J11" s="114"/>
      <c r="K11" s="114"/>
      <c r="L11" s="351" t="s">
        <v>46</v>
      </c>
    </row>
    <row r="12" spans="2:13" ht="15.75">
      <c r="B12" s="114"/>
      <c r="C12" s="114"/>
      <c r="D12" s="114"/>
      <c r="E12" s="114"/>
      <c r="F12" s="114"/>
      <c r="G12" s="114"/>
      <c r="H12" s="114"/>
      <c r="I12" s="114"/>
      <c r="J12" s="114"/>
      <c r="K12" s="114"/>
      <c r="L12" s="351" t="s">
        <v>47</v>
      </c>
    </row>
    <row r="13" spans="2:13" ht="15.75">
      <c r="B13" s="114"/>
      <c r="C13" s="114"/>
      <c r="D13" s="114"/>
      <c r="E13" s="114"/>
      <c r="F13" s="114"/>
      <c r="G13" s="114"/>
      <c r="H13" s="114"/>
      <c r="I13" s="114"/>
      <c r="J13" s="114"/>
      <c r="K13" s="114"/>
      <c r="L13" s="351" t="s">
        <v>48</v>
      </c>
    </row>
    <row r="14" spans="2:13" ht="15.75">
      <c r="B14" s="114"/>
      <c r="C14" s="114"/>
      <c r="D14" s="114"/>
      <c r="E14" s="114"/>
      <c r="F14" s="114"/>
      <c r="G14" s="114"/>
      <c r="H14" s="114"/>
      <c r="I14" s="114"/>
      <c r="J14" s="114"/>
      <c r="K14" s="114"/>
      <c r="L14" s="351" t="s">
        <v>39</v>
      </c>
    </row>
    <row r="15" spans="2:13" ht="15.75">
      <c r="B15" s="114"/>
      <c r="C15" s="114"/>
      <c r="D15" s="114"/>
      <c r="E15" s="114"/>
      <c r="F15" s="114"/>
      <c r="G15" s="114"/>
      <c r="H15" s="114"/>
      <c r="I15" s="114"/>
      <c r="J15" s="114"/>
      <c r="K15" s="114"/>
      <c r="L15" s="114"/>
    </row>
    <row r="16" spans="2:13" ht="15.75">
      <c r="B16" s="114"/>
      <c r="C16" s="114"/>
      <c r="D16" s="114"/>
      <c r="E16" s="114"/>
      <c r="F16" s="114"/>
      <c r="G16" s="114"/>
      <c r="H16" s="114"/>
      <c r="I16" s="114"/>
      <c r="J16" s="114"/>
      <c r="K16" s="114"/>
      <c r="L16" s="114"/>
    </row>
    <row r="17" spans="2:12" ht="15.75">
      <c r="B17" s="114"/>
      <c r="C17" s="114"/>
      <c r="D17" s="114"/>
      <c r="E17" s="114"/>
      <c r="F17" s="114"/>
      <c r="G17" s="114"/>
      <c r="H17" s="114"/>
      <c r="I17" s="114"/>
      <c r="J17" s="114"/>
      <c r="K17" s="114"/>
      <c r="L17" s="114"/>
    </row>
    <row r="18" spans="2:12" ht="15.75">
      <c r="B18" s="114"/>
      <c r="C18" s="114"/>
      <c r="D18" s="114"/>
      <c r="E18" s="114"/>
      <c r="F18" s="114"/>
      <c r="G18" s="114"/>
      <c r="H18" s="114"/>
      <c r="I18" s="114"/>
      <c r="J18" s="114"/>
      <c r="K18" s="114"/>
      <c r="L18" s="114"/>
    </row>
    <row r="19" spans="2:12" ht="15.75">
      <c r="B19" s="114"/>
      <c r="C19" s="114"/>
      <c r="D19" s="114"/>
      <c r="E19" s="114"/>
      <c r="F19" s="114"/>
      <c r="G19" s="114"/>
      <c r="H19" s="114"/>
      <c r="I19" s="114"/>
      <c r="J19" s="114"/>
      <c r="K19" s="114"/>
      <c r="L19" s="114"/>
    </row>
    <row r="20" spans="2:12" ht="15.75">
      <c r="B20" s="114"/>
      <c r="C20" s="114"/>
      <c r="D20" s="114"/>
      <c r="E20" s="114"/>
      <c r="F20" s="114"/>
      <c r="G20" s="114"/>
      <c r="H20" s="114"/>
      <c r="I20" s="114"/>
      <c r="J20" s="114"/>
      <c r="K20" s="114"/>
      <c r="L20" s="114"/>
    </row>
  </sheetData>
  <sheetProtection password="C621" sheet="1" objects="1" scenarios="1" selectLockedCells="1" selectUnlockedCells="1"/>
  <dataConsolidate/>
  <mergeCells count="10">
    <mergeCell ref="B2:L2"/>
    <mergeCell ref="C3:G3"/>
    <mergeCell ref="H3:I3"/>
    <mergeCell ref="B5:B7"/>
    <mergeCell ref="C5:L5"/>
    <mergeCell ref="C6:D6"/>
    <mergeCell ref="E6:F6"/>
    <mergeCell ref="G6:H6"/>
    <mergeCell ref="I6:J6"/>
    <mergeCell ref="K6:L6"/>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8.xml><?xml version="1.0" encoding="utf-8"?>
<worksheet xmlns="http://schemas.openxmlformats.org/spreadsheetml/2006/main" xmlns:r="http://schemas.openxmlformats.org/officeDocument/2006/relationships">
  <sheetPr codeName="Лист5">
    <tabColor rgb="FF0070C0"/>
  </sheetPr>
  <dimension ref="B1:CT20"/>
  <sheetViews>
    <sheetView view="pageLayout" zoomScale="110" zoomScalePageLayoutView="110" workbookViewId="0">
      <selection activeCell="N12" sqref="N12"/>
    </sheetView>
  </sheetViews>
  <sheetFormatPr defaultRowHeight="12.75"/>
  <cols>
    <col min="1" max="1" width="2.85546875" style="109" customWidth="1"/>
    <col min="2" max="2" width="12.42578125" style="109" customWidth="1"/>
    <col min="3" max="6" width="9.7109375" style="109" customWidth="1"/>
    <col min="7" max="10" width="16.42578125" style="109" customWidth="1"/>
    <col min="11" max="11" width="10.5703125" style="109" customWidth="1"/>
    <col min="12" max="12" width="11" style="109" customWidth="1"/>
    <col min="13" max="13" width="1.42578125" style="253" hidden="1" customWidth="1"/>
    <col min="14" max="14" width="3" style="253" customWidth="1"/>
    <col min="15" max="98" width="9.140625" style="253"/>
    <col min="99" max="16384" width="9.140625" style="109"/>
  </cols>
  <sheetData>
    <row r="1" spans="2:13" ht="4.5" customHeight="1"/>
    <row r="2" spans="2:13" ht="36.75" customHeight="1">
      <c r="B2" s="486" t="s">
        <v>200</v>
      </c>
      <c r="C2" s="486"/>
      <c r="D2" s="486"/>
      <c r="E2" s="486"/>
      <c r="F2" s="486"/>
      <c r="G2" s="486"/>
      <c r="H2" s="486"/>
      <c r="I2" s="486"/>
      <c r="J2" s="486"/>
      <c r="K2" s="486"/>
      <c r="L2" s="486"/>
    </row>
    <row r="3" spans="2:13" ht="42.75" customHeight="1">
      <c r="B3" s="110" t="s">
        <v>29</v>
      </c>
      <c r="C3" s="487">
        <f>'СПИСОК КЛАССА'!F1</f>
        <v>3866</v>
      </c>
      <c r="D3" s="488"/>
      <c r="E3" s="488"/>
      <c r="F3" s="488"/>
      <c r="G3" s="488"/>
      <c r="H3" s="489" t="s">
        <v>1</v>
      </c>
      <c r="I3" s="489"/>
      <c r="J3" s="111" t="str">
        <f>'СПИСОК КЛАССА'!H1</f>
        <v>0101</v>
      </c>
      <c r="K3" s="112"/>
      <c r="L3" s="112"/>
    </row>
    <row r="4" spans="2:13" ht="5.25" customHeight="1"/>
    <row r="5" spans="2:13" ht="15.75">
      <c r="B5" s="490" t="s">
        <v>35</v>
      </c>
      <c r="C5" s="491" t="s">
        <v>59</v>
      </c>
      <c r="D5" s="491"/>
      <c r="E5" s="491"/>
      <c r="F5" s="491"/>
      <c r="G5" s="491"/>
      <c r="H5" s="491"/>
      <c r="I5" s="491"/>
      <c r="J5" s="491"/>
      <c r="K5" s="491"/>
      <c r="L5" s="491"/>
    </row>
    <row r="6" spans="2:13" ht="82.5" customHeight="1">
      <c r="B6" s="490"/>
      <c r="C6" s="490" t="s">
        <v>233</v>
      </c>
      <c r="D6" s="490"/>
      <c r="E6" s="490" t="s">
        <v>201</v>
      </c>
      <c r="F6" s="490"/>
      <c r="G6" s="490" t="s">
        <v>202</v>
      </c>
      <c r="H6" s="490"/>
      <c r="I6" s="490" t="s">
        <v>203</v>
      </c>
      <c r="J6" s="490"/>
      <c r="K6" s="490" t="s">
        <v>204</v>
      </c>
      <c r="L6" s="490"/>
    </row>
    <row r="7" spans="2:13" ht="18.75" customHeight="1">
      <c r="B7" s="490"/>
      <c r="C7" s="116" t="s">
        <v>36</v>
      </c>
      <c r="D7" s="116" t="s">
        <v>37</v>
      </c>
      <c r="E7" s="116" t="s">
        <v>36</v>
      </c>
      <c r="F7" s="116" t="s">
        <v>37</v>
      </c>
      <c r="G7" s="116" t="s">
        <v>36</v>
      </c>
      <c r="H7" s="116" t="s">
        <v>37</v>
      </c>
      <c r="I7" s="116" t="s">
        <v>36</v>
      </c>
      <c r="J7" s="116" t="s">
        <v>37</v>
      </c>
      <c r="K7" s="116" t="s">
        <v>36</v>
      </c>
      <c r="L7" s="116" t="s">
        <v>37</v>
      </c>
    </row>
    <row r="8" spans="2:13" ht="15.75">
      <c r="B8" s="115">
        <f ca="1">РУ!$F$6</f>
        <v>29</v>
      </c>
      <c r="C8" s="115">
        <f ca="1">РУ!BA24</f>
        <v>1</v>
      </c>
      <c r="D8" s="117">
        <f ca="1">C8/$B$8</f>
        <v>3.4482758620689655E-2</v>
      </c>
      <c r="E8" s="115">
        <f ca="1">РУ!BA23</f>
        <v>4</v>
      </c>
      <c r="F8" s="117">
        <f ca="1">E8/$B$8</f>
        <v>0.13793103448275862</v>
      </c>
      <c r="G8" s="115">
        <f ca="1">РУ!BA22</f>
        <v>9</v>
      </c>
      <c r="H8" s="117">
        <f ca="1">G8/$B$8</f>
        <v>0.31034482758620691</v>
      </c>
      <c r="I8" s="115">
        <f ca="1">РУ!BA21</f>
        <v>10</v>
      </c>
      <c r="J8" s="117">
        <f ca="1">I8/$B$8</f>
        <v>0.34482758620689657</v>
      </c>
      <c r="K8" s="115">
        <f ca="1">РУ!BA20</f>
        <v>5</v>
      </c>
      <c r="L8" s="117">
        <f ca="1">K8/$B$8</f>
        <v>0.17241379310344829</v>
      </c>
    </row>
    <row r="9" spans="2:13" ht="15.75">
      <c r="B9" s="114"/>
      <c r="C9" s="114"/>
      <c r="D9" s="114"/>
      <c r="E9" s="114"/>
      <c r="F9" s="114"/>
      <c r="G9" s="114"/>
      <c r="H9" s="114"/>
      <c r="I9" s="114"/>
      <c r="J9" s="114"/>
      <c r="K9" s="114"/>
      <c r="L9" s="114"/>
    </row>
    <row r="10" spans="2:13" ht="15.75">
      <c r="B10" s="114"/>
      <c r="C10" s="114"/>
      <c r="D10" s="114"/>
      <c r="E10" s="114"/>
      <c r="F10" s="114"/>
      <c r="G10" s="114"/>
      <c r="H10" s="114"/>
      <c r="I10" s="114"/>
      <c r="J10" s="114"/>
      <c r="K10" s="114"/>
      <c r="L10" s="351" t="s">
        <v>38</v>
      </c>
    </row>
    <row r="11" spans="2:13" ht="15.75">
      <c r="B11" s="114"/>
      <c r="C11" s="114"/>
      <c r="D11" s="114"/>
      <c r="E11" s="114"/>
      <c r="F11" s="114"/>
      <c r="G11" s="114"/>
      <c r="H11" s="114"/>
      <c r="I11" s="114"/>
      <c r="J11" s="114"/>
      <c r="K11" s="114"/>
      <c r="L11" s="351" t="s">
        <v>46</v>
      </c>
      <c r="M11" s="373"/>
    </row>
    <row r="12" spans="2:13" ht="15.75">
      <c r="B12" s="114"/>
      <c r="C12" s="114"/>
      <c r="D12" s="114"/>
      <c r="E12" s="114"/>
      <c r="F12" s="114"/>
      <c r="G12" s="114"/>
      <c r="H12" s="114"/>
      <c r="I12" s="114"/>
      <c r="J12" s="114"/>
      <c r="K12" s="114"/>
      <c r="L12" s="351" t="s">
        <v>47</v>
      </c>
    </row>
    <row r="13" spans="2:13" ht="15.75">
      <c r="B13" s="114"/>
      <c r="C13" s="114"/>
      <c r="D13" s="114"/>
      <c r="E13" s="114"/>
      <c r="F13" s="114"/>
      <c r="G13" s="114"/>
      <c r="H13" s="114"/>
      <c r="I13" s="114"/>
      <c r="J13" s="114"/>
      <c r="K13" s="114"/>
      <c r="L13" s="351" t="s">
        <v>48</v>
      </c>
    </row>
    <row r="14" spans="2:13" ht="15.75">
      <c r="B14" s="114"/>
      <c r="C14" s="114"/>
      <c r="D14" s="114"/>
      <c r="E14" s="114"/>
      <c r="F14" s="114"/>
      <c r="G14" s="114"/>
      <c r="H14" s="114"/>
      <c r="I14" s="114"/>
      <c r="J14" s="114"/>
      <c r="K14" s="114"/>
      <c r="L14" s="351" t="s">
        <v>39</v>
      </c>
    </row>
    <row r="15" spans="2:13" ht="15.75">
      <c r="B15" s="114"/>
      <c r="C15" s="114"/>
      <c r="D15" s="114"/>
      <c r="E15" s="114"/>
      <c r="F15" s="114"/>
      <c r="G15" s="114"/>
      <c r="H15" s="114"/>
      <c r="I15" s="114"/>
      <c r="J15" s="114"/>
      <c r="K15" s="114"/>
      <c r="L15" s="114"/>
    </row>
    <row r="16" spans="2:13" ht="15.75">
      <c r="B16" s="114"/>
      <c r="C16" s="114"/>
      <c r="D16" s="114"/>
      <c r="E16" s="114"/>
      <c r="F16" s="114"/>
      <c r="G16" s="114"/>
      <c r="H16" s="114"/>
      <c r="I16" s="114"/>
      <c r="J16" s="114"/>
      <c r="K16" s="114"/>
      <c r="L16" s="114"/>
    </row>
    <row r="17" spans="2:12" ht="15.75">
      <c r="B17" s="114"/>
      <c r="C17" s="114"/>
      <c r="D17" s="114"/>
      <c r="E17" s="114"/>
      <c r="F17" s="114"/>
      <c r="G17" s="114"/>
      <c r="H17" s="114"/>
      <c r="I17" s="114"/>
      <c r="J17" s="114"/>
      <c r="K17" s="114"/>
      <c r="L17" s="114"/>
    </row>
    <row r="18" spans="2:12" ht="15.75">
      <c r="B18" s="114"/>
      <c r="C18" s="114"/>
      <c r="D18" s="114"/>
      <c r="E18" s="114"/>
      <c r="F18" s="114"/>
      <c r="G18" s="114"/>
      <c r="H18" s="114"/>
      <c r="I18" s="114"/>
      <c r="J18" s="114"/>
      <c r="K18" s="114"/>
      <c r="L18" s="114"/>
    </row>
    <row r="19" spans="2:12" ht="15.75">
      <c r="B19" s="114"/>
      <c r="C19" s="114"/>
      <c r="D19" s="114"/>
      <c r="E19" s="114"/>
      <c r="F19" s="114"/>
      <c r="G19" s="114"/>
      <c r="H19" s="114"/>
      <c r="I19" s="114"/>
      <c r="J19" s="114"/>
      <c r="K19" s="114"/>
      <c r="L19" s="114"/>
    </row>
    <row r="20" spans="2:12" ht="15.75">
      <c r="B20" s="114"/>
      <c r="C20" s="114"/>
      <c r="D20" s="114"/>
      <c r="E20" s="114"/>
      <c r="F20" s="114"/>
      <c r="G20" s="114"/>
      <c r="H20" s="114"/>
      <c r="I20" s="114"/>
      <c r="J20" s="114"/>
      <c r="K20" s="114"/>
      <c r="L20" s="114"/>
    </row>
  </sheetData>
  <sheetProtection password="C621" sheet="1" objects="1" scenarios="1" selectLockedCells="1" selectUnlockedCells="1"/>
  <dataConsolidate/>
  <mergeCells count="10">
    <mergeCell ref="B2:L2"/>
    <mergeCell ref="C3:G3"/>
    <mergeCell ref="H3:I3"/>
    <mergeCell ref="B5:B7"/>
    <mergeCell ref="C5:L5"/>
    <mergeCell ref="C6:D6"/>
    <mergeCell ref="E6:F6"/>
    <mergeCell ref="G6:H6"/>
    <mergeCell ref="I6:J6"/>
    <mergeCell ref="K6:L6"/>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9.xml><?xml version="1.0" encoding="utf-8"?>
<worksheet xmlns="http://schemas.openxmlformats.org/spreadsheetml/2006/main" xmlns:r="http://schemas.openxmlformats.org/officeDocument/2006/relationships">
  <sheetPr>
    <tabColor rgb="FF0070C0"/>
  </sheetPr>
  <dimension ref="B1:CT20"/>
  <sheetViews>
    <sheetView view="pageLayout" zoomScale="110" zoomScalePageLayoutView="110" workbookViewId="0">
      <selection activeCell="L8" sqref="L8"/>
    </sheetView>
  </sheetViews>
  <sheetFormatPr defaultRowHeight="12.75"/>
  <cols>
    <col min="1" max="1" width="2.85546875" style="109" customWidth="1"/>
    <col min="2" max="2" width="12.42578125" style="109" customWidth="1"/>
    <col min="3" max="6" width="9.7109375" style="109" customWidth="1"/>
    <col min="7" max="10" width="16.42578125" style="109" customWidth="1"/>
    <col min="11" max="12" width="12" style="109" customWidth="1"/>
    <col min="13" max="98" width="9.140625" style="253"/>
    <col min="99" max="16384" width="9.140625" style="109"/>
  </cols>
  <sheetData>
    <row r="1" spans="2:12" ht="4.5" customHeight="1"/>
    <row r="2" spans="2:12" ht="36.75" customHeight="1">
      <c r="B2" s="486" t="s">
        <v>231</v>
      </c>
      <c r="C2" s="486"/>
      <c r="D2" s="486"/>
      <c r="E2" s="486"/>
      <c r="F2" s="486"/>
      <c r="G2" s="486"/>
      <c r="H2" s="486"/>
      <c r="I2" s="486"/>
      <c r="J2" s="486"/>
      <c r="K2" s="486"/>
      <c r="L2" s="486"/>
    </row>
    <row r="3" spans="2:12" ht="42.75" customHeight="1">
      <c r="B3" s="110" t="s">
        <v>29</v>
      </c>
      <c r="C3" s="487">
        <f>'СПИСОК КЛАССА'!F1</f>
        <v>3866</v>
      </c>
      <c r="D3" s="488"/>
      <c r="E3" s="488"/>
      <c r="F3" s="488"/>
      <c r="G3" s="488"/>
      <c r="H3" s="489" t="s">
        <v>1</v>
      </c>
      <c r="I3" s="489"/>
      <c r="J3" s="111" t="str">
        <f>'СПИСОК КЛАССА'!H1</f>
        <v>0101</v>
      </c>
      <c r="K3" s="112"/>
      <c r="L3" s="112"/>
    </row>
    <row r="4" spans="2:12" ht="5.25" customHeight="1"/>
    <row r="5" spans="2:12" ht="15.75">
      <c r="B5" s="490" t="s">
        <v>35</v>
      </c>
      <c r="C5" s="491" t="s">
        <v>59</v>
      </c>
      <c r="D5" s="491"/>
      <c r="E5" s="491"/>
      <c r="F5" s="491"/>
      <c r="G5" s="491"/>
      <c r="H5" s="491"/>
      <c r="I5" s="491"/>
      <c r="J5" s="491"/>
      <c r="K5" s="491"/>
      <c r="L5" s="491"/>
    </row>
    <row r="6" spans="2:12" ht="82.5" customHeight="1">
      <c r="B6" s="490"/>
      <c r="C6" s="490" t="s">
        <v>232</v>
      </c>
      <c r="D6" s="490"/>
      <c r="E6" s="490" t="s">
        <v>234</v>
      </c>
      <c r="F6" s="490"/>
      <c r="G6" s="490" t="s">
        <v>235</v>
      </c>
      <c r="H6" s="490"/>
      <c r="I6" s="490" t="s">
        <v>236</v>
      </c>
      <c r="J6" s="490"/>
      <c r="K6" s="490" t="s">
        <v>237</v>
      </c>
      <c r="L6" s="490"/>
    </row>
    <row r="7" spans="2:12" ht="18.75" customHeight="1">
      <c r="B7" s="490"/>
      <c r="C7" s="116" t="s">
        <v>36</v>
      </c>
      <c r="D7" s="116" t="s">
        <v>37</v>
      </c>
      <c r="E7" s="116" t="s">
        <v>36</v>
      </c>
      <c r="F7" s="116" t="s">
        <v>37</v>
      </c>
      <c r="G7" s="116" t="s">
        <v>36</v>
      </c>
      <c r="H7" s="116" t="s">
        <v>37</v>
      </c>
      <c r="I7" s="116" t="s">
        <v>36</v>
      </c>
      <c r="J7" s="116" t="s">
        <v>37</v>
      </c>
      <c r="K7" s="116" t="s">
        <v>36</v>
      </c>
      <c r="L7" s="116" t="s">
        <v>37</v>
      </c>
    </row>
    <row r="8" spans="2:12" ht="15.75">
      <c r="B8" s="115">
        <f ca="1">ЧТ!E6</f>
        <v>29</v>
      </c>
      <c r="C8" s="115">
        <f ca="1">ЧТ!BA24</f>
        <v>2</v>
      </c>
      <c r="D8" s="117">
        <f ca="1">C8/$B$8</f>
        <v>6.8965517241379309E-2</v>
      </c>
      <c r="E8" s="115">
        <f ca="1">ЧТ!BA23</f>
        <v>4</v>
      </c>
      <c r="F8" s="117">
        <f ca="1">E8/$B$8</f>
        <v>0.13793103448275862</v>
      </c>
      <c r="G8" s="115">
        <f ca="1">ЧТ!BA22</f>
        <v>6</v>
      </c>
      <c r="H8" s="117">
        <f ca="1">G8/$B$8</f>
        <v>0.20689655172413793</v>
      </c>
      <c r="I8" s="115">
        <f ca="1">ЧТ!BA21</f>
        <v>16</v>
      </c>
      <c r="J8" s="117">
        <f ca="1">I8/$B$8</f>
        <v>0.55172413793103448</v>
      </c>
      <c r="K8" s="115">
        <f ca="1">ЧТ!BA20</f>
        <v>1</v>
      </c>
      <c r="L8" s="117">
        <f ca="1">K8/$B$8</f>
        <v>3.4482758620689655E-2</v>
      </c>
    </row>
    <row r="9" spans="2:12" ht="15.75">
      <c r="B9" s="114"/>
      <c r="C9" s="114"/>
      <c r="D9" s="114"/>
      <c r="E9" s="114"/>
      <c r="F9" s="114"/>
      <c r="G9" s="114"/>
      <c r="H9" s="114"/>
      <c r="I9" s="114"/>
      <c r="J9" s="114"/>
      <c r="K9" s="114"/>
      <c r="L9" s="114"/>
    </row>
    <row r="10" spans="2:12" ht="15.75">
      <c r="B10" s="114"/>
      <c r="C10" s="114"/>
      <c r="D10" s="114"/>
      <c r="E10" s="114"/>
      <c r="F10" s="114"/>
      <c r="G10" s="114"/>
      <c r="H10" s="114"/>
      <c r="I10" s="114"/>
      <c r="J10" s="114"/>
      <c r="K10" s="114"/>
      <c r="L10" s="352" t="s">
        <v>38</v>
      </c>
    </row>
    <row r="11" spans="2:12" ht="15.75">
      <c r="B11" s="114"/>
      <c r="C11" s="114"/>
      <c r="D11" s="114"/>
      <c r="E11" s="114"/>
      <c r="F11" s="114"/>
      <c r="G11" s="114"/>
      <c r="H11" s="114"/>
      <c r="I11" s="114"/>
      <c r="J11" s="114"/>
      <c r="K11" s="114"/>
      <c r="L11" s="352" t="s">
        <v>46</v>
      </c>
    </row>
    <row r="12" spans="2:12" ht="15.75">
      <c r="B12" s="114"/>
      <c r="C12" s="114"/>
      <c r="D12" s="114"/>
      <c r="E12" s="114"/>
      <c r="F12" s="114"/>
      <c r="G12" s="114"/>
      <c r="H12" s="114"/>
      <c r="I12" s="114"/>
      <c r="J12" s="114"/>
      <c r="K12" s="114"/>
      <c r="L12" s="352" t="s">
        <v>47</v>
      </c>
    </row>
    <row r="13" spans="2:12" ht="15.75">
      <c r="B13" s="114"/>
      <c r="C13" s="114"/>
      <c r="D13" s="114"/>
      <c r="E13" s="114"/>
      <c r="F13" s="114"/>
      <c r="G13" s="114"/>
      <c r="H13" s="114"/>
      <c r="I13" s="114"/>
      <c r="J13" s="114"/>
      <c r="K13" s="114"/>
      <c r="L13" s="352" t="s">
        <v>48</v>
      </c>
    </row>
    <row r="14" spans="2:12" ht="15.75">
      <c r="B14" s="114"/>
      <c r="C14" s="114"/>
      <c r="D14" s="114"/>
      <c r="E14" s="114"/>
      <c r="F14" s="114"/>
      <c r="G14" s="114"/>
      <c r="H14" s="114"/>
      <c r="I14" s="114"/>
      <c r="J14" s="114"/>
      <c r="K14" s="114"/>
      <c r="L14" s="352" t="s">
        <v>39</v>
      </c>
    </row>
    <row r="15" spans="2:12" ht="15.75">
      <c r="B15" s="114"/>
      <c r="C15" s="114"/>
      <c r="D15" s="114"/>
      <c r="E15" s="114"/>
      <c r="F15" s="114"/>
      <c r="G15" s="114"/>
      <c r="H15" s="114"/>
      <c r="I15" s="114"/>
      <c r="J15" s="114"/>
      <c r="K15" s="114"/>
    </row>
    <row r="16" spans="2:12" ht="15.75">
      <c r="B16" s="114"/>
      <c r="C16" s="114"/>
      <c r="D16" s="114"/>
      <c r="E16" s="114"/>
      <c r="F16" s="114"/>
      <c r="G16" s="114"/>
      <c r="H16" s="114"/>
      <c r="I16" s="114"/>
      <c r="J16" s="114"/>
      <c r="K16" s="114"/>
    </row>
    <row r="17" spans="2:12" ht="15.75">
      <c r="B17" s="114"/>
      <c r="C17" s="114"/>
      <c r="D17" s="114"/>
      <c r="E17" s="114"/>
      <c r="F17" s="114"/>
      <c r="G17" s="114"/>
      <c r="H17" s="114"/>
      <c r="I17" s="114"/>
      <c r="J17" s="114"/>
      <c r="K17" s="114"/>
      <c r="L17" s="114"/>
    </row>
    <row r="18" spans="2:12" ht="15.75">
      <c r="B18" s="114"/>
      <c r="C18" s="114"/>
      <c r="D18" s="114"/>
      <c r="E18" s="114"/>
      <c r="F18" s="114"/>
      <c r="G18" s="114"/>
      <c r="H18" s="114"/>
      <c r="I18" s="114"/>
      <c r="J18" s="114"/>
      <c r="K18" s="114"/>
      <c r="L18" s="114"/>
    </row>
    <row r="19" spans="2:12" ht="15.75">
      <c r="B19" s="114"/>
      <c r="C19" s="114"/>
      <c r="D19" s="114"/>
      <c r="E19" s="114"/>
      <c r="F19" s="114"/>
      <c r="G19" s="114"/>
      <c r="H19" s="114"/>
      <c r="I19" s="114"/>
      <c r="J19" s="114"/>
      <c r="K19" s="114"/>
      <c r="L19" s="114"/>
    </row>
    <row r="20" spans="2:12" ht="15.75">
      <c r="B20" s="114"/>
      <c r="C20" s="114"/>
      <c r="D20" s="114"/>
      <c r="E20" s="114"/>
      <c r="F20" s="114"/>
      <c r="G20" s="114"/>
      <c r="H20" s="114"/>
      <c r="I20" s="114"/>
      <c r="J20" s="114"/>
      <c r="K20" s="114"/>
      <c r="L20" s="114"/>
    </row>
  </sheetData>
  <sheetProtection password="C621" sheet="1" objects="1" scenarios="1" selectLockedCells="1" selectUnlockedCells="1"/>
  <dataConsolidate/>
  <mergeCells count="10">
    <mergeCell ref="B2:L2"/>
    <mergeCell ref="C3:G3"/>
    <mergeCell ref="H3:I3"/>
    <mergeCell ref="B5:B7"/>
    <mergeCell ref="C5:L5"/>
    <mergeCell ref="C6:D6"/>
    <mergeCell ref="E6:F6"/>
    <mergeCell ref="G6:H6"/>
    <mergeCell ref="I6:J6"/>
    <mergeCell ref="K6:L6"/>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СПИСОК КЛАССА</vt:lpstr>
      <vt:lpstr>АНКЕТА УЧИТЕЛЯ</vt:lpstr>
      <vt:lpstr>Для анкеты</vt:lpstr>
      <vt:lpstr>МА</vt:lpstr>
      <vt:lpstr>РУ</vt:lpstr>
      <vt:lpstr>ЧТ</vt:lpstr>
      <vt:lpstr>Результаты_МА</vt:lpstr>
      <vt:lpstr>Результаты_РУ</vt:lpstr>
      <vt:lpstr>Результаты_ЧТ</vt:lpstr>
      <vt:lpstr>План</vt:lpstr>
      <vt:lpstr>Анализ_содержание</vt:lpstr>
      <vt:lpstr>Диаграмма_сравнение</vt:lpstr>
      <vt:lpstr>Рабочий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Мендель</dc:creator>
  <cp:lastModifiedBy>zauch_junior</cp:lastModifiedBy>
  <cp:lastPrinted>2015-01-22T07:03:04Z</cp:lastPrinted>
  <dcterms:created xsi:type="dcterms:W3CDTF">2014-04-01T23:00:43Z</dcterms:created>
  <dcterms:modified xsi:type="dcterms:W3CDTF">2015-12-17T03:33:32Z</dcterms:modified>
</cp:coreProperties>
</file>