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05" windowWidth="19440" windowHeight="9675" tabRatio="822"/>
  </bookViews>
  <sheets>
    <sheet name="СПИСОК КЛАССА" sheetId="1" r:id="rId1"/>
    <sheet name="АНКЕТА УЧИТЕЛЯ" sheetId="15" r:id="rId2"/>
    <sheet name="Ответы_учащихся" sheetId="3" r:id="rId3"/>
    <sheet name="План" sheetId="5" r:id="rId4"/>
    <sheet name="Результаты" sheetId="7" r:id="rId5"/>
    <sheet name="Сравнение_части" sheetId="12" r:id="rId6"/>
    <sheet name="Анализ_содержание" sheetId="9" r:id="rId7"/>
    <sheet name="Анализ_задания" sheetId="10" r:id="rId8"/>
    <sheet name="Рабочий" sheetId="4" state="hidden" r:id="rId9"/>
    <sheet name="Диаграмма_рез" sheetId="8" state="hidden" r:id="rId10"/>
    <sheet name="Диаграмма_задания" sheetId="14" state="hidden" r:id="rId11"/>
    <sheet name="Анализ_ученик" sheetId="17" r:id="rId12"/>
    <sheet name="Диаграмма_сравнение" sheetId="13" state="hidden" r:id="rId13"/>
    <sheet name="Лист1" sheetId="18" r:id="rId14"/>
  </sheets>
  <definedNames>
    <definedName name="Z_BFE542F4_8A0C_4C42_A5CA_C7B0ACF2717E_.wvu.Cols" localSheetId="2"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PrintArea" localSheetId="2" hidden="1">Ответы_учащихся!$A$1:$AV$64</definedName>
    <definedName name="Z_BFE542F4_8A0C_4C42_A5CA_C7B0ACF2717E_.wvu.Rows" localSheetId="1" hidden="1">'АНКЕТА УЧИТЕЛЯ'!$52:$65</definedName>
    <definedName name="Z_BFE542F4_8A0C_4C42_A5CA_C7B0ACF2717E_.wvu.Rows" localSheetId="2" hidden="1">Ответы_учащихся!$21:$24</definedName>
    <definedName name="Z_BFE542F4_8A0C_4C42_A5CA_C7B0ACF2717E_.wvu.Rows" localSheetId="0" hidden="1">'СПИСОК КЛАССА'!$5:$5</definedName>
    <definedName name="доп_часть">OFFSET(Диаграмма_сравнение!$D$2:$D$2,1,0,Диаграмма_сравнение!$A$1,1)</definedName>
    <definedName name="доп_часть_доп">OFFSET(Диаграмма_сравнение!$E$2:$E$2,1,0,Диаграмма_сравнение!$A$1,1)</definedName>
    <definedName name="номер">OFFSET(Диаграмма_сравнение!$A$2:$A$2,1,0,Диаграмма_сравнение!$A$1,1)</definedName>
    <definedName name="_xlnm.Print_Area" localSheetId="2">Ответы_учащихся!$A$1:$AV$64</definedName>
    <definedName name="основная_часть">OFFSET(Диаграмма_сравнение!$B$2:$B$2,1,0,Диаграмма_сравнение!$A$1,1)</definedName>
    <definedName name="основная_часть_доп">OFFSET(Диаграмма_сравнение!$C$2:$C$2,1,0,Диаграмма_сравнение!$A$1,1)</definedName>
    <definedName name="процент">OFFSET(Диаграмма_сравнение!$C$2:$C$2,1,0,Диаграмма_сравнение!$A$1,1)</definedName>
    <definedName name="середина">OFFSET(Диаграмма_сравнение!$F$2:$F$2,1,0,Диаграмма_сравнение!$A$1,1)</definedName>
    <definedName name="Ученик">OFFSET(Диаграмма_сравнение!$A$2:$A$2,1,0,Диаграмма_сравнение!$A$1,1)</definedName>
  </definedNames>
  <calcPr calcId="125725"/>
</workbook>
</file>

<file path=xl/calcChain.xml><?xml version="1.0" encoding="utf-8"?>
<calcChain xmlns="http://schemas.openxmlformats.org/spreadsheetml/2006/main">
  <c r="T25" i="3"/>
  <c r="T26"/>
  <c r="T27"/>
  <c r="T28"/>
  <c r="T29"/>
  <c r="T30"/>
  <c r="T31"/>
  <c r="BC52" l="1"/>
  <c r="BD52"/>
  <c r="BE52"/>
  <c r="BF52"/>
  <c r="BC53"/>
  <c r="BD53"/>
  <c r="BE53"/>
  <c r="BF53"/>
  <c r="BC54"/>
  <c r="BD54"/>
  <c r="BE54"/>
  <c r="BF54"/>
  <c r="BC55"/>
  <c r="BD55"/>
  <c r="BE55"/>
  <c r="BF55"/>
  <c r="BC56"/>
  <c r="BD56"/>
  <c r="BE56"/>
  <c r="BF56"/>
  <c r="BC57"/>
  <c r="BD57"/>
  <c r="BE57"/>
  <c r="BF57"/>
  <c r="BC58"/>
  <c r="BD58"/>
  <c r="BE58"/>
  <c r="BF58"/>
  <c r="BC59"/>
  <c r="BD59"/>
  <c r="BE59"/>
  <c r="BF59"/>
  <c r="BC60"/>
  <c r="BD60"/>
  <c r="BE60"/>
  <c r="BF60"/>
  <c r="BC61"/>
  <c r="BD61"/>
  <c r="BE61"/>
  <c r="BF61"/>
  <c r="BC62"/>
  <c r="BD62"/>
  <c r="BE62"/>
  <c r="BF62"/>
  <c r="BC63"/>
  <c r="BD63"/>
  <c r="BE63"/>
  <c r="BF63"/>
  <c r="BC64"/>
  <c r="BD64"/>
  <c r="BE64"/>
  <c r="BF64"/>
  <c r="BF24"/>
  <c r="BE24"/>
  <c r="BD24"/>
  <c r="BC24"/>
  <c r="B2" i="17" l="1"/>
  <c r="B7" i="15" l="1"/>
  <c r="AU54" i="3" l="1"/>
  <c r="AU55"/>
  <c r="AU56"/>
  <c r="AU57"/>
  <c r="AU58"/>
  <c r="AU59"/>
  <c r="AU60"/>
  <c r="AU61"/>
  <c r="AU62"/>
  <c r="AU63"/>
  <c r="AU64"/>
  <c r="K32" i="8"/>
  <c r="K33"/>
  <c r="K34"/>
  <c r="K35"/>
  <c r="K36"/>
  <c r="K37"/>
  <c r="K38"/>
  <c r="K39"/>
  <c r="K40"/>
  <c r="K41"/>
  <c r="K42"/>
  <c r="E30"/>
  <c r="F30"/>
  <c r="G30"/>
  <c r="E31"/>
  <c r="F31"/>
  <c r="G31"/>
  <c r="E32"/>
  <c r="F32"/>
  <c r="G32"/>
  <c r="E33"/>
  <c r="F33"/>
  <c r="G33"/>
  <c r="E34"/>
  <c r="F34"/>
  <c r="G34"/>
  <c r="E35"/>
  <c r="F35"/>
  <c r="G35"/>
  <c r="E36"/>
  <c r="F36"/>
  <c r="G36"/>
  <c r="E37"/>
  <c r="F37"/>
  <c r="G37"/>
  <c r="E38"/>
  <c r="F38"/>
  <c r="G38"/>
  <c r="E39"/>
  <c r="F39"/>
  <c r="G39"/>
  <c r="E40"/>
  <c r="F40"/>
  <c r="G40"/>
  <c r="E41"/>
  <c r="F41"/>
  <c r="G41"/>
  <c r="E42"/>
  <c r="F42"/>
  <c r="G42"/>
  <c r="A32" i="13" l="1"/>
  <c r="A33"/>
  <c r="A34"/>
  <c r="A35"/>
  <c r="A36"/>
  <c r="A37"/>
  <c r="A38"/>
  <c r="A39"/>
  <c r="A40"/>
  <c r="A41"/>
  <c r="B2" i="10" l="1"/>
  <c r="H2" i="15" l="1"/>
  <c r="E2"/>
  <c r="B3" i="14"/>
  <c r="C3"/>
  <c r="D3"/>
  <c r="E3"/>
  <c r="F3"/>
  <c r="G3"/>
  <c r="H3"/>
  <c r="I3"/>
  <c r="J3"/>
  <c r="K3"/>
  <c r="L3"/>
  <c r="M3"/>
  <c r="N3"/>
  <c r="P3"/>
  <c r="T3"/>
  <c r="A3"/>
  <c r="A4"/>
  <c r="B2" i="9" l="1"/>
  <c r="J3" i="12" l="1"/>
  <c r="C3"/>
  <c r="AV54" i="3" l="1"/>
  <c r="H32" i="8" s="1"/>
  <c r="AV55" i="3"/>
  <c r="H33" i="8" s="1"/>
  <c r="AV56" i="3"/>
  <c r="H34" i="8" s="1"/>
  <c r="AV57" i="3"/>
  <c r="H35" i="8" s="1"/>
  <c r="AV58" i="3"/>
  <c r="H36" i="8" s="1"/>
  <c r="AV59" i="3"/>
  <c r="H37" i="8" s="1"/>
  <c r="AV60" i="3"/>
  <c r="H38" i="8" s="1"/>
  <c r="AV61" i="3"/>
  <c r="H39" i="8" s="1"/>
  <c r="AV62" i="3"/>
  <c r="H40" i="8" s="1"/>
  <c r="AV63" i="3"/>
  <c r="H41" i="8" s="1"/>
  <c r="AV64" i="3"/>
  <c r="H42" i="8" s="1"/>
  <c r="T32" i="3"/>
  <c r="T33"/>
  <c r="T34"/>
  <c r="T35"/>
  <c r="T36"/>
  <c r="T37"/>
  <c r="T38"/>
  <c r="T39"/>
  <c r="T40"/>
  <c r="T41"/>
  <c r="T42"/>
  <c r="T43"/>
  <c r="T44"/>
  <c r="T45"/>
  <c r="T46"/>
  <c r="T47"/>
  <c r="T48"/>
  <c r="T49"/>
  <c r="T50"/>
  <c r="T51"/>
  <c r="T52"/>
  <c r="T53"/>
  <c r="T54"/>
  <c r="T55"/>
  <c r="T56"/>
  <c r="T57"/>
  <c r="T58"/>
  <c r="T59"/>
  <c r="T60"/>
  <c r="T61"/>
  <c r="T62"/>
  <c r="T63"/>
  <c r="T64"/>
  <c r="BA54" l="1"/>
  <c r="BA55"/>
  <c r="BA56"/>
  <c r="BA57"/>
  <c r="BA58"/>
  <c r="BA59"/>
  <c r="BA60"/>
  <c r="BA61"/>
  <c r="BA62"/>
  <c r="BA63"/>
  <c r="BA64"/>
  <c r="AY54"/>
  <c r="AZ54"/>
  <c r="AY55"/>
  <c r="AZ55"/>
  <c r="AY56"/>
  <c r="AZ56"/>
  <c r="AY57"/>
  <c r="AZ57"/>
  <c r="AY58"/>
  <c r="AZ58"/>
  <c r="AY59"/>
  <c r="AZ59"/>
  <c r="AY60"/>
  <c r="AZ60"/>
  <c r="AY61"/>
  <c r="AZ61"/>
  <c r="AY62"/>
  <c r="AZ62"/>
  <c r="AY63"/>
  <c r="AZ63"/>
  <c r="AY64"/>
  <c r="AZ64"/>
  <c r="J42" i="8" s="1"/>
  <c r="AW54" i="3"/>
  <c r="AX54"/>
  <c r="AW55"/>
  <c r="AX55"/>
  <c r="AW56"/>
  <c r="AX56"/>
  <c r="AW57"/>
  <c r="AX57"/>
  <c r="AW58"/>
  <c r="AX58"/>
  <c r="AW59"/>
  <c r="AX59"/>
  <c r="AW60"/>
  <c r="AX60"/>
  <c r="AW61"/>
  <c r="AX61"/>
  <c r="AW62"/>
  <c r="AX62"/>
  <c r="AW63"/>
  <c r="AX63"/>
  <c r="AW64"/>
  <c r="AX64"/>
  <c r="I42" i="8" s="1"/>
  <c r="W21" i="3"/>
  <c r="X21"/>
  <c r="V21"/>
  <c r="V22"/>
  <c r="S21"/>
  <c r="B38" i="13" l="1"/>
  <c r="C38" s="1"/>
  <c r="I38" i="8"/>
  <c r="B34" i="13"/>
  <c r="C34" s="1"/>
  <c r="I34" i="8"/>
  <c r="B41" i="13"/>
  <c r="C41" s="1"/>
  <c r="I41" i="8"/>
  <c r="B39" i="13"/>
  <c r="C39" s="1"/>
  <c r="I39" i="8"/>
  <c r="B37" i="13"/>
  <c r="C37" s="1"/>
  <c r="I37" i="8"/>
  <c r="B35" i="13"/>
  <c r="C35" s="1"/>
  <c r="I35" i="8"/>
  <c r="B33" i="13"/>
  <c r="C33" s="1"/>
  <c r="I33" i="8"/>
  <c r="D40" i="13"/>
  <c r="E40" s="1"/>
  <c r="J40" i="8"/>
  <c r="D38" i="13"/>
  <c r="E38" s="1"/>
  <c r="J38" i="8"/>
  <c r="D36" i="13"/>
  <c r="E36" s="1"/>
  <c r="J36" i="8"/>
  <c r="D34" i="13"/>
  <c r="E34" s="1"/>
  <c r="J34" i="8"/>
  <c r="D32" i="13"/>
  <c r="E32" s="1"/>
  <c r="J32" i="8"/>
  <c r="B40" i="13"/>
  <c r="C40" s="1"/>
  <c r="I40" i="8"/>
  <c r="B36" i="13"/>
  <c r="C36" s="1"/>
  <c r="I36" i="8"/>
  <c r="B32" i="13"/>
  <c r="C32" s="1"/>
  <c r="I32" i="8"/>
  <c r="D41" i="13"/>
  <c r="E41" s="1"/>
  <c r="J41" i="8"/>
  <c r="D39" i="13"/>
  <c r="E39" s="1"/>
  <c r="J39" i="8"/>
  <c r="D37" i="13"/>
  <c r="E37" s="1"/>
  <c r="J37" i="8"/>
  <c r="D35" i="13"/>
  <c r="E35" s="1"/>
  <c r="J35" i="8"/>
  <c r="D33" i="13"/>
  <c r="E33" s="1"/>
  <c r="J33" i="8"/>
  <c r="Q4" i="14"/>
  <c r="R9" i="9"/>
  <c r="I27" i="5"/>
  <c r="Q3" i="14"/>
  <c r="P9" i="9"/>
  <c r="I28" i="5"/>
  <c r="S3" i="14"/>
  <c r="I32" i="5"/>
  <c r="R3" i="14"/>
  <c r="P10" i="9"/>
  <c r="I30" i="5"/>
  <c r="O3" i="14"/>
  <c r="I24" i="5"/>
  <c r="J3" i="10" l="1"/>
  <c r="C3"/>
  <c r="J3" i="9" l="1"/>
  <c r="C3"/>
  <c r="J3" i="7"/>
  <c r="C3"/>
  <c r="F23" i="3" l="1"/>
  <c r="F24"/>
  <c r="K3" i="5"/>
  <c r="C3"/>
  <c r="G22" i="3"/>
  <c r="H22"/>
  <c r="I22"/>
  <c r="J22"/>
  <c r="K22"/>
  <c r="L22"/>
  <c r="M22"/>
  <c r="N22"/>
  <c r="O22"/>
  <c r="P22"/>
  <c r="Q22"/>
  <c r="R22"/>
  <c r="S22"/>
  <c r="U22"/>
  <c r="W22"/>
  <c r="X22"/>
  <c r="Y22"/>
  <c r="G23"/>
  <c r="K11" i="5" s="1"/>
  <c r="H23" i="3"/>
  <c r="I23"/>
  <c r="K13" i="5" s="1"/>
  <c r="J23" i="3"/>
  <c r="K14" i="5" s="1"/>
  <c r="K23" i="3"/>
  <c r="L23"/>
  <c r="K16" i="5" s="1"/>
  <c r="M23" i="3"/>
  <c r="K17" i="5" s="1"/>
  <c r="N23" i="3"/>
  <c r="O23"/>
  <c r="P23"/>
  <c r="K20" i="5" s="1"/>
  <c r="Q23" i="3"/>
  <c r="K21" i="5" s="1"/>
  <c r="R23" i="3"/>
  <c r="K22" i="5" s="1"/>
  <c r="S23" i="3"/>
  <c r="K23" i="5" s="1"/>
  <c r="U23" i="3"/>
  <c r="K25" i="5" s="1"/>
  <c r="V23" i="3"/>
  <c r="W23"/>
  <c r="X23"/>
  <c r="Y23"/>
  <c r="K33" i="5" s="1"/>
  <c r="G24" i="3"/>
  <c r="M11" i="5" s="1"/>
  <c r="H24" i="3"/>
  <c r="I24"/>
  <c r="M13" i="5" s="1"/>
  <c r="J24" i="3"/>
  <c r="M14" i="5" s="1"/>
  <c r="K24" i="3"/>
  <c r="L24"/>
  <c r="M16" i="5" s="1"/>
  <c r="M24" i="3"/>
  <c r="M17" i="5" s="1"/>
  <c r="N24" i="3"/>
  <c r="O24"/>
  <c r="P24"/>
  <c r="M20" i="5" s="1"/>
  <c r="Q24" i="3"/>
  <c r="M21" i="5" s="1"/>
  <c r="R24" i="3"/>
  <c r="M22" i="5" s="1"/>
  <c r="S24" i="3"/>
  <c r="M23" i="5" s="1"/>
  <c r="U24" i="3"/>
  <c r="M25" i="5" s="1"/>
  <c r="V24" i="3"/>
  <c r="W24"/>
  <c r="X24"/>
  <c r="Y24"/>
  <c r="M33" i="5" s="1"/>
  <c r="V12" i="9" l="1"/>
  <c r="M31" i="5"/>
  <c r="L10" i="9"/>
  <c r="M19" i="5"/>
  <c r="L9" i="9"/>
  <c r="M15" i="5"/>
  <c r="T9" i="9"/>
  <c r="K27" i="5"/>
  <c r="S4" i="14"/>
  <c r="R12" i="9"/>
  <c r="I31" i="5"/>
  <c r="N4" i="14"/>
  <c r="I22" i="5"/>
  <c r="J4" i="14"/>
  <c r="F11" i="9"/>
  <c r="I18" i="5"/>
  <c r="F4" i="14"/>
  <c r="I14" i="5"/>
  <c r="V10" i="9"/>
  <c r="M29" i="5"/>
  <c r="L11" i="9"/>
  <c r="M18" i="5"/>
  <c r="J8" i="9"/>
  <c r="K12" i="5"/>
  <c r="R4" i="14"/>
  <c r="R10" i="9"/>
  <c r="I29" i="5"/>
  <c r="M4" i="14"/>
  <c r="I21" i="5"/>
  <c r="I4" i="14"/>
  <c r="I17" i="5"/>
  <c r="E4" i="14"/>
  <c r="I13" i="5"/>
  <c r="V9" i="9"/>
  <c r="M27" i="5"/>
  <c r="T12" i="9"/>
  <c r="K31" i="5"/>
  <c r="J10" i="9"/>
  <c r="K19" i="5"/>
  <c r="J9" i="9"/>
  <c r="K15" i="5"/>
  <c r="P4" i="14"/>
  <c r="I25" i="5"/>
  <c r="L4" i="14"/>
  <c r="I20" i="5"/>
  <c r="H4" i="14"/>
  <c r="I16" i="5"/>
  <c r="D4" i="14"/>
  <c r="F8" i="9"/>
  <c r="I12" i="5"/>
  <c r="L7" i="9"/>
  <c r="M10" i="5"/>
  <c r="L8" i="9"/>
  <c r="M12" i="5"/>
  <c r="T10" i="9"/>
  <c r="K29" i="5"/>
  <c r="J11" i="9"/>
  <c r="K18" i="5"/>
  <c r="T4" i="14"/>
  <c r="I33" i="5"/>
  <c r="P12" i="9"/>
  <c r="O4" i="14"/>
  <c r="H7" i="9"/>
  <c r="I23" i="5"/>
  <c r="K4" i="14"/>
  <c r="F10" i="9"/>
  <c r="I19" i="5"/>
  <c r="G4" i="14"/>
  <c r="F9" i="9"/>
  <c r="I15" i="5"/>
  <c r="C4" i="14"/>
  <c r="I11" i="5"/>
  <c r="J7" i="9"/>
  <c r="K10" i="5"/>
  <c r="C26" i="3"/>
  <c r="C27"/>
  <c r="C28"/>
  <c r="C29"/>
  <c r="E29" s="1"/>
  <c r="C30"/>
  <c r="C31"/>
  <c r="C32"/>
  <c r="C33"/>
  <c r="C34"/>
  <c r="C35"/>
  <c r="C36"/>
  <c r="C37"/>
  <c r="C38"/>
  <c r="C39"/>
  <c r="C40"/>
  <c r="C41"/>
  <c r="C42"/>
  <c r="C43"/>
  <c r="C44"/>
  <c r="C45"/>
  <c r="C46"/>
  <c r="C47"/>
  <c r="C48"/>
  <c r="C49"/>
  <c r="C50"/>
  <c r="C51"/>
  <c r="C52"/>
  <c r="C53"/>
  <c r="C54"/>
  <c r="C55"/>
  <c r="C56"/>
  <c r="C57"/>
  <c r="C58"/>
  <c r="C59"/>
  <c r="C60"/>
  <c r="C61"/>
  <c r="C62"/>
  <c r="C63"/>
  <c r="C64"/>
  <c r="E57"/>
  <c r="D32"/>
  <c r="D33"/>
  <c r="D36"/>
  <c r="D37"/>
  <c r="D40"/>
  <c r="D41"/>
  <c r="D44"/>
  <c r="D45"/>
  <c r="D48"/>
  <c r="D49"/>
  <c r="D52"/>
  <c r="D53"/>
  <c r="D54"/>
  <c r="D55"/>
  <c r="D56"/>
  <c r="D57"/>
  <c r="D58"/>
  <c r="D59"/>
  <c r="D60"/>
  <c r="D61"/>
  <c r="D62"/>
  <c r="D63"/>
  <c r="D64"/>
  <c r="A26"/>
  <c r="A27"/>
  <c r="A28"/>
  <c r="A29"/>
  <c r="A30"/>
  <c r="A31"/>
  <c r="A32"/>
  <c r="A33"/>
  <c r="A34"/>
  <c r="A35"/>
  <c r="D35" s="1"/>
  <c r="A36"/>
  <c r="A37"/>
  <c r="A38"/>
  <c r="A39"/>
  <c r="D39" s="1"/>
  <c r="A40"/>
  <c r="A41"/>
  <c r="A42"/>
  <c r="A43"/>
  <c r="D43" s="1"/>
  <c r="A44"/>
  <c r="A45"/>
  <c r="A46"/>
  <c r="A47"/>
  <c r="D47" s="1"/>
  <c r="A48"/>
  <c r="A49"/>
  <c r="A50"/>
  <c r="A51"/>
  <c r="D51" s="1"/>
  <c r="A52"/>
  <c r="A53"/>
  <c r="A54"/>
  <c r="A55"/>
  <c r="A56"/>
  <c r="A57"/>
  <c r="A58"/>
  <c r="A59"/>
  <c r="A60"/>
  <c r="A61"/>
  <c r="A62"/>
  <c r="A63"/>
  <c r="A64"/>
  <c r="A25"/>
  <c r="C25"/>
  <c r="G4"/>
  <c r="O2"/>
  <c r="I2"/>
  <c r="AU53" l="1"/>
  <c r="K31" i="8"/>
  <c r="A31" i="13"/>
  <c r="AV53" i="3"/>
  <c r="H31" i="8" s="1"/>
  <c r="AZ53" i="3"/>
  <c r="AX53"/>
  <c r="BA53"/>
  <c r="AY53"/>
  <c r="AW53"/>
  <c r="K30" i="8"/>
  <c r="AU52" i="3"/>
  <c r="A30" i="13"/>
  <c r="AV52" i="3"/>
  <c r="H30" i="8" s="1"/>
  <c r="AY52" i="3"/>
  <c r="AW52"/>
  <c r="BA52"/>
  <c r="AZ52"/>
  <c r="AX52"/>
  <c r="BC46"/>
  <c r="BF46"/>
  <c r="BD46"/>
  <c r="BE46"/>
  <c r="BC42"/>
  <c r="BF42"/>
  <c r="BD42"/>
  <c r="BE42"/>
  <c r="BC34"/>
  <c r="BE34"/>
  <c r="BF34"/>
  <c r="BD34"/>
  <c r="BC49"/>
  <c r="BE49"/>
  <c r="BD49"/>
  <c r="BF49"/>
  <c r="BC37"/>
  <c r="BD37"/>
  <c r="BE37"/>
  <c r="BF37"/>
  <c r="BC48"/>
  <c r="BF48"/>
  <c r="BD48"/>
  <c r="BE48"/>
  <c r="BC44"/>
  <c r="BF44"/>
  <c r="BD44"/>
  <c r="BE44"/>
  <c r="BC40"/>
  <c r="BF40"/>
  <c r="BD40"/>
  <c r="BE40"/>
  <c r="BC36"/>
  <c r="BF36"/>
  <c r="BD36"/>
  <c r="BE36"/>
  <c r="BC50"/>
  <c r="BF50"/>
  <c r="BD50"/>
  <c r="BE50"/>
  <c r="BC38"/>
  <c r="BF38"/>
  <c r="BD38"/>
  <c r="BE38"/>
  <c r="BC45"/>
  <c r="BE45"/>
  <c r="BD45"/>
  <c r="BF45"/>
  <c r="BC41"/>
  <c r="BE41"/>
  <c r="BD41"/>
  <c r="BF41"/>
  <c r="BC33"/>
  <c r="BD33"/>
  <c r="BE33"/>
  <c r="BF33"/>
  <c r="BC51"/>
  <c r="BE51"/>
  <c r="BD51"/>
  <c r="BF51"/>
  <c r="BC47"/>
  <c r="BE47"/>
  <c r="BD47"/>
  <c r="BF47"/>
  <c r="BC43"/>
  <c r="BE43"/>
  <c r="BD43"/>
  <c r="BF43"/>
  <c r="BC39"/>
  <c r="BE39"/>
  <c r="BD39"/>
  <c r="BF39"/>
  <c r="BC35"/>
  <c r="BD35"/>
  <c r="BE35"/>
  <c r="BF35"/>
  <c r="D50"/>
  <c r="K28" i="8" s="1"/>
  <c r="D46" i="3"/>
  <c r="AU46" s="1"/>
  <c r="AV46" s="1"/>
  <c r="H24" i="8" s="1"/>
  <c r="D42" i="3"/>
  <c r="A20" i="13" s="1"/>
  <c r="D38" i="3"/>
  <c r="A16" i="13" s="1"/>
  <c r="D34" i="3"/>
  <c r="AU34" s="1"/>
  <c r="AV34" s="1"/>
  <c r="H12" i="8" s="1"/>
  <c r="AU51" i="3"/>
  <c r="AV51" s="1"/>
  <c r="H29" i="8" s="1"/>
  <c r="K29"/>
  <c r="A29" i="13"/>
  <c r="AW51" i="3"/>
  <c r="AX51" s="1"/>
  <c r="AY51"/>
  <c r="AZ51" s="1"/>
  <c r="AU50"/>
  <c r="AV50" s="1"/>
  <c r="H28" i="8" s="1"/>
  <c r="A28" i="13"/>
  <c r="AW50" i="3"/>
  <c r="AX50" s="1"/>
  <c r="AU49"/>
  <c r="AV49" s="1"/>
  <c r="H27" i="8" s="1"/>
  <c r="K27"/>
  <c r="A27" i="13"/>
  <c r="AY49" i="3"/>
  <c r="AZ49" s="1"/>
  <c r="AW49"/>
  <c r="AU48"/>
  <c r="AV48" s="1"/>
  <c r="H26" i="8" s="1"/>
  <c r="K26"/>
  <c r="A26" i="13"/>
  <c r="AW48" i="3"/>
  <c r="AY48"/>
  <c r="AZ48" s="1"/>
  <c r="AU47"/>
  <c r="AV47" s="1"/>
  <c r="H25" i="8" s="1"/>
  <c r="K25"/>
  <c r="A25" i="13"/>
  <c r="AW47" i="3"/>
  <c r="AX47" s="1"/>
  <c r="AY47"/>
  <c r="AZ47" s="1"/>
  <c r="K24" i="8"/>
  <c r="AW46" i="3"/>
  <c r="AX46" s="1"/>
  <c r="AU45"/>
  <c r="AV45" s="1"/>
  <c r="H23" i="8" s="1"/>
  <c r="K23"/>
  <c r="A23" i="13"/>
  <c r="AY45" i="3"/>
  <c r="AZ45" s="1"/>
  <c r="AW45"/>
  <c r="AU44"/>
  <c r="AV44" s="1"/>
  <c r="H22" i="8" s="1"/>
  <c r="K22"/>
  <c r="A22" i="13"/>
  <c r="AW44" i="3"/>
  <c r="AX44" s="1"/>
  <c r="AY44"/>
  <c r="AZ44" s="1"/>
  <c r="AU43"/>
  <c r="AV43" s="1"/>
  <c r="H21" i="8" s="1"/>
  <c r="K21"/>
  <c r="A21" i="13"/>
  <c r="AW43" i="3"/>
  <c r="AY43"/>
  <c r="AZ43" s="1"/>
  <c r="AU42"/>
  <c r="AU41"/>
  <c r="AV41" s="1"/>
  <c r="H19" i="8" s="1"/>
  <c r="K19"/>
  <c r="A19" i="13"/>
  <c r="AY41" i="3"/>
  <c r="AZ41" s="1"/>
  <c r="AW41"/>
  <c r="AX41" s="1"/>
  <c r="AU40"/>
  <c r="AV40" s="1"/>
  <c r="H18" i="8" s="1"/>
  <c r="K18"/>
  <c r="A18" i="13"/>
  <c r="AW40" i="3"/>
  <c r="AX40" s="1"/>
  <c r="AY40"/>
  <c r="AZ40" s="1"/>
  <c r="K17" i="8"/>
  <c r="AU39" i="3"/>
  <c r="AV39" s="1"/>
  <c r="H17" i="8" s="1"/>
  <c r="A17" i="13"/>
  <c r="AW39" i="3"/>
  <c r="AX39" s="1"/>
  <c r="AY39"/>
  <c r="AZ39" s="1"/>
  <c r="K16" i="8"/>
  <c r="AU37" i="3"/>
  <c r="AV37" s="1"/>
  <c r="H15" i="8" s="1"/>
  <c r="K15"/>
  <c r="A15" i="13"/>
  <c r="AY37" i="3"/>
  <c r="AZ37" s="1"/>
  <c r="AW37"/>
  <c r="AU36"/>
  <c r="AV36" s="1"/>
  <c r="H14" i="8" s="1"/>
  <c r="K14"/>
  <c r="A14" i="13"/>
  <c r="AW36" i="3"/>
  <c r="AX36" s="1"/>
  <c r="AY36"/>
  <c r="AU35"/>
  <c r="AV35" s="1"/>
  <c r="H13" i="8" s="1"/>
  <c r="K13"/>
  <c r="A13" i="13"/>
  <c r="AY35" i="3"/>
  <c r="AZ35" s="1"/>
  <c r="AW35"/>
  <c r="AX35" s="1"/>
  <c r="K12" i="8"/>
  <c r="AY34" i="3"/>
  <c r="AZ34" s="1"/>
  <c r="AU33"/>
  <c r="AV33" s="1"/>
  <c r="H11" i="8" s="1"/>
  <c r="K11"/>
  <c r="A11" i="13"/>
  <c r="AY33" i="3"/>
  <c r="AZ33" s="1"/>
  <c r="AW33"/>
  <c r="AX33" s="1"/>
  <c r="BE32"/>
  <c r="BF32"/>
  <c r="BC32"/>
  <c r="BD32"/>
  <c r="D28"/>
  <c r="K6" i="8" s="1"/>
  <c r="BC28" i="3"/>
  <c r="BF28"/>
  <c r="BE28"/>
  <c r="BD28"/>
  <c r="D25"/>
  <c r="K3" i="8" s="1"/>
  <c r="BF25" i="3"/>
  <c r="BC25"/>
  <c r="BD25"/>
  <c r="BE25"/>
  <c r="D29"/>
  <c r="AU29" s="1"/>
  <c r="BC29"/>
  <c r="BE29"/>
  <c r="BF29"/>
  <c r="BD29"/>
  <c r="D31"/>
  <c r="A9" i="13" s="1"/>
  <c r="BE31" i="3"/>
  <c r="BF31"/>
  <c r="BC31"/>
  <c r="BD31"/>
  <c r="D27"/>
  <c r="A5" i="13" s="1"/>
  <c r="BC27" i="3"/>
  <c r="BF27"/>
  <c r="BE27"/>
  <c r="BD27"/>
  <c r="D30"/>
  <c r="A8" i="13" s="1"/>
  <c r="BC30" i="3"/>
  <c r="BE30"/>
  <c r="BF30"/>
  <c r="BD30"/>
  <c r="D26"/>
  <c r="K4" i="8" s="1"/>
  <c r="BC26" i="3"/>
  <c r="BE26"/>
  <c r="BF26"/>
  <c r="BD26"/>
  <c r="AY26"/>
  <c r="AZ26" s="1"/>
  <c r="A23"/>
  <c r="A1" i="13" s="1"/>
  <c r="AU32" i="3"/>
  <c r="AV32" s="1"/>
  <c r="H10" i="8" s="1"/>
  <c r="K10"/>
  <c r="A10" i="13"/>
  <c r="AY32" i="3"/>
  <c r="AZ32" s="1"/>
  <c r="AW32"/>
  <c r="E61"/>
  <c r="E53"/>
  <c r="E45"/>
  <c r="E37"/>
  <c r="E25"/>
  <c r="E52"/>
  <c r="E44"/>
  <c r="E32"/>
  <c r="E35"/>
  <c r="E62"/>
  <c r="E58"/>
  <c r="E54"/>
  <c r="E50"/>
  <c r="E46"/>
  <c r="E42"/>
  <c r="E38"/>
  <c r="E34"/>
  <c r="E30"/>
  <c r="E26"/>
  <c r="E49"/>
  <c r="E41"/>
  <c r="E33"/>
  <c r="E64"/>
  <c r="E60"/>
  <c r="E56"/>
  <c r="E40"/>
  <c r="E36"/>
  <c r="E28"/>
  <c r="E48"/>
  <c r="E63"/>
  <c r="E59"/>
  <c r="E55"/>
  <c r="E51"/>
  <c r="E47"/>
  <c r="E43"/>
  <c r="E39"/>
  <c r="E31"/>
  <c r="E27"/>
  <c r="A24"/>
  <c r="F6" s="1"/>
  <c r="J31" i="8" l="1"/>
  <c r="D31" i="13"/>
  <c r="E31" s="1"/>
  <c r="I31" i="8"/>
  <c r="B31" i="13"/>
  <c r="C31" s="1"/>
  <c r="D30"/>
  <c r="E30" s="1"/>
  <c r="J30" i="8"/>
  <c r="B30" i="13"/>
  <c r="C30" s="1"/>
  <c r="I30" i="8"/>
  <c r="AY50" i="3"/>
  <c r="AZ50" s="1"/>
  <c r="AY46"/>
  <c r="AZ46" s="1"/>
  <c r="A24" i="13"/>
  <c r="K20" i="8"/>
  <c r="AW34" i="3"/>
  <c r="A12" i="13"/>
  <c r="AU30" i="3"/>
  <c r="AV30" s="1"/>
  <c r="H8" i="8" s="1"/>
  <c r="A7" i="13"/>
  <c r="AY29" i="3"/>
  <c r="AZ29" s="1"/>
  <c r="AU28"/>
  <c r="AV28" s="1"/>
  <c r="H6" i="8" s="1"/>
  <c r="AU26" i="3"/>
  <c r="BA34"/>
  <c r="BA33"/>
  <c r="BA36"/>
  <c r="BA44"/>
  <c r="BA49"/>
  <c r="BA37"/>
  <c r="AX37"/>
  <c r="B15" i="13" s="1"/>
  <c r="C15" s="1"/>
  <c r="BA48" i="3"/>
  <c r="BA32"/>
  <c r="AV29"/>
  <c r="H7" i="8" s="1"/>
  <c r="BA43" i="3"/>
  <c r="BA45"/>
  <c r="BA50"/>
  <c r="AZ36"/>
  <c r="J14" i="8" s="1"/>
  <c r="BA40" i="3"/>
  <c r="AX48"/>
  <c r="B26" i="13" s="1"/>
  <c r="C26" s="1"/>
  <c r="BA35" i="3"/>
  <c r="BA46"/>
  <c r="BA39"/>
  <c r="AX43"/>
  <c r="B21" i="13" s="1"/>
  <c r="C21" s="1"/>
  <c r="AX32" i="3"/>
  <c r="I10" i="8" s="1"/>
  <c r="AX34" i="3"/>
  <c r="I12" i="8" s="1"/>
  <c r="BA41" i="3"/>
  <c r="AX45"/>
  <c r="I23" i="8" s="1"/>
  <c r="AX49" i="3"/>
  <c r="B27" i="13" s="1"/>
  <c r="C27" s="1"/>
  <c r="BA47" i="3"/>
  <c r="BA51"/>
  <c r="H15" i="17"/>
  <c r="G15" s="1"/>
  <c r="AU38" i="3"/>
  <c r="AV38" s="1"/>
  <c r="H16" i="8" s="1"/>
  <c r="H21" i="17"/>
  <c r="F21" s="1"/>
  <c r="AW29" i="3"/>
  <c r="K7" i="8"/>
  <c r="A4" i="13"/>
  <c r="AW38" i="3"/>
  <c r="AW42"/>
  <c r="AV42"/>
  <c r="H20" i="8" s="1"/>
  <c r="AW31" i="3"/>
  <c r="AX31" s="1"/>
  <c r="I9" i="8" s="1"/>
  <c r="AV26" i="3"/>
  <c r="H4" i="8" s="1"/>
  <c r="AW26" i="3"/>
  <c r="AX26" s="1"/>
  <c r="I4" i="8" s="1"/>
  <c r="AY38" i="3"/>
  <c r="AZ38" s="1"/>
  <c r="D16" i="13" s="1"/>
  <c r="E16" s="1"/>
  <c r="AY42" i="3"/>
  <c r="AZ42" s="1"/>
  <c r="J20" i="8" s="1"/>
  <c r="AW28" i="3"/>
  <c r="AX28" s="1"/>
  <c r="I6" i="8" s="1"/>
  <c r="H18" i="17"/>
  <c r="E18" s="1"/>
  <c r="AW27" i="3"/>
  <c r="AU27"/>
  <c r="AV27" s="1"/>
  <c r="H5" i="8" s="1"/>
  <c r="AY28" i="3"/>
  <c r="AZ28" s="1"/>
  <c r="J6" i="8" s="1"/>
  <c r="E6" i="17"/>
  <c r="H24"/>
  <c r="E24" s="1"/>
  <c r="H26"/>
  <c r="G26" s="1"/>
  <c r="AY27" i="3"/>
  <c r="AZ27" s="1"/>
  <c r="D5" i="13" s="1"/>
  <c r="E5" s="1"/>
  <c r="K5" i="8"/>
  <c r="AW30" i="3"/>
  <c r="AX30" s="1"/>
  <c r="B8" i="13" s="1"/>
  <c r="C8" s="1"/>
  <c r="A6"/>
  <c r="H23" i="17"/>
  <c r="E23" s="1"/>
  <c r="K9" i="8"/>
  <c r="E10" i="17"/>
  <c r="H31"/>
  <c r="F31" s="1"/>
  <c r="B29" i="13"/>
  <c r="C29" s="1"/>
  <c r="I29" i="8"/>
  <c r="D29" i="13"/>
  <c r="E29" s="1"/>
  <c r="J29" i="8"/>
  <c r="B28" i="13"/>
  <c r="C28" s="1"/>
  <c r="I28" i="8"/>
  <c r="D28" i="13"/>
  <c r="E28" s="1"/>
  <c r="J28" i="8"/>
  <c r="D27" i="13"/>
  <c r="E27" s="1"/>
  <c r="J27" i="8"/>
  <c r="D26" i="13"/>
  <c r="E26" s="1"/>
  <c r="J26" i="8"/>
  <c r="D25" i="13"/>
  <c r="E25" s="1"/>
  <c r="J25" i="8"/>
  <c r="B25" i="13"/>
  <c r="C25" s="1"/>
  <c r="I25" i="8"/>
  <c r="B24" i="13"/>
  <c r="C24" s="1"/>
  <c r="I24" i="8"/>
  <c r="D24" i="13"/>
  <c r="E24" s="1"/>
  <c r="J24" i="8"/>
  <c r="D23" i="13"/>
  <c r="E23" s="1"/>
  <c r="J23" i="8"/>
  <c r="B22" i="13"/>
  <c r="C22" s="1"/>
  <c r="I22" i="8"/>
  <c r="J22"/>
  <c r="D22" i="13"/>
  <c r="E22" s="1"/>
  <c r="D21"/>
  <c r="E21" s="1"/>
  <c r="J21" i="8"/>
  <c r="J19"/>
  <c r="D19" i="13"/>
  <c r="E19" s="1"/>
  <c r="B19"/>
  <c r="C19" s="1"/>
  <c r="I19" i="8"/>
  <c r="J18"/>
  <c r="D18" i="13"/>
  <c r="E18" s="1"/>
  <c r="B18"/>
  <c r="C18" s="1"/>
  <c r="I18" i="8"/>
  <c r="J17"/>
  <c r="D17" i="13"/>
  <c r="E17" s="1"/>
  <c r="B17"/>
  <c r="C17" s="1"/>
  <c r="I17" i="8"/>
  <c r="J15"/>
  <c r="D15" i="13"/>
  <c r="E15" s="1"/>
  <c r="B14"/>
  <c r="C14" s="1"/>
  <c r="I14" i="8"/>
  <c r="D14" i="13"/>
  <c r="E14" s="1"/>
  <c r="B13"/>
  <c r="C13" s="1"/>
  <c r="I13" i="8"/>
  <c r="J13"/>
  <c r="D13" i="13"/>
  <c r="E13" s="1"/>
  <c r="B12"/>
  <c r="C12" s="1"/>
  <c r="D12"/>
  <c r="E12" s="1"/>
  <c r="J12" i="8"/>
  <c r="J11"/>
  <c r="D11" i="13"/>
  <c r="E11" s="1"/>
  <c r="B11"/>
  <c r="C11" s="1"/>
  <c r="I11" i="8"/>
  <c r="H30" i="17"/>
  <c r="E30" s="1"/>
  <c r="AW25" i="3"/>
  <c r="E8" i="17"/>
  <c r="H16"/>
  <c r="E16" s="1"/>
  <c r="H29"/>
  <c r="G29" s="1"/>
  <c r="AY31" i="3"/>
  <c r="AZ31" s="1"/>
  <c r="A3" i="13"/>
  <c r="E9" i="17"/>
  <c r="H27"/>
  <c r="F27" s="1"/>
  <c r="H32"/>
  <c r="F32" s="1"/>
  <c r="H25"/>
  <c r="F25" s="1"/>
  <c r="H22"/>
  <c r="G22" s="1"/>
  <c r="H28"/>
  <c r="E28" s="1"/>
  <c r="AY30" i="3"/>
  <c r="AZ30" s="1"/>
  <c r="J8" i="8" s="1"/>
  <c r="K8"/>
  <c r="AY25" i="3"/>
  <c r="AZ25" s="1"/>
  <c r="D3" i="13" s="1"/>
  <c r="E3" s="1"/>
  <c r="AU25" i="3"/>
  <c r="AV25" s="1"/>
  <c r="H3" i="8" s="1"/>
  <c r="H19" i="17"/>
  <c r="E19" s="1"/>
  <c r="H20"/>
  <c r="G20" s="1"/>
  <c r="H17"/>
  <c r="G17" s="1"/>
  <c r="H14"/>
  <c r="F14" s="1"/>
  <c r="AU31" i="3"/>
  <c r="AV31" s="1"/>
  <c r="H9" i="8" s="1"/>
  <c r="J10"/>
  <c r="D10" i="13"/>
  <c r="E10" s="1"/>
  <c r="D7"/>
  <c r="E7" s="1"/>
  <c r="J7" i="8"/>
  <c r="D4" i="13"/>
  <c r="E4" s="1"/>
  <c r="J4" i="8"/>
  <c r="E6" i="14"/>
  <c r="I6"/>
  <c r="M6"/>
  <c r="Q6"/>
  <c r="C7"/>
  <c r="G7"/>
  <c r="K7"/>
  <c r="O7"/>
  <c r="S7"/>
  <c r="E7"/>
  <c r="Q7"/>
  <c r="H6"/>
  <c r="P6"/>
  <c r="F7"/>
  <c r="N7"/>
  <c r="F6"/>
  <c r="J6"/>
  <c r="N6"/>
  <c r="R6"/>
  <c r="D7"/>
  <c r="H7"/>
  <c r="L7"/>
  <c r="P7"/>
  <c r="T7"/>
  <c r="C6"/>
  <c r="K6"/>
  <c r="O6"/>
  <c r="S6"/>
  <c r="I7"/>
  <c r="M7"/>
  <c r="B7"/>
  <c r="D6"/>
  <c r="L6"/>
  <c r="T6"/>
  <c r="J7"/>
  <c r="R7"/>
  <c r="G6"/>
  <c r="B6"/>
  <c r="R9"/>
  <c r="R8"/>
  <c r="E8"/>
  <c r="K8"/>
  <c r="L8"/>
  <c r="Q8"/>
  <c r="Q9"/>
  <c r="N8"/>
  <c r="G8"/>
  <c r="H8"/>
  <c r="T9"/>
  <c r="T8"/>
  <c r="J8"/>
  <c r="M8"/>
  <c r="C8"/>
  <c r="C10" s="1"/>
  <c r="D8"/>
  <c r="S8"/>
  <c r="S9"/>
  <c r="F8"/>
  <c r="I8"/>
  <c r="O8"/>
  <c r="P8"/>
  <c r="S12" i="9"/>
  <c r="G11"/>
  <c r="W12"/>
  <c r="M7"/>
  <c r="K9"/>
  <c r="S9"/>
  <c r="Q9"/>
  <c r="K10"/>
  <c r="W9"/>
  <c r="K11"/>
  <c r="W10"/>
  <c r="M10"/>
  <c r="M11"/>
  <c r="G10"/>
  <c r="Q10"/>
  <c r="Q12"/>
  <c r="U9"/>
  <c r="S10"/>
  <c r="M8"/>
  <c r="U10"/>
  <c r="G9"/>
  <c r="K8"/>
  <c r="U12"/>
  <c r="K7"/>
  <c r="M9"/>
  <c r="I7"/>
  <c r="G8"/>
  <c r="L16" i="5"/>
  <c r="J22"/>
  <c r="N25"/>
  <c r="N31"/>
  <c r="L27"/>
  <c r="L14"/>
  <c r="J30"/>
  <c r="J27"/>
  <c r="J14"/>
  <c r="J23"/>
  <c r="N15"/>
  <c r="N27"/>
  <c r="L19"/>
  <c r="L13"/>
  <c r="J31"/>
  <c r="J13"/>
  <c r="J15"/>
  <c r="N20"/>
  <c r="L33"/>
  <c r="J28"/>
  <c r="J32"/>
  <c r="J19"/>
  <c r="N22"/>
  <c r="N33"/>
  <c r="L31"/>
  <c r="L15"/>
  <c r="J29"/>
  <c r="J33"/>
  <c r="J11"/>
  <c r="J12"/>
  <c r="L21"/>
  <c r="L10"/>
  <c r="N16"/>
  <c r="L11"/>
  <c r="N21"/>
  <c r="J25"/>
  <c r="N23"/>
  <c r="N11"/>
  <c r="L18"/>
  <c r="J16"/>
  <c r="L23"/>
  <c r="L25"/>
  <c r="L12"/>
  <c r="N18"/>
  <c r="J18"/>
  <c r="N19"/>
  <c r="L22"/>
  <c r="J20"/>
  <c r="N13"/>
  <c r="J17"/>
  <c r="L20"/>
  <c r="L29"/>
  <c r="L17"/>
  <c r="N12"/>
  <c r="J24"/>
  <c r="N17"/>
  <c r="J21"/>
  <c r="N10"/>
  <c r="N29"/>
  <c r="N14"/>
  <c r="B8" i="7"/>
  <c r="D23" i="3"/>
  <c r="D22"/>
  <c r="H12"/>
  <c r="I12"/>
  <c r="K12"/>
  <c r="Q12"/>
  <c r="W12"/>
  <c r="G12"/>
  <c r="M12"/>
  <c r="R12"/>
  <c r="X12"/>
  <c r="N12"/>
  <c r="S12"/>
  <c r="J12"/>
  <c r="O12"/>
  <c r="V12"/>
  <c r="L12"/>
  <c r="Y12"/>
  <c r="U12"/>
  <c r="P12"/>
  <c r="F22"/>
  <c r="BA28" l="1"/>
  <c r="B4" i="13"/>
  <c r="C4" s="1"/>
  <c r="I15" i="8"/>
  <c r="B10" i="13"/>
  <c r="C10" s="1"/>
  <c r="I27" i="8"/>
  <c r="D20" i="13"/>
  <c r="E20" s="1"/>
  <c r="I26" i="8"/>
  <c r="F23" i="17"/>
  <c r="I21" i="8"/>
  <c r="E21" i="17"/>
  <c r="F18"/>
  <c r="G18"/>
  <c r="E15"/>
  <c r="B23" i="13"/>
  <c r="C23" s="1"/>
  <c r="F15" i="17"/>
  <c r="J9" i="8"/>
  <c r="D9" i="13"/>
  <c r="E9" s="1"/>
  <c r="BA31" i="3"/>
  <c r="BA30"/>
  <c r="J16" i="8"/>
  <c r="G21" i="17"/>
  <c r="BA38" i="3"/>
  <c r="I8" i="8"/>
  <c r="BA26" i="3"/>
  <c r="AX38"/>
  <c r="B16" i="13" s="1"/>
  <c r="C16" s="1"/>
  <c r="AX25" i="3"/>
  <c r="BA25"/>
  <c r="BA42"/>
  <c r="AX42"/>
  <c r="AX27"/>
  <c r="BA27"/>
  <c r="AX29"/>
  <c r="BA29"/>
  <c r="AW22"/>
  <c r="O10" i="14"/>
  <c r="G31" i="17"/>
  <c r="G24"/>
  <c r="F24"/>
  <c r="F26"/>
  <c r="F30"/>
  <c r="B6" i="13"/>
  <c r="C6" s="1"/>
  <c r="E31" i="17"/>
  <c r="G23"/>
  <c r="J5" i="8"/>
  <c r="D6" i="13"/>
  <c r="E6" s="1"/>
  <c r="AU21" i="3"/>
  <c r="AV22"/>
  <c r="E26" i="17"/>
  <c r="AW21" i="3"/>
  <c r="B9" i="13"/>
  <c r="C9" s="1"/>
  <c r="G30" i="17"/>
  <c r="D8" i="13"/>
  <c r="E8" s="1"/>
  <c r="E27" i="17"/>
  <c r="G27"/>
  <c r="F16"/>
  <c r="E29"/>
  <c r="G16"/>
  <c r="E20"/>
  <c r="AV21" i="3"/>
  <c r="F29" i="17"/>
  <c r="AY24" i="3"/>
  <c r="AY23" s="1"/>
  <c r="J3" i="8"/>
  <c r="E22" i="17"/>
  <c r="F20"/>
  <c r="AU22" i="3"/>
  <c r="F19" i="17"/>
  <c r="F28"/>
  <c r="G28"/>
  <c r="G19"/>
  <c r="E25"/>
  <c r="G32"/>
  <c r="F17"/>
  <c r="F22"/>
  <c r="G14"/>
  <c r="AY21" i="3"/>
  <c r="E14" i="17"/>
  <c r="E17"/>
  <c r="G25"/>
  <c r="E32"/>
  <c r="AY22" i="3"/>
  <c r="H10" i="14"/>
  <c r="G10"/>
  <c r="L10"/>
  <c r="I10"/>
  <c r="D10"/>
  <c r="B4"/>
  <c r="B8" s="1"/>
  <c r="B10" s="1"/>
  <c r="F7" i="9"/>
  <c r="G7" s="1"/>
  <c r="I10" i="5"/>
  <c r="J10" s="1"/>
  <c r="E10" i="14"/>
  <c r="P10"/>
  <c r="K10"/>
  <c r="J10"/>
  <c r="S10"/>
  <c r="F10"/>
  <c r="Q10"/>
  <c r="R10"/>
  <c r="M10"/>
  <c r="T10"/>
  <c r="N10"/>
  <c r="AZ22" i="3"/>
  <c r="AZ21"/>
  <c r="AT22"/>
  <c r="AT21"/>
  <c r="AS22"/>
  <c r="AS23"/>
  <c r="AS21"/>
  <c r="AS24"/>
  <c r="AT23"/>
  <c r="AT24"/>
  <c r="I16" i="8" l="1"/>
  <c r="BA23" i="3"/>
  <c r="BA24"/>
  <c r="AX22"/>
  <c r="BA20"/>
  <c r="K8" i="7" s="1"/>
  <c r="L8" s="1"/>
  <c r="BA21" i="3"/>
  <c r="I8" i="7" s="1"/>
  <c r="J8" s="1"/>
  <c r="BA22" i="3"/>
  <c r="G8" i="7" s="1"/>
  <c r="H8" s="1"/>
  <c r="B20" i="13"/>
  <c r="C20" s="1"/>
  <c r="I20" i="8"/>
  <c r="B7" i="13"/>
  <c r="C7" s="1"/>
  <c r="I7" i="8"/>
  <c r="AX21" i="3"/>
  <c r="I5" i="8"/>
  <c r="B5" i="13"/>
  <c r="C5" s="1"/>
  <c r="B3"/>
  <c r="C3" s="1"/>
  <c r="I3" i="8"/>
  <c r="AZ24" i="3"/>
  <c r="G29" i="8" s="1"/>
  <c r="F12" i="3"/>
  <c r="E12" s="1"/>
  <c r="AW24"/>
  <c r="AX24" s="1"/>
  <c r="F29" i="8" s="1"/>
  <c r="AU24" i="3"/>
  <c r="AV24" s="1"/>
  <c r="E29" i="8" s="1"/>
  <c r="D34" l="1"/>
  <c r="D18"/>
  <c r="G7"/>
  <c r="G4"/>
  <c r="E27"/>
  <c r="E28"/>
  <c r="F27"/>
  <c r="F28"/>
  <c r="G27"/>
  <c r="G28"/>
  <c r="E25"/>
  <c r="E26"/>
  <c r="G25"/>
  <c r="G26"/>
  <c r="F25"/>
  <c r="F26"/>
  <c r="D33"/>
  <c r="E23"/>
  <c r="E24"/>
  <c r="F23"/>
  <c r="F24"/>
  <c r="G23"/>
  <c r="G24"/>
  <c r="D19"/>
  <c r="G8"/>
  <c r="D11"/>
  <c r="E21"/>
  <c r="E22"/>
  <c r="F21"/>
  <c r="F22"/>
  <c r="G21"/>
  <c r="G22"/>
  <c r="E19"/>
  <c r="E20"/>
  <c r="F19"/>
  <c r="F20"/>
  <c r="D10"/>
  <c r="G20"/>
  <c r="G3"/>
  <c r="D35"/>
  <c r="D40"/>
  <c r="G18"/>
  <c r="G19"/>
  <c r="E17"/>
  <c r="E18"/>
  <c r="F17"/>
  <c r="F18"/>
  <c r="G16"/>
  <c r="G17"/>
  <c r="E15"/>
  <c r="E16"/>
  <c r="F15"/>
  <c r="F16"/>
  <c r="G14"/>
  <c r="G15"/>
  <c r="E13"/>
  <c r="E14"/>
  <c r="F13"/>
  <c r="F14"/>
  <c r="G12"/>
  <c r="G13"/>
  <c r="F11"/>
  <c r="F12"/>
  <c r="E11"/>
  <c r="E12"/>
  <c r="D24"/>
  <c r="G11"/>
  <c r="G6"/>
  <c r="D43"/>
  <c r="D17"/>
  <c r="D26"/>
  <c r="F9" i="17"/>
  <c r="F10" i="8"/>
  <c r="F8" i="17"/>
  <c r="E10" i="8"/>
  <c r="G9"/>
  <c r="D27"/>
  <c r="D42"/>
  <c r="F10" i="17"/>
  <c r="G10" i="8"/>
  <c r="D8"/>
  <c r="D41"/>
  <c r="D25"/>
  <c r="D9"/>
  <c r="D32"/>
  <c r="D16"/>
  <c r="D39"/>
  <c r="D31"/>
  <c r="D23"/>
  <c r="D15"/>
  <c r="D7"/>
  <c r="D38"/>
  <c r="D30"/>
  <c r="D22"/>
  <c r="D14"/>
  <c r="D4"/>
  <c r="G5"/>
  <c r="D37"/>
  <c r="D29"/>
  <c r="D21"/>
  <c r="D13"/>
  <c r="D5"/>
  <c r="D36"/>
  <c r="D28"/>
  <c r="D20"/>
  <c r="D12"/>
  <c r="D3"/>
  <c r="D6"/>
  <c r="C4"/>
  <c r="C6"/>
  <c r="C8"/>
  <c r="C10"/>
  <c r="C12"/>
  <c r="C14"/>
  <c r="C16"/>
  <c r="C18"/>
  <c r="C20"/>
  <c r="C22"/>
  <c r="C24"/>
  <c r="C26"/>
  <c r="C28"/>
  <c r="C30"/>
  <c r="C32"/>
  <c r="C34"/>
  <c r="C36"/>
  <c r="C40"/>
  <c r="C42"/>
  <c r="C3"/>
  <c r="C5"/>
  <c r="C7"/>
  <c r="C9"/>
  <c r="C11"/>
  <c r="C13"/>
  <c r="C15"/>
  <c r="C17"/>
  <c r="C19"/>
  <c r="C21"/>
  <c r="C23"/>
  <c r="C25"/>
  <c r="C27"/>
  <c r="C29"/>
  <c r="C31"/>
  <c r="C33"/>
  <c r="C35"/>
  <c r="C37"/>
  <c r="C39"/>
  <c r="C41"/>
  <c r="C43"/>
  <c r="C38"/>
  <c r="E4"/>
  <c r="E7"/>
  <c r="E6"/>
  <c r="E3"/>
  <c r="E5"/>
  <c r="E9"/>
  <c r="E8"/>
  <c r="F3"/>
  <c r="F4"/>
  <c r="F8"/>
  <c r="F7"/>
  <c r="F6"/>
  <c r="F5"/>
  <c r="F9"/>
  <c r="AU23" i="3"/>
  <c r="C8" i="7"/>
  <c r="D8" s="1"/>
  <c r="E8"/>
  <c r="F8" s="1"/>
  <c r="AW23" i="3"/>
  <c r="S64" i="1" l="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E44"/>
  <c r="S43"/>
  <c r="E43"/>
  <c r="S42"/>
  <c r="E42"/>
  <c r="S41"/>
  <c r="E41"/>
  <c r="S40"/>
  <c r="E40"/>
  <c r="S39"/>
  <c r="E39"/>
  <c r="S38"/>
  <c r="E38"/>
  <c r="S37"/>
  <c r="E37"/>
  <c r="S36"/>
  <c r="E36"/>
  <c r="S35"/>
  <c r="E35"/>
  <c r="S34"/>
  <c r="E34"/>
  <c r="S33"/>
  <c r="E33"/>
  <c r="S32"/>
  <c r="E32"/>
  <c r="S31"/>
  <c r="E31"/>
  <c r="S30"/>
  <c r="E30"/>
  <c r="S29"/>
  <c r="E29"/>
  <c r="S28"/>
  <c r="E28"/>
  <c r="S27"/>
  <c r="E27"/>
  <c r="S26"/>
  <c r="E26"/>
  <c r="S25"/>
  <c r="E25"/>
  <c r="E24"/>
  <c r="E23"/>
  <c r="E22"/>
  <c r="E21"/>
  <c r="E20"/>
  <c r="E19"/>
  <c r="E18"/>
  <c r="S24" l="1"/>
  <c r="S1" s="1"/>
  <c r="A5" s="1"/>
</calcChain>
</file>

<file path=xl/comments1.xml><?xml version="1.0" encoding="utf-8"?>
<comments xmlns="http://schemas.openxmlformats.org/spreadsheetml/2006/main">
  <authors>
    <author>Анастасия Мендель</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List>
</comments>
</file>

<file path=xl/comments2.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<sst xmlns="http://schemas.openxmlformats.org/spreadsheetml/2006/main" count="490" uniqueCount="235">
  <si>
    <t>Код школы:</t>
  </si>
  <si>
    <t>Код класса:</t>
  </si>
  <si>
    <r>
      <t>Название образовательного учреждения:</t>
    </r>
    <r>
      <rPr>
        <sz val="10"/>
        <rFont val="Cambria"/>
        <family val="1"/>
        <charset val="204"/>
      </rPr>
      <t xml:space="preserve"> </t>
    </r>
  </si>
  <si>
    <t>СПИСОК КЛАССА</t>
  </si>
  <si>
    <t>(1)</t>
  </si>
  <si>
    <t>(2)</t>
  </si>
  <si>
    <t>(3)</t>
  </si>
  <si>
    <t>(4)</t>
  </si>
  <si>
    <t>(5а)</t>
  </si>
  <si>
    <t>(5б)</t>
  </si>
  <si>
    <t>(6)</t>
  </si>
  <si>
    <t>0300</t>
  </si>
  <si>
    <t>№ п/п</t>
  </si>
  <si>
    <t>№ по журналу</t>
  </si>
  <si>
    <t>Фамилия, Имя учащегося</t>
  </si>
  <si>
    <t>Код учащегося</t>
  </si>
  <si>
    <t>Пол (ж-1; м-2)</t>
  </si>
  <si>
    <t>Дата рождения (мес/год)</t>
  </si>
  <si>
    <t>0301</t>
  </si>
  <si>
    <t>0302</t>
  </si>
  <si>
    <t>0303</t>
  </si>
  <si>
    <t>0304</t>
  </si>
  <si>
    <t>0305</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</si>
  <si>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</si>
  <si>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</si>
  <si>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</si>
  <si>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</si>
  <si>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</si>
  <si>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</si>
  <si>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</si>
  <si>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</si>
  <si>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</si>
  <si>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</si>
  <si>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</si>
  <si>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</si>
  <si>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</si>
  <si>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</si>
  <si>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</si>
  <si>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r>
      <rPr>
        <b/>
        <sz val="10"/>
        <rFont val="Arial Cyr"/>
        <charset val="204"/>
      </rPr>
      <t>Допустимые</t>
    </r>
    <r>
      <rPr>
        <sz val="10"/>
        <rFont val="Arial Cyr"/>
        <charset val="204"/>
      </rPr>
      <t xml:space="preserve"> баллы для заданий 1-4, 6, 8-12, 14 (часть 1), 1-7,9-10, 12 (часть 2)</t>
    </r>
  </si>
  <si>
    <r>
      <rPr>
        <b/>
        <sz val="10"/>
        <rFont val="Arial Cyr"/>
        <charset val="204"/>
      </rPr>
      <t>Допустимые</t>
    </r>
    <r>
      <rPr>
        <sz val="10"/>
        <rFont val="Arial Cyr"/>
        <charset val="204"/>
      </rPr>
      <t xml:space="preserve"> баллы для заданий 5, 7, 13 (часть 1), 8, 11 (часть 2)</t>
    </r>
  </si>
  <si>
    <t>ОУ:</t>
  </si>
  <si>
    <t>ВО</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</si>
  <si>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</si>
  <si>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</si>
  <si>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</si>
  <si>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</si>
  <si>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</si>
  <si>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</si>
  <si>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</si>
  <si>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</si>
  <si>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</si>
  <si>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</si>
  <si>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Ученик</t>
  </si>
  <si>
    <t>Среднее за работу</t>
  </si>
  <si>
    <t>Диаграмма_1_Результаты</t>
  </si>
  <si>
    <t>Шкала</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</si>
  <si>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</si>
  <si>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</si>
  <si>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</si>
  <si>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</si>
  <si>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</si>
  <si>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t>Результаты выполнения комплексной  работы (распределение по проверяемым читательским умениям)</t>
  </si>
  <si>
    <t>Справились с заданием (набрали 1 или 2 балла)</t>
  </si>
  <si>
    <t>Основная часть</t>
  </si>
  <si>
    <t>Дополнительная часть</t>
  </si>
  <si>
    <t>ИТОГОВЫЙ БАЛЛ (максимальное кол-во баллов 23)</t>
  </si>
  <si>
    <r>
      <t xml:space="preserve">Кол-во </t>
    </r>
    <r>
      <rPr>
        <b/>
        <u/>
        <sz val="10"/>
        <rFont val="Cambria"/>
        <family val="1"/>
        <charset val="204"/>
        <scheme val="major"/>
      </rPr>
      <t xml:space="preserve">заданий </t>
    </r>
    <r>
      <rPr>
        <b/>
        <sz val="10"/>
        <rFont val="Cambria"/>
        <family val="1"/>
        <charset val="204"/>
        <scheme val="major"/>
      </rPr>
      <t>базового уровня (иаксимальное кол-во - 15)</t>
    </r>
  </si>
  <si>
    <r>
      <t xml:space="preserve">Процент от </t>
    </r>
    <r>
      <rPr>
        <b/>
        <u/>
        <sz val="10"/>
        <rFont val="Cambria"/>
        <family val="1"/>
        <charset val="204"/>
        <scheme val="major"/>
      </rPr>
      <t>максимального кол-ва заданий</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</si>
  <si>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7)</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</si>
  <si>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</si>
  <si>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r>
      <rPr>
        <b/>
        <sz val="12"/>
        <rFont val="Times New Roman"/>
        <family val="1"/>
        <charset val="204"/>
      </rPr>
      <t xml:space="preserve">Низкий </t>
    </r>
    <r>
      <rPr>
        <sz val="10"/>
        <rFont val="Times New Roman"/>
        <family val="1"/>
        <charset val="204"/>
      </rPr>
      <t>(0-10 заданий базового уровня, 0-3 балла за задания повышенного уровня)</t>
    </r>
  </si>
  <si>
    <r>
      <rPr>
        <b/>
        <sz val="12"/>
        <rFont val="Times New Roman"/>
        <family val="1"/>
        <charset val="204"/>
      </rPr>
      <t>Пониженный</t>
    </r>
    <r>
      <rPr>
        <sz val="12"/>
        <rFont val="Times New Roman"/>
        <family val="1"/>
        <charset val="204"/>
      </rPr>
      <t xml:space="preserve"> </t>
    </r>
    <r>
      <rPr>
        <sz val="10"/>
        <rFont val="Times New Roman"/>
        <family val="1"/>
        <charset val="204"/>
      </rPr>
      <t>(0-10 заданий базового уровня, 4-7 баллов за задания повышенного уровня)</t>
    </r>
  </si>
  <si>
    <r>
      <rPr>
        <b/>
        <sz val="12"/>
        <rFont val="Times New Roman"/>
        <family val="1"/>
        <charset val="204"/>
      </rPr>
      <t>Базовый</t>
    </r>
    <r>
      <rPr>
        <sz val="12"/>
        <rFont val="Times New Roman"/>
        <family val="1"/>
        <charset val="204"/>
      </rPr>
      <t xml:space="preserve"> </t>
    </r>
    <r>
      <rPr>
        <sz val="10"/>
        <rFont val="Times New Roman"/>
        <family val="1"/>
        <charset val="204"/>
      </rPr>
      <t>(11-15 заданий базового уровня, 0-3 балла за задания повышенного уровня)</t>
    </r>
  </si>
  <si>
    <r>
      <rPr>
        <b/>
        <sz val="12"/>
        <rFont val="Times New Roman"/>
        <family val="1"/>
        <charset val="204"/>
      </rPr>
      <t>Повышенный</t>
    </r>
    <r>
      <rPr>
        <sz val="12"/>
        <rFont val="Times New Roman"/>
        <family val="1"/>
        <charset val="204"/>
      </rPr>
      <t xml:space="preserve"> </t>
    </r>
    <r>
      <rPr>
        <sz val="10"/>
        <rFont val="Times New Roman"/>
        <family val="1"/>
        <charset val="204"/>
      </rPr>
      <t>(11-15 заданий базового уровня, 4-7 баллов за задания повышенного уровня)</t>
    </r>
  </si>
  <si>
    <r>
      <rPr>
        <b/>
        <sz val="12"/>
        <rFont val="Times New Roman"/>
        <family val="1"/>
        <charset val="204"/>
      </rPr>
      <t>Высокий</t>
    </r>
    <r>
      <rPr>
        <sz val="12"/>
        <rFont val="Times New Roman"/>
        <family val="1"/>
        <charset val="204"/>
      </rPr>
      <t xml:space="preserve"> </t>
    </r>
    <r>
      <rPr>
        <sz val="10"/>
        <rFont val="Times New Roman"/>
        <family val="1"/>
        <charset val="204"/>
      </rPr>
      <t>(13-15 заданий базового уровня, 6-7 баллов за задания повышенного уровня)</t>
    </r>
  </si>
  <si>
    <t>Пониженный</t>
  </si>
  <si>
    <t>Базовый</t>
  </si>
  <si>
    <t>Повышенный</t>
  </si>
  <si>
    <t>Вариант 1, 2</t>
  </si>
  <si>
    <t>№ задания</t>
  </si>
  <si>
    <t>Блок содержания</t>
  </si>
  <si>
    <t>Уровень сложности</t>
  </si>
  <si>
    <t>Тип задания</t>
  </si>
  <si>
    <t>Числа и величины</t>
  </si>
  <si>
    <t>Устанавливать правило, по которому составлена последовательность чисел, находить по этому правилу следующее число</t>
  </si>
  <si>
    <t>Б</t>
  </si>
  <si>
    <t>КО</t>
  </si>
  <si>
    <t>Сравнивать и упорядочивать величины на основе установления соотношения между единицами массы, длины</t>
  </si>
  <si>
    <t>Арифметические действия</t>
  </si>
  <si>
    <t>Выполнять письменно действия с многозначными числами (сложение, вычитание)</t>
  </si>
  <si>
    <t>Находить значения числового выражения со скобками</t>
  </si>
  <si>
    <t>Находить, проверять и записывать общее свойство каждой из двух заданных групп чисел</t>
  </si>
  <si>
    <t>Работа с текстовыми задачами</t>
  </si>
  <si>
    <t>Понимать смысл практической ситуации, предложенной в задаче; решать задачу на применение действия деления с остатком</t>
  </si>
  <si>
    <t>Решать текстовую задачу, записывать решение и ответ</t>
  </si>
  <si>
    <t xml:space="preserve">Б </t>
  </si>
  <si>
    <t>РО</t>
  </si>
  <si>
    <t xml:space="preserve">Применять знание математических терминов для установления соответствия между числовой записью и словесным описанием числового выражения </t>
  </si>
  <si>
    <t>Геометрические величины</t>
  </si>
  <si>
    <t>Работать по инструкции, измерять длину заданного отрезка с помощью линейки, записывать ответ в см и мм</t>
  </si>
  <si>
    <t>Пространственные отношения. Геометрические фигуры</t>
  </si>
  <si>
    <t>Строить геометрическую фигуру (квадрат) с заданным условием – значением площади, используя свойство квадрата - равенство сторон</t>
  </si>
  <si>
    <t>Планировать ход решения задачи, выбирать арифметическую модель предложенной сюжетной ситуации</t>
  </si>
  <si>
    <t>Решать текстовую задачу (2 действия), записывать объяснение ответа</t>
  </si>
  <si>
    <t>Ориентироваться на плоскости, проверять наличие заданных фигур – деталей в сконструированных фигурах</t>
  </si>
  <si>
    <t>Проводить поразрядное сравнение чисел; различать число и цифру</t>
  </si>
  <si>
    <t>Понимать смысл практической ситуации, предложенной в задаче; решать задачу на нахождение периметра прямоугольника</t>
  </si>
  <si>
    <t>Планировать и решать текстовую задачу с использованием единиц времени</t>
  </si>
  <si>
    <t>П</t>
  </si>
  <si>
    <t>Проводить классификацию  (распределение) фигур по двум заданным основаниям. Записывать результат классификации фигур в таблицу</t>
  </si>
  <si>
    <t>Работа с информацией</t>
  </si>
  <si>
    <t xml:space="preserve">Заполнять несложные готовые таблицы, использовать данные для ответа на вопросы </t>
  </si>
  <si>
    <t>Читать и использовать информацию, представленную на диаграмме, для ответа на вопрос</t>
  </si>
  <si>
    <t>Контролируемое знание/умение</t>
  </si>
  <si>
    <t>Код планируемого результата</t>
  </si>
  <si>
    <t>1.1.2</t>
  </si>
  <si>
    <t>3.1.1, 2.1.1</t>
  </si>
  <si>
    <t>3.1.1, 5.1.2</t>
  </si>
  <si>
    <t>1.1.4</t>
  </si>
  <si>
    <t>2.1.1</t>
  </si>
  <si>
    <t>2.1.5</t>
  </si>
  <si>
    <t>1.1.3</t>
  </si>
  <si>
    <t>3.1.1</t>
  </si>
  <si>
    <t>2.1.4</t>
  </si>
  <si>
    <t>5.1.1</t>
  </si>
  <si>
    <t>4.1.2</t>
  </si>
  <si>
    <t>3.1.2</t>
  </si>
  <si>
    <t>4.1.2, 1.1.2</t>
  </si>
  <si>
    <t>6.1.1</t>
  </si>
  <si>
    <t>6.1.2</t>
  </si>
  <si>
    <t>Балл</t>
  </si>
  <si>
    <t>№ ученика</t>
  </si>
  <si>
    <t>Среднее за доп. Часть</t>
  </si>
  <si>
    <t>% за осн. Часть</t>
  </si>
  <si>
    <t>% за доп. Часть</t>
  </si>
  <si>
    <t>Среднее за осн. часть</t>
  </si>
  <si>
    <t>Средняя успешность выполнения заданий основной части</t>
  </si>
  <si>
    <t>Средняя успешность выполнения заданий дополнительной части</t>
  </si>
  <si>
    <t>% за осн. часть</t>
  </si>
  <si>
    <t>Диаграмма_Результаты</t>
  </si>
  <si>
    <t>Результаты выполнения итоговой работы по математике по отдельным заданиям (3 класс, 2013/2014 учебный год)</t>
  </si>
  <si>
    <t>РЕЗУЛЬТАТЫ ВЫПОЛНЕНИЯ ИТОГОВОЙ РАБОТЫ ПО МАТЕМАТИКЕ (результаты учащихя)</t>
  </si>
  <si>
    <t>Уровни освоения учебного материала</t>
  </si>
  <si>
    <t>Распределение участников по уровням освоения учебного материала (3 класс, 2013/2014 учебный год)</t>
  </si>
  <si>
    <t>Результаты выполнения итоговой работы по математике (3 класс, 2013/2014 учебный год)</t>
  </si>
  <si>
    <t>Номер задания основной части</t>
  </si>
  <si>
    <t>Номер задания дополнительной части части</t>
  </si>
  <si>
    <t>кол-во заданий</t>
  </si>
  <si>
    <t>1, 2, 5, 14</t>
  </si>
  <si>
    <t>3, 4, 8</t>
  </si>
  <si>
    <t>10, 13</t>
  </si>
  <si>
    <t>18, 19</t>
  </si>
  <si>
    <t>6, 7, 11, 12, 15</t>
  </si>
  <si>
    <t>Набрали 1 балл</t>
  </si>
  <si>
    <t>Набрали 2 балла</t>
  </si>
  <si>
    <t>АНКЕТА ДЛЯ УЧИТЕЛЯ</t>
  </si>
  <si>
    <t>Код учителя</t>
  </si>
  <si>
    <t>1. Тип школы</t>
  </si>
  <si>
    <t>2. Вид школы</t>
  </si>
  <si>
    <t>3. Продолжительность урока</t>
  </si>
  <si>
    <t>минут</t>
  </si>
  <si>
    <t>4. Число учащихся в классе</t>
  </si>
  <si>
    <t>5. Количество уроков математики в неделю</t>
  </si>
  <si>
    <t>7. Ваш возраст</t>
  </si>
  <si>
    <t>лет</t>
  </si>
  <si>
    <t>8. Ваша категория</t>
  </si>
  <si>
    <t>9. Ваш стаж</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</si>
  <si>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</si>
  <si>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</si>
  <si>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</si>
  <si>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</si>
  <si>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</si>
  <si>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</si>
  <si>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</si>
  <si>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</si>
  <si>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</si>
  <si>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</si>
  <si>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</si>
  <si>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</si>
  <si>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</si>
  <si>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</si>
  <si>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</si>
  <si>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</si>
  <si>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</si>
  <si>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</si>
  <si>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0306</t>
  </si>
  <si>
    <t>0307</t>
  </si>
  <si>
    <t>0308</t>
  </si>
  <si>
    <t>0309</t>
  </si>
  <si>
    <t>0310</t>
  </si>
  <si>
    <t>0311</t>
  </si>
  <si>
    <t>0312</t>
  </si>
  <si>
    <t>0314</t>
  </si>
  <si>
    <t>0315</t>
  </si>
  <si>
    <t>0313</t>
  </si>
  <si>
    <t>Выполнение работы (вариант)</t>
  </si>
  <si>
    <t>Выполнено верно</t>
  </si>
  <si>
    <t>Выполнено неверно</t>
  </si>
  <si>
    <t>Фамилия, имя</t>
  </si>
  <si>
    <t>Успешность выполнения всей работы</t>
  </si>
  <si>
    <t>Успешность выполнения заданий основной части</t>
  </si>
  <si>
    <t>Успешность выполнения заданий дополнительной части</t>
  </si>
  <si>
    <t>Класс</t>
  </si>
  <si>
    <t>Уровень освоения учебного материала</t>
  </si>
  <si>
    <t>Не приступал</t>
  </si>
  <si>
    <t xml:space="preserve"> </t>
  </si>
  <si>
    <t>% за всю работу</t>
  </si>
  <si>
    <t>Для квадрата</t>
  </si>
  <si>
    <t>кол-во учеников в классе</t>
  </si>
  <si>
    <t>Задание выполнено полностью</t>
  </si>
  <si>
    <t>Задание выполненой частично (набран 1 балл из 2 возможных)</t>
  </si>
  <si>
    <t>Задание выполнено неверно</t>
  </si>
  <si>
    <t>К выполнению задания не приступал</t>
  </si>
  <si>
    <t>6. Укажите автора учебника, по которому Вы работаете в этом учебном году</t>
  </si>
  <si>
    <t>Автор</t>
  </si>
  <si>
    <t>Возраст</t>
  </si>
  <si>
    <t>Категория</t>
  </si>
  <si>
    <t>Стаж</t>
  </si>
  <si>
    <t>BG</t>
  </si>
  <si>
    <t>138074</t>
  </si>
  <si>
    <t>МБОУ СОШ УИОП №80 г. Хабаровск Хабаровский край</t>
  </si>
  <si>
    <t>07</t>
  </si>
  <si>
    <t>04</t>
  </si>
  <si>
    <t>02</t>
  </si>
  <si>
    <t>06</t>
  </si>
  <si>
    <t>10</t>
  </si>
  <si>
    <t>03</t>
  </si>
  <si>
    <t>05</t>
  </si>
  <si>
    <t>12</t>
  </si>
  <si>
    <t>01</t>
  </si>
  <si>
    <t>09</t>
  </si>
  <si>
    <t>11</t>
  </si>
  <si>
    <t>начальняя</t>
  </si>
  <si>
    <t>Л.Г. Петерсон</t>
  </si>
  <si>
    <t>ДА</t>
  </si>
</sst>
</file>

<file path=xl/styles.xml><?xml version="1.0" encoding="utf-8"?>
<styleSheet xmlns="http://schemas.openxmlformats.org/spreadsheetml/2006/main">
  <numFmts count="3">
    <numFmt numFmtId="164" formatCode="[$-FC19]dd\ mmmm\ yyyy\ \г\.;@"/>
    <numFmt numFmtId="165" formatCode="0.0%"/>
    <numFmt numFmtId="166" formatCode="0.0"/>
  </numFmts>
  <fonts count="46">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sz val="10"/>
      <color rgb="FFFF0000"/>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i/>
      <sz val="9"/>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s>
  <fills count="14">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theme="5"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5">
    <xf numFmtId="0" fontId="0" fillId="0" borderId="0"/>
    <xf numFmtId="9" fontId="2" fillId="0" borderId="0" applyFont="0" applyFill="0" applyBorder="0" applyAlignment="0" applyProtection="0"/>
    <xf numFmtId="0" fontId="14" fillId="0" borderId="0"/>
    <xf numFmtId="9" fontId="3" fillId="0" borderId="0" applyFont="0" applyFill="0" applyBorder="0" applyAlignment="0" applyProtection="0"/>
    <xf numFmtId="9" fontId="1" fillId="0" borderId="0" applyFont="0" applyFill="0" applyBorder="0" applyAlignment="0" applyProtection="0"/>
  </cellStyleXfs>
  <cellXfs count="416">
    <xf numFmtId="0" fontId="0" fillId="0" borderId="0" xfId="0"/>
    <xf numFmtId="0" fontId="0" fillId="0" borderId="0" xfId="0" applyBorder="1" applyProtection="1">
      <protection hidden="1"/>
    </xf>
    <xf numFmtId="0" fontId="4" fillId="0" borderId="0" xfId="0" applyFont="1" applyBorder="1" applyProtection="1">
      <protection hidden="1"/>
    </xf>
    <xf numFmtId="0" fontId="4" fillId="0" borderId="0" xfId="0" applyFont="1" applyBorder="1" applyAlignment="1" applyProtection="1">
      <alignment horizontal="center" vertical="center"/>
      <protection hidden="1"/>
    </xf>
    <xf numFmtId="0" fontId="5" fillId="0" borderId="0" xfId="0" applyFont="1" applyFill="1" applyBorder="1" applyAlignment="1" applyProtection="1">
      <alignment horizontal="right" vertical="center" wrapText="1"/>
    </xf>
    <xf numFmtId="49" fontId="5"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hidden="1"/>
    </xf>
    <xf numFmtId="0" fontId="6" fillId="0" borderId="0" xfId="0" applyFont="1" applyFill="1" applyBorder="1" applyAlignment="1" applyProtection="1">
      <alignment horizontal="center" vertical="center"/>
      <protection hidden="1"/>
    </xf>
    <xf numFmtId="0" fontId="4" fillId="0" borderId="0" xfId="0" applyFont="1" applyFill="1" applyBorder="1" applyAlignment="1" applyProtection="1">
      <protection hidden="1"/>
    </xf>
    <xf numFmtId="0" fontId="0" fillId="0" borderId="0" xfId="0" applyAlignment="1" applyProtection="1">
      <alignment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wrapText="1"/>
      <protection hidden="1"/>
    </xf>
    <xf numFmtId="0" fontId="9" fillId="0" borderId="0" xfId="0" applyFont="1" applyBorder="1" applyProtection="1">
      <protection hidden="1"/>
    </xf>
    <xf numFmtId="0" fontId="9" fillId="0" borderId="0" xfId="0" applyFont="1" applyBorder="1" applyAlignment="1" applyProtection="1">
      <alignment horizontal="center" vertical="center"/>
      <protection hidden="1"/>
    </xf>
    <xf numFmtId="0" fontId="7" fillId="0" borderId="0" xfId="0" applyFont="1" applyFill="1" applyBorder="1" applyAlignment="1" applyProtection="1">
      <alignment horizontal="right"/>
      <protection hidden="1"/>
    </xf>
    <xf numFmtId="0" fontId="4" fillId="0" borderId="0" xfId="0" applyFont="1" applyFill="1" applyBorder="1" applyAlignment="1" applyProtection="1">
      <alignment horizontal="center"/>
      <protection locked="0" hidden="1"/>
    </xf>
    <xf numFmtId="49" fontId="0" fillId="0" borderId="0" xfId="0" applyNumberFormat="1" applyProtection="1">
      <protection hidden="1"/>
    </xf>
    <xf numFmtId="49" fontId="10" fillId="0" borderId="6" xfId="0" applyNumberFormat="1" applyFont="1" applyFill="1" applyBorder="1" applyAlignment="1" applyProtection="1">
      <alignment horizontal="center"/>
      <protection hidden="1"/>
    </xf>
    <xf numFmtId="49" fontId="10" fillId="0" borderId="0" xfId="0" applyNumberFormat="1" applyFont="1" applyFill="1" applyBorder="1" applyAlignment="1" applyProtection="1">
      <alignment horizontal="center" vertical="center"/>
      <protection hidden="1"/>
    </xf>
    <xf numFmtId="49" fontId="10" fillId="0" borderId="7" xfId="0" applyNumberFormat="1" applyFont="1" applyFill="1" applyBorder="1" applyAlignment="1" applyProtection="1">
      <alignment horizontal="center"/>
      <protection hidden="1"/>
    </xf>
    <xf numFmtId="49" fontId="10" fillId="0" borderId="8" xfId="0" applyNumberFormat="1" applyFont="1" applyFill="1" applyBorder="1" applyAlignment="1" applyProtection="1">
      <alignment horizontal="center"/>
      <protection hidden="1"/>
    </xf>
    <xf numFmtId="49" fontId="10" fillId="0" borderId="9" xfId="0" applyNumberFormat="1" applyFont="1" applyFill="1" applyBorder="1" applyAlignment="1" applyProtection="1">
      <alignment horizontal="center"/>
      <protection locked="0"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vertical="center"/>
      <protection locked="0" hidden="1"/>
    </xf>
    <xf numFmtId="0" fontId="4" fillId="0" borderId="14" xfId="0" applyNumberFormat="1" applyFont="1" applyBorder="1" applyProtection="1">
      <protection locked="0"/>
    </xf>
    <xf numFmtId="0" fontId="4" fillId="0" borderId="14" xfId="0" applyNumberFormat="1" applyFont="1" applyBorder="1" applyAlignment="1" applyProtection="1">
      <alignment horizontal="center"/>
      <protection hidden="1"/>
    </xf>
    <xf numFmtId="0" fontId="4" fillId="0" borderId="14" xfId="0" applyNumberFormat="1" applyFont="1" applyBorder="1" applyAlignment="1" applyProtection="1">
      <alignment horizontal="center"/>
      <protection locked="0"/>
    </xf>
    <xf numFmtId="49" fontId="4" fillId="0" borderId="14" xfId="0" applyNumberFormat="1" applyFont="1" applyBorder="1" applyAlignment="1" applyProtection="1">
      <alignment horizontal="center"/>
      <protection locked="0"/>
    </xf>
    <xf numFmtId="49" fontId="4" fillId="0" borderId="14" xfId="0" applyNumberFormat="1" applyFont="1" applyFill="1" applyBorder="1" applyAlignment="1" applyProtection="1">
      <alignment horizontal="center"/>
      <protection locked="0"/>
    </xf>
    <xf numFmtId="0" fontId="4" fillId="0" borderId="15" xfId="0" applyFont="1" applyBorder="1" applyAlignment="1" applyProtection="1">
      <alignment horizontal="center"/>
      <protection locked="0"/>
    </xf>
    <xf numFmtId="0" fontId="0" fillId="0" borderId="0" xfId="0" applyProtection="1">
      <protection locked="0" hidden="1"/>
    </xf>
    <xf numFmtId="0" fontId="4" fillId="0" borderId="16" xfId="0" applyFont="1" applyBorder="1" applyAlignment="1" applyProtection="1">
      <alignment horizontal="center"/>
      <protection hidden="1"/>
    </xf>
    <xf numFmtId="0" fontId="4" fillId="0" borderId="0" xfId="0" applyFont="1" applyBorder="1" applyAlignment="1" applyProtection="1">
      <alignment horizontal="center" vertical="center"/>
      <protection locked="0" hidden="1"/>
    </xf>
    <xf numFmtId="0" fontId="4" fillId="0" borderId="0" xfId="0" applyNumberFormat="1" applyFont="1" applyBorder="1" applyProtection="1">
      <protection locked="0"/>
    </xf>
    <xf numFmtId="0" fontId="4" fillId="0" borderId="0" xfId="0" applyNumberFormat="1" applyFont="1" applyBorder="1" applyAlignment="1" applyProtection="1">
      <alignment horizontal="center"/>
      <protection hidden="1"/>
    </xf>
    <xf numFmtId="0" fontId="4" fillId="0" borderId="0" xfId="0" applyNumberFormat="1" applyFont="1" applyBorder="1" applyAlignment="1" applyProtection="1">
      <alignment horizontal="center"/>
      <protection locked="0"/>
    </xf>
    <xf numFmtId="49" fontId="4" fillId="0" borderId="0" xfId="0" applyNumberFormat="1" applyFont="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hidden="1"/>
    </xf>
    <xf numFmtId="0" fontId="4" fillId="0" borderId="6" xfId="0" applyFont="1" applyBorder="1" applyAlignment="1" applyProtection="1">
      <alignment horizontal="center" vertical="center"/>
      <protection locked="0" hidden="1"/>
    </xf>
    <xf numFmtId="0" fontId="4" fillId="0" borderId="6" xfId="0" applyNumberFormat="1" applyFont="1" applyBorder="1" applyProtection="1">
      <protection locked="0"/>
    </xf>
    <xf numFmtId="0" fontId="4" fillId="0" borderId="6" xfId="0" applyNumberFormat="1" applyFont="1" applyBorder="1" applyAlignment="1" applyProtection="1">
      <alignment horizontal="center"/>
      <protection hidden="1"/>
    </xf>
    <xf numFmtId="0" fontId="4" fillId="0" borderId="6" xfId="0" applyNumberFormat="1" applyFont="1" applyBorder="1" applyAlignment="1" applyProtection="1">
      <alignment horizontal="center"/>
      <protection locked="0"/>
    </xf>
    <xf numFmtId="49" fontId="4" fillId="0" borderId="6" xfId="0" applyNumberFormat="1" applyFont="1" applyBorder="1" applyAlignment="1" applyProtection="1">
      <alignment horizontal="center"/>
      <protection locked="0"/>
    </xf>
    <xf numFmtId="49" fontId="4" fillId="0" borderId="6" xfId="0" applyNumberFormat="1" applyFont="1" applyFill="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12" xfId="0" applyFont="1" applyBorder="1" applyAlignment="1" applyProtection="1">
      <alignment horizontal="center"/>
      <protection hidden="1"/>
    </xf>
    <xf numFmtId="0" fontId="4" fillId="0" borderId="12" xfId="0" applyFont="1" applyBorder="1" applyAlignment="1" applyProtection="1">
      <alignment horizontal="center" vertical="center"/>
      <protection locked="0" hidden="1"/>
    </xf>
    <xf numFmtId="0" fontId="4" fillId="0" borderId="12" xfId="0" applyNumberFormat="1" applyFont="1" applyBorder="1" applyAlignment="1" applyProtection="1">
      <alignment horizontal="center"/>
      <protection hidden="1"/>
    </xf>
    <xf numFmtId="0" fontId="4" fillId="0" borderId="12" xfId="0" applyNumberFormat="1" applyFont="1" applyBorder="1" applyAlignment="1" applyProtection="1">
      <alignment horizontal="center"/>
      <protection locked="0"/>
    </xf>
    <xf numFmtId="49" fontId="4" fillId="0" borderId="12" xfId="0" applyNumberFormat="1" applyFont="1" applyBorder="1" applyAlignment="1" applyProtection="1">
      <alignment horizontal="center"/>
      <protection locked="0"/>
    </xf>
    <xf numFmtId="49" fontId="4" fillId="3" borderId="12" xfId="0" applyNumberFormat="1" applyFont="1" applyFill="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9" xfId="0" applyFont="1" applyBorder="1" applyAlignment="1" applyProtection="1">
      <alignment horizontal="center"/>
      <protection hidden="1"/>
    </xf>
    <xf numFmtId="0" fontId="4" fillId="0" borderId="9" xfId="0" applyFont="1" applyBorder="1" applyAlignment="1" applyProtection="1">
      <alignment horizontal="center" vertical="center"/>
      <protection locked="0" hidden="1"/>
    </xf>
    <xf numFmtId="0" fontId="4" fillId="0" borderId="9" xfId="0" applyNumberFormat="1" applyFont="1" applyBorder="1" applyProtection="1">
      <protection locked="0"/>
    </xf>
    <xf numFmtId="0" fontId="4" fillId="0" borderId="9" xfId="0" applyNumberFormat="1" applyFont="1" applyBorder="1" applyAlignment="1" applyProtection="1">
      <alignment horizontal="center"/>
      <protection hidden="1"/>
    </xf>
    <xf numFmtId="0" fontId="4" fillId="0" borderId="9"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49" fontId="4" fillId="3" borderId="9" xfId="0" applyNumberFormat="1" applyFont="1" applyFill="1" applyBorder="1" applyAlignment="1" applyProtection="1">
      <alignment horizontal="center"/>
      <protection locked="0"/>
    </xf>
    <xf numFmtId="0" fontId="4" fillId="0" borderId="9" xfId="0" applyNumberFormat="1" applyFont="1" applyBorder="1" applyAlignment="1" applyProtection="1">
      <alignment horizontal="center" vertical="center"/>
      <protection locked="0"/>
    </xf>
    <xf numFmtId="0" fontId="4"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4" fillId="3" borderId="0" xfId="0" applyFont="1" applyFill="1" applyProtection="1">
      <protection hidden="1"/>
    </xf>
    <xf numFmtId="0" fontId="0" fillId="3" borderId="0" xfId="0" applyFill="1" applyProtection="1">
      <protection hidden="1"/>
    </xf>
    <xf numFmtId="0" fontId="4" fillId="3" borderId="0" xfId="0" applyFont="1" applyFill="1" applyAlignment="1" applyProtection="1">
      <protection hidden="1"/>
    </xf>
    <xf numFmtId="0" fontId="11" fillId="3" borderId="0" xfId="0" applyFont="1" applyFill="1" applyBorder="1" applyAlignment="1" applyProtection="1">
      <alignment horizontal="center" vertical="center" wrapText="1"/>
      <protection hidden="1"/>
    </xf>
    <xf numFmtId="0" fontId="6" fillId="3" borderId="0" xfId="0" applyFont="1" applyFill="1" applyBorder="1" applyAlignment="1" applyProtection="1">
      <protection hidden="1"/>
    </xf>
    <xf numFmtId="0" fontId="4" fillId="3" borderId="0" xfId="0" applyFont="1" applyFill="1" applyBorder="1" applyAlignment="1" applyProtection="1">
      <protection hidden="1"/>
    </xf>
    <xf numFmtId="0" fontId="4" fillId="3" borderId="0" xfId="0" applyFont="1" applyFill="1" applyAlignment="1" applyProtection="1">
      <alignment wrapText="1"/>
      <protection hidden="1"/>
    </xf>
    <xf numFmtId="0" fontId="4" fillId="0" borderId="0" xfId="0" applyFont="1" applyFill="1" applyBorder="1" applyAlignment="1">
      <alignment wrapText="1"/>
    </xf>
    <xf numFmtId="0" fontId="4"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7" fillId="3" borderId="0" xfId="0" applyFont="1" applyFill="1" applyBorder="1" applyAlignment="1" applyProtection="1">
      <alignment horizontal="left" wrapText="1"/>
      <protection hidden="1"/>
    </xf>
    <xf numFmtId="0" fontId="7" fillId="3" borderId="0" xfId="0" applyFont="1" applyFill="1" applyBorder="1" applyAlignment="1" applyProtection="1">
      <alignment horizontal="right"/>
      <protection hidden="1"/>
    </xf>
    <xf numFmtId="0" fontId="10" fillId="3" borderId="21" xfId="0" applyFont="1" applyFill="1" applyBorder="1" applyAlignment="1" applyProtection="1">
      <alignment horizontal="center"/>
      <protection hidden="1"/>
    </xf>
    <xf numFmtId="0" fontId="4" fillId="0" borderId="0" xfId="0" applyFont="1" applyBorder="1" applyAlignment="1" applyProtection="1">
      <alignment wrapText="1"/>
      <protection locked="0"/>
    </xf>
    <xf numFmtId="0" fontId="10" fillId="3" borderId="0" xfId="0" applyFont="1" applyFill="1" applyBorder="1" applyAlignment="1" applyProtection="1">
      <alignment horizontal="right"/>
      <protection hidden="1"/>
    </xf>
    <xf numFmtId="0" fontId="7" fillId="3" borderId="1" xfId="0" applyFont="1" applyFill="1" applyBorder="1" applyAlignment="1" applyProtection="1">
      <alignment horizontal="center" vertical="center"/>
      <protection locked="0" hidden="1"/>
    </xf>
    <xf numFmtId="0" fontId="12" fillId="3" borderId="0" xfId="0" applyFont="1" applyFill="1" applyBorder="1" applyAlignment="1" applyProtection="1">
      <protection hidden="1"/>
    </xf>
    <xf numFmtId="0" fontId="13" fillId="0" borderId="22" xfId="0" applyFont="1" applyBorder="1" applyProtection="1">
      <protection hidden="1"/>
    </xf>
    <xf numFmtId="0" fontId="13" fillId="0" borderId="23" xfId="0" applyFont="1" applyBorder="1" applyProtection="1">
      <protection hidden="1"/>
    </xf>
    <xf numFmtId="0" fontId="7" fillId="0" borderId="9" xfId="0" applyFont="1" applyFill="1" applyBorder="1" applyAlignment="1" applyProtection="1">
      <alignment horizontal="center" vertical="center" textRotation="90" wrapText="1"/>
      <protection hidden="1"/>
    </xf>
    <xf numFmtId="0" fontId="7" fillId="0" borderId="9"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center"/>
      <protection hidden="1"/>
    </xf>
    <xf numFmtId="0" fontId="4" fillId="3" borderId="9" xfId="0" applyFont="1" applyFill="1" applyBorder="1" applyAlignment="1" applyProtection="1">
      <alignment vertical="center" wrapText="1"/>
      <protection hidden="1"/>
    </xf>
    <xf numFmtId="0" fontId="4" fillId="3" borderId="9" xfId="0" applyNumberFormat="1" applyFont="1" applyFill="1" applyBorder="1" applyAlignment="1" applyProtection="1">
      <alignment horizontal="center" vertical="center" wrapText="1"/>
      <protection locked="0" hidden="1"/>
    </xf>
    <xf numFmtId="0" fontId="4"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0" fillId="0" borderId="0" xfId="0" applyFont="1" applyFill="1" applyBorder="1" applyAlignment="1" applyProtection="1">
      <protection hidden="1"/>
    </xf>
    <xf numFmtId="0" fontId="7" fillId="0" borderId="9" xfId="0" applyFont="1" applyFill="1" applyBorder="1" applyAlignment="1" applyProtection="1">
      <alignment horizontal="center" vertical="center" textRotation="90"/>
      <protection hidden="1"/>
    </xf>
    <xf numFmtId="0" fontId="7" fillId="0" borderId="3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4" xfId="0" applyFont="1" applyFill="1" applyBorder="1" applyAlignment="1" applyProtection="1">
      <alignment horizontal="center" vertical="center" textRotation="90" wrapText="1"/>
      <protection hidden="1"/>
    </xf>
    <xf numFmtId="0" fontId="7" fillId="0" borderId="12" xfId="0" applyFont="1" applyFill="1" applyBorder="1" applyAlignment="1" applyProtection="1">
      <alignment horizontal="center" vertical="center" textRotation="90" wrapText="1"/>
      <protection hidden="1"/>
    </xf>
    <xf numFmtId="0" fontId="7" fillId="0" borderId="12" xfId="0" applyFont="1" applyFill="1" applyBorder="1" applyAlignment="1" applyProtection="1">
      <alignment horizontal="center" vertical="center" wrapText="1"/>
      <protection hidden="1"/>
    </xf>
    <xf numFmtId="0" fontId="7" fillId="0" borderId="35" xfId="0" applyFont="1" applyFill="1" applyBorder="1" applyAlignment="1" applyProtection="1">
      <alignment horizontal="center" vertical="center" wrapText="1"/>
      <protection hidden="1"/>
    </xf>
    <xf numFmtId="0" fontId="7" fillId="0" borderId="9" xfId="0" applyFont="1" applyFill="1" applyBorder="1" applyAlignment="1">
      <alignment horizontal="center" vertical="center" wrapText="1"/>
    </xf>
    <xf numFmtId="0" fontId="7" fillId="0" borderId="28" xfId="0" applyFont="1" applyFill="1" applyBorder="1" applyAlignment="1" applyProtection="1">
      <alignment horizontal="center" vertical="center" textRotation="90" wrapText="1"/>
      <protection hidden="1"/>
    </xf>
    <xf numFmtId="0" fontId="7" fillId="0" borderId="29" xfId="0" applyFont="1" applyFill="1" applyBorder="1" applyAlignment="1" applyProtection="1">
      <alignment horizontal="center" vertical="center" wrapText="1"/>
      <protection hidden="1"/>
    </xf>
    <xf numFmtId="0" fontId="18" fillId="6" borderId="12" xfId="0" applyFont="1" applyFill="1" applyBorder="1" applyAlignment="1" applyProtection="1">
      <alignment horizontal="center" vertical="center" wrapText="1"/>
      <protection hidden="1"/>
    </xf>
    <xf numFmtId="0" fontId="18" fillId="6" borderId="12" xfId="0" applyFont="1" applyFill="1" applyBorder="1" applyAlignment="1" applyProtection="1">
      <alignment horizontal="center" vertical="center" textRotation="90"/>
      <protection hidden="1"/>
    </xf>
    <xf numFmtId="0" fontId="18" fillId="6" borderId="18" xfId="0" applyFont="1" applyFill="1" applyBorder="1" applyAlignment="1" applyProtection="1">
      <alignment horizontal="center" vertical="center"/>
      <protection hidden="1"/>
    </xf>
    <xf numFmtId="0" fontId="18" fillId="6" borderId="36" xfId="0" applyFont="1" applyFill="1" applyBorder="1" applyAlignment="1" applyProtection="1">
      <alignment horizontal="center" vertical="center"/>
      <protection hidden="1"/>
    </xf>
    <xf numFmtId="0" fontId="19" fillId="6" borderId="3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8" fillId="5" borderId="34"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0" fillId="5" borderId="12" xfId="0" applyFont="1" applyFill="1" applyBorder="1" applyProtection="1">
      <protection hidden="1"/>
    </xf>
    <xf numFmtId="0" fontId="18" fillId="6" borderId="9" xfId="0" applyFont="1" applyFill="1" applyBorder="1" applyAlignment="1" applyProtection="1">
      <alignment horizontal="center" vertical="center" wrapText="1"/>
      <protection hidden="1"/>
    </xf>
    <xf numFmtId="0" fontId="18" fillId="6" borderId="9" xfId="0" applyFont="1" applyFill="1" applyBorder="1" applyAlignment="1" applyProtection="1">
      <alignment horizontal="center" vertical="center" textRotation="90"/>
      <protection hidden="1"/>
    </xf>
    <xf numFmtId="0" fontId="18" fillId="6" borderId="20" xfId="0" applyFont="1" applyFill="1" applyBorder="1" applyAlignment="1" applyProtection="1">
      <alignment horizontal="center" vertical="center"/>
      <protection hidden="1"/>
    </xf>
    <xf numFmtId="0" fontId="18" fillId="6" borderId="38" xfId="0" applyFont="1" applyFill="1" applyBorder="1" applyAlignment="1" applyProtection="1">
      <alignment horizontal="center" vertical="center"/>
      <protection hidden="1"/>
    </xf>
    <xf numFmtId="0" fontId="18" fillId="5" borderId="28"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wrapText="1"/>
      <protection hidden="1"/>
    </xf>
    <xf numFmtId="0" fontId="18" fillId="6" borderId="10" xfId="0" applyFont="1" applyFill="1" applyBorder="1" applyAlignment="1"/>
    <xf numFmtId="0" fontId="18" fillId="6" borderId="10" xfId="0" applyFont="1" applyFill="1" applyBorder="1" applyAlignment="1">
      <alignment horizontal="center" textRotation="90"/>
    </xf>
    <xf numFmtId="0" fontId="18" fillId="6" borderId="13" xfId="0" applyFont="1" applyFill="1" applyBorder="1" applyAlignment="1">
      <alignment horizontal="center"/>
    </xf>
    <xf numFmtId="0" fontId="19" fillId="6" borderId="10" xfId="0" applyFont="1" applyFill="1" applyBorder="1" applyAlignment="1">
      <alignment horizontal="center" vertical="center" wrapText="1"/>
    </xf>
    <xf numFmtId="0" fontId="18" fillId="5" borderId="30" xfId="0" applyFont="1" applyFill="1" applyBorder="1" applyAlignment="1" applyProtection="1">
      <alignment horizontal="center" vertical="center"/>
      <protection hidden="1"/>
    </xf>
    <xf numFmtId="165" fontId="18" fillId="5" borderId="32" xfId="0" applyNumberFormat="1" applyFont="1" applyFill="1" applyBorder="1" applyAlignment="1" applyProtection="1">
      <alignment horizontal="center" vertical="center" wrapText="1"/>
      <protection hidden="1"/>
    </xf>
    <xf numFmtId="0" fontId="21" fillId="5" borderId="31" xfId="0" applyFont="1" applyFill="1" applyBorder="1" applyAlignment="1" applyProtection="1">
      <alignment horizontal="center" vertical="center"/>
      <protection hidden="1"/>
    </xf>
    <xf numFmtId="9" fontId="7" fillId="5" borderId="25" xfId="0" applyNumberFormat="1" applyFont="1" applyFill="1" applyBorder="1" applyAlignment="1" applyProtection="1">
      <alignment horizontal="center" vertical="center" wrapText="1"/>
      <protection hidden="1"/>
    </xf>
    <xf numFmtId="0" fontId="13" fillId="5" borderId="25" xfId="0" applyFont="1" applyFill="1" applyBorder="1" applyAlignment="1" applyProtection="1">
      <alignment horizontal="center"/>
      <protection hidden="1"/>
    </xf>
    <xf numFmtId="0" fontId="13" fillId="5" borderId="27" xfId="0" applyNumberFormat="1" applyFont="1" applyFill="1" applyBorder="1" applyAlignment="1" applyProtection="1">
      <alignment horizontal="center"/>
      <protection hidden="1"/>
    </xf>
    <xf numFmtId="0" fontId="4" fillId="3" borderId="20" xfId="0" applyFont="1" applyFill="1" applyBorder="1" applyAlignment="1" applyProtection="1">
      <alignment vertical="center" wrapText="1"/>
      <protection hidden="1"/>
    </xf>
    <xf numFmtId="0" fontId="4" fillId="3" borderId="10" xfId="0" applyNumberFormat="1" applyFont="1" applyFill="1" applyBorder="1" applyAlignment="1" applyProtection="1">
      <alignment horizontal="center" vertical="center" wrapText="1"/>
      <protection locked="0" hidden="1"/>
    </xf>
    <xf numFmtId="0" fontId="4" fillId="3" borderId="31" xfId="0" applyNumberFormat="1" applyFont="1" applyFill="1" applyBorder="1" applyAlignment="1" applyProtection="1">
      <alignment horizontal="center" vertical="center" wrapText="1"/>
      <protection locked="0" hidden="1"/>
    </xf>
    <xf numFmtId="0" fontId="0" fillId="0" borderId="17" xfId="0" applyBorder="1" applyProtection="1">
      <protection hidden="1"/>
    </xf>
    <xf numFmtId="0" fontId="10" fillId="2" borderId="9" xfId="0" applyFont="1" applyFill="1" applyBorder="1" applyAlignment="1" applyProtection="1">
      <alignment vertical="center" wrapText="1"/>
      <protection hidden="1"/>
    </xf>
    <xf numFmtId="0" fontId="15" fillId="3" borderId="0" xfId="0" applyFont="1" applyFill="1" applyBorder="1" applyAlignment="1" applyProtection="1">
      <alignment wrapText="1"/>
      <protection hidden="1"/>
    </xf>
    <xf numFmtId="0" fontId="4" fillId="0" borderId="0" xfId="0" applyFont="1" applyBorder="1" applyAlignment="1"/>
    <xf numFmtId="0" fontId="10" fillId="0" borderId="0" xfId="0" applyFont="1" applyFill="1" applyBorder="1" applyAlignment="1" applyProtection="1">
      <alignment horizontal="center"/>
      <protection hidden="1"/>
    </xf>
    <xf numFmtId="0" fontId="10" fillId="2" borderId="20" xfId="0" applyFont="1" applyFill="1" applyBorder="1" applyAlignment="1" applyProtection="1">
      <alignment vertical="center" wrapText="1"/>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8" fillId="6" borderId="39" xfId="0" applyFont="1" applyFill="1" applyBorder="1" applyAlignment="1">
      <alignment horizontal="center" vertical="center"/>
    </xf>
    <xf numFmtId="0" fontId="19" fillId="6"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wrapText="1"/>
      <protection hidden="1"/>
    </xf>
    <xf numFmtId="0" fontId="7" fillId="0" borderId="8"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21" fillId="5" borderId="9" xfId="0" applyFont="1" applyFill="1" applyBorder="1" applyAlignment="1" applyProtection="1">
      <alignment horizontal="center" vertical="center"/>
      <protection hidden="1"/>
    </xf>
    <xf numFmtId="0" fontId="21" fillId="5" borderId="37" xfId="0" applyNumberFormat="1" applyFont="1" applyFill="1" applyBorder="1" applyAlignment="1" applyProtection="1">
      <alignment horizontal="center" vertical="center"/>
      <protection hidden="1"/>
    </xf>
    <xf numFmtId="0" fontId="21" fillId="5" borderId="33" xfId="0" applyNumberFormat="1" applyFont="1" applyFill="1" applyBorder="1" applyAlignment="1" applyProtection="1">
      <alignment horizontal="center" vertical="center"/>
      <protection hidden="1"/>
    </xf>
    <xf numFmtId="9" fontId="13" fillId="5" borderId="25" xfId="1" applyFont="1" applyFill="1" applyBorder="1" applyAlignment="1" applyProtection="1">
      <alignment horizontal="center"/>
      <protection hidden="1"/>
    </xf>
    <xf numFmtId="165" fontId="21" fillId="5" borderId="31" xfId="1" applyNumberFormat="1" applyFont="1" applyFill="1" applyBorder="1" applyAlignment="1" applyProtection="1">
      <alignment horizontal="center" vertical="center"/>
      <protection hidden="1"/>
    </xf>
    <xf numFmtId="0" fontId="7" fillId="0" borderId="1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hidden="1"/>
    </xf>
    <xf numFmtId="0" fontId="4" fillId="3" borderId="40" xfId="0" applyNumberFormat="1" applyFont="1" applyFill="1" applyBorder="1" applyAlignment="1" applyProtection="1">
      <alignment horizontal="center" vertical="center" wrapText="1"/>
      <protection locked="0" hidden="1"/>
    </xf>
    <xf numFmtId="0" fontId="7" fillId="5" borderId="24" xfId="0" applyNumberFormat="1" applyFont="1" applyFill="1" applyBorder="1" applyAlignment="1" applyProtection="1">
      <alignment horizontal="center" vertical="center" wrapText="1"/>
      <protection hidden="1"/>
    </xf>
    <xf numFmtId="0" fontId="7" fillId="0" borderId="6" xfId="0" applyFont="1" applyFill="1" applyBorder="1" applyAlignment="1">
      <alignment horizontal="center" vertical="center" wrapText="1"/>
    </xf>
    <xf numFmtId="0" fontId="7" fillId="0" borderId="42" xfId="0" applyFont="1" applyFill="1" applyBorder="1" applyAlignment="1" applyProtection="1">
      <alignment horizontal="center" vertical="center" textRotation="90"/>
      <protection hidden="1"/>
    </xf>
    <xf numFmtId="0" fontId="7" fillId="0" borderId="12" xfId="0" applyFont="1" applyFill="1" applyBorder="1" applyAlignment="1" applyProtection="1">
      <alignment horizontal="center" vertical="center" textRotation="90"/>
      <protection hidden="1"/>
    </xf>
    <xf numFmtId="0" fontId="7" fillId="0" borderId="18" xfId="0" applyFont="1" applyFill="1" applyBorder="1" applyAlignment="1" applyProtection="1">
      <alignment horizontal="center" vertical="center"/>
      <protection hidden="1"/>
    </xf>
    <xf numFmtId="0" fontId="7" fillId="0" borderId="44" xfId="0" applyFont="1" applyFill="1" applyBorder="1" applyAlignment="1" applyProtection="1">
      <alignment horizontal="center" vertical="center"/>
      <protection hidden="1"/>
    </xf>
    <xf numFmtId="0" fontId="7" fillId="2" borderId="31" xfId="0" applyFont="1" applyFill="1" applyBorder="1" applyAlignment="1">
      <alignment horizontal="center" vertical="center" wrapText="1"/>
    </xf>
    <xf numFmtId="0" fontId="7" fillId="2" borderId="40" xfId="0" applyFont="1" applyFill="1" applyBorder="1" applyAlignment="1">
      <alignment horizontal="center" vertical="center" wrapText="1"/>
    </xf>
    <xf numFmtId="9" fontId="18" fillId="5" borderId="9" xfId="0" applyNumberFormat="1" applyFont="1" applyFill="1" applyBorder="1" applyAlignment="1" applyProtection="1">
      <alignment horizontal="center" vertical="center" wrapText="1"/>
      <protection hidden="1"/>
    </xf>
    <xf numFmtId="0" fontId="28" fillId="0" borderId="9" xfId="0" applyFont="1" applyBorder="1" applyAlignment="1">
      <alignment horizontal="center" vertical="center" wrapText="1"/>
    </xf>
    <xf numFmtId="0" fontId="29" fillId="2" borderId="9" xfId="2" applyFont="1" applyFill="1" applyBorder="1" applyAlignment="1">
      <alignment horizontal="center" vertical="center" wrapText="1"/>
    </xf>
    <xf numFmtId="0" fontId="31" fillId="0" borderId="0" xfId="0" applyFont="1"/>
    <xf numFmtId="0" fontId="32" fillId="0" borderId="0" xfId="2" applyFont="1" applyBorder="1" applyAlignment="1">
      <alignment horizontal="right" vertical="center"/>
    </xf>
    <xf numFmtId="49" fontId="33" fillId="0" borderId="0" xfId="2" applyNumberFormat="1" applyFont="1" applyBorder="1" applyAlignment="1">
      <alignment vertical="center" wrapText="1"/>
    </xf>
    <xf numFmtId="0" fontId="31" fillId="0" borderId="0" xfId="2" applyFont="1"/>
    <xf numFmtId="0" fontId="32" fillId="0" borderId="0" xfId="2" applyFont="1" applyAlignment="1">
      <alignment horizontal="center" wrapText="1"/>
    </xf>
    <xf numFmtId="0" fontId="28" fillId="0" borderId="0" xfId="0" applyFont="1"/>
    <xf numFmtId="9" fontId="28" fillId="0" borderId="9" xfId="1" applyFont="1" applyBorder="1" applyAlignment="1">
      <alignment horizontal="center" vertical="center" wrapText="1"/>
    </xf>
    <xf numFmtId="9" fontId="31" fillId="0" borderId="0" xfId="0" applyNumberFormat="1" applyFont="1"/>
    <xf numFmtId="9" fontId="34" fillId="0" borderId="0" xfId="0" applyNumberFormat="1" applyFont="1"/>
    <xf numFmtId="0" fontId="28" fillId="0" borderId="9" xfId="0" applyFont="1" applyBorder="1" applyAlignment="1">
      <alignment horizontal="center" vertical="center"/>
    </xf>
    <xf numFmtId="0" fontId="28" fillId="2" borderId="9" xfId="0" applyFont="1" applyFill="1" applyBorder="1" applyAlignment="1">
      <alignment horizontal="center" vertical="center"/>
    </xf>
    <xf numFmtId="9" fontId="28" fillId="0" borderId="9" xfId="1" applyFont="1" applyBorder="1" applyAlignment="1">
      <alignment horizontal="center" vertical="center"/>
    </xf>
    <xf numFmtId="0" fontId="13" fillId="0" borderId="0" xfId="0" applyFont="1"/>
    <xf numFmtId="9" fontId="0" fillId="0" borderId="0" xfId="1" applyFont="1"/>
    <xf numFmtId="166" fontId="18" fillId="5" borderId="28" xfId="0" applyNumberFormat="1" applyFont="1" applyFill="1" applyBorder="1" applyAlignment="1" applyProtection="1">
      <alignment horizontal="center" vertical="center" wrapText="1"/>
      <protection hidden="1"/>
    </xf>
    <xf numFmtId="166" fontId="18" fillId="5" borderId="9" xfId="0" applyNumberFormat="1" applyFont="1" applyFill="1" applyBorder="1" applyAlignment="1" applyProtection="1">
      <alignment horizontal="center" vertical="center" wrapText="1"/>
      <protection hidden="1"/>
    </xf>
    <xf numFmtId="166" fontId="21" fillId="5" borderId="9" xfId="0" applyNumberFormat="1" applyFont="1" applyFill="1" applyBorder="1" applyAlignment="1" applyProtection="1">
      <alignment horizontal="center" vertical="center"/>
      <protection hidden="1"/>
    </xf>
    <xf numFmtId="9" fontId="0" fillId="0" borderId="0" xfId="1" applyFont="1" applyAlignment="1">
      <alignment horizontal="center"/>
    </xf>
    <xf numFmtId="165" fontId="0" fillId="0" borderId="0" xfId="1" applyNumberFormat="1" applyFont="1" applyAlignment="1">
      <alignment horizontal="center"/>
    </xf>
    <xf numFmtId="9" fontId="0" fillId="0" borderId="0" xfId="0" applyNumberFormat="1"/>
    <xf numFmtId="0" fontId="0" fillId="0" borderId="0" xfId="0" applyAlignment="1">
      <alignment horizontal="center" vertical="center" wrapText="1"/>
    </xf>
    <xf numFmtId="0" fontId="28" fillId="0" borderId="9" xfId="0" applyFont="1" applyBorder="1" applyAlignment="1">
      <alignment wrapText="1"/>
    </xf>
    <xf numFmtId="0" fontId="28" fillId="2" borderId="9" xfId="0" applyFont="1" applyFill="1" applyBorder="1" applyAlignment="1">
      <alignment horizontal="center" vertical="center" wrapText="1"/>
    </xf>
    <xf numFmtId="0" fontId="28" fillId="0" borderId="9" xfId="0" applyFont="1" applyBorder="1" applyAlignment="1">
      <alignment horizontal="center" vertical="center" wrapText="1"/>
    </xf>
    <xf numFmtId="9" fontId="28" fillId="0" borderId="9" xfId="1" applyFont="1" applyBorder="1" applyAlignment="1">
      <alignment horizontal="center" vertical="center" wrapText="1"/>
    </xf>
    <xf numFmtId="0" fontId="28" fillId="2" borderId="9" xfId="0" applyFont="1" applyFill="1" applyBorder="1" applyAlignment="1">
      <alignment horizontal="center" vertical="center" wrapText="1"/>
    </xf>
    <xf numFmtId="0" fontId="4"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19" fillId="3" borderId="0" xfId="0" applyFont="1" applyFill="1" applyProtection="1">
      <protection hidden="1"/>
    </xf>
    <xf numFmtId="0" fontId="20" fillId="3" borderId="0" xfId="0" applyFont="1" applyFill="1" applyProtection="1">
      <protection hidden="1"/>
    </xf>
    <xf numFmtId="0" fontId="19" fillId="3" borderId="0" xfId="0" applyFont="1" applyFill="1" applyBorder="1" applyAlignment="1" applyProtection="1">
      <protection hidden="1"/>
    </xf>
    <xf numFmtId="0" fontId="19" fillId="3" borderId="0" xfId="0" applyFont="1" applyFill="1" applyBorder="1" applyAlignment="1" applyProtection="1">
      <alignment wrapText="1"/>
      <protection hidden="1"/>
    </xf>
    <xf numFmtId="0" fontId="20" fillId="4" borderId="0" xfId="0" applyFont="1" applyFill="1" applyAlignment="1" applyProtection="1">
      <alignment wrapText="1"/>
      <protection hidden="1"/>
    </xf>
    <xf numFmtId="0" fontId="18" fillId="3" borderId="0" xfId="0" applyFont="1" applyFill="1" applyBorder="1" applyAlignment="1" applyProtection="1">
      <alignment horizontal="left" wrapText="1"/>
      <protection hidden="1"/>
    </xf>
    <xf numFmtId="0" fontId="20" fillId="4" borderId="0" xfId="0" applyFont="1" applyFill="1" applyBorder="1" applyProtection="1">
      <protection hidden="1"/>
    </xf>
    <xf numFmtId="0" fontId="20" fillId="4" borderId="0" xfId="0" applyFont="1" applyFill="1" applyProtection="1">
      <protection hidden="1"/>
    </xf>
    <xf numFmtId="0" fontId="19" fillId="0" borderId="0" xfId="0" applyFont="1" applyBorder="1" applyAlignment="1"/>
    <xf numFmtId="0" fontId="7" fillId="0" borderId="28" xfId="0" applyFont="1" applyFill="1" applyBorder="1" applyAlignment="1">
      <alignment horizontal="center" vertical="center" wrapText="1"/>
    </xf>
    <xf numFmtId="0" fontId="19" fillId="6"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wrapText="1"/>
      <protection locked="0" hidden="1"/>
    </xf>
    <xf numFmtId="0" fontId="7" fillId="0" borderId="7"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4" fillId="0" borderId="7" xfId="0" applyNumberFormat="1" applyFont="1" applyFill="1" applyBorder="1" applyAlignment="1" applyProtection="1">
      <alignment horizontal="center" vertical="center" wrapText="1"/>
      <protection locked="0" hidden="1"/>
    </xf>
    <xf numFmtId="0" fontId="4" fillId="0" borderId="38" xfId="0" applyNumberFormat="1" applyFont="1" applyFill="1" applyBorder="1" applyAlignment="1" applyProtection="1">
      <alignment horizontal="center" vertical="center" wrapText="1"/>
      <protection locked="0" hidden="1"/>
    </xf>
    <xf numFmtId="0" fontId="7" fillId="2" borderId="13"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0" fillId="3" borderId="0" xfId="0" applyFont="1" applyFill="1" applyBorder="1" applyProtection="1">
      <protection hidden="1"/>
    </xf>
    <xf numFmtId="0" fontId="0" fillId="3" borderId="0" xfId="0" applyFont="1" applyFill="1" applyBorder="1" applyProtection="1">
      <protection hidden="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32" fillId="0" borderId="0" xfId="2" applyFont="1" applyAlignment="1">
      <alignment horizontal="center" wrapText="1"/>
    </xf>
    <xf numFmtId="0" fontId="29" fillId="2" borderId="9" xfId="2" applyFont="1" applyFill="1" applyBorder="1" applyAlignment="1">
      <alignment horizontal="center" vertical="center" wrapText="1"/>
    </xf>
    <xf numFmtId="0" fontId="28" fillId="0" borderId="9" xfId="0" applyFont="1" applyBorder="1" applyAlignment="1">
      <alignment horizontal="center" vertical="center" wrapText="1"/>
    </xf>
    <xf numFmtId="49" fontId="28" fillId="0" borderId="9" xfId="0" applyNumberFormat="1" applyFont="1" applyBorder="1" applyAlignment="1">
      <alignment horizontal="center" vertical="center" wrapText="1"/>
    </xf>
    <xf numFmtId="49" fontId="32" fillId="0" borderId="0" xfId="2" applyNumberFormat="1" applyFont="1" applyAlignment="1">
      <alignment horizontal="center" wrapText="1"/>
    </xf>
    <xf numFmtId="49" fontId="31" fillId="0" borderId="0" xfId="0" applyNumberFormat="1" applyFont="1"/>
    <xf numFmtId="0" fontId="31" fillId="0" borderId="0" xfId="0" applyFont="1" applyAlignment="1">
      <alignment horizontal="center"/>
    </xf>
    <xf numFmtId="9" fontId="0" fillId="0" borderId="0" xfId="1" applyFont="1" applyAlignment="1">
      <alignment wrapText="1"/>
    </xf>
    <xf numFmtId="10" fontId="0" fillId="0" borderId="0" xfId="0" applyNumberFormat="1"/>
    <xf numFmtId="0" fontId="28" fillId="7" borderId="9" xfId="0" applyFont="1" applyFill="1" applyBorder="1" applyAlignment="1">
      <alignment horizontal="center" vertical="center" wrapText="1"/>
    </xf>
    <xf numFmtId="0" fontId="0" fillId="0" borderId="0" xfId="0" applyAlignment="1">
      <alignment horizontal="left"/>
    </xf>
    <xf numFmtId="0" fontId="35" fillId="4" borderId="0" xfId="0" applyFont="1" applyFill="1"/>
    <xf numFmtId="0" fontId="0" fillId="4" borderId="0" xfId="0" applyFill="1"/>
    <xf numFmtId="0" fontId="36" fillId="3" borderId="0" xfId="0" applyFont="1" applyFill="1" applyBorder="1" applyAlignment="1">
      <alignment horizontal="right"/>
    </xf>
    <xf numFmtId="0" fontId="37" fillId="3" borderId="0" xfId="0" applyFont="1" applyFill="1" applyBorder="1" applyAlignment="1" applyProtection="1">
      <alignment horizontal="center" vertical="center" wrapText="1"/>
      <protection hidden="1"/>
    </xf>
    <xf numFmtId="0" fontId="37" fillId="3" borderId="1" xfId="0" applyFont="1" applyFill="1" applyBorder="1" applyAlignment="1" applyProtection="1">
      <alignment horizontal="center" vertical="center" wrapText="1"/>
      <protection hidden="1"/>
    </xf>
    <xf numFmtId="0" fontId="35" fillId="3" borderId="0" xfId="0" applyFont="1" applyFill="1"/>
    <xf numFmtId="0" fontId="0" fillId="3" borderId="0" xfId="0" applyFill="1"/>
    <xf numFmtId="0" fontId="35" fillId="3" borderId="23" xfId="0" applyFont="1" applyFill="1" applyBorder="1"/>
    <xf numFmtId="0" fontId="0" fillId="3" borderId="0" xfId="0" applyFill="1" applyBorder="1"/>
    <xf numFmtId="0" fontId="0" fillId="3" borderId="2" xfId="0" applyFill="1" applyBorder="1"/>
    <xf numFmtId="0" fontId="41" fillId="3" borderId="0" xfId="0" applyFont="1" applyFill="1" applyBorder="1"/>
    <xf numFmtId="0" fontId="0" fillId="0" borderId="0" xfId="0" applyBorder="1"/>
    <xf numFmtId="49" fontId="0" fillId="3" borderId="0" xfId="0" applyNumberFormat="1" applyFill="1" applyBorder="1" applyAlignment="1">
      <alignment horizontal="center"/>
    </xf>
    <xf numFmtId="0" fontId="35" fillId="8" borderId="23"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5" fillId="8" borderId="46" xfId="0" applyFont="1" applyFill="1" applyBorder="1"/>
    <xf numFmtId="49" fontId="0" fillId="8" borderId="21" xfId="0" applyNumberFormat="1" applyFill="1" applyBorder="1" applyAlignment="1">
      <alignment horizontal="center"/>
    </xf>
    <xf numFmtId="0" fontId="0" fillId="8" borderId="21" xfId="0" applyFill="1" applyBorder="1"/>
    <xf numFmtId="0" fontId="0" fillId="8" borderId="47" xfId="0" applyFill="1" applyBorder="1"/>
    <xf numFmtId="0" fontId="35" fillId="0" borderId="0" xfId="0" applyFont="1"/>
    <xf numFmtId="0" fontId="13" fillId="4" borderId="0" xfId="0" applyFont="1" applyFill="1"/>
    <xf numFmtId="0" fontId="0" fillId="0" borderId="9" xfId="0" applyBorder="1"/>
    <xf numFmtId="0" fontId="45" fillId="0" borderId="0" xfId="0" applyFont="1" applyAlignment="1">
      <alignment horizontal="center"/>
    </xf>
    <xf numFmtId="0" fontId="28" fillId="0" borderId="6" xfId="0" applyFont="1" applyBorder="1" applyAlignment="1">
      <alignment horizontal="center"/>
    </xf>
    <xf numFmtId="0" fontId="20" fillId="0" borderId="0" xfId="0" applyFont="1" applyFill="1"/>
    <xf numFmtId="0" fontId="28" fillId="0" borderId="10" xfId="0" applyFont="1" applyBorder="1" applyAlignment="1">
      <alignment horizontal="center" vertical="center" wrapText="1"/>
    </xf>
    <xf numFmtId="0" fontId="28" fillId="0" borderId="10" xfId="0" applyFont="1" applyBorder="1" applyAlignment="1">
      <alignment horizontal="left" vertical="center" wrapText="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27" fillId="0" borderId="0" xfId="0" applyFont="1" applyAlignment="1">
      <alignment horizontal="center" wrapText="1"/>
    </xf>
    <xf numFmtId="0" fontId="20" fillId="0" borderId="0" xfId="0" applyFont="1" applyAlignment="1">
      <alignment horizontal="center"/>
    </xf>
    <xf numFmtId="0" fontId="20" fillId="0" borderId="0" xfId="0" applyFont="1" applyAlignment="1">
      <alignment wrapText="1"/>
    </xf>
    <xf numFmtId="9" fontId="20" fillId="0" borderId="0" xfId="1" applyFont="1"/>
    <xf numFmtId="165" fontId="28" fillId="0" borderId="0" xfId="4" applyNumberFormat="1" applyFont="1"/>
    <xf numFmtId="0" fontId="0" fillId="9" borderId="9" xfId="0" applyFill="1" applyBorder="1"/>
    <xf numFmtId="0" fontId="0" fillId="12" borderId="9" xfId="0" applyFill="1" applyBorder="1"/>
    <xf numFmtId="0" fontId="0" fillId="10" borderId="9" xfId="0" applyFill="1" applyBorder="1"/>
    <xf numFmtId="0" fontId="0" fillId="11" borderId="9" xfId="0" applyFill="1" applyBorder="1"/>
    <xf numFmtId="0" fontId="20" fillId="3" borderId="23" xfId="0" applyFont="1" applyFill="1" applyBorder="1" applyAlignment="1" applyProtection="1">
      <alignment horizontal="center" wrapText="1"/>
      <protection hidden="1"/>
    </xf>
    <xf numFmtId="9" fontId="20" fillId="3" borderId="23" xfId="1" applyFont="1" applyFill="1" applyBorder="1" applyProtection="1">
      <protection hidden="1"/>
    </xf>
    <xf numFmtId="0" fontId="7" fillId="13" borderId="31"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0" fillId="3" borderId="9" xfId="0" applyFill="1" applyBorder="1" applyProtection="1">
      <protection hidden="1"/>
    </xf>
    <xf numFmtId="0" fontId="13" fillId="3" borderId="9" xfId="0" applyFont="1" applyFill="1" applyBorder="1" applyAlignment="1" applyProtection="1">
      <alignment horizontal="center"/>
      <protection hidden="1"/>
    </xf>
    <xf numFmtId="0" fontId="20" fillId="3" borderId="9" xfId="0" applyFont="1" applyFill="1" applyBorder="1" applyAlignment="1" applyProtection="1">
      <alignment horizontal="center" wrapText="1"/>
      <protection hidden="1"/>
    </xf>
    <xf numFmtId="9" fontId="20" fillId="3" borderId="9" xfId="1" applyFont="1" applyFill="1" applyBorder="1" applyProtection="1">
      <protection hidden="1"/>
    </xf>
    <xf numFmtId="1" fontId="0" fillId="3" borderId="0" xfId="0" applyNumberFormat="1" applyFill="1" applyProtection="1">
      <protection hidden="1"/>
    </xf>
    <xf numFmtId="1" fontId="0" fillId="3" borderId="0" xfId="0" applyNumberFormat="1" applyFill="1" applyAlignment="1" applyProtection="1">
      <alignment wrapText="1"/>
      <protection hidden="1"/>
    </xf>
    <xf numFmtId="1" fontId="0" fillId="3" borderId="9" xfId="0" applyNumberFormat="1" applyFill="1" applyBorder="1" applyProtection="1">
      <protection hidden="1"/>
    </xf>
    <xf numFmtId="1" fontId="20" fillId="3" borderId="9" xfId="0" applyNumberFormat="1" applyFont="1" applyFill="1" applyBorder="1" applyAlignment="1" applyProtection="1">
      <alignment horizontal="center" wrapText="1"/>
      <protection hidden="1"/>
    </xf>
    <xf numFmtId="1" fontId="20" fillId="3" borderId="9" xfId="1" applyNumberFormat="1" applyFont="1" applyFill="1" applyBorder="1" applyProtection="1">
      <protection hidden="1"/>
    </xf>
    <xf numFmtId="1" fontId="0" fillId="0" borderId="0" xfId="0" applyNumberFormat="1" applyProtection="1">
      <protection hidden="1"/>
    </xf>
    <xf numFmtId="1" fontId="0" fillId="4" borderId="0" xfId="0" applyNumberFormat="1" applyFill="1" applyBorder="1" applyProtection="1">
      <protection hidden="1"/>
    </xf>
    <xf numFmtId="1" fontId="0" fillId="3" borderId="0" xfId="0" applyNumberFormat="1" applyFill="1" applyBorder="1" applyAlignment="1" applyProtection="1">
      <alignment wrapText="1"/>
      <protection hidden="1"/>
    </xf>
    <xf numFmtId="1" fontId="0" fillId="4" borderId="9" xfId="0" applyNumberFormat="1" applyFill="1" applyBorder="1" applyProtection="1">
      <protection hidden="1"/>
    </xf>
    <xf numFmtId="1" fontId="20" fillId="3" borderId="9" xfId="0" applyNumberFormat="1" applyFont="1" applyFill="1" applyBorder="1" applyProtection="1">
      <protection hidden="1"/>
    </xf>
    <xf numFmtId="1" fontId="20" fillId="4" borderId="9" xfId="0" applyNumberFormat="1" applyFont="1" applyFill="1" applyBorder="1" applyProtection="1">
      <protection hidden="1"/>
    </xf>
    <xf numFmtId="1" fontId="0" fillId="0" borderId="0" xfId="0" applyNumberFormat="1" applyBorder="1" applyProtection="1">
      <protection hidden="1"/>
    </xf>
    <xf numFmtId="0" fontId="7" fillId="0" borderId="0" xfId="0" applyFont="1" applyFill="1" applyBorder="1" applyAlignment="1" applyProtection="1">
      <alignment horizontal="right" vertical="center" wrapText="1"/>
      <protection hidden="1"/>
    </xf>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pplyProtection="1">
      <alignment horizontal="center" vertical="center" wrapText="1"/>
      <protection locked="0" hidden="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0" fillId="0" borderId="6" xfId="0" applyFont="1" applyFill="1" applyBorder="1" applyAlignment="1" applyProtection="1">
      <alignment horizontal="center"/>
      <protection hidden="1"/>
    </xf>
    <xf numFmtId="0" fontId="4" fillId="0" borderId="6" xfId="0" applyFont="1" applyBorder="1" applyAlignment="1">
      <alignment horizontal="center"/>
    </xf>
    <xf numFmtId="0" fontId="4" fillId="2" borderId="9"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textRotation="90" wrapText="1"/>
      <protection hidden="1"/>
    </xf>
    <xf numFmtId="0" fontId="4" fillId="2" borderId="9"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wrapText="1"/>
      <protection hidden="1"/>
    </xf>
    <xf numFmtId="0" fontId="4" fillId="2" borderId="9" xfId="0" applyFont="1" applyFill="1" applyBorder="1" applyAlignment="1" applyProtection="1">
      <alignment horizontal="center" vertical="center" wrapText="1"/>
      <protection locked="0" hidden="1"/>
    </xf>
    <xf numFmtId="0" fontId="42" fillId="3" borderId="48" xfId="0" applyFont="1" applyFill="1" applyBorder="1" applyAlignment="1">
      <alignment horizontal="center"/>
    </xf>
    <xf numFmtId="0" fontId="43" fillId="0" borderId="48" xfId="0" applyFont="1" applyBorder="1" applyAlignment="1">
      <alignment horizontal="center"/>
    </xf>
    <xf numFmtId="0" fontId="36" fillId="3" borderId="0" xfId="0" applyFont="1" applyFill="1" applyBorder="1" applyAlignment="1" applyProtection="1">
      <alignment horizontal="right" vertical="center" wrapText="1"/>
      <protection hidden="1"/>
    </xf>
    <xf numFmtId="0" fontId="38" fillId="0" borderId="2" xfId="0" applyFont="1" applyBorder="1" applyAlignment="1">
      <alignment horizontal="right" vertical="center" wrapText="1"/>
    </xf>
    <xf numFmtId="0" fontId="39" fillId="8" borderId="3" xfId="0" applyFont="1" applyFill="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7" fillId="5" borderId="27" xfId="0" applyFont="1" applyFill="1" applyBorder="1" applyAlignment="1" applyProtection="1">
      <alignment horizontal="center" vertical="center" wrapText="1"/>
      <protection hidden="1"/>
    </xf>
    <xf numFmtId="0" fontId="7" fillId="5" borderId="29" xfId="0" applyFont="1" applyFill="1" applyBorder="1" applyAlignment="1" applyProtection="1">
      <alignment horizontal="center" vertical="center" wrapText="1"/>
      <protection hidden="1"/>
    </xf>
    <xf numFmtId="0" fontId="7" fillId="5" borderId="33" xfId="0" applyFont="1" applyFill="1" applyBorder="1" applyAlignment="1" applyProtection="1">
      <alignment horizontal="center" vertical="center" wrapText="1"/>
      <protection hidden="1"/>
    </xf>
    <xf numFmtId="0" fontId="15" fillId="3" borderId="21" xfId="0" applyFont="1" applyFill="1" applyBorder="1" applyAlignment="1" applyProtection="1">
      <alignment horizontal="center" wrapText="1"/>
      <protection hidden="1"/>
    </xf>
    <xf numFmtId="0" fontId="10" fillId="2" borderId="7"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7" fillId="5" borderId="24" xfId="0" applyFont="1" applyFill="1" applyBorder="1" applyAlignment="1" applyProtection="1">
      <alignment horizontal="center" vertical="center" textRotation="90" wrapText="1"/>
      <protection hidden="1"/>
    </xf>
    <xf numFmtId="0" fontId="7" fillId="5" borderId="28" xfId="0" applyFont="1" applyFill="1" applyBorder="1" applyAlignment="1" applyProtection="1">
      <alignment horizontal="center" vertical="center" textRotation="90" wrapText="1"/>
      <protection hidden="1"/>
    </xf>
    <xf numFmtId="0" fontId="7" fillId="5" borderId="30" xfId="0" applyFont="1" applyFill="1" applyBorder="1" applyAlignment="1" applyProtection="1">
      <alignment horizontal="center" vertical="center" textRotation="90" wrapText="1"/>
      <protection hidden="1"/>
    </xf>
    <xf numFmtId="0" fontId="7" fillId="5" borderId="25" xfId="0" applyFont="1" applyFill="1" applyBorder="1" applyAlignment="1" applyProtection="1">
      <alignment horizontal="center" vertical="center" textRotation="90" wrapText="1"/>
      <protection hidden="1"/>
    </xf>
    <xf numFmtId="0" fontId="7" fillId="5" borderId="9" xfId="0" applyFont="1" applyFill="1" applyBorder="1" applyAlignment="1" applyProtection="1">
      <alignment horizontal="center" vertical="center" textRotation="90" wrapText="1"/>
      <protection hidden="1"/>
    </xf>
    <xf numFmtId="0" fontId="7" fillId="5" borderId="31" xfId="0" applyFont="1" applyFill="1" applyBorder="1" applyAlignment="1" applyProtection="1">
      <alignment horizontal="center" vertical="center" textRotation="90" wrapText="1"/>
      <protection hidden="1"/>
    </xf>
    <xf numFmtId="0" fontId="7" fillId="5" borderId="25"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31" xfId="0" applyFont="1" applyFill="1" applyBorder="1" applyAlignment="1" applyProtection="1">
      <alignment horizontal="center" vertical="center" wrapText="1"/>
      <protection hidden="1"/>
    </xf>
    <xf numFmtId="0" fontId="7" fillId="5" borderId="2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5" borderId="32" xfId="0" applyFont="1" applyFill="1" applyBorder="1" applyAlignment="1" applyProtection="1">
      <alignment horizontal="center" vertical="center" wrapText="1"/>
      <protection hidden="1"/>
    </xf>
    <xf numFmtId="164" fontId="7" fillId="3" borderId="21" xfId="0" applyNumberFormat="1" applyFont="1" applyFill="1" applyBorder="1" applyAlignment="1" applyProtection="1">
      <alignment horizontal="center" wrapText="1"/>
      <protection locked="0" hidden="1"/>
    </xf>
    <xf numFmtId="0" fontId="20" fillId="4" borderId="0" xfId="0" applyFont="1" applyFill="1" applyBorder="1" applyAlignment="1" applyProtection="1">
      <alignment horizontal="center"/>
      <protection hidden="1"/>
    </xf>
    <xf numFmtId="0" fontId="20" fillId="4" borderId="0" xfId="0" applyFont="1" applyFill="1" applyBorder="1" applyAlignment="1" applyProtection="1">
      <alignment horizontal="left"/>
      <protection hidden="1"/>
    </xf>
    <xf numFmtId="0" fontId="10" fillId="2" borderId="38" xfId="0" applyFont="1" applyFill="1" applyBorder="1" applyAlignment="1" applyProtection="1">
      <alignment horizontal="center" vertical="center" wrapText="1"/>
      <protection hidden="1"/>
    </xf>
    <xf numFmtId="0" fontId="10" fillId="3" borderId="20" xfId="0" applyFont="1" applyFill="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protection hidden="1"/>
    </xf>
    <xf numFmtId="0" fontId="7" fillId="2" borderId="20" xfId="0" applyFont="1" applyFill="1" applyBorder="1" applyAlignment="1" applyProtection="1">
      <alignment horizontal="center" vertical="center"/>
      <protection hidden="1"/>
    </xf>
    <xf numFmtId="0" fontId="7" fillId="2" borderId="40" xfId="0"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textRotation="90"/>
      <protection hidden="1"/>
    </xf>
    <xf numFmtId="0" fontId="7" fillId="2" borderId="31" xfId="0" applyFont="1" applyFill="1" applyBorder="1" applyAlignment="1" applyProtection="1">
      <alignment horizontal="center" vertical="center" textRotation="90"/>
      <protection hidden="1"/>
    </xf>
    <xf numFmtId="0" fontId="7" fillId="2" borderId="43" xfId="0" applyFont="1" applyFill="1" applyBorder="1" applyAlignment="1" applyProtection="1">
      <alignment horizontal="center" vertical="center" textRotation="90"/>
      <protection hidden="1"/>
    </xf>
    <xf numFmtId="0" fontId="7" fillId="2" borderId="23" xfId="0" applyFont="1" applyFill="1" applyBorder="1" applyAlignment="1" applyProtection="1">
      <alignment horizontal="center" vertical="center" textRotation="90"/>
      <protection hidden="1"/>
    </xf>
    <xf numFmtId="0" fontId="7" fillId="2" borderId="45" xfId="0" applyFont="1" applyFill="1" applyBorder="1" applyAlignment="1" applyProtection="1">
      <alignment horizontal="center" vertical="center" textRotation="90"/>
      <protection hidden="1"/>
    </xf>
    <xf numFmtId="49" fontId="28" fillId="0" borderId="10" xfId="0" applyNumberFormat="1" applyFont="1" applyBorder="1" applyAlignment="1">
      <alignment horizontal="center" vertical="center" wrapText="1"/>
    </xf>
    <xf numFmtId="49" fontId="28" fillId="0" borderId="12"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9" fontId="28" fillId="0" borderId="10" xfId="1" applyFont="1" applyBorder="1" applyAlignment="1">
      <alignment horizontal="center" vertical="center" wrapText="1"/>
    </xf>
    <xf numFmtId="9" fontId="28" fillId="0" borderId="12" xfId="1" applyFont="1" applyBorder="1" applyAlignment="1">
      <alignment horizontal="center" vertical="center" wrapText="1"/>
    </xf>
    <xf numFmtId="0" fontId="28" fillId="0" borderId="10" xfId="0" applyFont="1" applyBorder="1" applyAlignment="1">
      <alignment horizontal="left" vertical="center" wrapText="1"/>
    </xf>
    <xf numFmtId="0" fontId="28" fillId="0" borderId="12" xfId="0" applyFont="1" applyBorder="1" applyAlignment="1">
      <alignment horizontal="left" vertical="center" wrapText="1"/>
    </xf>
    <xf numFmtId="49" fontId="28" fillId="0" borderId="9" xfId="0" applyNumberFormat="1" applyFont="1" applyBorder="1" applyAlignment="1">
      <alignment horizontal="center" vertical="center" wrapText="1"/>
    </xf>
    <xf numFmtId="0" fontId="28" fillId="0" borderId="9" xfId="0" applyFont="1" applyBorder="1" applyAlignment="1">
      <alignment horizontal="center" vertical="center" wrapText="1"/>
    </xf>
    <xf numFmtId="0" fontId="28" fillId="0" borderId="9" xfId="0" applyFont="1" applyBorder="1" applyAlignment="1">
      <alignment horizontal="left" vertical="center" wrapText="1"/>
    </xf>
    <xf numFmtId="0" fontId="27" fillId="0" borderId="2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30" fillId="0" borderId="0" xfId="2" applyFont="1" applyAlignment="1">
      <alignment horizontal="center" wrapText="1"/>
    </xf>
    <xf numFmtId="0" fontId="32" fillId="0" borderId="0" xfId="2" applyFont="1" applyBorder="1" applyAlignment="1">
      <alignment horizontal="left" vertical="center" wrapText="1"/>
    </xf>
    <xf numFmtId="0" fontId="33" fillId="0" borderId="0" xfId="2" applyFont="1" applyBorder="1" applyAlignment="1">
      <alignment horizontal="right" vertical="center" wrapText="1"/>
    </xf>
    <xf numFmtId="0" fontId="32" fillId="0" borderId="0" xfId="2" applyFont="1" applyAlignment="1">
      <alignment horizontal="center" wrapText="1"/>
    </xf>
    <xf numFmtId="0" fontId="29" fillId="2" borderId="20" xfId="2" applyFont="1" applyFill="1" applyBorder="1" applyAlignment="1">
      <alignment horizontal="center" vertical="center" wrapText="1"/>
    </xf>
    <xf numFmtId="0" fontId="29" fillId="2" borderId="8" xfId="2" applyFont="1" applyFill="1" applyBorder="1" applyAlignment="1">
      <alignment horizontal="center" vertical="center" wrapText="1"/>
    </xf>
    <xf numFmtId="0" fontId="29" fillId="2" borderId="9" xfId="2"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2" xfId="0" applyFont="1" applyFill="1" applyBorder="1" applyAlignment="1">
      <alignment horizontal="center" vertical="center" wrapText="1"/>
    </xf>
    <xf numFmtId="49" fontId="27" fillId="2" borderId="10" xfId="0" applyNumberFormat="1" applyFont="1" applyFill="1" applyBorder="1" applyAlignment="1">
      <alignment horizontal="center" vertical="center" wrapText="1"/>
    </xf>
    <xf numFmtId="49" fontId="27" fillId="2" borderId="12" xfId="0" applyNumberFormat="1" applyFont="1" applyFill="1" applyBorder="1" applyAlignment="1">
      <alignment horizontal="center" vertical="center" wrapText="1"/>
    </xf>
    <xf numFmtId="0" fontId="30" fillId="0" borderId="0" xfId="2" applyFont="1" applyAlignment="1">
      <alignment horizontal="center" vertical="center" wrapText="1"/>
    </xf>
    <xf numFmtId="0" fontId="28" fillId="2" borderId="9" xfId="0" applyFont="1" applyFill="1" applyBorder="1" applyAlignment="1">
      <alignment horizontal="center" vertical="center" wrapText="1"/>
    </xf>
    <xf numFmtId="0" fontId="27" fillId="2" borderId="9" xfId="0" applyFont="1" applyFill="1" applyBorder="1" applyAlignment="1">
      <alignment horizontal="center" vertical="center"/>
    </xf>
    <xf numFmtId="0" fontId="28" fillId="2" borderId="2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28" fillId="7" borderId="12"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0" fillId="0" borderId="0" xfId="0" applyAlignment="1">
      <alignment horizontal="center"/>
    </xf>
    <xf numFmtId="0" fontId="20" fillId="0" borderId="0" xfId="0" applyFont="1" applyAlignment="1">
      <alignment horizontal="center"/>
    </xf>
    <xf numFmtId="0" fontId="28" fillId="0" borderId="1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45" fillId="0" borderId="0" xfId="0" applyFont="1" applyAlignment="1">
      <alignment horizontal="right" wrapText="1"/>
    </xf>
    <xf numFmtId="0" fontId="44" fillId="0" borderId="0" xfId="0" applyFont="1" applyAlignment="1">
      <alignment horizontal="center" wrapText="1"/>
    </xf>
    <xf numFmtId="0" fontId="27" fillId="0" borderId="0" xfId="0" applyFont="1" applyAlignment="1">
      <alignment horizontal="center" wrapText="1"/>
    </xf>
    <xf numFmtId="0" fontId="27" fillId="0" borderId="0" xfId="0" applyFont="1" applyAlignment="1">
      <alignment horizontal="center"/>
    </xf>
  </cellXfs>
  <cellStyles count="5">
    <cellStyle name="Обычный" xfId="0" builtinId="0"/>
    <cellStyle name="Обычный 2" xfId="2"/>
    <cellStyle name="Процентный" xfId="1" builtinId="5"/>
    <cellStyle name="Процентный 2" xfId="3"/>
    <cellStyle name="Процентный 3" xfId="4"/>
  </cellStyles>
  <dxfs count="15">
    <dxf>
      <font>
        <color theme="0"/>
      </font>
    </dxf>
    <dxf>
      <font>
        <color rgb="FF00B050"/>
      </font>
      <fill>
        <patternFill>
          <bgColor rgb="FF00B050"/>
        </patternFill>
      </fill>
    </dxf>
    <dxf>
      <font>
        <color rgb="FF92D050"/>
      </font>
      <fill>
        <patternFill>
          <bgColor rgb="FF92D050"/>
        </patternFill>
      </fill>
    </dxf>
    <dxf>
      <font>
        <color rgb="FF00B050"/>
      </font>
      <fill>
        <patternFill>
          <bgColor rgb="FF00B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Рабочий!$A$6:$A$10</c:f>
              <c:strCache>
                <c:ptCount val="5"/>
                <c:pt idx="0">
                  <c:v>Низкий</c:v>
                </c:pt>
                <c:pt idx="1">
                  <c:v>Пониженный</c:v>
                </c:pt>
                <c:pt idx="2">
                  <c:v>Базовый</c:v>
                </c:pt>
                <c:pt idx="3">
                  <c:v>Повышенный</c:v>
                </c:pt>
                <c:pt idx="4">
                  <c:v>Высокий</c:v>
                </c:pt>
              </c:strCache>
            </c:strRef>
          </c:cat>
          <c:val>
            <c:numRef>
              <c:f>(Результаты!$D$8,Результаты!$F$8,Результаты!$H$8,Результаты!$J$8,Результаты!$L$8)</c:f>
              <c:numCache>
                <c:formatCode>0%</c:formatCode>
                <c:ptCount val="5"/>
                <c:pt idx="0">
                  <c:v>0.29629629629629628</c:v>
                </c:pt>
                <c:pt idx="1">
                  <c:v>0.29629629629629628</c:v>
                </c:pt>
                <c:pt idx="2">
                  <c:v>0</c:v>
                </c:pt>
                <c:pt idx="3">
                  <c:v>0.18518518518518517</c:v>
                </c:pt>
                <c:pt idx="4">
                  <c:v>0.22222222222222221</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33" l="0.70000000000000029" r="0.70000000000000029" t="0.75000000000000033" header="0.30000000000000016" footer="0.30000000000000016"/>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дополнительной части работы</a:t>
            </a:r>
          </a:p>
        </c:rich>
      </c:tx>
    </c:title>
    <c:view3D>
      <c:rAngAx val="1"/>
    </c:view3D>
    <c:plotArea>
      <c:layout/>
      <c:bar3DChart>
        <c:barDir val="col"/>
        <c:grouping val="clustered"/>
        <c:ser>
          <c:idx val="2"/>
          <c:order val="0"/>
          <c:tx>
            <c:strRef>
              <c:f>Диаграмма_задания!$U$8</c:f>
              <c:strCache>
                <c:ptCount val="1"/>
                <c:pt idx="0">
                  <c:v>Набрали 2 балла</c:v>
                </c:pt>
              </c:strCache>
            </c:strRef>
          </c:tx>
          <c:val>
            <c:numRef>
              <c:f>Диаграмма_задания!$Q$8:$T$8</c:f>
              <c:numCache>
                <c:formatCode>0%</c:formatCode>
                <c:ptCount val="4"/>
                <c:pt idx="0">
                  <c:v>0.59259259259259256</c:v>
                </c:pt>
                <c:pt idx="1">
                  <c:v>0.48148148148148145</c:v>
                </c:pt>
                <c:pt idx="2">
                  <c:v>0.51851851851851849</c:v>
                </c:pt>
                <c:pt idx="3">
                  <c:v>0</c:v>
                </c:pt>
              </c:numCache>
            </c:numRef>
          </c:val>
        </c:ser>
        <c:ser>
          <c:idx val="3"/>
          <c:order val="1"/>
          <c:tx>
            <c:strRef>
              <c:f>Диаграмма_задания!$U$9</c:f>
              <c:strCache>
                <c:ptCount val="1"/>
                <c:pt idx="0">
                  <c:v>Набрали 1 балл</c:v>
                </c:pt>
              </c:strCache>
            </c:strRef>
          </c:tx>
          <c:val>
            <c:numRef>
              <c:f>Диаграмма_задания!$Q$9:$T$9</c:f>
              <c:numCache>
                <c:formatCode>0%</c:formatCode>
                <c:ptCount val="4"/>
                <c:pt idx="0">
                  <c:v>3.7037037037037035E-2</c:v>
                </c:pt>
                <c:pt idx="1">
                  <c:v>0.18518518518518517</c:v>
                </c:pt>
                <c:pt idx="2">
                  <c:v>0.18518518518518517</c:v>
                </c:pt>
                <c:pt idx="3">
                  <c:v>0.81481481481481477</c:v>
                </c:pt>
              </c:numCache>
            </c:numRef>
          </c:val>
        </c:ser>
        <c:ser>
          <c:idx val="0"/>
          <c:order val="2"/>
          <c:tx>
            <c:strRef>
              <c:f>Диаграмма_задания!$A$6</c:f>
              <c:strCache>
                <c:ptCount val="1"/>
                <c:pt idx="0">
                  <c:v>Выполнили неверно</c:v>
                </c:pt>
              </c:strCache>
            </c:strRef>
          </c:tx>
          <c:val>
            <c:numRef>
              <c:f>Диаграмма_задания!$Q$6:$T$6</c:f>
              <c:numCache>
                <c:formatCode>0%</c:formatCode>
                <c:ptCount val="4"/>
                <c:pt idx="0">
                  <c:v>0.14814814814814814</c:v>
                </c:pt>
                <c:pt idx="1">
                  <c:v>0.14814814814814814</c:v>
                </c:pt>
                <c:pt idx="2">
                  <c:v>7.407407407407407E-2</c:v>
                </c:pt>
                <c:pt idx="3">
                  <c:v>3.7037037037037035E-2</c:v>
                </c:pt>
              </c:numCache>
            </c:numRef>
          </c:val>
        </c:ser>
        <c:ser>
          <c:idx val="1"/>
          <c:order val="3"/>
          <c:tx>
            <c:strRef>
              <c:f>Диаграмма_задания!$A$7</c:f>
              <c:strCache>
                <c:ptCount val="1"/>
                <c:pt idx="0">
                  <c:v>Не приступили к выполнению</c:v>
                </c:pt>
              </c:strCache>
            </c:strRef>
          </c:tx>
          <c:val>
            <c:numRef>
              <c:f>Диаграмма_задания!$Q$7:$T$7</c:f>
              <c:numCache>
                <c:formatCode>0%</c:formatCode>
                <c:ptCount val="4"/>
                <c:pt idx="0">
                  <c:v>0.14814814814814814</c:v>
                </c:pt>
                <c:pt idx="1">
                  <c:v>0.1111111111111111</c:v>
                </c:pt>
                <c:pt idx="2">
                  <c:v>0.14814814814814814</c:v>
                </c:pt>
                <c:pt idx="3">
                  <c:v>7.407407407407407E-2</c:v>
                </c:pt>
              </c:numCache>
            </c:numRef>
          </c:val>
        </c:ser>
        <c:shape val="cylinder"/>
        <c:axId val="90114304"/>
        <c:axId val="90124288"/>
        <c:axId val="0"/>
      </c:bar3DChart>
      <c:catAx>
        <c:axId val="90114304"/>
        <c:scaling>
          <c:orientation val="minMax"/>
        </c:scaling>
        <c:axPos val="b"/>
        <c:majorTickMark val="none"/>
        <c:tickLblPos val="nextTo"/>
        <c:crossAx val="90124288"/>
        <c:crosses val="autoZero"/>
        <c:auto val="1"/>
        <c:lblAlgn val="ctr"/>
        <c:lblOffset val="100"/>
      </c:catAx>
      <c:valAx>
        <c:axId val="90124288"/>
        <c:scaling>
          <c:orientation val="minMax"/>
        </c:scaling>
        <c:axPos val="l"/>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0114304"/>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итоговой работы по математике (общая успешность)</a:t>
            </a:r>
          </a:p>
        </c:rich>
      </c:tx>
    </c:title>
    <c:plotArea>
      <c:layout>
        <c:manualLayout>
          <c:layoutTarget val="inner"/>
          <c:xMode val="edge"/>
          <c:yMode val="edge"/>
          <c:x val="9.2359007579080762E-2"/>
          <c:y val="0.12701742529303905"/>
          <c:w val="0.88644962603943711"/>
          <c:h val="0.68006812726008892"/>
        </c:manualLayout>
      </c:layout>
      <c:scatterChart>
        <c:scatterStyle val="lineMarker"/>
        <c:ser>
          <c:idx val="0"/>
          <c:order val="0"/>
          <c:tx>
            <c:strRef>
              <c:f>Диаграмма_рез!$A$5</c:f>
              <c:strCache>
                <c:ptCount val="1"/>
                <c:pt idx="0">
                  <c:v>Ученик</c:v>
                </c:pt>
              </c:strCache>
            </c:strRef>
          </c:tx>
          <c:spPr>
            <a:ln w="28575">
              <a:noFill/>
            </a:ln>
          </c:spPr>
          <c:dLbls>
            <c:dLblPos val="t"/>
            <c:showVal val="1"/>
          </c:dLbls>
          <c:xVal>
            <c:strRef>
              <c:f>Диаграмма_рез!$K$3:$K$42</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strCache>
            </c:strRef>
          </c:xVal>
          <c:yVal>
            <c:numRef>
              <c:f>Диаграмма_рез!$H$3:$H$42</c:f>
              <c:numCache>
                <c:formatCode>0%</c:formatCode>
                <c:ptCount val="40"/>
                <c:pt idx="0">
                  <c:v>0.82608695652173914</c:v>
                </c:pt>
                <c:pt idx="1">
                  <c:v>0.2608695652173913</c:v>
                </c:pt>
                <c:pt idx="2">
                  <c:v>0.91304347826086951</c:v>
                </c:pt>
                <c:pt idx="3">
                  <c:v>0.73913043478260865</c:v>
                </c:pt>
                <c:pt idx="4">
                  <c:v>0.82608695652173914</c:v>
                </c:pt>
                <c:pt idx="5">
                  <c:v>0</c:v>
                </c:pt>
                <c:pt idx="6">
                  <c:v>0.65217391304347827</c:v>
                </c:pt>
                <c:pt idx="7">
                  <c:v>0.73913043478260865</c:v>
                </c:pt>
                <c:pt idx="8">
                  <c:v>0.91304347826086951</c:v>
                </c:pt>
                <c:pt idx="9">
                  <c:v>0.65217391304347827</c:v>
                </c:pt>
                <c:pt idx="10">
                  <c:v>0.56521739130434778</c:v>
                </c:pt>
                <c:pt idx="11">
                  <c:v>0.47826086956521741</c:v>
                </c:pt>
                <c:pt idx="12">
                  <c:v>0.95652173913043481</c:v>
                </c:pt>
                <c:pt idx="13">
                  <c:v>1</c:v>
                </c:pt>
                <c:pt idx="14">
                  <c:v>0.65217391304347827</c:v>
                </c:pt>
                <c:pt idx="15">
                  <c:v>0.52173913043478259</c:v>
                </c:pt>
                <c:pt idx="16">
                  <c:v>0.39130434782608697</c:v>
                </c:pt>
                <c:pt idx="17">
                  <c:v>0.91304347826086951</c:v>
                </c:pt>
                <c:pt idx="18">
                  <c:v>0.95652173913043481</c:v>
                </c:pt>
                <c:pt idx="19">
                  <c:v>0</c:v>
                </c:pt>
                <c:pt idx="20">
                  <c:v>0.82608695652173914</c:v>
                </c:pt>
                <c:pt idx="21">
                  <c:v>0.56521739130434778</c:v>
                </c:pt>
                <c:pt idx="22">
                  <c:v>0.69565217391304346</c:v>
                </c:pt>
                <c:pt idx="23">
                  <c:v>0.34782608695652173</c:v>
                </c:pt>
                <c:pt idx="24">
                  <c:v>0.65217391304347827</c:v>
                </c:pt>
                <c:pt idx="25">
                  <c:v>0.21739130434782608</c:v>
                </c:pt>
                <c:pt idx="26">
                  <c:v>0.82608695652173914</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7474176"/>
        <c:axId val="87476096"/>
      </c:scatterChart>
      <c:scatterChart>
        <c:scatterStyle val="smoothMarker"/>
        <c:ser>
          <c:idx val="1"/>
          <c:order val="1"/>
          <c:tx>
            <c:strRef>
              <c:f>Диаграмма_рез!$E$2</c:f>
              <c:strCache>
                <c:ptCount val="1"/>
                <c:pt idx="0">
                  <c:v>Среднее за работу</c:v>
                </c:pt>
              </c:strCache>
            </c:strRef>
          </c:tx>
          <c:marker>
            <c:symbol val="none"/>
          </c:marker>
          <c:xVal>
            <c:strRef>
              <c:f>Диаграмма_рез!$K$3:$K$42</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strCache>
            </c:strRef>
          </c:xVal>
          <c:yVal>
            <c:numRef>
              <c:f>Диаграмма_рез!$E$3:$E$43</c:f>
              <c:numCache>
                <c:formatCode>0%</c:formatCode>
                <c:ptCount val="41"/>
                <c:pt idx="0">
                  <c:v>0.63285024154589364</c:v>
                </c:pt>
                <c:pt idx="1">
                  <c:v>0.63285024154589364</c:v>
                </c:pt>
                <c:pt idx="2">
                  <c:v>0.63285024154589364</c:v>
                </c:pt>
                <c:pt idx="3">
                  <c:v>0.63285024154589364</c:v>
                </c:pt>
                <c:pt idx="4">
                  <c:v>0.63285024154589364</c:v>
                </c:pt>
                <c:pt idx="5">
                  <c:v>0.63285024154589364</c:v>
                </c:pt>
                <c:pt idx="6">
                  <c:v>0.63285024154589364</c:v>
                </c:pt>
                <c:pt idx="7">
                  <c:v>0.63285024154589364</c:v>
                </c:pt>
                <c:pt idx="8">
                  <c:v>0.63285024154589364</c:v>
                </c:pt>
                <c:pt idx="9">
                  <c:v>0.63285024154589364</c:v>
                </c:pt>
                <c:pt idx="10">
                  <c:v>0.63285024154589364</c:v>
                </c:pt>
                <c:pt idx="11">
                  <c:v>0.63285024154589364</c:v>
                </c:pt>
                <c:pt idx="12">
                  <c:v>0.63285024154589364</c:v>
                </c:pt>
                <c:pt idx="13">
                  <c:v>0.63285024154589364</c:v>
                </c:pt>
                <c:pt idx="14">
                  <c:v>0.63285024154589364</c:v>
                </c:pt>
                <c:pt idx="15">
                  <c:v>0.63285024154589364</c:v>
                </c:pt>
                <c:pt idx="16">
                  <c:v>0.63285024154589364</c:v>
                </c:pt>
                <c:pt idx="17">
                  <c:v>0.63285024154589364</c:v>
                </c:pt>
                <c:pt idx="18">
                  <c:v>0.63285024154589364</c:v>
                </c:pt>
                <c:pt idx="19">
                  <c:v>0.63285024154589364</c:v>
                </c:pt>
                <c:pt idx="20">
                  <c:v>0.63285024154589364</c:v>
                </c:pt>
                <c:pt idx="21">
                  <c:v>0.63285024154589364</c:v>
                </c:pt>
                <c:pt idx="22">
                  <c:v>0.63285024154589364</c:v>
                </c:pt>
                <c:pt idx="23">
                  <c:v>0.63285024154589364</c:v>
                </c:pt>
                <c:pt idx="24">
                  <c:v>0.63285024154589364</c:v>
                </c:pt>
                <c:pt idx="25">
                  <c:v>0.63285024154589364</c:v>
                </c:pt>
                <c:pt idx="26">
                  <c:v>0.63285024154589364</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axId val="87474176"/>
        <c:axId val="87476096"/>
      </c:scatterChart>
      <c:valAx>
        <c:axId val="8747417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7476096"/>
        <c:crosses val="autoZero"/>
        <c:crossBetween val="midCat"/>
      </c:valAx>
      <c:valAx>
        <c:axId val="8747609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747417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ОСНОВНОЙ ЧАСТИ</a:t>
            </a:r>
            <a:r>
              <a:rPr lang="ru-RU" sz="1400" baseline="0">
                <a:latin typeface="Times New Roman" panose="02020603050405020304" pitchFamily="18" charset="0"/>
                <a:cs typeface="Times New Roman" panose="02020603050405020304" pitchFamily="18" charset="0"/>
              </a:rPr>
              <a:t> итоговой работы по математике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398"/>
          <c:w val="0.90499362443418863"/>
          <c:h val="0.64006445705914705"/>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strCache>
            </c:strRef>
          </c:xVal>
          <c:yVal>
            <c:numRef>
              <c:f>Диаграмма_рез!$I$3:$I$43</c:f>
              <c:numCache>
                <c:formatCode>0%</c:formatCode>
                <c:ptCount val="41"/>
                <c:pt idx="0">
                  <c:v>0.73333333333333328</c:v>
                </c:pt>
                <c:pt idx="1">
                  <c:v>0.4</c:v>
                </c:pt>
                <c:pt idx="2">
                  <c:v>0.8666666666666667</c:v>
                </c:pt>
                <c:pt idx="3">
                  <c:v>0.66666666666666663</c:v>
                </c:pt>
                <c:pt idx="4">
                  <c:v>0.93333333333333335</c:v>
                </c:pt>
                <c:pt idx="5">
                  <c:v>0</c:v>
                </c:pt>
                <c:pt idx="6">
                  <c:v>0.6</c:v>
                </c:pt>
                <c:pt idx="7">
                  <c:v>0.66666666666666663</c:v>
                </c:pt>
                <c:pt idx="8">
                  <c:v>0.8666666666666667</c:v>
                </c:pt>
                <c:pt idx="9">
                  <c:v>0.73333333333333328</c:v>
                </c:pt>
                <c:pt idx="10">
                  <c:v>0.6</c:v>
                </c:pt>
                <c:pt idx="11">
                  <c:v>0.53333333333333333</c:v>
                </c:pt>
                <c:pt idx="12">
                  <c:v>0.93333333333333335</c:v>
                </c:pt>
                <c:pt idx="13">
                  <c:v>1</c:v>
                </c:pt>
                <c:pt idx="14">
                  <c:v>0.6</c:v>
                </c:pt>
                <c:pt idx="15">
                  <c:v>0.4</c:v>
                </c:pt>
                <c:pt idx="16">
                  <c:v>0.53333333333333333</c:v>
                </c:pt>
                <c:pt idx="17">
                  <c:v>0.8666666666666667</c:v>
                </c:pt>
                <c:pt idx="18">
                  <c:v>1</c:v>
                </c:pt>
                <c:pt idx="19">
                  <c:v>0</c:v>
                </c:pt>
                <c:pt idx="20">
                  <c:v>0.8</c:v>
                </c:pt>
                <c:pt idx="21">
                  <c:v>0.6</c:v>
                </c:pt>
                <c:pt idx="22">
                  <c:v>0.6</c:v>
                </c:pt>
                <c:pt idx="23">
                  <c:v>0.53333333333333333</c:v>
                </c:pt>
                <c:pt idx="24">
                  <c:v>0.66666666666666663</c:v>
                </c:pt>
                <c:pt idx="25">
                  <c:v>0.26666666666666666</c:v>
                </c:pt>
                <c:pt idx="26">
                  <c:v>0.73333333333333328</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7924736"/>
        <c:axId val="87926656"/>
      </c:scatterChart>
      <c:scatterChart>
        <c:scatterStyle val="smoothMarker"/>
        <c:ser>
          <c:idx val="1"/>
          <c:order val="1"/>
          <c:tx>
            <c:strRef>
              <c:f>Диаграмма_рез!$A$3</c:f>
              <c:strCache>
                <c:ptCount val="1"/>
                <c:pt idx="0">
                  <c:v>Средняя успешность выполнения заданий основной части</c:v>
                </c:pt>
              </c:strCache>
            </c:strRef>
          </c:tx>
          <c:marker>
            <c:symbol val="none"/>
          </c:marker>
          <c:xVal>
            <c:strRef>
              <c:f>Диаграмма_рез!$K$3:$K$42</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strCache>
            </c:strRef>
          </c:xVal>
          <c:yVal>
            <c:numRef>
              <c:f>Диаграмма_рез!$G$3:$G$42</c:f>
              <c:numCache>
                <c:formatCode>0%</c:formatCode>
                <c:ptCount val="40"/>
                <c:pt idx="0">
                  <c:v>0.62962962962962965</c:v>
                </c:pt>
                <c:pt idx="1">
                  <c:v>0.62962962962962965</c:v>
                </c:pt>
                <c:pt idx="2">
                  <c:v>0.62962962962962965</c:v>
                </c:pt>
                <c:pt idx="3">
                  <c:v>0.62962962962962965</c:v>
                </c:pt>
                <c:pt idx="4">
                  <c:v>0.62962962962962965</c:v>
                </c:pt>
                <c:pt idx="5">
                  <c:v>0.62962962962962965</c:v>
                </c:pt>
                <c:pt idx="6">
                  <c:v>0.62962962962962965</c:v>
                </c:pt>
                <c:pt idx="7">
                  <c:v>0.62962962962962965</c:v>
                </c:pt>
                <c:pt idx="8">
                  <c:v>0.62962962962962965</c:v>
                </c:pt>
                <c:pt idx="9">
                  <c:v>0.62962962962962965</c:v>
                </c:pt>
                <c:pt idx="10">
                  <c:v>0.62962962962962965</c:v>
                </c:pt>
                <c:pt idx="11">
                  <c:v>0.62962962962962965</c:v>
                </c:pt>
                <c:pt idx="12">
                  <c:v>0.62962962962962965</c:v>
                </c:pt>
                <c:pt idx="13">
                  <c:v>0.62962962962962965</c:v>
                </c:pt>
                <c:pt idx="14">
                  <c:v>0.62962962962962965</c:v>
                </c:pt>
                <c:pt idx="15">
                  <c:v>0.62962962962962965</c:v>
                </c:pt>
                <c:pt idx="16">
                  <c:v>0.62962962962962965</c:v>
                </c:pt>
                <c:pt idx="17">
                  <c:v>0.62962962962962965</c:v>
                </c:pt>
                <c:pt idx="18">
                  <c:v>0.62962962962962965</c:v>
                </c:pt>
                <c:pt idx="19">
                  <c:v>0.62962962962962965</c:v>
                </c:pt>
                <c:pt idx="20">
                  <c:v>0.62962962962962965</c:v>
                </c:pt>
                <c:pt idx="21">
                  <c:v>0.62962962962962965</c:v>
                </c:pt>
                <c:pt idx="22">
                  <c:v>0.62962962962962965</c:v>
                </c:pt>
                <c:pt idx="23">
                  <c:v>0.62962962962962965</c:v>
                </c:pt>
                <c:pt idx="24">
                  <c:v>0.62962962962962965</c:v>
                </c:pt>
                <c:pt idx="25">
                  <c:v>0.62962962962962965</c:v>
                </c:pt>
                <c:pt idx="26">
                  <c:v>0.62962962962962965</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axId val="87924736"/>
        <c:axId val="87926656"/>
      </c:scatterChart>
      <c:valAx>
        <c:axId val="8792473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7926656"/>
        <c:crosses val="autoZero"/>
        <c:crossBetween val="midCat"/>
      </c:valAx>
      <c:valAx>
        <c:axId val="8792665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792473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ДОПОЛНИТЕЛЬНОЙ ЧАСТИ итоговой работы по математике</a:t>
            </a:r>
          </a:p>
        </c:rich>
      </c:tx>
    </c:title>
    <c:plotArea>
      <c:layout>
        <c:manualLayout>
          <c:layoutTarget val="inner"/>
          <c:xMode val="edge"/>
          <c:yMode val="edge"/>
          <c:x val="9.2214256017239496E-2"/>
          <c:y val="0.19446832306202824"/>
          <c:w val="0.8866275902078411"/>
          <c:h val="0.59943460171596474"/>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strCache>
            </c:strRef>
          </c:xVal>
          <c:yVal>
            <c:numRef>
              <c:f>Диаграмма_рез!$J$3:$J$42</c:f>
              <c:numCache>
                <c:formatCode>0%</c:formatCode>
                <c:ptCount val="40"/>
                <c:pt idx="0">
                  <c:v>1</c:v>
                </c:pt>
                <c:pt idx="1">
                  <c:v>0</c:v>
                </c:pt>
                <c:pt idx="2">
                  <c:v>1</c:v>
                </c:pt>
                <c:pt idx="3">
                  <c:v>0.8571428571428571</c:v>
                </c:pt>
                <c:pt idx="4">
                  <c:v>0.5714285714285714</c:v>
                </c:pt>
                <c:pt idx="5">
                  <c:v>0</c:v>
                </c:pt>
                <c:pt idx="6">
                  <c:v>0.7142857142857143</c:v>
                </c:pt>
                <c:pt idx="7">
                  <c:v>0.8571428571428571</c:v>
                </c:pt>
                <c:pt idx="8">
                  <c:v>1</c:v>
                </c:pt>
                <c:pt idx="9">
                  <c:v>0.5714285714285714</c:v>
                </c:pt>
                <c:pt idx="10">
                  <c:v>0.5714285714285714</c:v>
                </c:pt>
                <c:pt idx="11">
                  <c:v>0.42857142857142855</c:v>
                </c:pt>
                <c:pt idx="12">
                  <c:v>1</c:v>
                </c:pt>
                <c:pt idx="13">
                  <c:v>1</c:v>
                </c:pt>
                <c:pt idx="14">
                  <c:v>0.8571428571428571</c:v>
                </c:pt>
                <c:pt idx="15">
                  <c:v>0.8571428571428571</c:v>
                </c:pt>
                <c:pt idx="16">
                  <c:v>0</c:v>
                </c:pt>
                <c:pt idx="17">
                  <c:v>1</c:v>
                </c:pt>
                <c:pt idx="18">
                  <c:v>0.8571428571428571</c:v>
                </c:pt>
                <c:pt idx="19">
                  <c:v>0</c:v>
                </c:pt>
                <c:pt idx="20">
                  <c:v>0.8571428571428571</c:v>
                </c:pt>
                <c:pt idx="21">
                  <c:v>0.42857142857142855</c:v>
                </c:pt>
                <c:pt idx="22">
                  <c:v>0.8571428571428571</c:v>
                </c:pt>
                <c:pt idx="23">
                  <c:v>0</c:v>
                </c:pt>
                <c:pt idx="24">
                  <c:v>0.5714285714285714</c:v>
                </c:pt>
                <c:pt idx="25">
                  <c:v>0.14285714285714285</c:v>
                </c:pt>
                <c:pt idx="26">
                  <c:v>1</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9878528"/>
        <c:axId val="89880448"/>
      </c:scatterChart>
      <c:scatterChart>
        <c:scatterStyle val="smoothMarker"/>
        <c:ser>
          <c:idx val="1"/>
          <c:order val="1"/>
          <c:tx>
            <c:strRef>
              <c:f>Диаграмма_рез!$A$4</c:f>
              <c:strCache>
                <c:ptCount val="1"/>
                <c:pt idx="0">
                  <c:v>Средняя успешность выполнения заданий дополнительной части</c:v>
                </c:pt>
              </c:strCache>
            </c:strRef>
          </c:tx>
          <c:marker>
            <c:symbol val="none"/>
          </c:marker>
          <c:xVal>
            <c:strRef>
              <c:f>Диаграмма_рез!$K$3:$K$42</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strCache>
            </c:strRef>
          </c:xVal>
          <c:yVal>
            <c:numRef>
              <c:f>Диаграмма_рез!$G$3:$G$43</c:f>
              <c:numCache>
                <c:formatCode>0%</c:formatCode>
                <c:ptCount val="41"/>
                <c:pt idx="0">
                  <c:v>0.62962962962962965</c:v>
                </c:pt>
                <c:pt idx="1">
                  <c:v>0.62962962962962965</c:v>
                </c:pt>
                <c:pt idx="2">
                  <c:v>0.62962962962962965</c:v>
                </c:pt>
                <c:pt idx="3">
                  <c:v>0.62962962962962965</c:v>
                </c:pt>
                <c:pt idx="4">
                  <c:v>0.62962962962962965</c:v>
                </c:pt>
                <c:pt idx="5">
                  <c:v>0.62962962962962965</c:v>
                </c:pt>
                <c:pt idx="6">
                  <c:v>0.62962962962962965</c:v>
                </c:pt>
                <c:pt idx="7">
                  <c:v>0.62962962962962965</c:v>
                </c:pt>
                <c:pt idx="8">
                  <c:v>0.62962962962962965</c:v>
                </c:pt>
                <c:pt idx="9">
                  <c:v>0.62962962962962965</c:v>
                </c:pt>
                <c:pt idx="10">
                  <c:v>0.62962962962962965</c:v>
                </c:pt>
                <c:pt idx="11">
                  <c:v>0.62962962962962965</c:v>
                </c:pt>
                <c:pt idx="12">
                  <c:v>0.62962962962962965</c:v>
                </c:pt>
                <c:pt idx="13">
                  <c:v>0.62962962962962965</c:v>
                </c:pt>
                <c:pt idx="14">
                  <c:v>0.62962962962962965</c:v>
                </c:pt>
                <c:pt idx="15">
                  <c:v>0.62962962962962965</c:v>
                </c:pt>
                <c:pt idx="16">
                  <c:v>0.62962962962962965</c:v>
                </c:pt>
                <c:pt idx="17">
                  <c:v>0.62962962962962965</c:v>
                </c:pt>
                <c:pt idx="18">
                  <c:v>0.62962962962962965</c:v>
                </c:pt>
                <c:pt idx="19">
                  <c:v>0.62962962962962965</c:v>
                </c:pt>
                <c:pt idx="20">
                  <c:v>0.62962962962962965</c:v>
                </c:pt>
                <c:pt idx="21">
                  <c:v>0.62962962962962965</c:v>
                </c:pt>
                <c:pt idx="22">
                  <c:v>0.62962962962962965</c:v>
                </c:pt>
                <c:pt idx="23">
                  <c:v>0.62962962962962965</c:v>
                </c:pt>
                <c:pt idx="24">
                  <c:v>0.62962962962962965</c:v>
                </c:pt>
                <c:pt idx="25">
                  <c:v>0.62962962962962965</c:v>
                </c:pt>
                <c:pt idx="26">
                  <c:v>0.62962962962962965</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mooth val="1"/>
        </c:ser>
        <c:axId val="89878528"/>
        <c:axId val="89880448"/>
      </c:scatterChart>
      <c:valAx>
        <c:axId val="89878528"/>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89880448"/>
        <c:crosses val="autoZero"/>
        <c:crossBetween val="midCat"/>
      </c:valAx>
      <c:valAx>
        <c:axId val="89880448"/>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9878528"/>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итоговой работы по</a:t>
            </a:r>
            <a:r>
              <a:rPr lang="ru-RU" sz="1400" baseline="0">
                <a:latin typeface="Times New Roman" panose="02020603050405020304" pitchFamily="18" charset="0"/>
                <a:cs typeface="Times New Roman" panose="02020603050405020304" pitchFamily="18" charset="0"/>
              </a:rPr>
              <a:t> математике</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2"/>
          <c:tx>
            <c:strRef>
              <c:f>Диаграмма_рез!$A$5</c:f>
              <c:strCache>
                <c:ptCount val="1"/>
                <c:pt idx="0">
                  <c:v>Ученик</c:v>
                </c:pt>
              </c:strCache>
            </c:strRef>
          </c:tx>
          <c:spPr>
            <a:ln w="28575">
              <a:noFill/>
            </a:ln>
          </c:spPr>
          <c:marker>
            <c:symbol val="circle"/>
            <c:size val="5"/>
          </c:marker>
          <c:xVal>
            <c:numRef>
              <c:f>Диаграмма_рез!$I$3:$I$42</c:f>
              <c:numCache>
                <c:formatCode>0%</c:formatCode>
                <c:ptCount val="40"/>
                <c:pt idx="0">
                  <c:v>0.73333333333333328</c:v>
                </c:pt>
                <c:pt idx="1">
                  <c:v>0.4</c:v>
                </c:pt>
                <c:pt idx="2">
                  <c:v>0.8666666666666667</c:v>
                </c:pt>
                <c:pt idx="3">
                  <c:v>0.66666666666666663</c:v>
                </c:pt>
                <c:pt idx="4">
                  <c:v>0.93333333333333335</c:v>
                </c:pt>
                <c:pt idx="5">
                  <c:v>0</c:v>
                </c:pt>
                <c:pt idx="6">
                  <c:v>0.6</c:v>
                </c:pt>
                <c:pt idx="7">
                  <c:v>0.66666666666666663</c:v>
                </c:pt>
                <c:pt idx="8">
                  <c:v>0.8666666666666667</c:v>
                </c:pt>
                <c:pt idx="9">
                  <c:v>0.73333333333333328</c:v>
                </c:pt>
                <c:pt idx="10">
                  <c:v>0.6</c:v>
                </c:pt>
                <c:pt idx="11">
                  <c:v>0.53333333333333333</c:v>
                </c:pt>
                <c:pt idx="12">
                  <c:v>0.93333333333333335</c:v>
                </c:pt>
                <c:pt idx="13">
                  <c:v>1</c:v>
                </c:pt>
                <c:pt idx="14">
                  <c:v>0.6</c:v>
                </c:pt>
                <c:pt idx="15">
                  <c:v>0.4</c:v>
                </c:pt>
                <c:pt idx="16">
                  <c:v>0.53333333333333333</c:v>
                </c:pt>
                <c:pt idx="17">
                  <c:v>0.8666666666666667</c:v>
                </c:pt>
                <c:pt idx="18">
                  <c:v>1</c:v>
                </c:pt>
                <c:pt idx="19">
                  <c:v>0</c:v>
                </c:pt>
                <c:pt idx="20">
                  <c:v>0.8</c:v>
                </c:pt>
                <c:pt idx="21">
                  <c:v>0.6</c:v>
                </c:pt>
                <c:pt idx="22">
                  <c:v>0.6</c:v>
                </c:pt>
                <c:pt idx="23">
                  <c:v>0.53333333333333333</c:v>
                </c:pt>
                <c:pt idx="24">
                  <c:v>0.66666666666666663</c:v>
                </c:pt>
                <c:pt idx="25">
                  <c:v>0.26666666666666666</c:v>
                </c:pt>
                <c:pt idx="26">
                  <c:v>0.73333333333333328</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xVal>
          <c:yVal>
            <c:numRef>
              <c:f>Диаграмма_рез!$J$3:$J$42</c:f>
              <c:numCache>
                <c:formatCode>0%</c:formatCode>
                <c:ptCount val="40"/>
                <c:pt idx="0">
                  <c:v>1</c:v>
                </c:pt>
                <c:pt idx="1">
                  <c:v>0</c:v>
                </c:pt>
                <c:pt idx="2">
                  <c:v>1</c:v>
                </c:pt>
                <c:pt idx="3">
                  <c:v>0.8571428571428571</c:v>
                </c:pt>
                <c:pt idx="4">
                  <c:v>0.5714285714285714</c:v>
                </c:pt>
                <c:pt idx="5">
                  <c:v>0</c:v>
                </c:pt>
                <c:pt idx="6">
                  <c:v>0.7142857142857143</c:v>
                </c:pt>
                <c:pt idx="7">
                  <c:v>0.8571428571428571</c:v>
                </c:pt>
                <c:pt idx="8">
                  <c:v>1</c:v>
                </c:pt>
                <c:pt idx="9">
                  <c:v>0.5714285714285714</c:v>
                </c:pt>
                <c:pt idx="10">
                  <c:v>0.5714285714285714</c:v>
                </c:pt>
                <c:pt idx="11">
                  <c:v>0.42857142857142855</c:v>
                </c:pt>
                <c:pt idx="12">
                  <c:v>1</c:v>
                </c:pt>
                <c:pt idx="13">
                  <c:v>1</c:v>
                </c:pt>
                <c:pt idx="14">
                  <c:v>0.8571428571428571</c:v>
                </c:pt>
                <c:pt idx="15">
                  <c:v>0.8571428571428571</c:v>
                </c:pt>
                <c:pt idx="16">
                  <c:v>0</c:v>
                </c:pt>
                <c:pt idx="17">
                  <c:v>1</c:v>
                </c:pt>
                <c:pt idx="18">
                  <c:v>0.8571428571428571</c:v>
                </c:pt>
                <c:pt idx="19">
                  <c:v>0</c:v>
                </c:pt>
                <c:pt idx="20">
                  <c:v>0.8571428571428571</c:v>
                </c:pt>
                <c:pt idx="21">
                  <c:v>0.42857142857142855</c:v>
                </c:pt>
                <c:pt idx="22">
                  <c:v>0.8571428571428571</c:v>
                </c:pt>
                <c:pt idx="23">
                  <c:v>0</c:v>
                </c:pt>
                <c:pt idx="24">
                  <c:v>0.5714285714285714</c:v>
                </c:pt>
                <c:pt idx="25">
                  <c:v>0.14285714285714285</c:v>
                </c:pt>
                <c:pt idx="26">
                  <c:v>1</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89953024"/>
        <c:axId val="89954944"/>
      </c:scatterChart>
      <c:scatterChart>
        <c:scatterStyle val="smoothMarker"/>
        <c:ser>
          <c:idx val="1"/>
          <c:order val="0"/>
          <c:tx>
            <c:strRef>
              <c:f>Диаграмма_рез!$A$3</c:f>
              <c:strCache>
                <c:ptCount val="1"/>
                <c:pt idx="0">
                  <c:v>Средняя успешность выполнения заданий основной части</c:v>
                </c:pt>
              </c:strCache>
            </c:strRef>
          </c:tx>
          <c:spPr>
            <a:ln w="15875">
              <a:solidFill>
                <a:schemeClr val="tx1"/>
              </a:solidFill>
              <a:prstDash val="sysDash"/>
            </a:ln>
          </c:spPr>
          <c:marker>
            <c:symbol val="none"/>
          </c:marker>
          <c:x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xVal>
          <c:yVal>
            <c:numRef>
              <c:f>Диаграмма_рез!$C$3:$C$43</c:f>
              <c:numCache>
                <c:formatCode>0%</c:formatCode>
                <c:ptCount val="41"/>
                <c:pt idx="0">
                  <c:v>0.63456790123456785</c:v>
                </c:pt>
                <c:pt idx="1">
                  <c:v>0.63456790123456785</c:v>
                </c:pt>
                <c:pt idx="2">
                  <c:v>0.63456790123456785</c:v>
                </c:pt>
                <c:pt idx="3">
                  <c:v>0.63456790123456785</c:v>
                </c:pt>
                <c:pt idx="4">
                  <c:v>0.63456790123456785</c:v>
                </c:pt>
                <c:pt idx="5">
                  <c:v>0.63456790123456785</c:v>
                </c:pt>
                <c:pt idx="6">
                  <c:v>0.63456790123456785</c:v>
                </c:pt>
                <c:pt idx="7">
                  <c:v>0.63456790123456785</c:v>
                </c:pt>
                <c:pt idx="8">
                  <c:v>0.63456790123456785</c:v>
                </c:pt>
                <c:pt idx="9">
                  <c:v>0.63456790123456785</c:v>
                </c:pt>
                <c:pt idx="10">
                  <c:v>0.63456790123456785</c:v>
                </c:pt>
                <c:pt idx="11">
                  <c:v>0.63456790123456785</c:v>
                </c:pt>
                <c:pt idx="12">
                  <c:v>0.63456790123456785</c:v>
                </c:pt>
                <c:pt idx="13">
                  <c:v>0.63456790123456785</c:v>
                </c:pt>
                <c:pt idx="14">
                  <c:v>0.63456790123456785</c:v>
                </c:pt>
                <c:pt idx="15">
                  <c:v>0.63456790123456785</c:v>
                </c:pt>
                <c:pt idx="16">
                  <c:v>0.63456790123456785</c:v>
                </c:pt>
                <c:pt idx="17">
                  <c:v>0.63456790123456785</c:v>
                </c:pt>
                <c:pt idx="18">
                  <c:v>0.63456790123456785</c:v>
                </c:pt>
                <c:pt idx="19">
                  <c:v>0.63456790123456785</c:v>
                </c:pt>
                <c:pt idx="20">
                  <c:v>0.63456790123456785</c:v>
                </c:pt>
                <c:pt idx="21">
                  <c:v>0.63456790123456785</c:v>
                </c:pt>
                <c:pt idx="22">
                  <c:v>0.63456790123456785</c:v>
                </c:pt>
                <c:pt idx="23">
                  <c:v>0.63456790123456785</c:v>
                </c:pt>
                <c:pt idx="24">
                  <c:v>0.63456790123456785</c:v>
                </c:pt>
                <c:pt idx="25">
                  <c:v>0.63456790123456785</c:v>
                </c:pt>
                <c:pt idx="26">
                  <c:v>0.63456790123456785</c:v>
                </c:pt>
                <c:pt idx="27">
                  <c:v>0.63456790123456785</c:v>
                </c:pt>
                <c:pt idx="28">
                  <c:v>0.63456790123456785</c:v>
                </c:pt>
                <c:pt idx="29">
                  <c:v>0.63456790123456785</c:v>
                </c:pt>
                <c:pt idx="30">
                  <c:v>0.63456790123456785</c:v>
                </c:pt>
                <c:pt idx="31">
                  <c:v>0.63456790123456785</c:v>
                </c:pt>
                <c:pt idx="32">
                  <c:v>0.63456790123456785</c:v>
                </c:pt>
                <c:pt idx="33">
                  <c:v>0.63456790123456785</c:v>
                </c:pt>
                <c:pt idx="34">
                  <c:v>0.63456790123456785</c:v>
                </c:pt>
                <c:pt idx="35">
                  <c:v>0.63456790123456785</c:v>
                </c:pt>
                <c:pt idx="36">
                  <c:v>0.63456790123456785</c:v>
                </c:pt>
                <c:pt idx="37">
                  <c:v>0.63456790123456785</c:v>
                </c:pt>
                <c:pt idx="38">
                  <c:v>0.63456790123456785</c:v>
                </c:pt>
                <c:pt idx="39">
                  <c:v>0.63456790123456785</c:v>
                </c:pt>
                <c:pt idx="40">
                  <c:v>0.63456790123456785</c:v>
                </c:pt>
              </c:numCache>
            </c:numRef>
          </c:yVal>
          <c:smooth val="1"/>
        </c:ser>
        <c:ser>
          <c:idx val="2"/>
          <c:order val="1"/>
          <c:tx>
            <c:strRef>
              <c:f>Диаграмма_рез!$A$4</c:f>
              <c:strCache>
                <c:ptCount val="1"/>
                <c:pt idx="0">
                  <c:v>Средняя успешность выполнения заданий дополнительной части</c:v>
                </c:pt>
              </c:strCache>
            </c:strRef>
          </c:tx>
          <c:spPr>
            <a:ln w="15875">
              <a:solidFill>
                <a:schemeClr val="tx1"/>
              </a:solidFill>
              <a:prstDash val="dashDot"/>
            </a:ln>
          </c:spPr>
          <c:marker>
            <c:symbol val="none"/>
          </c:marker>
          <c:xVal>
            <c:numRef>
              <c:f>Диаграмма_рез!$D$3:$D$43</c:f>
              <c:numCache>
                <c:formatCode>0%</c:formatCode>
                <c:ptCount val="41"/>
                <c:pt idx="0">
                  <c:v>0.62962962962962965</c:v>
                </c:pt>
                <c:pt idx="1">
                  <c:v>0.62962962962962965</c:v>
                </c:pt>
                <c:pt idx="2">
                  <c:v>0.62962962962962965</c:v>
                </c:pt>
                <c:pt idx="3">
                  <c:v>0.62962962962962965</c:v>
                </c:pt>
                <c:pt idx="4">
                  <c:v>0.62962962962962965</c:v>
                </c:pt>
                <c:pt idx="5">
                  <c:v>0.62962962962962965</c:v>
                </c:pt>
                <c:pt idx="6">
                  <c:v>0.62962962962962965</c:v>
                </c:pt>
                <c:pt idx="7">
                  <c:v>0.62962962962962965</c:v>
                </c:pt>
                <c:pt idx="8">
                  <c:v>0.62962962962962965</c:v>
                </c:pt>
                <c:pt idx="9">
                  <c:v>0.62962962962962965</c:v>
                </c:pt>
                <c:pt idx="10">
                  <c:v>0.62962962962962965</c:v>
                </c:pt>
                <c:pt idx="11">
                  <c:v>0.62962962962962965</c:v>
                </c:pt>
                <c:pt idx="12">
                  <c:v>0.62962962962962965</c:v>
                </c:pt>
                <c:pt idx="13">
                  <c:v>0.62962962962962965</c:v>
                </c:pt>
                <c:pt idx="14">
                  <c:v>0.62962962962962965</c:v>
                </c:pt>
                <c:pt idx="15">
                  <c:v>0.62962962962962965</c:v>
                </c:pt>
                <c:pt idx="16">
                  <c:v>0.62962962962962965</c:v>
                </c:pt>
                <c:pt idx="17">
                  <c:v>0.62962962962962965</c:v>
                </c:pt>
                <c:pt idx="18">
                  <c:v>0.62962962962962965</c:v>
                </c:pt>
                <c:pt idx="19">
                  <c:v>0.62962962962962965</c:v>
                </c:pt>
                <c:pt idx="20">
                  <c:v>0.62962962962962965</c:v>
                </c:pt>
                <c:pt idx="21">
                  <c:v>0.62962962962962965</c:v>
                </c:pt>
                <c:pt idx="22">
                  <c:v>0.62962962962962965</c:v>
                </c:pt>
                <c:pt idx="23">
                  <c:v>0.62962962962962965</c:v>
                </c:pt>
                <c:pt idx="24">
                  <c:v>0.62962962962962965</c:v>
                </c:pt>
                <c:pt idx="25">
                  <c:v>0.62962962962962965</c:v>
                </c:pt>
                <c:pt idx="26">
                  <c:v>0.62962962962962965</c:v>
                </c:pt>
                <c:pt idx="27">
                  <c:v>0.62962962962962965</c:v>
                </c:pt>
                <c:pt idx="28">
                  <c:v>0.62962962962962965</c:v>
                </c:pt>
                <c:pt idx="29">
                  <c:v>0.62962962962962965</c:v>
                </c:pt>
                <c:pt idx="30">
                  <c:v>0.62962962962962965</c:v>
                </c:pt>
                <c:pt idx="31">
                  <c:v>0.62962962962962965</c:v>
                </c:pt>
                <c:pt idx="32">
                  <c:v>0.62962962962962965</c:v>
                </c:pt>
                <c:pt idx="33">
                  <c:v>0.62962962962962965</c:v>
                </c:pt>
                <c:pt idx="34">
                  <c:v>0.62962962962962965</c:v>
                </c:pt>
                <c:pt idx="35">
                  <c:v>0.62962962962962965</c:v>
                </c:pt>
                <c:pt idx="36">
                  <c:v>0.62962962962962965</c:v>
                </c:pt>
                <c:pt idx="37">
                  <c:v>0.62962962962962965</c:v>
                </c:pt>
                <c:pt idx="38">
                  <c:v>0.62962962962962965</c:v>
                </c:pt>
                <c:pt idx="39">
                  <c:v>0.62962962962962965</c:v>
                </c:pt>
                <c:pt idx="40">
                  <c:v>0.62962962962962965</c:v>
                </c:pt>
              </c:numCache>
            </c:numRef>
          </c:xVal>
          <c:y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yVal>
          <c:smooth val="1"/>
        </c:ser>
        <c:axId val="89953024"/>
        <c:axId val="89954944"/>
      </c:scatterChart>
      <c:valAx>
        <c:axId val="89953024"/>
        <c:scaling>
          <c:orientation val="minMax"/>
          <c:max val="1"/>
        </c:scaling>
        <c:axPos val="b"/>
        <c:title>
          <c:tx>
            <c:rich>
              <a:bodyPr/>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основной части</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9954944"/>
        <c:crosses val="autoZero"/>
        <c:crossBetween val="midCat"/>
      </c:valAx>
      <c:valAx>
        <c:axId val="89954944"/>
        <c:scaling>
          <c:orientation val="minMax"/>
          <c:max val="1"/>
        </c:scaling>
        <c:axPos val="l"/>
        <c:title>
          <c:tx>
            <c:rich>
              <a:bodyPr rot="-5400000" vert="horz"/>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дополнительной</a:t>
                </a:r>
                <a:r>
                  <a:rPr lang="ru-RU" sz="900" baseline="0">
                    <a:latin typeface="Times New Roman" panose="02020603050405020304" pitchFamily="18" charset="0"/>
                    <a:cs typeface="Times New Roman" panose="02020603050405020304" pitchFamily="18" charset="0"/>
                  </a:rPr>
                  <a:t> части</a:t>
                </a:r>
                <a:endParaRPr lang="ru-RU" sz="900">
                  <a:latin typeface="Times New Roman" panose="02020603050405020304" pitchFamily="18" charset="0"/>
                  <a:cs typeface="Times New Roman" panose="02020603050405020304" pitchFamily="18" charset="0"/>
                </a:endParaRP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89953024"/>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основной и дополнительной части</a:t>
            </a:r>
          </a:p>
        </c:rich>
      </c:tx>
    </c:title>
    <c:plotArea>
      <c:layout/>
      <c:barChart>
        <c:barDir val="col"/>
        <c:grouping val="percentStacked"/>
        <c:ser>
          <c:idx val="0"/>
          <c:order val="0"/>
          <c:tx>
            <c:strRef>
              <c:f>Диаграмма_сравнение!$B$2</c:f>
              <c:strCache>
                <c:ptCount val="1"/>
                <c:pt idx="0">
                  <c:v>% за осн. часть</c:v>
                </c:pt>
              </c:strCache>
            </c:strRef>
          </c:tx>
          <c:spPr>
            <a:ln>
              <a:solidFill>
                <a:schemeClr val="accent1"/>
              </a:solidFill>
            </a:ln>
          </c:spPr>
          <c:cat>
            <c:numRef>
              <c:f>[0]!Ученик</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[0]!основная_часть</c:f>
              <c:numCache>
                <c:formatCode>0%</c:formatCode>
                <c:ptCount val="27"/>
                <c:pt idx="0">
                  <c:v>0.73333333333333328</c:v>
                </c:pt>
                <c:pt idx="1">
                  <c:v>0.4</c:v>
                </c:pt>
                <c:pt idx="2">
                  <c:v>0.8666666666666667</c:v>
                </c:pt>
                <c:pt idx="3">
                  <c:v>0.66666666666666663</c:v>
                </c:pt>
                <c:pt idx="4">
                  <c:v>0.93333333333333335</c:v>
                </c:pt>
                <c:pt idx="5">
                  <c:v>0</c:v>
                </c:pt>
                <c:pt idx="6">
                  <c:v>0.6</c:v>
                </c:pt>
                <c:pt idx="7">
                  <c:v>0.66666666666666663</c:v>
                </c:pt>
                <c:pt idx="8">
                  <c:v>0.8666666666666667</c:v>
                </c:pt>
                <c:pt idx="9">
                  <c:v>0.73333333333333328</c:v>
                </c:pt>
                <c:pt idx="10">
                  <c:v>0.6</c:v>
                </c:pt>
                <c:pt idx="11">
                  <c:v>0.53333333333333333</c:v>
                </c:pt>
                <c:pt idx="12">
                  <c:v>0.93333333333333335</c:v>
                </c:pt>
                <c:pt idx="13">
                  <c:v>1</c:v>
                </c:pt>
                <c:pt idx="14">
                  <c:v>0.6</c:v>
                </c:pt>
                <c:pt idx="15">
                  <c:v>0.4</c:v>
                </c:pt>
                <c:pt idx="16">
                  <c:v>0.53333333333333333</c:v>
                </c:pt>
                <c:pt idx="17">
                  <c:v>0.8666666666666667</c:v>
                </c:pt>
                <c:pt idx="18">
                  <c:v>1</c:v>
                </c:pt>
                <c:pt idx="19">
                  <c:v>0</c:v>
                </c:pt>
                <c:pt idx="20">
                  <c:v>0.8</c:v>
                </c:pt>
                <c:pt idx="21">
                  <c:v>0.6</c:v>
                </c:pt>
                <c:pt idx="22">
                  <c:v>0.6</c:v>
                </c:pt>
                <c:pt idx="23">
                  <c:v>0.53333333333333333</c:v>
                </c:pt>
                <c:pt idx="24">
                  <c:v>0.66666666666666663</c:v>
                </c:pt>
                <c:pt idx="25">
                  <c:v>0.26666666666666666</c:v>
                </c:pt>
                <c:pt idx="26">
                  <c:v>0.73333333333333328</c:v>
                </c:pt>
              </c:numCache>
            </c:numRef>
          </c:val>
        </c:ser>
        <c:ser>
          <c:idx val="1"/>
          <c:order val="1"/>
          <c:tx>
            <c:strRef>
              <c:f>Диаграмма_сравнение!$B$2</c:f>
              <c:strCache>
                <c:ptCount val="1"/>
                <c:pt idx="0">
                  <c:v>% за осн. часть</c:v>
                </c:pt>
              </c:strCache>
            </c:strRef>
          </c:tx>
          <c:spPr>
            <a:solidFill>
              <a:schemeClr val="accent1">
                <a:lumMod val="20000"/>
                <a:lumOff val="80000"/>
              </a:schemeClr>
            </a:solidFill>
            <a:ln>
              <a:solidFill>
                <a:schemeClr val="accent1"/>
              </a:solidFill>
              <a:prstDash val="dash"/>
            </a:ln>
          </c:spPr>
          <c:cat>
            <c:numRef>
              <c:f>[0]!Ученик</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[0]!основная_часть_доп</c:f>
              <c:numCache>
                <c:formatCode>0%</c:formatCode>
                <c:ptCount val="27"/>
                <c:pt idx="0">
                  <c:v>0.26666666666666672</c:v>
                </c:pt>
                <c:pt idx="1">
                  <c:v>0.6</c:v>
                </c:pt>
                <c:pt idx="2">
                  <c:v>0.1333333333333333</c:v>
                </c:pt>
                <c:pt idx="3">
                  <c:v>0.33333333333333337</c:v>
                </c:pt>
                <c:pt idx="4">
                  <c:v>6.6666666666666652E-2</c:v>
                </c:pt>
                <c:pt idx="5">
                  <c:v>1</c:v>
                </c:pt>
                <c:pt idx="6">
                  <c:v>0.4</c:v>
                </c:pt>
                <c:pt idx="7">
                  <c:v>0.33333333333333337</c:v>
                </c:pt>
                <c:pt idx="8">
                  <c:v>0.1333333333333333</c:v>
                </c:pt>
                <c:pt idx="9">
                  <c:v>0.26666666666666672</c:v>
                </c:pt>
                <c:pt idx="10">
                  <c:v>0.4</c:v>
                </c:pt>
                <c:pt idx="11">
                  <c:v>0.46666666666666667</c:v>
                </c:pt>
                <c:pt idx="12">
                  <c:v>6.6666666666666652E-2</c:v>
                </c:pt>
                <c:pt idx="13">
                  <c:v>0</c:v>
                </c:pt>
                <c:pt idx="14">
                  <c:v>0.4</c:v>
                </c:pt>
                <c:pt idx="15">
                  <c:v>0.6</c:v>
                </c:pt>
                <c:pt idx="16">
                  <c:v>0.46666666666666667</c:v>
                </c:pt>
                <c:pt idx="17">
                  <c:v>0.1333333333333333</c:v>
                </c:pt>
                <c:pt idx="18">
                  <c:v>0</c:v>
                </c:pt>
                <c:pt idx="19">
                  <c:v>1</c:v>
                </c:pt>
                <c:pt idx="20">
                  <c:v>0.19999999999999996</c:v>
                </c:pt>
                <c:pt idx="21">
                  <c:v>0.4</c:v>
                </c:pt>
                <c:pt idx="22">
                  <c:v>0.4</c:v>
                </c:pt>
                <c:pt idx="23">
                  <c:v>0.46666666666666667</c:v>
                </c:pt>
                <c:pt idx="24">
                  <c:v>0.33333333333333337</c:v>
                </c:pt>
                <c:pt idx="25">
                  <c:v>0.73333333333333339</c:v>
                </c:pt>
                <c:pt idx="26">
                  <c:v>0.26666666666666672</c:v>
                </c:pt>
              </c:numCache>
            </c:numRef>
          </c:val>
        </c:ser>
        <c:ser>
          <c:idx val="2"/>
          <c:order val="2"/>
          <c:tx>
            <c:strRef>
              <c:f>Диаграмма_сравнение!$D$2</c:f>
              <c:strCache>
                <c:ptCount val="1"/>
                <c:pt idx="0">
                  <c:v>% за доп. Часть</c:v>
                </c:pt>
              </c:strCache>
            </c:strRef>
          </c:tx>
          <c:spPr>
            <a:ln>
              <a:solidFill>
                <a:srgbClr val="92D050"/>
              </a:solidFill>
            </a:ln>
          </c:spPr>
          <c:cat>
            <c:numRef>
              <c:f>[0]!Ученик</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[0]!доп_часть</c:f>
              <c:numCache>
                <c:formatCode>0%</c:formatCode>
                <c:ptCount val="27"/>
                <c:pt idx="0">
                  <c:v>1</c:v>
                </c:pt>
                <c:pt idx="1">
                  <c:v>0</c:v>
                </c:pt>
                <c:pt idx="2">
                  <c:v>1</c:v>
                </c:pt>
                <c:pt idx="3">
                  <c:v>0.8571428571428571</c:v>
                </c:pt>
                <c:pt idx="4">
                  <c:v>0.5714285714285714</c:v>
                </c:pt>
                <c:pt idx="5">
                  <c:v>0</c:v>
                </c:pt>
                <c:pt idx="6">
                  <c:v>0.7142857142857143</c:v>
                </c:pt>
                <c:pt idx="7">
                  <c:v>0.8571428571428571</c:v>
                </c:pt>
                <c:pt idx="8">
                  <c:v>1</c:v>
                </c:pt>
                <c:pt idx="9">
                  <c:v>0.5714285714285714</c:v>
                </c:pt>
                <c:pt idx="10">
                  <c:v>0.5714285714285714</c:v>
                </c:pt>
                <c:pt idx="11">
                  <c:v>0.42857142857142855</c:v>
                </c:pt>
                <c:pt idx="12">
                  <c:v>1</c:v>
                </c:pt>
                <c:pt idx="13">
                  <c:v>1</c:v>
                </c:pt>
                <c:pt idx="14">
                  <c:v>0.8571428571428571</c:v>
                </c:pt>
                <c:pt idx="15">
                  <c:v>0.8571428571428571</c:v>
                </c:pt>
                <c:pt idx="16">
                  <c:v>0</c:v>
                </c:pt>
                <c:pt idx="17">
                  <c:v>1</c:v>
                </c:pt>
                <c:pt idx="18">
                  <c:v>0.8571428571428571</c:v>
                </c:pt>
                <c:pt idx="19">
                  <c:v>0</c:v>
                </c:pt>
                <c:pt idx="20">
                  <c:v>0.8571428571428571</c:v>
                </c:pt>
                <c:pt idx="21">
                  <c:v>0.42857142857142855</c:v>
                </c:pt>
                <c:pt idx="22">
                  <c:v>0.8571428571428571</c:v>
                </c:pt>
                <c:pt idx="23">
                  <c:v>0</c:v>
                </c:pt>
                <c:pt idx="24">
                  <c:v>0.5714285714285714</c:v>
                </c:pt>
                <c:pt idx="25">
                  <c:v>0.14285714285714285</c:v>
                </c:pt>
                <c:pt idx="26">
                  <c:v>1</c:v>
                </c:pt>
              </c:numCache>
            </c:numRef>
          </c:val>
        </c:ser>
        <c:ser>
          <c:idx val="3"/>
          <c:order val="3"/>
          <c:tx>
            <c:strRef>
              <c:f>Диаграмма_сравнение!$D$2</c:f>
              <c:strCache>
                <c:ptCount val="1"/>
                <c:pt idx="0">
                  <c:v>% за доп. Часть</c:v>
                </c:pt>
              </c:strCache>
            </c:strRef>
          </c:tx>
          <c:spPr>
            <a:solidFill>
              <a:schemeClr val="accent3">
                <a:lumMod val="20000"/>
                <a:lumOff val="80000"/>
              </a:schemeClr>
            </a:solidFill>
            <a:ln>
              <a:solidFill>
                <a:schemeClr val="accent3"/>
              </a:solidFill>
              <a:prstDash val="sysDash"/>
            </a:ln>
          </c:spPr>
          <c:cat>
            <c:numRef>
              <c:f>[0]!Ученик</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[0]!доп_часть_доп</c:f>
              <c:numCache>
                <c:formatCode>0.00%</c:formatCode>
                <c:ptCount val="27"/>
                <c:pt idx="0">
                  <c:v>0</c:v>
                </c:pt>
                <c:pt idx="1">
                  <c:v>1</c:v>
                </c:pt>
                <c:pt idx="2">
                  <c:v>0</c:v>
                </c:pt>
                <c:pt idx="3">
                  <c:v>0.1428571428571429</c:v>
                </c:pt>
                <c:pt idx="4">
                  <c:v>0.4285714285714286</c:v>
                </c:pt>
                <c:pt idx="5">
                  <c:v>1</c:v>
                </c:pt>
                <c:pt idx="6">
                  <c:v>0.2857142857142857</c:v>
                </c:pt>
                <c:pt idx="7">
                  <c:v>0.1428571428571429</c:v>
                </c:pt>
                <c:pt idx="8">
                  <c:v>0</c:v>
                </c:pt>
                <c:pt idx="9">
                  <c:v>0.4285714285714286</c:v>
                </c:pt>
                <c:pt idx="10">
                  <c:v>0.4285714285714286</c:v>
                </c:pt>
                <c:pt idx="11">
                  <c:v>0.5714285714285714</c:v>
                </c:pt>
                <c:pt idx="12">
                  <c:v>0</c:v>
                </c:pt>
                <c:pt idx="13">
                  <c:v>0</c:v>
                </c:pt>
                <c:pt idx="14">
                  <c:v>0.1428571428571429</c:v>
                </c:pt>
                <c:pt idx="15">
                  <c:v>0.1428571428571429</c:v>
                </c:pt>
                <c:pt idx="16">
                  <c:v>1</c:v>
                </c:pt>
                <c:pt idx="17">
                  <c:v>0</c:v>
                </c:pt>
                <c:pt idx="18">
                  <c:v>0.1428571428571429</c:v>
                </c:pt>
                <c:pt idx="19">
                  <c:v>1</c:v>
                </c:pt>
                <c:pt idx="20">
                  <c:v>0.1428571428571429</c:v>
                </c:pt>
                <c:pt idx="21">
                  <c:v>0.5714285714285714</c:v>
                </c:pt>
                <c:pt idx="22">
                  <c:v>0.1428571428571429</c:v>
                </c:pt>
                <c:pt idx="23">
                  <c:v>1</c:v>
                </c:pt>
                <c:pt idx="24">
                  <c:v>0.4285714285714286</c:v>
                </c:pt>
                <c:pt idx="25">
                  <c:v>0.85714285714285721</c:v>
                </c:pt>
                <c:pt idx="26">
                  <c:v>0</c:v>
                </c:pt>
              </c:numCache>
            </c:numRef>
          </c:val>
        </c:ser>
        <c:overlap val="100"/>
        <c:axId val="90011136"/>
        <c:axId val="90013056"/>
      </c:barChart>
      <c:lineChart>
        <c:grouping val="standard"/>
        <c:ser>
          <c:idx val="4"/>
          <c:order val="4"/>
          <c:spPr>
            <a:ln w="19050">
              <a:solidFill>
                <a:srgbClr val="FF0000"/>
              </a:solidFill>
            </a:ln>
          </c:spPr>
          <c:marker>
            <c:symbol val="none"/>
          </c:marker>
          <c:val>
            <c:numRef>
              <c:f>[0]!середина</c:f>
              <c:numCache>
                <c:formatCode>0%</c:formatCode>
                <c:ptCount val="27"/>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numCache>
            </c:numRef>
          </c:val>
        </c:ser>
        <c:marker val="1"/>
        <c:axId val="90011136"/>
        <c:axId val="90013056"/>
      </c:lineChart>
      <c:catAx>
        <c:axId val="90011136"/>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crossAx val="90013056"/>
        <c:crosses val="autoZero"/>
        <c:auto val="1"/>
        <c:lblAlgn val="ctr"/>
        <c:lblOffset val="100"/>
      </c:catAx>
      <c:valAx>
        <c:axId val="90013056"/>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Основная часть                   Дополнительная часть</a:t>
                </a:r>
              </a:p>
            </c:rich>
          </c:tx>
          <c:layout>
            <c:manualLayout>
              <c:xMode val="edge"/>
              <c:yMode val="edge"/>
              <c:x val="1.2058570198105089E-2"/>
              <c:y val="0.12695127834524234"/>
            </c:manualLayout>
          </c:layout>
        </c:title>
        <c:numFmt formatCode="0%" sourceLinked="1"/>
        <c:tickLblPos val="nextTo"/>
        <c:crossAx val="90011136"/>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(базовый уровень)</a:t>
            </a:r>
          </a:p>
        </c:rich>
      </c:tx>
      <c:layout/>
    </c:title>
    <c:plotArea>
      <c:layout/>
      <c:barChart>
        <c:barDir val="bar"/>
        <c:grouping val="clustered"/>
        <c:ser>
          <c:idx val="0"/>
          <c:order val="0"/>
          <c:tx>
            <c:strRef>
              <c:f>Рабочий!$A$14</c:f>
              <c:strCache>
                <c:ptCount val="1"/>
                <c:pt idx="0">
                  <c:v>Задания выполнены полностью</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Анализ_содержание!$G$7:$G$11</c:f>
              <c:numCache>
                <c:formatCode>0%</c:formatCode>
                <c:ptCount val="5"/>
                <c:pt idx="0">
                  <c:v>0.77777777777777779</c:v>
                </c:pt>
                <c:pt idx="1">
                  <c:v>0.61728395061728403</c:v>
                </c:pt>
                <c:pt idx="2">
                  <c:v>0.47407407407407409</c:v>
                </c:pt>
                <c:pt idx="3">
                  <c:v>0.64814814814814814</c:v>
                </c:pt>
                <c:pt idx="4">
                  <c:v>0.81481481481481477</c:v>
                </c:pt>
              </c:numCache>
            </c:numRef>
          </c:val>
        </c:ser>
        <c:ser>
          <c:idx val="1"/>
          <c:order val="1"/>
          <c:tx>
            <c:strRef>
              <c:f>Рабочий!$A$15</c:f>
              <c:strCache>
                <c:ptCount val="1"/>
                <c:pt idx="0">
                  <c:v>Задания выполнены частично</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Анализ_содержание!$I$7:$I$11</c:f>
              <c:numCache>
                <c:formatCode>0%</c:formatCode>
                <c:ptCount val="5"/>
                <c:pt idx="0">
                  <c:v>1.8518518518518517E-2</c:v>
                </c:pt>
              </c:numCache>
            </c:numRef>
          </c:val>
        </c:ser>
        <c:ser>
          <c:idx val="2"/>
          <c:order val="2"/>
          <c:tx>
            <c:strRef>
              <c:f>Рабочий!$A$16</c:f>
              <c:strCache>
                <c:ptCount val="1"/>
                <c:pt idx="0">
                  <c:v>Задания выполнены неверно</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Анализ_содержание!$K$7:$K$11</c:f>
              <c:numCache>
                <c:formatCode>0%</c:formatCode>
                <c:ptCount val="5"/>
                <c:pt idx="0">
                  <c:v>0.10185185185185185</c:v>
                </c:pt>
                <c:pt idx="1">
                  <c:v>0.30864197530864201</c:v>
                </c:pt>
                <c:pt idx="2">
                  <c:v>0.29629629629629628</c:v>
                </c:pt>
                <c:pt idx="3">
                  <c:v>0.16666666666666666</c:v>
                </c:pt>
                <c:pt idx="4">
                  <c:v>7.407407407407407E-2</c:v>
                </c:pt>
              </c:numCache>
            </c:numRef>
          </c:val>
        </c:ser>
        <c:ser>
          <c:idx val="3"/>
          <c:order val="3"/>
          <c:tx>
            <c:strRef>
              <c:f>Рабочий!$A$17</c:f>
              <c:strCache>
                <c:ptCount val="1"/>
                <c:pt idx="0">
                  <c:v>Не приступали к выполнению</c:v>
                </c:pt>
              </c:strCache>
            </c:strRef>
          </c:tx>
          <c:cat>
            <c:strRef>
              <c:f>Анализ_содержание!$C$7:$C$11</c:f>
              <c:strCache>
                <c:ptCount val="5"/>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strCache>
            </c:strRef>
          </c:cat>
          <c:val>
            <c:numRef>
              <c:f>Анализ_содержание!$M$7:$M$11</c:f>
              <c:numCache>
                <c:formatCode>0%</c:formatCode>
                <c:ptCount val="5"/>
                <c:pt idx="0">
                  <c:v>2.7777777777777776E-2</c:v>
                </c:pt>
                <c:pt idx="1">
                  <c:v>0</c:v>
                </c:pt>
                <c:pt idx="2">
                  <c:v>0.15555555555555556</c:v>
                </c:pt>
                <c:pt idx="3">
                  <c:v>0.1111111111111111</c:v>
                </c:pt>
                <c:pt idx="4">
                  <c:v>3.7037037037037035E-2</c:v>
                </c:pt>
              </c:numCache>
            </c:numRef>
          </c:val>
        </c:ser>
        <c:gapWidth val="75"/>
        <c:overlap val="-25"/>
        <c:axId val="88005632"/>
        <c:axId val="90059520"/>
      </c:barChart>
      <c:catAx>
        <c:axId val="88005632"/>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0059520"/>
        <c:crosses val="autoZero"/>
        <c:auto val="1"/>
        <c:lblAlgn val="ctr"/>
        <c:lblOffset val="100"/>
      </c:catAx>
      <c:valAx>
        <c:axId val="90059520"/>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88005632"/>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46" l="0.70866141732283505" r="0.70866141732283505" t="0.74803149606299246" header="0.31496062992126017" footer="0.31496062992126017"/>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(повышенный уровень)</a:t>
            </a:r>
          </a:p>
        </c:rich>
      </c:tx>
      <c:layout/>
    </c:title>
    <c:plotArea>
      <c:layout/>
      <c:barChart>
        <c:barDir val="bar"/>
        <c:grouping val="clustered"/>
        <c:ser>
          <c:idx val="0"/>
          <c:order val="0"/>
          <c:tx>
            <c:strRef>
              <c:f>Рабочий!$A$14</c:f>
              <c:strCache>
                <c:ptCount val="1"/>
                <c:pt idx="0">
                  <c:v>Задания выполнены полностью</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(Анализ_содержание!$Q$9:$Q$10,Анализ_содержание!$Q$12)</c:f>
              <c:numCache>
                <c:formatCode>0%</c:formatCode>
                <c:ptCount val="3"/>
                <c:pt idx="0">
                  <c:v>0.59259259259259256</c:v>
                </c:pt>
                <c:pt idx="1">
                  <c:v>0.48148148148148145</c:v>
                </c:pt>
                <c:pt idx="2">
                  <c:v>0.66666666666666663</c:v>
                </c:pt>
              </c:numCache>
            </c:numRef>
          </c:val>
        </c:ser>
        <c:ser>
          <c:idx val="1"/>
          <c:order val="1"/>
          <c:tx>
            <c:strRef>
              <c:f>Рабочий!$A$15</c:f>
              <c:strCache>
                <c:ptCount val="1"/>
                <c:pt idx="0">
                  <c:v>Задания выполнены частично</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(Анализ_содержание!$S$9:$S$10,Анализ_содержание!$S$12)</c:f>
              <c:numCache>
                <c:formatCode>0%</c:formatCode>
                <c:ptCount val="3"/>
                <c:pt idx="0">
                  <c:v>3.7037037037037035E-2</c:v>
                </c:pt>
                <c:pt idx="1">
                  <c:v>0.18518518518518517</c:v>
                </c:pt>
                <c:pt idx="2">
                  <c:v>9.2592592592592587E-2</c:v>
                </c:pt>
              </c:numCache>
            </c:numRef>
          </c:val>
        </c:ser>
        <c:ser>
          <c:idx val="2"/>
          <c:order val="2"/>
          <c:tx>
            <c:strRef>
              <c:f>Рабочий!$A$16</c:f>
              <c:strCache>
                <c:ptCount val="1"/>
                <c:pt idx="0">
                  <c:v>Задания выполнены неверно</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(Анализ_содержание!$U$9:$U$10,Анализ_содержание!$U$12)</c:f>
              <c:numCache>
                <c:formatCode>0%</c:formatCode>
                <c:ptCount val="3"/>
                <c:pt idx="0">
                  <c:v>0.14814814814814814</c:v>
                </c:pt>
                <c:pt idx="1">
                  <c:v>0.14814814814814814</c:v>
                </c:pt>
                <c:pt idx="2">
                  <c:v>5.5555555555555552E-2</c:v>
                </c:pt>
              </c:numCache>
            </c:numRef>
          </c:val>
        </c:ser>
        <c:ser>
          <c:idx val="3"/>
          <c:order val="3"/>
          <c:tx>
            <c:strRef>
              <c:f>Рабочий!$A$17</c:f>
              <c:strCache>
                <c:ptCount val="1"/>
                <c:pt idx="0">
                  <c:v>Не приступали к выполнению</c:v>
                </c:pt>
              </c:strCache>
            </c:strRef>
          </c:tx>
          <c:cat>
            <c:strRef>
              <c:f>Рабочий!$B$6:$B$8</c:f>
              <c:strCache>
                <c:ptCount val="3"/>
                <c:pt idx="0">
                  <c:v>Работа с текстовыми задачами</c:v>
                </c:pt>
                <c:pt idx="1">
                  <c:v>Пространственные отношения. Геометрические фигуры</c:v>
                </c:pt>
                <c:pt idx="2">
                  <c:v>Работа с информацией</c:v>
                </c:pt>
              </c:strCache>
            </c:strRef>
          </c:cat>
          <c:val>
            <c:numRef>
              <c:f>(Анализ_содержание!$W$9:$W$10,Анализ_содержание!$W$12)</c:f>
              <c:numCache>
                <c:formatCode>0%</c:formatCode>
                <c:ptCount val="3"/>
                <c:pt idx="0">
                  <c:v>0.14814814814814814</c:v>
                </c:pt>
                <c:pt idx="1">
                  <c:v>0.1111111111111111</c:v>
                </c:pt>
                <c:pt idx="2">
                  <c:v>0.1111111111111111</c:v>
                </c:pt>
              </c:numCache>
            </c:numRef>
          </c:val>
        </c:ser>
        <c:gapWidth val="75"/>
        <c:overlap val="-25"/>
        <c:axId val="90077824"/>
        <c:axId val="90087808"/>
      </c:barChart>
      <c:catAx>
        <c:axId val="90077824"/>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0087808"/>
        <c:crosses val="autoZero"/>
        <c:auto val="1"/>
        <c:lblAlgn val="ctr"/>
        <c:lblOffset val="100"/>
      </c:catAx>
      <c:valAx>
        <c:axId val="90087808"/>
        <c:scaling>
          <c:orientation val="minMax"/>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90077824"/>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основной части работы</a:t>
            </a:r>
          </a:p>
        </c:rich>
      </c:tx>
    </c:title>
    <c:plotArea>
      <c:layout/>
      <c:barChart>
        <c:barDir val="col"/>
        <c:grouping val="clustered"/>
        <c:ser>
          <c:idx val="2"/>
          <c:order val="0"/>
          <c:tx>
            <c:strRef>
              <c:f>Диаграмма_задания!$A$8</c:f>
              <c:strCache>
                <c:ptCount val="1"/>
                <c:pt idx="0">
                  <c:v>Справились с заданием (набрали 1 или 2 балла)</c:v>
                </c:pt>
              </c:strCache>
            </c:strRef>
          </c:tx>
          <c:val>
            <c:numRef>
              <c:f>Диаграмма_задания!$B$8:$P$8</c:f>
              <c:numCache>
                <c:formatCode>0%</c:formatCode>
                <c:ptCount val="15"/>
                <c:pt idx="0">
                  <c:v>0.88888888888888884</c:v>
                </c:pt>
                <c:pt idx="1">
                  <c:v>0.88888888888888884</c:v>
                </c:pt>
                <c:pt idx="2">
                  <c:v>0.66666666666666663</c:v>
                </c:pt>
                <c:pt idx="3">
                  <c:v>0.70370370370370372</c:v>
                </c:pt>
                <c:pt idx="4">
                  <c:v>0.70370370370370372</c:v>
                </c:pt>
                <c:pt idx="5">
                  <c:v>0.59259259259259256</c:v>
                </c:pt>
                <c:pt idx="6">
                  <c:v>0.48148148148148145</c:v>
                </c:pt>
                <c:pt idx="7">
                  <c:v>0.48148148148148145</c:v>
                </c:pt>
                <c:pt idx="8">
                  <c:v>0.81481481481481477</c:v>
                </c:pt>
                <c:pt idx="9">
                  <c:v>0.66666666666666663</c:v>
                </c:pt>
                <c:pt idx="10">
                  <c:v>0.62962962962962965</c:v>
                </c:pt>
                <c:pt idx="11">
                  <c:v>0.44444444444444442</c:v>
                </c:pt>
                <c:pt idx="12">
                  <c:v>0.62962962962962965</c:v>
                </c:pt>
                <c:pt idx="13">
                  <c:v>0.70370370370370372</c:v>
                </c:pt>
                <c:pt idx="14">
                  <c:v>0.22222222222222221</c:v>
                </c:pt>
              </c:numCache>
            </c:numRef>
          </c:val>
        </c:ser>
        <c:ser>
          <c:idx val="0"/>
          <c:order val="1"/>
          <c:tx>
            <c:strRef>
              <c:f>Диаграмма_задания!$A$6</c:f>
              <c:strCache>
                <c:ptCount val="1"/>
                <c:pt idx="0">
                  <c:v>Выполнили неверно</c:v>
                </c:pt>
              </c:strCache>
            </c:strRef>
          </c:tx>
          <c:val>
            <c:numRef>
              <c:f>Диаграмма_задания!$B$6:$P$6</c:f>
              <c:numCache>
                <c:formatCode>0%</c:formatCode>
                <c:ptCount val="15"/>
                <c:pt idx="0">
                  <c:v>3.7037037037037035E-2</c:v>
                </c:pt>
                <c:pt idx="1">
                  <c:v>3.7037037037037035E-2</c:v>
                </c:pt>
                <c:pt idx="2">
                  <c:v>0.25925925925925924</c:v>
                </c:pt>
                <c:pt idx="3">
                  <c:v>0.22222222222222221</c:v>
                </c:pt>
                <c:pt idx="4">
                  <c:v>0.14814814814814814</c:v>
                </c:pt>
                <c:pt idx="5">
                  <c:v>0.33333333333333331</c:v>
                </c:pt>
                <c:pt idx="6">
                  <c:v>0.22222222222222221</c:v>
                </c:pt>
                <c:pt idx="7">
                  <c:v>0.44444444444444442</c:v>
                </c:pt>
                <c:pt idx="8">
                  <c:v>7.407407407407407E-2</c:v>
                </c:pt>
                <c:pt idx="9">
                  <c:v>7.407407407407407E-2</c:v>
                </c:pt>
                <c:pt idx="10">
                  <c:v>0.25925925925925924</c:v>
                </c:pt>
                <c:pt idx="11">
                  <c:v>0.25925925925925924</c:v>
                </c:pt>
                <c:pt idx="12">
                  <c:v>0.25925925925925924</c:v>
                </c:pt>
                <c:pt idx="13">
                  <c:v>0.18518518518518517</c:v>
                </c:pt>
                <c:pt idx="14">
                  <c:v>0.40740740740740738</c:v>
                </c:pt>
              </c:numCache>
            </c:numRef>
          </c:val>
        </c:ser>
        <c:ser>
          <c:idx val="1"/>
          <c:order val="2"/>
          <c:tx>
            <c:strRef>
              <c:f>Диаграмма_задания!$A$7</c:f>
              <c:strCache>
                <c:ptCount val="1"/>
                <c:pt idx="0">
                  <c:v>Не приступили к выполнению</c:v>
                </c:pt>
              </c:strCache>
            </c:strRef>
          </c:tx>
          <c:val>
            <c:numRef>
              <c:f>Диаграмма_задания!$B$7:$P$7</c:f>
              <c:numCache>
                <c:formatCode>0%</c:formatCode>
                <c:ptCount val="15"/>
                <c:pt idx="0">
                  <c:v>0</c:v>
                </c:pt>
                <c:pt idx="1">
                  <c:v>0</c:v>
                </c:pt>
                <c:pt idx="2">
                  <c:v>0</c:v>
                </c:pt>
                <c:pt idx="3">
                  <c:v>0</c:v>
                </c:pt>
                <c:pt idx="4">
                  <c:v>7.407407407407407E-2</c:v>
                </c:pt>
                <c:pt idx="5">
                  <c:v>0</c:v>
                </c:pt>
                <c:pt idx="6">
                  <c:v>0.22222222222222221</c:v>
                </c:pt>
                <c:pt idx="7">
                  <c:v>0</c:v>
                </c:pt>
                <c:pt idx="8">
                  <c:v>3.7037037037037035E-2</c:v>
                </c:pt>
                <c:pt idx="9">
                  <c:v>0.18518518518518517</c:v>
                </c:pt>
                <c:pt idx="10">
                  <c:v>3.7037037037037035E-2</c:v>
                </c:pt>
                <c:pt idx="11">
                  <c:v>0.22222222222222221</c:v>
                </c:pt>
                <c:pt idx="12">
                  <c:v>3.7037037037037035E-2</c:v>
                </c:pt>
                <c:pt idx="13">
                  <c:v>3.7037037037037035E-2</c:v>
                </c:pt>
                <c:pt idx="14">
                  <c:v>0.29629629629629628</c:v>
                </c:pt>
              </c:numCache>
            </c:numRef>
          </c:val>
        </c:ser>
        <c:axId val="90191744"/>
        <c:axId val="90198016"/>
      </c:barChart>
      <c:catAx>
        <c:axId val="90191744"/>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задания</a:t>
                </a:r>
              </a:p>
            </c:rich>
          </c:tx>
        </c:title>
        <c:tickLblPos val="nextTo"/>
        <c:txPr>
          <a:bodyPr/>
          <a:lstStyle/>
          <a:p>
            <a:pPr>
              <a:defRPr>
                <a:latin typeface="Times New Roman" panose="02020603050405020304" pitchFamily="18" charset="0"/>
                <a:cs typeface="Times New Roman" panose="02020603050405020304" pitchFamily="18" charset="0"/>
              </a:defRPr>
            </a:pPr>
            <a:endParaRPr lang="ru-RU"/>
          </a:p>
        </c:txPr>
        <c:crossAx val="90198016"/>
        <c:crosses val="autoZero"/>
        <c:auto val="1"/>
        <c:lblAlgn val="ctr"/>
        <c:lblOffset val="100"/>
      </c:catAx>
      <c:valAx>
        <c:axId val="90198016"/>
        <c:scaling>
          <c:orientation val="minMax"/>
          <c:max val="1"/>
        </c:scaling>
        <c:axPos val="l"/>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0191744"/>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164523</xdr:rowOff>
    </xdr:from>
    <xdr:to>
      <xdr:col>11</xdr:col>
      <xdr:colOff>571500</xdr:colOff>
      <xdr:row>28</xdr:row>
      <xdr:rowOff>8659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394607</xdr:colOff>
      <xdr:row>2</xdr:row>
      <xdr:rowOff>95250</xdr:rowOff>
    </xdr:from>
    <xdr:to>
      <xdr:col>27</xdr:col>
      <xdr:colOff>155121</xdr:colOff>
      <xdr:row>22</xdr:row>
      <xdr:rowOff>27895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412750</xdr:colOff>
      <xdr:row>33</xdr:row>
      <xdr:rowOff>31750</xdr:rowOff>
    </xdr:from>
    <xdr:to>
      <xdr:col>27</xdr:col>
      <xdr:colOff>185964</xdr:colOff>
      <xdr:row>58</xdr:row>
      <xdr:rowOff>46038</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1</xdr:rowOff>
    </xdr:from>
    <xdr:to>
      <xdr:col>12</xdr:col>
      <xdr:colOff>389659</xdr:colOff>
      <xdr:row>97</xdr:row>
      <xdr:rowOff>60615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104775</xdr:rowOff>
    </xdr:from>
    <xdr:to>
      <xdr:col>13</xdr:col>
      <xdr:colOff>57150</xdr:colOff>
      <xdr:row>30</xdr:row>
      <xdr:rowOff>23813</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15</xdr:row>
      <xdr:rowOff>61911</xdr:rowOff>
    </xdr:from>
    <xdr:to>
      <xdr:col>16</xdr:col>
      <xdr:colOff>247650</xdr:colOff>
      <xdr:row>38</xdr:row>
      <xdr:rowOff>95250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52</xdr:row>
      <xdr:rowOff>28575</xdr:rowOff>
    </xdr:from>
    <xdr:to>
      <xdr:col>16</xdr:col>
      <xdr:colOff>285750</xdr:colOff>
      <xdr:row>75</xdr:row>
      <xdr:rowOff>61914</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5</xdr:row>
      <xdr:rowOff>19049</xdr:rowOff>
    </xdr:from>
    <xdr:to>
      <xdr:col>13</xdr:col>
      <xdr:colOff>604801</xdr:colOff>
      <xdr:row>27</xdr:row>
      <xdr:rowOff>56699</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13</xdr:col>
      <xdr:colOff>604800</xdr:colOff>
      <xdr:row>62</xdr:row>
      <xdr:rowOff>37650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S111"/>
  <sheetViews>
    <sheetView tabSelected="1" topLeftCell="B4" zoomScale="110" zoomScaleNormal="110" workbookViewId="0">
      <selection activeCell="D49" sqref="D49"/>
    </sheetView>
  </sheetViews>
  <sheetFormatPr defaultRowHeight="12.75"/>
  <cols>
    <col min="1" max="1" width="10.7109375" style="6" hidden="1" customWidth="1"/>
    <col min="2" max="2" width="4.140625" style="6" customWidth="1"/>
    <col min="3" max="3" width="6.140625" style="65"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5.140625" style="6" bestFit="1" customWidth="1"/>
    <col min="14" max="14" width="5.85546875" style="6" hidden="1" customWidth="1"/>
    <col min="15" max="15" width="8.140625" style="6" customWidth="1"/>
    <col min="16" max="18" width="9.140625" style="6"/>
    <col min="19" max="19" width="4.7109375" style="6" hidden="1" customWidth="1"/>
    <col min="20" max="16384" width="9.140625" style="6"/>
  </cols>
  <sheetData>
    <row r="1" spans="1:19" s="1" customFormat="1" ht="30.75" customHeight="1" thickBot="1">
      <c r="A1" s="1">
        <v>14050302</v>
      </c>
      <c r="B1" s="2"/>
      <c r="C1" s="3"/>
      <c r="D1" s="2"/>
      <c r="F1" s="4" t="s">
        <v>0</v>
      </c>
      <c r="G1" s="5" t="s">
        <v>219</v>
      </c>
      <c r="H1" s="4" t="s">
        <v>1</v>
      </c>
      <c r="I1" s="5" t="s">
        <v>21</v>
      </c>
      <c r="S1" s="1">
        <f>IF(S24=0,0,1)</f>
        <v>1</v>
      </c>
    </row>
    <row r="2" spans="1:19" ht="13.5" thickBot="1">
      <c r="A2" s="6" t="s">
        <v>218</v>
      </c>
      <c r="B2" s="7"/>
      <c r="C2" s="8"/>
      <c r="D2" s="9"/>
      <c r="E2" s="9"/>
      <c r="F2" s="9"/>
      <c r="G2" s="9"/>
      <c r="H2" s="9"/>
      <c r="I2" s="9"/>
    </row>
    <row r="3" spans="1:19" s="10" customFormat="1" ht="30" customHeight="1" thickBot="1">
      <c r="B3" s="304" t="s">
        <v>2</v>
      </c>
      <c r="C3" s="305"/>
      <c r="D3" s="306"/>
      <c r="E3" s="307" t="s">
        <v>220</v>
      </c>
      <c r="F3" s="308"/>
      <c r="G3" s="308"/>
      <c r="H3" s="308"/>
      <c r="I3" s="309"/>
    </row>
    <row r="4" spans="1:19" ht="13.5" customHeight="1">
      <c r="B4" s="7"/>
      <c r="C4" s="11"/>
      <c r="D4" s="12"/>
      <c r="E4" s="12"/>
      <c r="F4" s="12"/>
      <c r="G4" s="12"/>
      <c r="H4" s="12"/>
      <c r="I4" s="12"/>
    </row>
    <row r="5" spans="1:19" ht="18">
      <c r="A5" s="6">
        <f>Ответы_учащихся!E12+S1</f>
        <v>20</v>
      </c>
      <c r="B5" s="13"/>
      <c r="C5" s="14"/>
      <c r="D5" s="15"/>
      <c r="E5" s="15"/>
      <c r="F5" s="16"/>
      <c r="G5" s="9"/>
      <c r="H5" s="9"/>
      <c r="I5" s="9"/>
    </row>
    <row r="6" spans="1:19" ht="15.75">
      <c r="B6" s="310" t="s">
        <v>3</v>
      </c>
      <c r="C6" s="311"/>
      <c r="D6" s="311"/>
      <c r="E6" s="311"/>
      <c r="F6" s="311"/>
      <c r="G6" s="311"/>
      <c r="H6" s="311"/>
      <c r="I6" s="311"/>
      <c r="M6" s="17"/>
      <c r="N6" s="6" t="s">
        <v>24</v>
      </c>
    </row>
    <row r="7" spans="1:19" ht="15.75">
      <c r="A7" s="6">
        <v>23</v>
      </c>
      <c r="B7" s="18" t="s">
        <v>4</v>
      </c>
      <c r="C7" s="19" t="s">
        <v>5</v>
      </c>
      <c r="D7" s="18" t="s">
        <v>6</v>
      </c>
      <c r="E7" s="18"/>
      <c r="F7" s="18" t="s">
        <v>7</v>
      </c>
      <c r="G7" s="20" t="s">
        <v>8</v>
      </c>
      <c r="H7" s="21" t="s">
        <v>9</v>
      </c>
      <c r="I7" s="22" t="s">
        <v>10</v>
      </c>
      <c r="N7" s="17" t="s">
        <v>11</v>
      </c>
    </row>
    <row r="8" spans="1:19" ht="12.75" customHeight="1">
      <c r="B8" s="312" t="s">
        <v>12</v>
      </c>
      <c r="C8" s="313" t="s">
        <v>13</v>
      </c>
      <c r="D8" s="314" t="s">
        <v>14</v>
      </c>
      <c r="E8" s="315" t="s">
        <v>15</v>
      </c>
      <c r="F8" s="312" t="s">
        <v>16</v>
      </c>
      <c r="G8" s="314" t="s">
        <v>17</v>
      </c>
      <c r="H8" s="314"/>
      <c r="I8" s="319" t="s">
        <v>195</v>
      </c>
      <c r="N8" s="17" t="s">
        <v>18</v>
      </c>
    </row>
    <row r="9" spans="1:19" ht="12.75" customHeight="1">
      <c r="B9" s="312"/>
      <c r="C9" s="313"/>
      <c r="D9" s="314"/>
      <c r="E9" s="316"/>
      <c r="F9" s="318"/>
      <c r="G9" s="314"/>
      <c r="H9" s="314"/>
      <c r="I9" s="319"/>
      <c r="N9" s="17" t="s">
        <v>19</v>
      </c>
    </row>
    <row r="10" spans="1:19">
      <c r="B10" s="312"/>
      <c r="C10" s="313"/>
      <c r="D10" s="314"/>
      <c r="E10" s="316"/>
      <c r="F10" s="318"/>
      <c r="G10" s="314"/>
      <c r="H10" s="314"/>
      <c r="I10" s="319"/>
      <c r="N10" s="17" t="s">
        <v>20</v>
      </c>
    </row>
    <row r="11" spans="1:19" ht="27" customHeight="1">
      <c r="B11" s="312"/>
      <c r="C11" s="313"/>
      <c r="D11" s="314"/>
      <c r="E11" s="317"/>
      <c r="F11" s="318"/>
      <c r="G11" s="314"/>
      <c r="H11" s="314"/>
      <c r="I11" s="319"/>
      <c r="N11" s="17" t="s">
        <v>21</v>
      </c>
    </row>
    <row r="12" spans="1:19" hidden="1">
      <c r="B12" s="23"/>
      <c r="C12" s="24"/>
      <c r="D12" s="25"/>
      <c r="E12" s="26"/>
      <c r="F12" s="27"/>
      <c r="G12" s="28"/>
      <c r="H12" s="29"/>
      <c r="I12" s="30"/>
      <c r="J12" s="31"/>
      <c r="K12" s="31"/>
      <c r="L12" s="31"/>
      <c r="N12" s="17" t="s">
        <v>22</v>
      </c>
    </row>
    <row r="13" spans="1:19" hidden="1">
      <c r="B13" s="32"/>
      <c r="C13" s="33"/>
      <c r="D13" s="34"/>
      <c r="E13" s="35"/>
      <c r="F13" s="36"/>
      <c r="G13" s="37"/>
      <c r="H13" s="38"/>
      <c r="I13" s="39"/>
      <c r="J13" s="31"/>
      <c r="K13" s="31"/>
      <c r="L13" s="31"/>
      <c r="N13" s="17"/>
    </row>
    <row r="14" spans="1:19" hidden="1">
      <c r="B14" s="32"/>
      <c r="C14" s="33"/>
      <c r="D14" s="34"/>
      <c r="E14" s="35"/>
      <c r="F14" s="36"/>
      <c r="G14" s="37"/>
      <c r="H14" s="38"/>
      <c r="I14" s="39"/>
      <c r="J14" s="31"/>
      <c r="K14" s="31"/>
      <c r="L14" s="31"/>
      <c r="N14" s="17"/>
    </row>
    <row r="15" spans="1:19" hidden="1">
      <c r="B15" s="32"/>
      <c r="C15" s="33"/>
      <c r="D15" s="34"/>
      <c r="E15" s="35"/>
      <c r="F15" s="36"/>
      <c r="G15" s="37"/>
      <c r="H15" s="38"/>
      <c r="I15" s="39"/>
      <c r="J15" s="31"/>
      <c r="K15" s="31"/>
      <c r="L15" s="31"/>
      <c r="N15" s="17"/>
    </row>
    <row r="16" spans="1:19" hidden="1">
      <c r="B16" s="32"/>
      <c r="C16" s="33"/>
      <c r="D16" s="34"/>
      <c r="E16" s="35"/>
      <c r="F16" s="36"/>
      <c r="G16" s="37"/>
      <c r="H16" s="38"/>
      <c r="I16" s="39"/>
      <c r="J16" s="31"/>
      <c r="K16" s="31"/>
      <c r="L16" s="31"/>
      <c r="N16" s="17"/>
    </row>
    <row r="17" spans="2:19" hidden="1">
      <c r="B17" s="32"/>
      <c r="C17" s="33"/>
      <c r="D17" s="34"/>
      <c r="E17" s="35"/>
      <c r="F17" s="36"/>
      <c r="G17" s="37"/>
      <c r="H17" s="38"/>
      <c r="I17" s="39"/>
      <c r="J17" s="31"/>
      <c r="K17" s="31"/>
      <c r="L17" s="31"/>
      <c r="N17" s="17"/>
    </row>
    <row r="18" spans="2:19" hidden="1">
      <c r="B18" s="32"/>
      <c r="C18" s="33"/>
      <c r="D18" s="34"/>
      <c r="E18" s="35" t="str">
        <f t="shared" ref="E18:E64" si="0">IF(AND($G$1&lt;&gt;"",$I$1&lt;&gt;"",C18&lt;&gt;"",D18&lt;&gt;""),CONCATENATE($G$1,"-",$I$1,"-",TEXT(C18,"00")),"")</f>
        <v/>
      </c>
      <c r="F18" s="36"/>
      <c r="G18" s="37"/>
      <c r="H18" s="38"/>
      <c r="I18" s="39"/>
      <c r="J18" s="31"/>
      <c r="K18" s="31"/>
      <c r="L18" s="31"/>
      <c r="M18" s="17"/>
    </row>
    <row r="19" spans="2:19" hidden="1">
      <c r="B19" s="32"/>
      <c r="C19" s="33"/>
      <c r="D19" s="34"/>
      <c r="E19" s="35" t="str">
        <f t="shared" si="0"/>
        <v/>
      </c>
      <c r="F19" s="36"/>
      <c r="G19" s="37"/>
      <c r="H19" s="38"/>
      <c r="I19" s="39"/>
      <c r="J19" s="31"/>
      <c r="K19" s="31"/>
      <c r="L19" s="31"/>
      <c r="M19" s="17"/>
    </row>
    <row r="20" spans="2:19" hidden="1">
      <c r="B20" s="32"/>
      <c r="C20" s="33"/>
      <c r="D20" s="34"/>
      <c r="E20" s="35" t="str">
        <f t="shared" si="0"/>
        <v/>
      </c>
      <c r="F20" s="36"/>
      <c r="G20" s="37"/>
      <c r="H20" s="38"/>
      <c r="I20" s="39"/>
      <c r="J20" s="31"/>
      <c r="K20" s="31"/>
      <c r="L20" s="31"/>
      <c r="M20" s="17"/>
    </row>
    <row r="21" spans="2:19" hidden="1">
      <c r="B21" s="32"/>
      <c r="C21" s="33"/>
      <c r="D21" s="34"/>
      <c r="E21" s="35" t="str">
        <f t="shared" si="0"/>
        <v/>
      </c>
      <c r="F21" s="36"/>
      <c r="G21" s="37"/>
      <c r="H21" s="38"/>
      <c r="I21" s="39"/>
      <c r="J21" s="31"/>
      <c r="K21" s="31"/>
      <c r="L21" s="31"/>
      <c r="M21" s="17"/>
    </row>
    <row r="22" spans="2:19" hidden="1">
      <c r="B22" s="32"/>
      <c r="C22" s="33"/>
      <c r="D22" s="34"/>
      <c r="E22" s="35" t="str">
        <f t="shared" si="0"/>
        <v/>
      </c>
      <c r="F22" s="36"/>
      <c r="G22" s="37"/>
      <c r="H22" s="38"/>
      <c r="I22" s="39"/>
      <c r="J22" s="31"/>
      <c r="K22" s="31"/>
      <c r="L22" s="31"/>
      <c r="M22" s="17"/>
    </row>
    <row r="23" spans="2:19" hidden="1">
      <c r="B23" s="32"/>
      <c r="C23" s="33"/>
      <c r="D23" s="34"/>
      <c r="E23" s="35" t="str">
        <f t="shared" si="0"/>
        <v/>
      </c>
      <c r="F23" s="36"/>
      <c r="G23" s="37"/>
      <c r="H23" s="38"/>
      <c r="I23" s="39"/>
      <c r="J23" s="31"/>
      <c r="K23" s="31"/>
      <c r="L23" s="31"/>
      <c r="M23" s="17"/>
    </row>
    <row r="24" spans="2:19" hidden="1">
      <c r="B24" s="40"/>
      <c r="C24" s="41"/>
      <c r="D24" s="42"/>
      <c r="E24" s="43" t="str">
        <f t="shared" si="0"/>
        <v/>
      </c>
      <c r="F24" s="44"/>
      <c r="G24" s="45"/>
      <c r="H24" s="46"/>
      <c r="I24" s="47"/>
      <c r="J24" s="31"/>
      <c r="K24" s="31"/>
      <c r="L24" s="31"/>
      <c r="M24" s="17"/>
      <c r="S24" s="6">
        <f>SUM(S25:S64)</f>
        <v>27</v>
      </c>
    </row>
    <row r="25" spans="2:19">
      <c r="B25" s="48">
        <v>1</v>
      </c>
      <c r="C25" s="49">
        <v>1</v>
      </c>
      <c r="D25" s="57"/>
      <c r="E25" s="50" t="str">
        <f t="shared" si="0"/>
        <v/>
      </c>
      <c r="F25" s="51">
        <v>1</v>
      </c>
      <c r="G25" s="52" t="s">
        <v>221</v>
      </c>
      <c r="H25" s="53" t="s">
        <v>222</v>
      </c>
      <c r="I25" s="54">
        <v>2</v>
      </c>
      <c r="J25" s="31"/>
      <c r="K25" s="31"/>
      <c r="L25" s="31"/>
      <c r="M25" s="17"/>
      <c r="N25" s="17" t="s">
        <v>22</v>
      </c>
      <c r="S25" s="6">
        <f>IF(ISBLANK(C25),0,(IF(COUNTA($C25:$D25)+COUNTA($F25:$I25)&lt;&gt;6,1,0)))</f>
        <v>1</v>
      </c>
    </row>
    <row r="26" spans="2:19">
      <c r="B26" s="55">
        <v>2</v>
      </c>
      <c r="C26" s="56">
        <v>2</v>
      </c>
      <c r="D26" s="57"/>
      <c r="E26" s="58" t="str">
        <f t="shared" si="0"/>
        <v/>
      </c>
      <c r="F26" s="59">
        <v>1</v>
      </c>
      <c r="G26" s="60" t="s">
        <v>223</v>
      </c>
      <c r="H26" s="61" t="s">
        <v>222</v>
      </c>
      <c r="I26" s="54">
        <v>1</v>
      </c>
      <c r="J26" s="31"/>
      <c r="K26" s="31"/>
      <c r="L26" s="31"/>
      <c r="M26" s="17"/>
      <c r="N26" s="17" t="s">
        <v>185</v>
      </c>
      <c r="S26" s="6">
        <f t="shared" ref="S26:S64" si="1">IF(ISBLANK(C26),0,(IF(COUNTA($C26:$D26)+COUNTA($F26:$I26)&lt;&gt;6,1,0)))</f>
        <v>1</v>
      </c>
    </row>
    <row r="27" spans="2:19">
      <c r="B27" s="48">
        <v>3</v>
      </c>
      <c r="C27" s="56">
        <v>3</v>
      </c>
      <c r="D27" s="57"/>
      <c r="E27" s="58" t="str">
        <f t="shared" si="0"/>
        <v/>
      </c>
      <c r="F27" s="59">
        <v>2</v>
      </c>
      <c r="G27" s="60" t="s">
        <v>223</v>
      </c>
      <c r="H27" s="61" t="s">
        <v>222</v>
      </c>
      <c r="I27" s="54">
        <v>1</v>
      </c>
      <c r="J27" s="31"/>
      <c r="K27" s="31"/>
      <c r="L27" s="31"/>
      <c r="M27" s="17"/>
      <c r="N27" s="17" t="s">
        <v>186</v>
      </c>
      <c r="S27" s="6">
        <f t="shared" si="1"/>
        <v>1</v>
      </c>
    </row>
    <row r="28" spans="2:19">
      <c r="B28" s="55">
        <v>4</v>
      </c>
      <c r="C28" s="56">
        <v>4</v>
      </c>
      <c r="D28" s="57"/>
      <c r="E28" s="58" t="str">
        <f t="shared" si="0"/>
        <v/>
      </c>
      <c r="F28" s="59">
        <v>2</v>
      </c>
      <c r="G28" s="60" t="s">
        <v>222</v>
      </c>
      <c r="H28" s="61" t="s">
        <v>222</v>
      </c>
      <c r="I28" s="54">
        <v>1</v>
      </c>
      <c r="J28" s="31"/>
      <c r="K28" s="31"/>
      <c r="L28" s="31"/>
      <c r="M28" s="17"/>
      <c r="N28" s="17" t="s">
        <v>187</v>
      </c>
      <c r="S28" s="6">
        <f t="shared" si="1"/>
        <v>1</v>
      </c>
    </row>
    <row r="29" spans="2:19">
      <c r="B29" s="48">
        <v>5</v>
      </c>
      <c r="C29" s="56">
        <v>5</v>
      </c>
      <c r="D29" s="57"/>
      <c r="E29" s="58" t="str">
        <f t="shared" si="0"/>
        <v/>
      </c>
      <c r="F29" s="59">
        <v>1</v>
      </c>
      <c r="G29" s="60" t="s">
        <v>224</v>
      </c>
      <c r="H29" s="61" t="s">
        <v>222</v>
      </c>
      <c r="I29" s="54">
        <v>2</v>
      </c>
      <c r="J29" s="31"/>
      <c r="K29" s="31"/>
      <c r="L29" s="31"/>
      <c r="M29" s="17"/>
      <c r="N29" s="17" t="s">
        <v>188</v>
      </c>
      <c r="S29" s="6">
        <f t="shared" si="1"/>
        <v>1</v>
      </c>
    </row>
    <row r="30" spans="2:19">
      <c r="B30" s="55">
        <v>6</v>
      </c>
      <c r="C30" s="56">
        <v>6</v>
      </c>
      <c r="D30" s="57"/>
      <c r="E30" s="58" t="str">
        <f t="shared" si="0"/>
        <v/>
      </c>
      <c r="F30" s="59">
        <v>1</v>
      </c>
      <c r="G30" s="60" t="s">
        <v>225</v>
      </c>
      <c r="H30" s="61" t="s">
        <v>222</v>
      </c>
      <c r="I30" s="54">
        <v>2</v>
      </c>
      <c r="J30" s="31"/>
      <c r="K30" s="31"/>
      <c r="L30" s="31"/>
      <c r="M30" s="17"/>
      <c r="N30" s="17" t="s">
        <v>189</v>
      </c>
      <c r="S30" s="6">
        <f t="shared" si="1"/>
        <v>1</v>
      </c>
    </row>
    <row r="31" spans="2:19">
      <c r="B31" s="48">
        <v>7</v>
      </c>
      <c r="C31" s="56">
        <v>7</v>
      </c>
      <c r="D31" s="57"/>
      <c r="E31" s="58" t="str">
        <f t="shared" si="0"/>
        <v/>
      </c>
      <c r="F31" s="59">
        <v>1</v>
      </c>
      <c r="G31" s="60" t="s">
        <v>226</v>
      </c>
      <c r="H31" s="61" t="s">
        <v>222</v>
      </c>
      <c r="I31" s="54">
        <v>1</v>
      </c>
      <c r="J31" s="31"/>
      <c r="K31" s="31"/>
      <c r="L31" s="31"/>
      <c r="M31" s="17"/>
      <c r="N31" s="17" t="s">
        <v>190</v>
      </c>
      <c r="S31" s="6">
        <f t="shared" si="1"/>
        <v>1</v>
      </c>
    </row>
    <row r="32" spans="2:19">
      <c r="B32" s="55">
        <v>8</v>
      </c>
      <c r="C32" s="56">
        <v>8</v>
      </c>
      <c r="D32" s="57"/>
      <c r="E32" s="58" t="str">
        <f t="shared" si="0"/>
        <v/>
      </c>
      <c r="F32" s="59">
        <v>1</v>
      </c>
      <c r="G32" s="60" t="s">
        <v>227</v>
      </c>
      <c r="H32" s="61" t="s">
        <v>222</v>
      </c>
      <c r="I32" s="54">
        <v>2</v>
      </c>
      <c r="J32" s="31"/>
      <c r="K32" s="31"/>
      <c r="L32" s="31"/>
      <c r="M32" s="17"/>
      <c r="N32" s="17" t="s">
        <v>191</v>
      </c>
      <c r="S32" s="6">
        <f t="shared" si="1"/>
        <v>1</v>
      </c>
    </row>
    <row r="33" spans="2:19">
      <c r="B33" s="48">
        <v>9</v>
      </c>
      <c r="C33" s="56">
        <v>9</v>
      </c>
      <c r="D33" s="57"/>
      <c r="E33" s="58" t="str">
        <f t="shared" si="0"/>
        <v/>
      </c>
      <c r="F33" s="59">
        <v>2</v>
      </c>
      <c r="G33" s="60" t="s">
        <v>221</v>
      </c>
      <c r="H33" s="61" t="s">
        <v>222</v>
      </c>
      <c r="I33" s="54">
        <v>1</v>
      </c>
      <c r="J33" s="31"/>
      <c r="K33" s="31"/>
      <c r="L33" s="31"/>
      <c r="M33" s="17"/>
      <c r="N33" s="17" t="s">
        <v>194</v>
      </c>
      <c r="S33" s="6">
        <f t="shared" si="1"/>
        <v>1</v>
      </c>
    </row>
    <row r="34" spans="2:19">
      <c r="B34" s="55">
        <v>10</v>
      </c>
      <c r="C34" s="56">
        <v>10</v>
      </c>
      <c r="D34" s="57"/>
      <c r="E34" s="58" t="str">
        <f t="shared" si="0"/>
        <v/>
      </c>
      <c r="F34" s="59">
        <v>2</v>
      </c>
      <c r="G34" s="60" t="s">
        <v>223</v>
      </c>
      <c r="H34" s="61" t="s">
        <v>222</v>
      </c>
      <c r="I34" s="54">
        <v>1</v>
      </c>
      <c r="J34" s="31"/>
      <c r="K34" s="31"/>
      <c r="L34" s="31"/>
      <c r="M34" s="17"/>
      <c r="N34" s="17" t="s">
        <v>192</v>
      </c>
      <c r="S34" s="6">
        <f t="shared" si="1"/>
        <v>1</v>
      </c>
    </row>
    <row r="35" spans="2:19">
      <c r="B35" s="48">
        <v>11</v>
      </c>
      <c r="C35" s="56">
        <v>11</v>
      </c>
      <c r="D35" s="57"/>
      <c r="E35" s="58" t="str">
        <f t="shared" si="0"/>
        <v/>
      </c>
      <c r="F35" s="59">
        <v>2</v>
      </c>
      <c r="G35" s="60" t="s">
        <v>228</v>
      </c>
      <c r="H35" s="61" t="s">
        <v>226</v>
      </c>
      <c r="I35" s="54">
        <v>1</v>
      </c>
      <c r="J35" s="31"/>
      <c r="K35" s="31"/>
      <c r="L35" s="31"/>
      <c r="M35" s="17"/>
      <c r="N35" s="17" t="s">
        <v>193</v>
      </c>
      <c r="S35" s="6">
        <f t="shared" si="1"/>
        <v>1</v>
      </c>
    </row>
    <row r="36" spans="2:19">
      <c r="B36" s="55">
        <v>12</v>
      </c>
      <c r="C36" s="56">
        <v>12</v>
      </c>
      <c r="D36" s="57"/>
      <c r="E36" s="58" t="str">
        <f t="shared" si="0"/>
        <v/>
      </c>
      <c r="F36" s="59">
        <v>2</v>
      </c>
      <c r="G36" s="60" t="s">
        <v>225</v>
      </c>
      <c r="H36" s="61" t="s">
        <v>222</v>
      </c>
      <c r="I36" s="54">
        <v>1</v>
      </c>
      <c r="J36" s="31"/>
      <c r="K36" s="31"/>
      <c r="L36" s="31"/>
      <c r="M36" s="17"/>
      <c r="S36" s="6">
        <f t="shared" si="1"/>
        <v>1</v>
      </c>
    </row>
    <row r="37" spans="2:19">
      <c r="B37" s="48">
        <v>13</v>
      </c>
      <c r="C37" s="56">
        <v>13</v>
      </c>
      <c r="D37" s="57"/>
      <c r="E37" s="58" t="str">
        <f t="shared" si="0"/>
        <v/>
      </c>
      <c r="F37" s="59">
        <v>1</v>
      </c>
      <c r="G37" s="60" t="s">
        <v>226</v>
      </c>
      <c r="H37" s="61" t="s">
        <v>222</v>
      </c>
      <c r="I37" s="54">
        <v>2</v>
      </c>
      <c r="J37" s="31"/>
      <c r="K37" s="31"/>
      <c r="L37" s="31"/>
      <c r="M37" s="17"/>
      <c r="S37" s="6">
        <f t="shared" si="1"/>
        <v>1</v>
      </c>
    </row>
    <row r="38" spans="2:19">
      <c r="B38" s="55">
        <v>14</v>
      </c>
      <c r="C38" s="56">
        <v>14</v>
      </c>
      <c r="D38" s="57"/>
      <c r="E38" s="58" t="str">
        <f t="shared" si="0"/>
        <v/>
      </c>
      <c r="F38" s="59">
        <v>1</v>
      </c>
      <c r="G38" s="60" t="s">
        <v>225</v>
      </c>
      <c r="H38" s="61" t="s">
        <v>222</v>
      </c>
      <c r="I38" s="54">
        <v>1</v>
      </c>
      <c r="J38" s="31"/>
      <c r="K38" s="31"/>
      <c r="L38" s="31"/>
      <c r="M38" s="17"/>
      <c r="S38" s="6">
        <f t="shared" si="1"/>
        <v>1</v>
      </c>
    </row>
    <row r="39" spans="2:19">
      <c r="B39" s="48">
        <v>15</v>
      </c>
      <c r="C39" s="62">
        <v>15</v>
      </c>
      <c r="D39" s="57"/>
      <c r="E39" s="58" t="str">
        <f t="shared" si="0"/>
        <v/>
      </c>
      <c r="F39" s="59">
        <v>1</v>
      </c>
      <c r="G39" s="60" t="s">
        <v>225</v>
      </c>
      <c r="H39" s="61" t="s">
        <v>222</v>
      </c>
      <c r="I39" s="54">
        <v>2</v>
      </c>
      <c r="J39" s="31"/>
      <c r="K39" s="31"/>
      <c r="L39" s="31"/>
      <c r="M39" s="17"/>
      <c r="S39" s="6">
        <f t="shared" si="1"/>
        <v>1</v>
      </c>
    </row>
    <row r="40" spans="2:19">
      <c r="B40" s="55">
        <v>16</v>
      </c>
      <c r="C40" s="62">
        <v>16</v>
      </c>
      <c r="D40" s="57"/>
      <c r="E40" s="58" t="str">
        <f t="shared" si="0"/>
        <v/>
      </c>
      <c r="F40" s="59">
        <v>1</v>
      </c>
      <c r="G40" s="60" t="s">
        <v>229</v>
      </c>
      <c r="H40" s="61" t="s">
        <v>227</v>
      </c>
      <c r="I40" s="54">
        <v>1</v>
      </c>
      <c r="J40" s="31"/>
      <c r="K40" s="31"/>
      <c r="L40" s="31"/>
      <c r="M40" s="17"/>
      <c r="S40" s="6">
        <f t="shared" si="1"/>
        <v>1</v>
      </c>
    </row>
    <row r="41" spans="2:19">
      <c r="B41" s="48">
        <v>17</v>
      </c>
      <c r="C41" s="62">
        <v>17</v>
      </c>
      <c r="D41" s="57"/>
      <c r="E41" s="58" t="str">
        <f t="shared" si="0"/>
        <v/>
      </c>
      <c r="F41" s="59">
        <v>2</v>
      </c>
      <c r="G41" s="60" t="s">
        <v>223</v>
      </c>
      <c r="H41" s="61" t="s">
        <v>222</v>
      </c>
      <c r="I41" s="54">
        <v>2</v>
      </c>
      <c r="J41" s="31"/>
      <c r="K41" s="31"/>
      <c r="L41" s="31"/>
      <c r="M41" s="17"/>
      <c r="S41" s="6">
        <f t="shared" si="1"/>
        <v>1</v>
      </c>
    </row>
    <row r="42" spans="2:19">
      <c r="B42" s="55">
        <v>18</v>
      </c>
      <c r="C42" s="62">
        <v>18</v>
      </c>
      <c r="D42" s="57"/>
      <c r="E42" s="58" t="str">
        <f t="shared" si="0"/>
        <v/>
      </c>
      <c r="F42" s="59">
        <v>2</v>
      </c>
      <c r="G42" s="60" t="s">
        <v>227</v>
      </c>
      <c r="H42" s="61" t="s">
        <v>222</v>
      </c>
      <c r="I42" s="54">
        <v>2</v>
      </c>
      <c r="J42" s="31"/>
      <c r="K42" s="31"/>
      <c r="L42" s="31"/>
      <c r="M42" s="17"/>
      <c r="S42" s="6">
        <f t="shared" si="1"/>
        <v>1</v>
      </c>
    </row>
    <row r="43" spans="2:19">
      <c r="B43" s="48">
        <v>19</v>
      </c>
      <c r="C43" s="62">
        <v>19</v>
      </c>
      <c r="D43" s="57"/>
      <c r="E43" s="58" t="str">
        <f t="shared" si="0"/>
        <v/>
      </c>
      <c r="F43" s="59">
        <v>2</v>
      </c>
      <c r="G43" s="60" t="s">
        <v>225</v>
      </c>
      <c r="H43" s="61" t="s">
        <v>222</v>
      </c>
      <c r="I43" s="54">
        <v>2</v>
      </c>
      <c r="J43" s="31"/>
      <c r="K43" s="31"/>
      <c r="L43" s="31"/>
      <c r="M43" s="17"/>
      <c r="S43" s="6">
        <f t="shared" si="1"/>
        <v>1</v>
      </c>
    </row>
    <row r="44" spans="2:19">
      <c r="B44" s="55">
        <v>20</v>
      </c>
      <c r="C44" s="62">
        <v>20</v>
      </c>
      <c r="D44" s="57"/>
      <c r="E44" s="58" t="str">
        <f t="shared" si="0"/>
        <v/>
      </c>
      <c r="F44" s="59">
        <v>2</v>
      </c>
      <c r="G44" s="60" t="s">
        <v>229</v>
      </c>
      <c r="H44" s="61" t="s">
        <v>222</v>
      </c>
      <c r="I44" s="54">
        <v>2</v>
      </c>
      <c r="J44" s="31"/>
      <c r="K44" s="31"/>
      <c r="L44" s="31"/>
      <c r="M44" s="17"/>
      <c r="S44" s="6">
        <f t="shared" si="1"/>
        <v>1</v>
      </c>
    </row>
    <row r="45" spans="2:19">
      <c r="B45" s="48">
        <v>21</v>
      </c>
      <c r="C45" s="62">
        <v>21</v>
      </c>
      <c r="D45" s="57"/>
      <c r="E45" s="58" t="str">
        <f t="shared" si="0"/>
        <v/>
      </c>
      <c r="F45" s="59">
        <v>2</v>
      </c>
      <c r="G45" s="60" t="s">
        <v>230</v>
      </c>
      <c r="H45" s="61" t="s">
        <v>222</v>
      </c>
      <c r="I45" s="54">
        <v>2</v>
      </c>
      <c r="J45" s="31"/>
      <c r="K45" s="31"/>
      <c r="L45" s="31"/>
      <c r="M45" s="17"/>
      <c r="S45" s="6">
        <f t="shared" si="1"/>
        <v>1</v>
      </c>
    </row>
    <row r="46" spans="2:19">
      <c r="B46" s="55">
        <v>22</v>
      </c>
      <c r="C46" s="62">
        <v>22</v>
      </c>
      <c r="D46" s="57"/>
      <c r="E46" s="58" t="str">
        <f t="shared" si="0"/>
        <v/>
      </c>
      <c r="F46" s="59">
        <v>2</v>
      </c>
      <c r="G46" s="60" t="s">
        <v>222</v>
      </c>
      <c r="H46" s="61" t="s">
        <v>222</v>
      </c>
      <c r="I46" s="54">
        <v>1</v>
      </c>
      <c r="J46" s="31"/>
      <c r="K46" s="31"/>
      <c r="L46" s="31"/>
      <c r="M46" s="17"/>
      <c r="S46" s="6">
        <f t="shared" si="1"/>
        <v>1</v>
      </c>
    </row>
    <row r="47" spans="2:19">
      <c r="B47" s="48">
        <v>23</v>
      </c>
      <c r="C47" s="62">
        <v>23</v>
      </c>
      <c r="D47" s="57"/>
      <c r="E47" s="58" t="str">
        <f t="shared" si="0"/>
        <v/>
      </c>
      <c r="F47" s="59">
        <v>2</v>
      </c>
      <c r="G47" s="60" t="s">
        <v>221</v>
      </c>
      <c r="H47" s="61" t="s">
        <v>222</v>
      </c>
      <c r="I47" s="54">
        <v>1</v>
      </c>
      <c r="J47" s="31"/>
      <c r="K47" s="31"/>
      <c r="L47" s="31"/>
      <c r="M47" s="17"/>
      <c r="S47" s="6">
        <f t="shared" si="1"/>
        <v>1</v>
      </c>
    </row>
    <row r="48" spans="2:19">
      <c r="B48" s="55">
        <v>24</v>
      </c>
      <c r="C48" s="62">
        <v>24</v>
      </c>
      <c r="D48" s="57"/>
      <c r="E48" s="58" t="str">
        <f t="shared" si="0"/>
        <v/>
      </c>
      <c r="F48" s="59">
        <v>2</v>
      </c>
      <c r="G48" s="60" t="s">
        <v>223</v>
      </c>
      <c r="H48" s="61" t="s">
        <v>222</v>
      </c>
      <c r="I48" s="54">
        <v>1</v>
      </c>
      <c r="J48" s="31"/>
      <c r="K48" s="31"/>
      <c r="L48" s="31"/>
      <c r="M48" s="17"/>
      <c r="S48" s="6">
        <f t="shared" si="1"/>
        <v>1</v>
      </c>
    </row>
    <row r="49" spans="2:19">
      <c r="B49" s="48">
        <v>25</v>
      </c>
      <c r="C49" s="62">
        <v>25</v>
      </c>
      <c r="D49" s="57"/>
      <c r="E49" s="58" t="str">
        <f t="shared" si="0"/>
        <v/>
      </c>
      <c r="F49" s="59">
        <v>1</v>
      </c>
      <c r="G49" s="60" t="s">
        <v>223</v>
      </c>
      <c r="H49" s="61" t="s">
        <v>222</v>
      </c>
      <c r="I49" s="54">
        <v>1</v>
      </c>
      <c r="J49" s="31"/>
      <c r="K49" s="31"/>
      <c r="L49" s="31"/>
      <c r="M49" s="17"/>
      <c r="S49" s="6">
        <f t="shared" si="1"/>
        <v>1</v>
      </c>
    </row>
    <row r="50" spans="2:19">
      <c r="B50" s="55">
        <v>26</v>
      </c>
      <c r="C50" s="62">
        <v>26</v>
      </c>
      <c r="D50" s="57"/>
      <c r="E50" s="58" t="str">
        <f t="shared" si="0"/>
        <v/>
      </c>
      <c r="F50" s="59">
        <v>2</v>
      </c>
      <c r="G50" s="60" t="s">
        <v>224</v>
      </c>
      <c r="H50" s="61" t="s">
        <v>222</v>
      </c>
      <c r="I50" s="54">
        <v>2</v>
      </c>
      <c r="J50" s="31"/>
      <c r="K50" s="31"/>
      <c r="L50" s="31"/>
      <c r="M50" s="17"/>
      <c r="S50" s="6">
        <f t="shared" si="1"/>
        <v>1</v>
      </c>
    </row>
    <row r="51" spans="2:19">
      <c r="B51" s="48">
        <v>27</v>
      </c>
      <c r="C51" s="62">
        <v>27</v>
      </c>
      <c r="D51" s="57"/>
      <c r="E51" s="58" t="str">
        <f t="shared" si="0"/>
        <v/>
      </c>
      <c r="F51" s="59">
        <v>1</v>
      </c>
      <c r="G51" s="60" t="s">
        <v>231</v>
      </c>
      <c r="H51" s="61" t="s">
        <v>222</v>
      </c>
      <c r="I51" s="54">
        <v>1</v>
      </c>
      <c r="J51" s="31"/>
      <c r="K51" s="31"/>
      <c r="L51" s="31"/>
      <c r="M51" s="17"/>
      <c r="S51" s="6">
        <f t="shared" si="1"/>
        <v>1</v>
      </c>
    </row>
    <row r="52" spans="2:19">
      <c r="B52" s="55">
        <v>28</v>
      </c>
      <c r="C52" s="62"/>
      <c r="D52" s="57"/>
      <c r="E52" s="58" t="str">
        <f t="shared" si="0"/>
        <v/>
      </c>
      <c r="F52" s="59"/>
      <c r="G52" s="60"/>
      <c r="H52" s="61"/>
      <c r="I52" s="54"/>
      <c r="J52" s="31"/>
      <c r="K52" s="31"/>
      <c r="L52" s="31"/>
      <c r="M52" s="17"/>
      <c r="S52" s="6">
        <f t="shared" si="1"/>
        <v>0</v>
      </c>
    </row>
    <row r="53" spans="2:19">
      <c r="B53" s="48">
        <v>29</v>
      </c>
      <c r="C53" s="62"/>
      <c r="D53" s="57"/>
      <c r="E53" s="58" t="str">
        <f t="shared" si="0"/>
        <v/>
      </c>
      <c r="F53" s="59"/>
      <c r="G53" s="60"/>
      <c r="H53" s="61"/>
      <c r="I53" s="54"/>
      <c r="J53" s="31"/>
      <c r="K53" s="31"/>
      <c r="L53" s="31"/>
      <c r="M53" s="17"/>
      <c r="S53" s="6">
        <f t="shared" si="1"/>
        <v>0</v>
      </c>
    </row>
    <row r="54" spans="2:19">
      <c r="B54" s="55">
        <v>30</v>
      </c>
      <c r="C54" s="62"/>
      <c r="D54" s="57"/>
      <c r="E54" s="58" t="str">
        <f t="shared" si="0"/>
        <v/>
      </c>
      <c r="F54" s="59"/>
      <c r="G54" s="60"/>
      <c r="H54" s="61"/>
      <c r="I54" s="54"/>
      <c r="J54" s="31"/>
      <c r="K54" s="31"/>
      <c r="L54" s="31"/>
      <c r="M54" s="17"/>
      <c r="S54" s="6">
        <f t="shared" si="1"/>
        <v>0</v>
      </c>
    </row>
    <row r="55" spans="2:19">
      <c r="B55" s="48">
        <v>31</v>
      </c>
      <c r="C55" s="62"/>
      <c r="D55" s="57"/>
      <c r="E55" s="58" t="str">
        <f t="shared" si="0"/>
        <v/>
      </c>
      <c r="F55" s="59"/>
      <c r="G55" s="60"/>
      <c r="H55" s="61"/>
      <c r="I55" s="54"/>
      <c r="J55" s="31"/>
      <c r="K55" s="31"/>
      <c r="L55" s="31"/>
      <c r="M55" s="17"/>
      <c r="S55" s="6">
        <f t="shared" si="1"/>
        <v>0</v>
      </c>
    </row>
    <row r="56" spans="2:19">
      <c r="B56" s="55">
        <v>32</v>
      </c>
      <c r="C56" s="62"/>
      <c r="D56" s="57"/>
      <c r="E56" s="58" t="str">
        <f t="shared" si="0"/>
        <v/>
      </c>
      <c r="F56" s="59"/>
      <c r="G56" s="60"/>
      <c r="H56" s="61"/>
      <c r="I56" s="54"/>
      <c r="J56" s="31"/>
      <c r="K56" s="31"/>
      <c r="L56" s="31"/>
      <c r="M56" s="17"/>
      <c r="S56" s="6">
        <f t="shared" si="1"/>
        <v>0</v>
      </c>
    </row>
    <row r="57" spans="2:19">
      <c r="B57" s="48">
        <v>33</v>
      </c>
      <c r="C57" s="62"/>
      <c r="D57" s="57"/>
      <c r="E57" s="58" t="str">
        <f t="shared" si="0"/>
        <v/>
      </c>
      <c r="F57" s="59"/>
      <c r="G57" s="60"/>
      <c r="H57" s="61"/>
      <c r="I57" s="54"/>
      <c r="M57" s="17"/>
      <c r="S57" s="6">
        <f t="shared" si="1"/>
        <v>0</v>
      </c>
    </row>
    <row r="58" spans="2:19">
      <c r="B58" s="55">
        <v>34</v>
      </c>
      <c r="C58" s="62"/>
      <c r="D58" s="57"/>
      <c r="E58" s="58" t="str">
        <f t="shared" si="0"/>
        <v/>
      </c>
      <c r="F58" s="59"/>
      <c r="G58" s="60"/>
      <c r="H58" s="61"/>
      <c r="I58" s="54"/>
      <c r="M58" s="17"/>
      <c r="S58" s="6">
        <f t="shared" si="1"/>
        <v>0</v>
      </c>
    </row>
    <row r="59" spans="2:19">
      <c r="B59" s="48">
        <v>35</v>
      </c>
      <c r="C59" s="62"/>
      <c r="D59" s="57"/>
      <c r="E59" s="58" t="str">
        <f t="shared" si="0"/>
        <v/>
      </c>
      <c r="F59" s="59"/>
      <c r="G59" s="60"/>
      <c r="H59" s="61"/>
      <c r="I59" s="54"/>
      <c r="M59" s="17"/>
      <c r="S59" s="6">
        <f t="shared" si="1"/>
        <v>0</v>
      </c>
    </row>
    <row r="60" spans="2:19">
      <c r="B60" s="55">
        <v>36</v>
      </c>
      <c r="C60" s="62"/>
      <c r="D60" s="57"/>
      <c r="E60" s="58" t="str">
        <f t="shared" si="0"/>
        <v/>
      </c>
      <c r="F60" s="59"/>
      <c r="G60" s="60"/>
      <c r="H60" s="61"/>
      <c r="I60" s="54"/>
      <c r="M60" s="17"/>
      <c r="S60" s="6">
        <f t="shared" si="1"/>
        <v>0</v>
      </c>
    </row>
    <row r="61" spans="2:19">
      <c r="B61" s="48">
        <v>37</v>
      </c>
      <c r="C61" s="62"/>
      <c r="D61" s="57"/>
      <c r="E61" s="58" t="str">
        <f t="shared" si="0"/>
        <v/>
      </c>
      <c r="F61" s="59"/>
      <c r="G61" s="60"/>
      <c r="H61" s="61"/>
      <c r="I61" s="54"/>
      <c r="M61" s="17"/>
      <c r="S61" s="6">
        <f t="shared" si="1"/>
        <v>0</v>
      </c>
    </row>
    <row r="62" spans="2:19">
      <c r="B62" s="55">
        <v>38</v>
      </c>
      <c r="C62" s="62"/>
      <c r="D62" s="57"/>
      <c r="E62" s="58" t="str">
        <f t="shared" si="0"/>
        <v/>
      </c>
      <c r="F62" s="59"/>
      <c r="G62" s="60"/>
      <c r="H62" s="61"/>
      <c r="I62" s="54"/>
      <c r="M62" s="17"/>
      <c r="S62" s="6">
        <f t="shared" si="1"/>
        <v>0</v>
      </c>
    </row>
    <row r="63" spans="2:19">
      <c r="B63" s="48">
        <v>39</v>
      </c>
      <c r="C63" s="62"/>
      <c r="D63" s="57"/>
      <c r="E63" s="58" t="str">
        <f t="shared" si="0"/>
        <v/>
      </c>
      <c r="F63" s="59"/>
      <c r="G63" s="60"/>
      <c r="H63" s="61"/>
      <c r="I63" s="54"/>
      <c r="M63" s="17"/>
      <c r="S63" s="6">
        <f t="shared" si="1"/>
        <v>0</v>
      </c>
    </row>
    <row r="64" spans="2:19">
      <c r="B64" s="55">
        <v>40</v>
      </c>
      <c r="C64" s="62"/>
      <c r="D64" s="57"/>
      <c r="E64" s="58" t="str">
        <f t="shared" si="0"/>
        <v/>
      </c>
      <c r="F64" s="59"/>
      <c r="G64" s="60"/>
      <c r="H64" s="61"/>
      <c r="I64" s="54"/>
      <c r="M64" s="17"/>
      <c r="S64" s="6">
        <f t="shared" si="1"/>
        <v>0</v>
      </c>
    </row>
    <row r="65" spans="1:13">
      <c r="A65" s="1"/>
      <c r="B65" s="63"/>
      <c r="C65" s="64"/>
      <c r="D65" s="1"/>
      <c r="M65" s="17"/>
    </row>
    <row r="66" spans="1:13">
      <c r="A66" s="1"/>
      <c r="B66" s="1"/>
      <c r="C66" s="64"/>
      <c r="D66" s="1"/>
      <c r="M66" s="17"/>
    </row>
    <row r="67" spans="1:13">
      <c r="M67" s="17"/>
    </row>
    <row r="68" spans="1:13">
      <c r="M68" s="17"/>
    </row>
    <row r="69" spans="1:13">
      <c r="M69" s="17"/>
    </row>
    <row r="70" spans="1:13">
      <c r="M70" s="17"/>
    </row>
    <row r="71" spans="1:13">
      <c r="M71" s="17"/>
    </row>
    <row r="72" spans="1:13">
      <c r="M72" s="17"/>
    </row>
    <row r="73" spans="1:13">
      <c r="M73" s="17"/>
    </row>
    <row r="74" spans="1:13">
      <c r="M74" s="17"/>
    </row>
    <row r="75" spans="1:13">
      <c r="M75" s="17"/>
    </row>
    <row r="76" spans="1:13">
      <c r="M76" s="17"/>
    </row>
    <row r="77" spans="1:13">
      <c r="M77" s="17"/>
    </row>
    <row r="78" spans="1:13">
      <c r="M78" s="17"/>
    </row>
    <row r="79" spans="1:13">
      <c r="M79" s="17"/>
    </row>
    <row r="80" spans="1:13">
      <c r="M80" s="17"/>
    </row>
    <row r="81" spans="13:13">
      <c r="M81" s="17"/>
    </row>
    <row r="82" spans="13:13">
      <c r="M82" s="17"/>
    </row>
    <row r="83" spans="13:13">
      <c r="M83" s="17"/>
    </row>
    <row r="84" spans="13:13">
      <c r="M84" s="17"/>
    </row>
    <row r="85" spans="13:13">
      <c r="M85" s="17"/>
    </row>
    <row r="86" spans="13:13">
      <c r="M86" s="17"/>
    </row>
    <row r="87" spans="13:13">
      <c r="M87" s="17"/>
    </row>
    <row r="88" spans="13:13">
      <c r="M88" s="17"/>
    </row>
    <row r="89" spans="13:13">
      <c r="M89" s="17"/>
    </row>
    <row r="90" spans="13:13">
      <c r="M90" s="17"/>
    </row>
    <row r="91" spans="13:13">
      <c r="M91" s="17"/>
    </row>
    <row r="92" spans="13:13">
      <c r="M92" s="17"/>
    </row>
    <row r="93" spans="13:13">
      <c r="M93" s="17"/>
    </row>
    <row r="94" spans="13:13">
      <c r="M94" s="17"/>
    </row>
    <row r="95" spans="13:13">
      <c r="M95" s="17"/>
    </row>
    <row r="96" spans="13:13">
      <c r="M96" s="17"/>
    </row>
    <row r="97" spans="13:13">
      <c r="M97" s="17"/>
    </row>
    <row r="98" spans="13:13">
      <c r="M98" s="17"/>
    </row>
    <row r="99" spans="13:13">
      <c r="M99" s="17"/>
    </row>
    <row r="100" spans="13:13">
      <c r="M100" s="17"/>
    </row>
    <row r="101" spans="13:13">
      <c r="M101" s="17"/>
    </row>
    <row r="102" spans="13:13">
      <c r="M102" s="17"/>
    </row>
    <row r="103" spans="13:13">
      <c r="M103" s="17"/>
    </row>
    <row r="104" spans="13:13">
      <c r="M104" s="17"/>
    </row>
    <row r="105" spans="13:13">
      <c r="M105" s="17"/>
    </row>
    <row r="106" spans="13:13">
      <c r="M106" s="17"/>
    </row>
    <row r="107" spans="13:13">
      <c r="M107" s="17"/>
    </row>
    <row r="108" spans="13:13">
      <c r="M108" s="17"/>
    </row>
    <row r="109" spans="13:13">
      <c r="M109" s="17"/>
    </row>
    <row r="110" spans="13:13">
      <c r="M110" s="17"/>
    </row>
    <row r="111" spans="13:13">
      <c r="M111" s="17"/>
    </row>
  </sheetData>
  <sheetProtection password="C621" sheet="1" objects="1" scenarios="1" selectLockedCells="1"/>
  <protectedRanges>
    <protectedRange sqref="G1 I1 E3 C25:D64 F25:I64" name="Диапазон1"/>
  </protectedRanges>
  <mergeCells count="10">
    <mergeCell ref="B3:D3"/>
    <mergeCell ref="E3:I3"/>
    <mergeCell ref="B6:I6"/>
    <mergeCell ref="B8:B11"/>
    <mergeCell ref="C8:C11"/>
    <mergeCell ref="D8:D11"/>
    <mergeCell ref="E8:E11"/>
    <mergeCell ref="F8:F11"/>
    <mergeCell ref="G8:H11"/>
    <mergeCell ref="I8:I11"/>
  </mergeCells>
  <conditionalFormatting sqref="G1 I1 E3:I3">
    <cfRule type="expression" dxfId="14" priority="6" stopIfTrue="1">
      <formula>ISBLANK(E1)</formula>
    </cfRule>
  </conditionalFormatting>
  <conditionalFormatting sqref="C12:D24 F12:I24 C52:D64 C25:C51 F52:I64">
    <cfRule type="expression" dxfId="13" priority="8" stopIfTrue="1">
      <formula>AND(OR(COUNTA($C12:$D12)&lt;&gt;0,COUNTA($F12:$I12)&lt;&gt;0),ISBLANK(C12))</formula>
    </cfRule>
  </conditionalFormatting>
  <conditionalFormatting sqref="D48:D51">
    <cfRule type="expression" dxfId="12" priority="3" stopIfTrue="1">
      <formula>AND(OR(COUNTA($C48:$D48)&lt;&gt;0,COUNTA($F48:$I48)&lt;&gt;0),ISBLANK(D48))</formula>
    </cfRule>
  </conditionalFormatting>
  <conditionalFormatting sqref="D25:D47">
    <cfRule type="expression" dxfId="11" priority="2" stopIfTrue="1">
      <formula>AND(OR(COUNTA($B25:$C25)&lt;&gt;0,COUNTA($E25:$J25)&lt;&gt;0),ISBLANK(D25))</formula>
    </cfRule>
  </conditionalFormatting>
  <conditionalFormatting sqref="F25:I51">
    <cfRule type="expression" dxfId="10" priority="1" stopIfTrue="1">
      <formula>AND(OR(COUNTA($C25:$D25)&lt;&gt;0,COUNTA($F25:$I25)&lt;&gt;0),ISBLANK(F25))</formula>
    </cfRule>
  </conditionalFormatting>
  <dataValidations xWindow="500" yWindow="559" count="11">
    <dataValidation type="list" allowBlank="1" showDropDown="1" showInputMessage="1" showErrorMessage="1" promptTitle="Код класса" prompt=" " sqref="I1">
      <formula1>$N$7:$N$35</formula1>
    </dataValidation>
    <dataValidation type="whole" allowBlank="1" showInputMessage="1" showErrorMessage="1" promptTitle="Выполнение работы" prompt="Введите номер варианта - 1 ._x000a_Введите 0, если учащийся не выполнял работу (не принимал участия)_x000a_" sqref="I12:I24">
      <formula1>0</formula1>
      <formula2>1</formula2>
    </dataValidation>
    <dataValidation type="list" allowBlank="1" showInputMessage="1" showErrorMessage="1" promptTitle="Год рождения" prompt="Выберите год рождения из списка" sqref="H12:H64">
      <formula1>"01,02,03,04,05"</formula1>
    </dataValidation>
    <dataValidation allowBlank="1" showInputMessage="1" showErrorMessage="1" promptTitle="Код учащегося" prompt="Данное поле заполняется автоматически" sqref="E12:E64"/>
    <dataValidation type="whole" allowBlank="1" showInputMessage="1" showErrorMessage="1" promptTitle="Номер по журналу" prompt=" " sqref="C12:C64">
      <formula1>1</formula1>
      <formula2>99</formula2>
    </dataValidation>
    <dataValidation type="whole" allowBlank="1" showInputMessage="1" showErrorMessage="1" promptTitle="Анкета учителя" prompt="1 - анкета для учителя заполнена_x000a_0 - анкета для учителя не заполнена" sqref="F5">
      <formula1>0</formula1>
      <formula2>1</formula2>
    </dataValidation>
    <dataValidation type="textLength" allowBlank="1" showInputMessage="1" showErrorMessage="1" promptTitle="Код школы" prompt=" " sqref="G1">
      <formula1>6</formula1>
      <formula2>6</formula2>
    </dataValidation>
    <dataValidation allowBlank="1" showInputMessage="1" showErrorMessage="1" promptTitle="Фамилия, Имя учащегося" prompt=" " sqref="D12:D64"/>
    <dataValidation type="list" allowBlank="1" showInputMessage="1" showErrorMessage="1" promptTitle="Месяц рождения" prompt="Выберите месяц из списка" sqref="G12:G64">
      <formula1>"01,02,03,04,05,06,07,08,09,10,11,12"</formula1>
    </dataValidation>
    <dataValidation type="whole" allowBlank="1" showInputMessage="1" showErrorMessage="1" promptTitle="Пол" prompt="1-Ж_x000a_2-М" sqref="F12:F64">
      <formula1>1</formula1>
      <formula2>2</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dimension ref="A1:K43"/>
  <sheetViews>
    <sheetView workbookViewId="0">
      <selection activeCell="C3" sqref="C3:K3"/>
    </sheetView>
  </sheetViews>
  <sheetFormatPr defaultRowHeight="12.75"/>
  <cols>
    <col min="1" max="1" width="46.85546875" customWidth="1"/>
    <col min="5" max="8" width="12" customWidth="1"/>
  </cols>
  <sheetData>
    <row r="1" spans="1:11">
      <c r="B1" s="409" t="s">
        <v>207</v>
      </c>
      <c r="C1" s="409"/>
      <c r="D1" s="409"/>
    </row>
    <row r="2" spans="1:11" ht="38.25">
      <c r="A2" s="184" t="s">
        <v>139</v>
      </c>
      <c r="B2" s="276" t="s">
        <v>55</v>
      </c>
      <c r="C2" s="277" t="s">
        <v>135</v>
      </c>
      <c r="D2" s="277" t="s">
        <v>132</v>
      </c>
      <c r="E2" s="139" t="s">
        <v>53</v>
      </c>
      <c r="F2" s="139" t="s">
        <v>135</v>
      </c>
      <c r="G2" s="139" t="s">
        <v>132</v>
      </c>
      <c r="H2" s="139" t="s">
        <v>206</v>
      </c>
      <c r="I2" s="139" t="s">
        <v>133</v>
      </c>
      <c r="J2" s="139" t="s">
        <v>134</v>
      </c>
      <c r="K2" s="139" t="s">
        <v>131</v>
      </c>
    </row>
    <row r="3" spans="1:11" ht="25.5">
      <c r="A3" s="139" t="s">
        <v>136</v>
      </c>
      <c r="B3" s="189">
        <v>0</v>
      </c>
      <c r="C3" s="189">
        <f>Ответы_учащихся!$AX$24</f>
        <v>0.63456790123456785</v>
      </c>
      <c r="D3" s="189">
        <f>Ответы_учащихся!$AZ$24</f>
        <v>0.62962962962962965</v>
      </c>
      <c r="E3" s="185">
        <f>(IF(Ответы_учащихся!C25="",NA(),Ответы_учащихся!$AV$24))</f>
        <v>0.63285024154589364</v>
      </c>
      <c r="F3" s="185">
        <f>(IF(Ответы_учащихся!C25="",NA(),Ответы_учащихся!$AX$24))</f>
        <v>0.63456790123456785</v>
      </c>
      <c r="G3" s="185">
        <f>(IF(Ответы_учащихся!C25="",NA(),Ответы_учащихся!$AZ$24))</f>
        <v>0.62962962962962965</v>
      </c>
      <c r="H3" s="185">
        <f>IF(Ответы_учащихся!AV25="",NA(),Ответы_учащихся!AV25)</f>
        <v>0.82608695652173914</v>
      </c>
      <c r="I3" s="191">
        <f>IF(Ответы_учащихся!AX25="",NA(),Ответы_учащихся!AX25)</f>
        <v>0.73333333333333328</v>
      </c>
      <c r="J3" s="185">
        <f>IF(Ответы_учащихся!AZ25="",NA(),Ответы_учащихся!AZ25)</f>
        <v>1</v>
      </c>
      <c r="K3">
        <f>IF(Ответы_учащихся!D25="УЧЕНИК НЕ ВЫПОЛНЯЛ РАБОТУ",NA(),Ответы_учащихся!C25)</f>
        <v>1</v>
      </c>
    </row>
    <row r="4" spans="1:11" ht="25.5">
      <c r="A4" s="139" t="s">
        <v>137</v>
      </c>
      <c r="B4" s="190">
        <v>2.5000000000000001E-2</v>
      </c>
      <c r="C4" s="189">
        <f>Ответы_учащихся!$AX$24</f>
        <v>0.63456790123456785</v>
      </c>
      <c r="D4" s="189">
        <f>Ответы_учащихся!$AZ$24</f>
        <v>0.62962962962962965</v>
      </c>
      <c r="E4" s="185">
        <f>(IF(Ответы_учащихся!C26="",NA(),Ответы_учащихся!$AV$24))</f>
        <v>0.63285024154589364</v>
      </c>
      <c r="F4" s="185">
        <f>(IF(Ответы_учащихся!C26="",NA(),Ответы_учащихся!$AX$24))</f>
        <v>0.63456790123456785</v>
      </c>
      <c r="G4" s="185">
        <f>(IF(Ответы_учащихся!C26="",NA(),Ответы_учащихся!$AZ$24))</f>
        <v>0.62962962962962965</v>
      </c>
      <c r="H4" s="185">
        <f>IF(Ответы_учащихся!AV26="",NA(),Ответы_учащихся!AV26)</f>
        <v>0.2608695652173913</v>
      </c>
      <c r="I4" s="191">
        <f>IF(Ответы_учащихся!AX26="",NA(),Ответы_учащихся!AX26)</f>
        <v>0.4</v>
      </c>
      <c r="J4" s="185">
        <f>IF(Ответы_учащихся!AZ26="",NA(),Ответы_учащихся!AZ26)</f>
        <v>0</v>
      </c>
      <c r="K4">
        <f>IF(Ответы_учащихся!D26="УЧЕНИК НЕ ВЫПОЛНЯЛ РАБОТУ",NA(),Ответы_учащихся!C26)</f>
        <v>2</v>
      </c>
    </row>
    <row r="5" spans="1:11">
      <c r="A5" t="s">
        <v>52</v>
      </c>
      <c r="B5" s="189">
        <v>0.05</v>
      </c>
      <c r="C5" s="189">
        <f>Ответы_учащихся!$AX$24</f>
        <v>0.63456790123456785</v>
      </c>
      <c r="D5" s="189">
        <f>Ответы_учащихся!$AZ$24</f>
        <v>0.62962962962962965</v>
      </c>
      <c r="E5" s="185">
        <f>(IF(Ответы_учащихся!C27="",NA(),Ответы_учащихся!$AV$24))</f>
        <v>0.63285024154589364</v>
      </c>
      <c r="F5" s="185">
        <f>(IF(Ответы_учащихся!C27="",NA(),Ответы_учащихся!$AX$24))</f>
        <v>0.63456790123456785</v>
      </c>
      <c r="G5" s="185">
        <f>(IF(Ответы_учащихся!C27="",NA(),Ответы_учащихся!$AZ$24))</f>
        <v>0.62962962962962965</v>
      </c>
      <c r="H5" s="185">
        <f>IF(Ответы_учащихся!AV27="",NA(),Ответы_учащихся!AV27)</f>
        <v>0.91304347826086951</v>
      </c>
      <c r="I5" s="191">
        <f>IF(Ответы_учащихся!AX27="",NA(),Ответы_учащихся!AX27)</f>
        <v>0.8666666666666667</v>
      </c>
      <c r="J5" s="185">
        <f>IF(Ответы_учащихся!AZ27="",NA(),Ответы_учащихся!AZ27)</f>
        <v>1</v>
      </c>
      <c r="K5">
        <f>IF(Ответы_учащихся!D27="УЧЕНИК НЕ ВЫПОЛНЯЛ РАБОТУ",NA(),Ответы_учащихся!C27)</f>
        <v>3</v>
      </c>
    </row>
    <row r="6" spans="1:11">
      <c r="B6" s="190">
        <v>7.4999999999999997E-2</v>
      </c>
      <c r="C6" s="189">
        <f>Ответы_учащихся!$AX$24</f>
        <v>0.63456790123456785</v>
      </c>
      <c r="D6" s="189">
        <f>Ответы_учащихся!$AZ$24</f>
        <v>0.62962962962962965</v>
      </c>
      <c r="E6" s="185">
        <f>(IF(Ответы_учащихся!C28="",NA(),Ответы_учащихся!$AV$24))</f>
        <v>0.63285024154589364</v>
      </c>
      <c r="F6" s="185">
        <f>(IF(Ответы_учащихся!C28="",NA(),Ответы_учащихся!$AX$24))</f>
        <v>0.63456790123456785</v>
      </c>
      <c r="G6" s="185">
        <f>(IF(Ответы_учащихся!C28="",NA(),Ответы_учащихся!$AZ$24))</f>
        <v>0.62962962962962965</v>
      </c>
      <c r="H6" s="185">
        <f>IF(Ответы_учащихся!AV28="",NA(),Ответы_учащихся!AV28)</f>
        <v>0.73913043478260865</v>
      </c>
      <c r="I6" s="191">
        <f>IF(Ответы_учащихся!AX28="",NA(),Ответы_учащихся!AX28)</f>
        <v>0.66666666666666663</v>
      </c>
      <c r="J6" s="185">
        <f>IF(Ответы_учащихся!AZ28="",NA(),Ответы_учащихся!AZ28)</f>
        <v>0.8571428571428571</v>
      </c>
      <c r="K6">
        <f>IF(Ответы_учащихся!D28="УЧЕНИК НЕ ВЫПОЛНЯЛ РАБОТУ",NA(),Ответы_учащихся!C28)</f>
        <v>4</v>
      </c>
    </row>
    <row r="7" spans="1:11">
      <c r="B7" s="189">
        <v>0.1</v>
      </c>
      <c r="C7" s="189">
        <f>Ответы_учащихся!$AX$24</f>
        <v>0.63456790123456785</v>
      </c>
      <c r="D7" s="189">
        <f>Ответы_учащихся!$AZ$24</f>
        <v>0.62962962962962965</v>
      </c>
      <c r="E7" s="185">
        <f>(IF(Ответы_учащихся!C29="",NA(),Ответы_учащихся!$AV$24))</f>
        <v>0.63285024154589364</v>
      </c>
      <c r="F7" s="185">
        <f>(IF(Ответы_учащихся!C29="",NA(),Ответы_учащихся!$AX$24))</f>
        <v>0.63456790123456785</v>
      </c>
      <c r="G7" s="185">
        <f>(IF(Ответы_учащихся!C29="",NA(),Ответы_учащихся!$AZ$24))</f>
        <v>0.62962962962962965</v>
      </c>
      <c r="H7" s="185">
        <f>IF(Ответы_учащихся!AV29="",NA(),Ответы_учащихся!AV29)</f>
        <v>0.82608695652173914</v>
      </c>
      <c r="I7" s="191">
        <f>IF(Ответы_учащихся!AX29="",NA(),Ответы_учащихся!AX29)</f>
        <v>0.93333333333333335</v>
      </c>
      <c r="J7" s="185">
        <f>IF(Ответы_учащихся!AZ29="",NA(),Ответы_учащихся!AZ29)</f>
        <v>0.5714285714285714</v>
      </c>
      <c r="K7">
        <f>IF(Ответы_учащихся!D29="УЧЕНИК НЕ ВЫПОЛНЯЛ РАБОТУ",NA(),Ответы_учащихся!C29)</f>
        <v>5</v>
      </c>
    </row>
    <row r="8" spans="1:11">
      <c r="B8" s="190">
        <v>0.125</v>
      </c>
      <c r="C8" s="189">
        <f>Ответы_учащихся!$AX$24</f>
        <v>0.63456790123456785</v>
      </c>
      <c r="D8" s="189">
        <f>Ответы_учащихся!$AZ$24</f>
        <v>0.62962962962962965</v>
      </c>
      <c r="E8" s="185">
        <f>(IF(Ответы_учащихся!C30="",NA(),Ответы_учащихся!$AV$24))</f>
        <v>0.63285024154589364</v>
      </c>
      <c r="F8" s="185">
        <f>(IF(Ответы_учащихся!C30="",NA(),Ответы_учащихся!$AX$24))</f>
        <v>0.63456790123456785</v>
      </c>
      <c r="G8" s="185">
        <f>(IF(Ответы_учащихся!C30="",NA(),Ответы_учащихся!$AZ$24))</f>
        <v>0.62962962962962965</v>
      </c>
      <c r="H8" s="185">
        <f>IF(Ответы_учащихся!AV30="",NA(),Ответы_учащихся!AV30)</f>
        <v>0</v>
      </c>
      <c r="I8" s="191">
        <f>IF(Ответы_учащихся!AX30="",NA(),Ответы_учащихся!AX30)</f>
        <v>0</v>
      </c>
      <c r="J8" s="185">
        <f>IF(Ответы_учащихся!AZ30="",NA(),Ответы_учащихся!AZ30)</f>
        <v>0</v>
      </c>
      <c r="K8">
        <f>IF(Ответы_учащихся!D30="УЧЕНИК НЕ ВЫПОЛНЯЛ РАБОТУ",NA(),Ответы_учащихся!C30)</f>
        <v>6</v>
      </c>
    </row>
    <row r="9" spans="1:11">
      <c r="B9" s="189">
        <v>0.15</v>
      </c>
      <c r="C9" s="189">
        <f>Ответы_учащихся!$AX$24</f>
        <v>0.63456790123456785</v>
      </c>
      <c r="D9" s="189">
        <f>Ответы_учащихся!$AZ$24</f>
        <v>0.62962962962962965</v>
      </c>
      <c r="E9" s="185">
        <f>(IF(Ответы_учащихся!C31="",NA(),Ответы_учащихся!$AV$24))</f>
        <v>0.63285024154589364</v>
      </c>
      <c r="F9" s="185">
        <f>(IF(Ответы_учащихся!C31="",NA(),Ответы_учащихся!$AX$24))</f>
        <v>0.63456790123456785</v>
      </c>
      <c r="G9" s="185">
        <f>(IF(Ответы_учащихся!C31="",NA(),Ответы_учащихся!$AZ$24))</f>
        <v>0.62962962962962965</v>
      </c>
      <c r="H9" s="185">
        <f>IF(Ответы_учащихся!AV31="",NA(),Ответы_учащихся!AV31)</f>
        <v>0.65217391304347827</v>
      </c>
      <c r="I9" s="191">
        <f>IF(Ответы_учащихся!AX31="",NA(),Ответы_учащихся!AX31)</f>
        <v>0.6</v>
      </c>
      <c r="J9" s="185">
        <f>IF(Ответы_учащихся!AZ31="",NA(),Ответы_учащихся!AZ31)</f>
        <v>0.7142857142857143</v>
      </c>
      <c r="K9">
        <f>IF(Ответы_учащихся!D31="УЧЕНИК НЕ ВЫПОЛНЯЛ РАБОТУ",NA(),Ответы_учащихся!C31)</f>
        <v>7</v>
      </c>
    </row>
    <row r="10" spans="1:11">
      <c r="B10" s="190">
        <v>0.17499999999999999</v>
      </c>
      <c r="C10" s="189">
        <f>Ответы_учащихся!$AX$24</f>
        <v>0.63456790123456785</v>
      </c>
      <c r="D10" s="189">
        <f>Ответы_учащихся!$AZ$24</f>
        <v>0.62962962962962965</v>
      </c>
      <c r="E10" s="185">
        <f>(IF(Ответы_учащихся!C32="",NA(),Ответы_учащихся!$AV$24))</f>
        <v>0.63285024154589364</v>
      </c>
      <c r="F10" s="185">
        <f>(IF(Ответы_учащихся!C32="",NA(),Ответы_учащихся!$AX$24))</f>
        <v>0.63456790123456785</v>
      </c>
      <c r="G10" s="185">
        <f>(IF(Ответы_учащихся!C32="",NA(),Ответы_учащихся!$AZ$24))</f>
        <v>0.62962962962962965</v>
      </c>
      <c r="H10" s="185">
        <f>IF(Ответы_учащихся!AV32="",NA(),Ответы_учащихся!AV32)</f>
        <v>0.73913043478260865</v>
      </c>
      <c r="I10" s="191">
        <f>IF(Ответы_учащихся!AX32="",NA(),Ответы_учащихся!AX32)</f>
        <v>0.66666666666666663</v>
      </c>
      <c r="J10" s="185">
        <f>IF(Ответы_учащихся!AZ32="",NA(),Ответы_учащихся!AZ32)</f>
        <v>0.8571428571428571</v>
      </c>
      <c r="K10">
        <f>IF(Ответы_учащихся!D32="УЧЕНИК НЕ ВЫПОЛНЯЛ РАБОТУ",NA(),Ответы_учащихся!C32)</f>
        <v>8</v>
      </c>
    </row>
    <row r="11" spans="1:11">
      <c r="B11" s="189">
        <v>0.2</v>
      </c>
      <c r="C11" s="189">
        <f>Ответы_учащихся!$AX$24</f>
        <v>0.63456790123456785</v>
      </c>
      <c r="D11" s="189">
        <f>Ответы_учащихся!$AZ$24</f>
        <v>0.62962962962962965</v>
      </c>
      <c r="E11" s="185">
        <f>(IF(Ответы_учащихся!C33="",NA(),Ответы_учащихся!$AV$24))</f>
        <v>0.63285024154589364</v>
      </c>
      <c r="F11" s="185">
        <f>(IF(Ответы_учащихся!C33="",NA(),Ответы_учащихся!$AX$24))</f>
        <v>0.63456790123456785</v>
      </c>
      <c r="G11" s="185">
        <f>(IF(Ответы_учащихся!C33="",NA(),Ответы_учащихся!$AZ$24))</f>
        <v>0.62962962962962965</v>
      </c>
      <c r="H11" s="185">
        <f>IF(Ответы_учащихся!AV33="",NA(),Ответы_учащихся!AV33)</f>
        <v>0.91304347826086951</v>
      </c>
      <c r="I11" s="191">
        <f>IF(Ответы_учащихся!AX33="",NA(),Ответы_учащихся!AX33)</f>
        <v>0.8666666666666667</v>
      </c>
      <c r="J11" s="185">
        <f>IF(Ответы_учащихся!AZ33="",NA(),Ответы_учащихся!AZ33)</f>
        <v>1</v>
      </c>
      <c r="K11">
        <f>IF(Ответы_учащихся!D33="УЧЕНИК НЕ ВЫПОЛНЯЛ РАБОТУ",NA(),Ответы_учащихся!C33)</f>
        <v>9</v>
      </c>
    </row>
    <row r="12" spans="1:11">
      <c r="B12" s="190">
        <v>0.22500000000000001</v>
      </c>
      <c r="C12" s="189">
        <f>Ответы_учащихся!$AX$24</f>
        <v>0.63456790123456785</v>
      </c>
      <c r="D12" s="189">
        <f>Ответы_учащихся!$AZ$24</f>
        <v>0.62962962962962965</v>
      </c>
      <c r="E12" s="185">
        <f>(IF(Ответы_учащихся!C34="",NA(),Ответы_учащихся!$AV$24))</f>
        <v>0.63285024154589364</v>
      </c>
      <c r="F12" s="185">
        <f>(IF(Ответы_учащихся!C34="",NA(),Ответы_учащихся!$AX$24))</f>
        <v>0.63456790123456785</v>
      </c>
      <c r="G12" s="185">
        <f>(IF(Ответы_учащихся!C34="",NA(),Ответы_учащихся!$AZ$24))</f>
        <v>0.62962962962962965</v>
      </c>
      <c r="H12" s="185">
        <f>IF(Ответы_учащихся!AV34="",NA(),Ответы_учащихся!AV34)</f>
        <v>0.65217391304347827</v>
      </c>
      <c r="I12" s="191">
        <f>IF(Ответы_учащихся!AX34="",NA(),Ответы_учащихся!AX34)</f>
        <v>0.73333333333333328</v>
      </c>
      <c r="J12" s="185">
        <f>IF(Ответы_учащихся!AZ34="",NA(),Ответы_учащихся!AZ34)</f>
        <v>0.5714285714285714</v>
      </c>
      <c r="K12">
        <f>IF(Ответы_учащихся!D34="УЧЕНИК НЕ ВЫПОЛНЯЛ РАБОТУ",NA(),Ответы_учащихся!C34)</f>
        <v>10</v>
      </c>
    </row>
    <row r="13" spans="1:11">
      <c r="B13" s="189">
        <v>0.25</v>
      </c>
      <c r="C13" s="189">
        <f>Ответы_учащихся!$AX$24</f>
        <v>0.63456790123456785</v>
      </c>
      <c r="D13" s="189">
        <f>Ответы_учащихся!$AZ$24</f>
        <v>0.62962962962962965</v>
      </c>
      <c r="E13" s="185">
        <f>(IF(Ответы_учащихся!C35="",NA(),Ответы_учащихся!$AV$24))</f>
        <v>0.63285024154589364</v>
      </c>
      <c r="F13" s="185">
        <f>(IF(Ответы_учащихся!C35="",NA(),Ответы_учащихся!$AX$24))</f>
        <v>0.63456790123456785</v>
      </c>
      <c r="G13" s="185">
        <f>(IF(Ответы_учащихся!C35="",NA(),Ответы_учащихся!$AZ$24))</f>
        <v>0.62962962962962965</v>
      </c>
      <c r="H13" s="185">
        <f>IF(Ответы_учащихся!AV35="",NA(),Ответы_учащихся!AV35)</f>
        <v>0.56521739130434778</v>
      </c>
      <c r="I13" s="191">
        <f>IF(Ответы_учащихся!AX35="",NA(),Ответы_учащихся!AX35)</f>
        <v>0.6</v>
      </c>
      <c r="J13" s="185">
        <f>IF(Ответы_учащихся!AZ35="",NA(),Ответы_учащихся!AZ35)</f>
        <v>0.5714285714285714</v>
      </c>
      <c r="K13">
        <f>IF(Ответы_учащихся!D35="УЧЕНИК НЕ ВЫПОЛНЯЛ РАБОТУ",NA(),Ответы_учащихся!C35)</f>
        <v>11</v>
      </c>
    </row>
    <row r="14" spans="1:11">
      <c r="B14" s="190">
        <v>0.27500000000000002</v>
      </c>
      <c r="C14" s="189">
        <f>Ответы_учащихся!$AX$24</f>
        <v>0.63456790123456785</v>
      </c>
      <c r="D14" s="189">
        <f>Ответы_учащихся!$AZ$24</f>
        <v>0.62962962962962965</v>
      </c>
      <c r="E14" s="185">
        <f>(IF(Ответы_учащихся!C36="",NA(),Ответы_учащихся!$AV$24))</f>
        <v>0.63285024154589364</v>
      </c>
      <c r="F14" s="185">
        <f>(IF(Ответы_учащихся!C36="",NA(),Ответы_учащихся!$AX$24))</f>
        <v>0.63456790123456785</v>
      </c>
      <c r="G14" s="185">
        <f>(IF(Ответы_учащихся!C36="",NA(),Ответы_учащихся!$AZ$24))</f>
        <v>0.62962962962962965</v>
      </c>
      <c r="H14" s="185">
        <f>IF(Ответы_учащихся!AV36="",NA(),Ответы_учащихся!AV36)</f>
        <v>0.47826086956521741</v>
      </c>
      <c r="I14" s="191">
        <f>IF(Ответы_учащихся!AX36="",NA(),Ответы_учащихся!AX36)</f>
        <v>0.53333333333333333</v>
      </c>
      <c r="J14" s="185">
        <f>IF(Ответы_учащихся!AZ36="",NA(),Ответы_учащихся!AZ36)</f>
        <v>0.42857142857142855</v>
      </c>
      <c r="K14">
        <f>IF(Ответы_учащихся!D36="УЧЕНИК НЕ ВЫПОЛНЯЛ РАБОТУ",NA(),Ответы_учащихся!C36)</f>
        <v>12</v>
      </c>
    </row>
    <row r="15" spans="1:11">
      <c r="B15" s="189">
        <v>0.3</v>
      </c>
      <c r="C15" s="189">
        <f>Ответы_учащихся!$AX$24</f>
        <v>0.63456790123456785</v>
      </c>
      <c r="D15" s="189">
        <f>Ответы_учащихся!$AZ$24</f>
        <v>0.62962962962962965</v>
      </c>
      <c r="E15" s="185">
        <f>(IF(Ответы_учащихся!C37="",NA(),Ответы_учащихся!$AV$24))</f>
        <v>0.63285024154589364</v>
      </c>
      <c r="F15" s="185">
        <f>(IF(Ответы_учащихся!C37="",NA(),Ответы_учащихся!$AX$24))</f>
        <v>0.63456790123456785</v>
      </c>
      <c r="G15" s="185">
        <f>(IF(Ответы_учащихся!C37="",NA(),Ответы_учащихся!$AZ$24))</f>
        <v>0.62962962962962965</v>
      </c>
      <c r="H15" s="185">
        <f>IF(Ответы_учащихся!AV37="",NA(),Ответы_учащихся!AV37)</f>
        <v>0.95652173913043481</v>
      </c>
      <c r="I15" s="191">
        <f>IF(Ответы_учащихся!AX37="",NA(),Ответы_учащихся!AX37)</f>
        <v>0.93333333333333335</v>
      </c>
      <c r="J15" s="185">
        <f>IF(Ответы_учащихся!AZ37="",NA(),Ответы_учащихся!AZ37)</f>
        <v>1</v>
      </c>
      <c r="K15">
        <f>IF(Ответы_учащихся!D37="УЧЕНИК НЕ ВЫПОЛНЯЛ РАБОТУ",NA(),Ответы_учащихся!C37)</f>
        <v>13</v>
      </c>
    </row>
    <row r="16" spans="1:11">
      <c r="B16" s="190">
        <v>0.32500000000000001</v>
      </c>
      <c r="C16" s="189">
        <f>Ответы_учащихся!$AX$24</f>
        <v>0.63456790123456785</v>
      </c>
      <c r="D16" s="189">
        <f>Ответы_учащихся!$AZ$24</f>
        <v>0.62962962962962965</v>
      </c>
      <c r="E16" s="185">
        <f>(IF(Ответы_учащихся!C38="",NA(),Ответы_учащихся!$AV$24))</f>
        <v>0.63285024154589364</v>
      </c>
      <c r="F16" s="185">
        <f>(IF(Ответы_учащихся!C38="",NA(),Ответы_учащихся!$AX$24))</f>
        <v>0.63456790123456785</v>
      </c>
      <c r="G16" s="185">
        <f>(IF(Ответы_учащихся!C38="",NA(),Ответы_учащихся!$AZ$24))</f>
        <v>0.62962962962962965</v>
      </c>
      <c r="H16" s="185">
        <f>IF(Ответы_учащихся!AV38="",NA(),Ответы_учащихся!AV38)</f>
        <v>1</v>
      </c>
      <c r="I16" s="191">
        <f>IF(Ответы_учащихся!AX38="",NA(),Ответы_учащихся!AX38)</f>
        <v>1</v>
      </c>
      <c r="J16" s="185">
        <f>IF(Ответы_учащихся!AZ38="",NA(),Ответы_учащихся!AZ38)</f>
        <v>1</v>
      </c>
      <c r="K16">
        <f>IF(Ответы_учащихся!D38="УЧЕНИК НЕ ВЫПОЛНЯЛ РАБОТУ",NA(),Ответы_учащихся!C38)</f>
        <v>14</v>
      </c>
    </row>
    <row r="17" spans="2:11">
      <c r="B17" s="189">
        <v>0.35</v>
      </c>
      <c r="C17" s="189">
        <f>Ответы_учащихся!$AX$24</f>
        <v>0.63456790123456785</v>
      </c>
      <c r="D17" s="189">
        <f>Ответы_учащихся!$AZ$24</f>
        <v>0.62962962962962965</v>
      </c>
      <c r="E17" s="185">
        <f>(IF(Ответы_учащихся!C39="",NA(),Ответы_учащихся!$AV$24))</f>
        <v>0.63285024154589364</v>
      </c>
      <c r="F17" s="185">
        <f>(IF(Ответы_учащихся!C39="",NA(),Ответы_учащихся!$AX$24))</f>
        <v>0.63456790123456785</v>
      </c>
      <c r="G17" s="185">
        <f>(IF(Ответы_учащихся!C39="",NA(),Ответы_учащихся!$AZ$24))</f>
        <v>0.62962962962962965</v>
      </c>
      <c r="H17" s="185">
        <f>IF(Ответы_учащихся!AV39="",NA(),Ответы_учащихся!AV39)</f>
        <v>0.65217391304347827</v>
      </c>
      <c r="I17" s="191">
        <f>IF(Ответы_учащихся!AX39="",NA(),Ответы_учащихся!AX39)</f>
        <v>0.6</v>
      </c>
      <c r="J17" s="185">
        <f>IF(Ответы_учащихся!AZ39="",NA(),Ответы_учащихся!AZ39)</f>
        <v>0.8571428571428571</v>
      </c>
      <c r="K17">
        <f>IF(Ответы_учащихся!D39="УЧЕНИК НЕ ВЫПОЛНЯЛ РАБОТУ",NA(),Ответы_учащихся!C39)</f>
        <v>15</v>
      </c>
    </row>
    <row r="18" spans="2:11">
      <c r="B18" s="190">
        <v>0.375</v>
      </c>
      <c r="C18" s="189">
        <f>Ответы_учащихся!$AX$24</f>
        <v>0.63456790123456785</v>
      </c>
      <c r="D18" s="189">
        <f>Ответы_учащихся!$AZ$24</f>
        <v>0.62962962962962965</v>
      </c>
      <c r="E18" s="185">
        <f>(IF(Ответы_учащихся!C40="",NA(),Ответы_учащихся!$AV$24))</f>
        <v>0.63285024154589364</v>
      </c>
      <c r="F18" s="185">
        <f>(IF(Ответы_учащихся!C40="",NA(),Ответы_учащихся!$AX$24))</f>
        <v>0.63456790123456785</v>
      </c>
      <c r="G18" s="185">
        <f>(IF(Ответы_учащихся!C40="",NA(),Ответы_учащихся!$AZ$24))</f>
        <v>0.62962962962962965</v>
      </c>
      <c r="H18" s="185">
        <f>IF(Ответы_учащихся!AV40="",NA(),Ответы_учащихся!AV40)</f>
        <v>0.52173913043478259</v>
      </c>
      <c r="I18" s="191">
        <f>IF(Ответы_учащихся!AX40="",NA(),Ответы_учащихся!AX40)</f>
        <v>0.4</v>
      </c>
      <c r="J18" s="185">
        <f>IF(Ответы_учащихся!AZ40="",NA(),Ответы_учащихся!AZ40)</f>
        <v>0.8571428571428571</v>
      </c>
      <c r="K18">
        <f>IF(Ответы_учащихся!D40="УЧЕНИК НЕ ВЫПОЛНЯЛ РАБОТУ",NA(),Ответы_учащихся!C40)</f>
        <v>16</v>
      </c>
    </row>
    <row r="19" spans="2:11">
      <c r="B19" s="189">
        <v>0.4</v>
      </c>
      <c r="C19" s="189">
        <f>Ответы_учащихся!$AX$24</f>
        <v>0.63456790123456785</v>
      </c>
      <c r="D19" s="189">
        <f>Ответы_учащихся!$AZ$24</f>
        <v>0.62962962962962965</v>
      </c>
      <c r="E19" s="185">
        <f>(IF(Ответы_учащихся!C41="",NA(),Ответы_учащихся!$AV$24))</f>
        <v>0.63285024154589364</v>
      </c>
      <c r="F19" s="185">
        <f>(IF(Ответы_учащихся!C41="",NA(),Ответы_учащихся!$AX$24))</f>
        <v>0.63456790123456785</v>
      </c>
      <c r="G19" s="185">
        <f>(IF(Ответы_учащихся!C41="",NA(),Ответы_учащихся!$AZ$24))</f>
        <v>0.62962962962962965</v>
      </c>
      <c r="H19" s="185">
        <f>IF(Ответы_учащихся!AV41="",NA(),Ответы_учащихся!AV41)</f>
        <v>0.39130434782608697</v>
      </c>
      <c r="I19" s="191">
        <f>IF(Ответы_учащихся!AX41="",NA(),Ответы_учащихся!AX41)</f>
        <v>0.53333333333333333</v>
      </c>
      <c r="J19" s="185">
        <f>IF(Ответы_учащихся!AZ41="",NA(),Ответы_учащихся!AZ41)</f>
        <v>0</v>
      </c>
      <c r="K19">
        <f>IF(Ответы_учащихся!D41="УЧЕНИК НЕ ВЫПОЛНЯЛ РАБОТУ",NA(),Ответы_учащихся!C41)</f>
        <v>17</v>
      </c>
    </row>
    <row r="20" spans="2:11">
      <c r="B20" s="190">
        <v>0.42499999999999999</v>
      </c>
      <c r="C20" s="189">
        <f>Ответы_учащихся!$AX$24</f>
        <v>0.63456790123456785</v>
      </c>
      <c r="D20" s="189">
        <f>Ответы_учащихся!$AZ$24</f>
        <v>0.62962962962962965</v>
      </c>
      <c r="E20" s="185">
        <f>(IF(Ответы_учащихся!C42="",NA(),Ответы_учащихся!$AV$24))</f>
        <v>0.63285024154589364</v>
      </c>
      <c r="F20" s="185">
        <f>(IF(Ответы_учащихся!C42="",NA(),Ответы_учащихся!$AX$24))</f>
        <v>0.63456790123456785</v>
      </c>
      <c r="G20" s="185">
        <f>(IF(Ответы_учащихся!C42="",NA(),Ответы_учащихся!$AZ$24))</f>
        <v>0.62962962962962965</v>
      </c>
      <c r="H20" s="185">
        <f>IF(Ответы_учащихся!AV42="",NA(),Ответы_учащихся!AV42)</f>
        <v>0.91304347826086951</v>
      </c>
      <c r="I20" s="191">
        <f>IF(Ответы_учащихся!AX42="",NA(),Ответы_учащихся!AX42)</f>
        <v>0.8666666666666667</v>
      </c>
      <c r="J20" s="185">
        <f>IF(Ответы_учащихся!AZ42="",NA(),Ответы_учащихся!AZ42)</f>
        <v>1</v>
      </c>
      <c r="K20">
        <f>IF(Ответы_учащихся!D42="УЧЕНИК НЕ ВЫПОЛНЯЛ РАБОТУ",NA(),Ответы_учащихся!C42)</f>
        <v>18</v>
      </c>
    </row>
    <row r="21" spans="2:11">
      <c r="B21" s="189">
        <v>0.45</v>
      </c>
      <c r="C21" s="189">
        <f>Ответы_учащихся!$AX$24</f>
        <v>0.63456790123456785</v>
      </c>
      <c r="D21" s="189">
        <f>Ответы_учащихся!$AZ$24</f>
        <v>0.62962962962962965</v>
      </c>
      <c r="E21" s="185">
        <f>(IF(Ответы_учащихся!C43="",NA(),Ответы_учащихся!$AV$24))</f>
        <v>0.63285024154589364</v>
      </c>
      <c r="F21" s="185">
        <f>(IF(Ответы_учащихся!C43="",NA(),Ответы_учащихся!$AX$24))</f>
        <v>0.63456790123456785</v>
      </c>
      <c r="G21" s="185">
        <f>(IF(Ответы_учащихся!C43="",NA(),Ответы_учащихся!$AZ$24))</f>
        <v>0.62962962962962965</v>
      </c>
      <c r="H21" s="185">
        <f>IF(Ответы_учащихся!AV43="",NA(),Ответы_учащихся!AV43)</f>
        <v>0.95652173913043481</v>
      </c>
      <c r="I21" s="191">
        <f>IF(Ответы_учащихся!AX43="",NA(),Ответы_учащихся!AX43)</f>
        <v>1</v>
      </c>
      <c r="J21" s="185">
        <f>IF(Ответы_учащихся!AZ43="",NA(),Ответы_учащихся!AZ43)</f>
        <v>0.8571428571428571</v>
      </c>
      <c r="K21">
        <f>IF(Ответы_учащихся!D43="УЧЕНИК НЕ ВЫПОЛНЯЛ РАБОТУ",NA(),Ответы_учащихся!C43)</f>
        <v>19</v>
      </c>
    </row>
    <row r="22" spans="2:11">
      <c r="B22" s="190">
        <v>0.47499999999999998</v>
      </c>
      <c r="C22" s="189">
        <f>Ответы_учащихся!$AX$24</f>
        <v>0.63456790123456785</v>
      </c>
      <c r="D22" s="189">
        <f>Ответы_учащихся!$AZ$24</f>
        <v>0.62962962962962965</v>
      </c>
      <c r="E22" s="185">
        <f>(IF(Ответы_учащихся!C44="",NA(),Ответы_учащихся!$AV$24))</f>
        <v>0.63285024154589364</v>
      </c>
      <c r="F22" s="185">
        <f>(IF(Ответы_учащихся!C44="",NA(),Ответы_учащихся!$AX$24))</f>
        <v>0.63456790123456785</v>
      </c>
      <c r="G22" s="185">
        <f>(IF(Ответы_учащихся!C44="",NA(),Ответы_учащихся!$AZ$24))</f>
        <v>0.62962962962962965</v>
      </c>
      <c r="H22" s="185">
        <f>IF(Ответы_учащихся!AV44="",NA(),Ответы_учащихся!AV44)</f>
        <v>0</v>
      </c>
      <c r="I22" s="191">
        <f>IF(Ответы_учащихся!AX44="",NA(),Ответы_учащихся!AX44)</f>
        <v>0</v>
      </c>
      <c r="J22" s="185">
        <f>IF(Ответы_учащихся!AZ44="",NA(),Ответы_учащихся!AZ44)</f>
        <v>0</v>
      </c>
      <c r="K22">
        <f>IF(Ответы_учащихся!D44="УЧЕНИК НЕ ВЫПОЛНЯЛ РАБОТУ",NA(),Ответы_учащихся!C44)</f>
        <v>20</v>
      </c>
    </row>
    <row r="23" spans="2:11">
      <c r="B23" s="189">
        <v>0.5</v>
      </c>
      <c r="C23" s="189">
        <f>Ответы_учащихся!$AX$24</f>
        <v>0.63456790123456785</v>
      </c>
      <c r="D23" s="189">
        <f>Ответы_учащихся!$AZ$24</f>
        <v>0.62962962962962965</v>
      </c>
      <c r="E23" s="185">
        <f>(IF(Ответы_учащихся!C45="",NA(),Ответы_учащихся!$AV$24))</f>
        <v>0.63285024154589364</v>
      </c>
      <c r="F23" s="185">
        <f>(IF(Ответы_учащихся!C45="",NA(),Ответы_учащихся!$AX$24))</f>
        <v>0.63456790123456785</v>
      </c>
      <c r="G23" s="185">
        <f>(IF(Ответы_учащихся!C45="",NA(),Ответы_учащихся!$AZ$24))</f>
        <v>0.62962962962962965</v>
      </c>
      <c r="H23" s="185">
        <f>IF(Ответы_учащихся!AV45="",NA(),Ответы_учащихся!AV45)</f>
        <v>0.82608695652173914</v>
      </c>
      <c r="I23" s="191">
        <f>IF(Ответы_учащихся!AX45="",NA(),Ответы_учащихся!AX45)</f>
        <v>0.8</v>
      </c>
      <c r="J23" s="185">
        <f>IF(Ответы_учащихся!AZ45="",NA(),Ответы_учащихся!AZ45)</f>
        <v>0.8571428571428571</v>
      </c>
      <c r="K23">
        <f>IF(Ответы_учащихся!D45="УЧЕНИК НЕ ВЫПОЛНЯЛ РАБОТУ",NA(),Ответы_учащихся!C45)</f>
        <v>21</v>
      </c>
    </row>
    <row r="24" spans="2:11">
      <c r="B24" s="190">
        <v>0.52500000000000002</v>
      </c>
      <c r="C24" s="189">
        <f>Ответы_учащихся!$AX$24</f>
        <v>0.63456790123456785</v>
      </c>
      <c r="D24" s="189">
        <f>Ответы_учащихся!$AZ$24</f>
        <v>0.62962962962962965</v>
      </c>
      <c r="E24" s="185">
        <f>(IF(Ответы_учащихся!C46="",NA(),Ответы_учащихся!$AV$24))</f>
        <v>0.63285024154589364</v>
      </c>
      <c r="F24" s="185">
        <f>(IF(Ответы_учащихся!C46="",NA(),Ответы_учащихся!$AX$24))</f>
        <v>0.63456790123456785</v>
      </c>
      <c r="G24" s="185">
        <f>(IF(Ответы_учащихся!C46="",NA(),Ответы_учащихся!$AZ$24))</f>
        <v>0.62962962962962965</v>
      </c>
      <c r="H24" s="185">
        <f>IF(Ответы_учащихся!AV46="",NA(),Ответы_учащихся!AV46)</f>
        <v>0.56521739130434778</v>
      </c>
      <c r="I24" s="191">
        <f>IF(Ответы_учащихся!AX46="",NA(),Ответы_учащихся!AX46)</f>
        <v>0.6</v>
      </c>
      <c r="J24" s="185">
        <f>IF(Ответы_учащихся!AZ46="",NA(),Ответы_учащихся!AZ46)</f>
        <v>0.42857142857142855</v>
      </c>
      <c r="K24">
        <f>IF(Ответы_учащихся!D46="УЧЕНИК НЕ ВЫПОЛНЯЛ РАБОТУ",NA(),Ответы_учащихся!C46)</f>
        <v>22</v>
      </c>
    </row>
    <row r="25" spans="2:11">
      <c r="B25" s="189">
        <v>0.55000000000000004</v>
      </c>
      <c r="C25" s="189">
        <f>Ответы_учащихся!$AX$24</f>
        <v>0.63456790123456785</v>
      </c>
      <c r="D25" s="189">
        <f>Ответы_учащихся!$AZ$24</f>
        <v>0.62962962962962965</v>
      </c>
      <c r="E25" s="185">
        <f>(IF(Ответы_учащихся!C47="",NA(),Ответы_учащихся!$AV$24))</f>
        <v>0.63285024154589364</v>
      </c>
      <c r="F25" s="185">
        <f>(IF(Ответы_учащихся!C47="",NA(),Ответы_учащихся!$AX$24))</f>
        <v>0.63456790123456785</v>
      </c>
      <c r="G25" s="185">
        <f>(IF(Ответы_учащихся!C47="",NA(),Ответы_учащихся!$AZ$24))</f>
        <v>0.62962962962962965</v>
      </c>
      <c r="H25" s="185">
        <f>IF(Ответы_учащихся!AV47="",NA(),Ответы_учащихся!AV47)</f>
        <v>0.69565217391304346</v>
      </c>
      <c r="I25" s="191">
        <f>IF(Ответы_учащихся!AX47="",NA(),Ответы_учащихся!AX47)</f>
        <v>0.6</v>
      </c>
      <c r="J25" s="185">
        <f>IF(Ответы_учащихся!AZ47="",NA(),Ответы_учащихся!AZ47)</f>
        <v>0.8571428571428571</v>
      </c>
      <c r="K25">
        <f>IF(Ответы_учащихся!D47="УЧЕНИК НЕ ВЫПОЛНЯЛ РАБОТУ",NA(),Ответы_учащихся!C47)</f>
        <v>23</v>
      </c>
    </row>
    <row r="26" spans="2:11">
      <c r="B26" s="190">
        <v>0.57499999999999996</v>
      </c>
      <c r="C26" s="189">
        <f>Ответы_учащихся!$AX$24</f>
        <v>0.63456790123456785</v>
      </c>
      <c r="D26" s="189">
        <f>Ответы_учащихся!$AZ$24</f>
        <v>0.62962962962962965</v>
      </c>
      <c r="E26" s="185">
        <f>(IF(Ответы_учащихся!C48="",NA(),Ответы_учащихся!$AV$24))</f>
        <v>0.63285024154589364</v>
      </c>
      <c r="F26" s="185">
        <f>(IF(Ответы_учащихся!C48="",NA(),Ответы_учащихся!$AX$24))</f>
        <v>0.63456790123456785</v>
      </c>
      <c r="G26" s="185">
        <f>(IF(Ответы_учащихся!C48="",NA(),Ответы_учащихся!$AZ$24))</f>
        <v>0.62962962962962965</v>
      </c>
      <c r="H26" s="185">
        <f>IF(Ответы_учащихся!AV48="",NA(),Ответы_учащихся!AV48)</f>
        <v>0.34782608695652173</v>
      </c>
      <c r="I26" s="191">
        <f>IF(Ответы_учащихся!AX48="",NA(),Ответы_учащихся!AX48)</f>
        <v>0.53333333333333333</v>
      </c>
      <c r="J26" s="185">
        <f>IF(Ответы_учащихся!AZ48="",NA(),Ответы_учащихся!AZ48)</f>
        <v>0</v>
      </c>
      <c r="K26">
        <f>IF(Ответы_учащихся!D48="УЧЕНИК НЕ ВЫПОЛНЯЛ РАБОТУ",NA(),Ответы_учащихся!C48)</f>
        <v>24</v>
      </c>
    </row>
    <row r="27" spans="2:11">
      <c r="B27" s="189">
        <v>0.6</v>
      </c>
      <c r="C27" s="189">
        <f>Ответы_учащихся!$AX$24</f>
        <v>0.63456790123456785</v>
      </c>
      <c r="D27" s="189">
        <f>Ответы_учащихся!$AZ$24</f>
        <v>0.62962962962962965</v>
      </c>
      <c r="E27" s="185">
        <f>(IF(Ответы_учащихся!C49="",NA(),Ответы_учащихся!$AV$24))</f>
        <v>0.63285024154589364</v>
      </c>
      <c r="F27" s="185">
        <f>(IF(Ответы_учащихся!C49="",NA(),Ответы_учащихся!$AX$24))</f>
        <v>0.63456790123456785</v>
      </c>
      <c r="G27" s="185">
        <f>(IF(Ответы_учащихся!C49="",NA(),Ответы_учащихся!$AZ$24))</f>
        <v>0.62962962962962965</v>
      </c>
      <c r="H27" s="185">
        <f>IF(Ответы_учащихся!AV49="",NA(),Ответы_учащихся!AV49)</f>
        <v>0.65217391304347827</v>
      </c>
      <c r="I27" s="191">
        <f>IF(Ответы_учащихся!AX49="",NA(),Ответы_учащихся!AX49)</f>
        <v>0.66666666666666663</v>
      </c>
      <c r="J27" s="185">
        <f>IF(Ответы_учащихся!AZ49="",NA(),Ответы_учащихся!AZ49)</f>
        <v>0.5714285714285714</v>
      </c>
      <c r="K27">
        <f>IF(Ответы_учащихся!D49="УЧЕНИК НЕ ВЫПОЛНЯЛ РАБОТУ",NA(),Ответы_учащихся!C49)</f>
        <v>25</v>
      </c>
    </row>
    <row r="28" spans="2:11">
      <c r="B28" s="190">
        <v>0.625</v>
      </c>
      <c r="C28" s="189">
        <f>Ответы_учащихся!$AX$24</f>
        <v>0.63456790123456785</v>
      </c>
      <c r="D28" s="189">
        <f>Ответы_учащихся!$AZ$24</f>
        <v>0.62962962962962965</v>
      </c>
      <c r="E28" s="185">
        <f>(IF(Ответы_учащихся!C50="",NA(),Ответы_учащихся!$AV$24))</f>
        <v>0.63285024154589364</v>
      </c>
      <c r="F28" s="185">
        <f>(IF(Ответы_учащихся!C50="",NA(),Ответы_учащихся!$AX$24))</f>
        <v>0.63456790123456785</v>
      </c>
      <c r="G28" s="185">
        <f>(IF(Ответы_учащихся!C50="",NA(),Ответы_учащихся!$AZ$24))</f>
        <v>0.62962962962962965</v>
      </c>
      <c r="H28" s="185">
        <f>IF(Ответы_учащихся!AV50="",NA(),Ответы_учащихся!AV50)</f>
        <v>0.21739130434782608</v>
      </c>
      <c r="I28" s="191">
        <f>IF(Ответы_учащихся!AX50="",NA(),Ответы_учащихся!AX50)</f>
        <v>0.26666666666666666</v>
      </c>
      <c r="J28" s="185">
        <f>IF(Ответы_учащихся!AZ50="",NA(),Ответы_учащихся!AZ50)</f>
        <v>0.14285714285714285</v>
      </c>
      <c r="K28">
        <f>IF(Ответы_учащихся!D50="УЧЕНИК НЕ ВЫПОЛНЯЛ РАБОТУ",NA(),Ответы_учащихся!C50)</f>
        <v>26</v>
      </c>
    </row>
    <row r="29" spans="2:11">
      <c r="B29" s="189">
        <v>0.65</v>
      </c>
      <c r="C29" s="189">
        <f>Ответы_учащихся!$AX$24</f>
        <v>0.63456790123456785</v>
      </c>
      <c r="D29" s="189">
        <f>Ответы_учащихся!$AZ$24</f>
        <v>0.62962962962962965</v>
      </c>
      <c r="E29" s="185">
        <f>(IF(Ответы_учащихся!C51="",NA(),Ответы_учащихся!$AV$24))</f>
        <v>0.63285024154589364</v>
      </c>
      <c r="F29" s="185">
        <f>(IF(Ответы_учащихся!C51="",NA(),Ответы_учащихся!$AX$24))</f>
        <v>0.63456790123456785</v>
      </c>
      <c r="G29" s="185">
        <f>(IF(Ответы_учащихся!C51="",NA(),Ответы_учащихся!$AZ$24))</f>
        <v>0.62962962962962965</v>
      </c>
      <c r="H29" s="185">
        <f>IF(Ответы_учащихся!AV51="",NA(),Ответы_учащихся!AV51)</f>
        <v>0.82608695652173914</v>
      </c>
      <c r="I29" s="191">
        <f>IF(Ответы_учащихся!AX51="",NA(),Ответы_учащихся!AX51)</f>
        <v>0.73333333333333328</v>
      </c>
      <c r="J29" s="185">
        <f>IF(Ответы_учащихся!AZ51="",NA(),Ответы_учащихся!AZ51)</f>
        <v>1</v>
      </c>
      <c r="K29">
        <f>IF(Ответы_учащихся!D51="УЧЕНИК НЕ ВЫПОЛНЯЛ РАБОТУ",NA(),Ответы_учащихся!C51)</f>
        <v>27</v>
      </c>
    </row>
    <row r="30" spans="2:11">
      <c r="B30" s="190">
        <v>0.67500000000000004</v>
      </c>
      <c r="C30" s="189">
        <f>Ответы_учащихся!$AX$24</f>
        <v>0.63456790123456785</v>
      </c>
      <c r="D30" s="189">
        <f>Ответы_учащихся!$AZ$24</f>
        <v>0.62962962962962965</v>
      </c>
      <c r="E30" s="185" t="e">
        <f>(IF(Ответы_учащихся!C52="",NA(),Ответы_учащихся!$AV$24))</f>
        <v>#N/A</v>
      </c>
      <c r="F30" s="185" t="e">
        <f>(IF(Ответы_учащихся!C52="",NA(),Ответы_учащихся!$AX$24))</f>
        <v>#N/A</v>
      </c>
      <c r="G30" s="185" t="e">
        <f>(IF(Ответы_учащихся!C52="",NA(),Ответы_учащихся!$AZ$24))</f>
        <v>#N/A</v>
      </c>
      <c r="H30" s="185" t="e">
        <f>IF(Ответы_учащихся!AV52="",NA(),Ответы_учащихся!AV52)</f>
        <v>#N/A</v>
      </c>
      <c r="I30" s="191" t="e">
        <f>IF(Ответы_учащихся!AX52="",NA(),Ответы_учащихся!AX52)</f>
        <v>#N/A</v>
      </c>
      <c r="J30" s="185" t="e">
        <f>IF(Ответы_учащихся!AZ52="",NA(),Ответы_учащихся!AZ52)</f>
        <v>#N/A</v>
      </c>
      <c r="K30" t="str">
        <f>IF(Ответы_учащихся!D52="УЧЕНИК НЕ ВЫПОЛНЯЛ РАБОТУ",NA(),Ответы_учащихся!C52)</f>
        <v/>
      </c>
    </row>
    <row r="31" spans="2:11">
      <c r="B31" s="189">
        <v>0.7</v>
      </c>
      <c r="C31" s="189">
        <f>Ответы_учащихся!$AX$24</f>
        <v>0.63456790123456785</v>
      </c>
      <c r="D31" s="189">
        <f>Ответы_учащихся!$AZ$24</f>
        <v>0.62962962962962965</v>
      </c>
      <c r="E31" s="185" t="e">
        <f>(IF(Ответы_учащихся!C53="",NA(),Ответы_учащихся!$AV$24))</f>
        <v>#N/A</v>
      </c>
      <c r="F31" s="185" t="e">
        <f>(IF(Ответы_учащихся!C53="",NA(),Ответы_учащихся!$AX$24))</f>
        <v>#N/A</v>
      </c>
      <c r="G31" s="185" t="e">
        <f>(IF(Ответы_учащихся!C53="",NA(),Ответы_учащихся!$AZ$24))</f>
        <v>#N/A</v>
      </c>
      <c r="H31" s="185" t="e">
        <f>IF(Ответы_учащихся!AV53="",NA(),Ответы_учащихся!AV53)</f>
        <v>#N/A</v>
      </c>
      <c r="I31" s="191" t="e">
        <f>IF(Ответы_учащихся!AX53="",NA(),Ответы_учащихся!AX53)</f>
        <v>#N/A</v>
      </c>
      <c r="J31" s="185" t="e">
        <f>IF(Ответы_учащихся!AZ53="",NA(),Ответы_учащихся!AZ53)</f>
        <v>#N/A</v>
      </c>
      <c r="K31" t="str">
        <f>IF(Ответы_учащихся!D53="УЧЕНИК НЕ ВЫПОЛНЯЛ РАБОТУ",NA(),Ответы_учащихся!C53)</f>
        <v/>
      </c>
    </row>
    <row r="32" spans="2:11">
      <c r="B32" s="190">
        <v>0.72499999999999998</v>
      </c>
      <c r="C32" s="189">
        <f>Ответы_учащихся!$AX$24</f>
        <v>0.63456790123456785</v>
      </c>
      <c r="D32" s="189">
        <f>Ответы_учащихся!$AZ$24</f>
        <v>0.62962962962962965</v>
      </c>
      <c r="E32" s="185" t="e">
        <f>(IF(Ответы_учащихся!C54="",NA(),Ответы_учащихся!$AV$24))</f>
        <v>#N/A</v>
      </c>
      <c r="F32" s="185" t="e">
        <f>(IF(Ответы_учащихся!C54="",NA(),Ответы_учащихся!$AX$24))</f>
        <v>#N/A</v>
      </c>
      <c r="G32" s="185" t="e">
        <f>(IF(Ответы_учащихся!C54="",NA(),Ответы_учащихся!$AZ$24))</f>
        <v>#N/A</v>
      </c>
      <c r="H32" s="185" t="e">
        <f>IF(Ответы_учащихся!AV54="",NA(),Ответы_учащихся!AV54)</f>
        <v>#N/A</v>
      </c>
      <c r="I32" s="191" t="e">
        <f>IF(Ответы_учащихся!AX54="",NA(),Ответы_учащихся!AX54)</f>
        <v>#N/A</v>
      </c>
      <c r="J32" s="185" t="e">
        <f>IF(Ответы_учащихся!AZ54="",NA(),Ответы_учащихся!AZ54)</f>
        <v>#N/A</v>
      </c>
      <c r="K32" t="str">
        <f>IF(Ответы_учащихся!D54="УЧЕНИК НЕ ВЫПОЛНЯЛ РАБОТУ",NA(),Ответы_учащихся!C54)</f>
        <v/>
      </c>
    </row>
    <row r="33" spans="2:11">
      <c r="B33" s="189">
        <v>0.75</v>
      </c>
      <c r="C33" s="189">
        <f>Ответы_учащихся!$AX$24</f>
        <v>0.63456790123456785</v>
      </c>
      <c r="D33" s="189">
        <f>Ответы_учащихся!$AZ$24</f>
        <v>0.62962962962962965</v>
      </c>
      <c r="E33" s="185" t="e">
        <f>(IF(Ответы_учащихся!C55="",NA(),Ответы_учащихся!$AV$24))</f>
        <v>#N/A</v>
      </c>
      <c r="F33" s="185" t="e">
        <f>(IF(Ответы_учащихся!C55="",NA(),Ответы_учащихся!$AX$24))</f>
        <v>#N/A</v>
      </c>
      <c r="G33" s="185" t="e">
        <f>(IF(Ответы_учащихся!C55="",NA(),Ответы_учащихся!$AZ$24))</f>
        <v>#N/A</v>
      </c>
      <c r="H33" s="185" t="e">
        <f>IF(Ответы_учащихся!AV55="",NA(),Ответы_учащихся!AV55)</f>
        <v>#N/A</v>
      </c>
      <c r="I33" s="191" t="e">
        <f>IF(Ответы_учащихся!AX55="",NA(),Ответы_учащихся!AX55)</f>
        <v>#N/A</v>
      </c>
      <c r="J33" s="185" t="e">
        <f>IF(Ответы_учащихся!AZ55="",NA(),Ответы_учащихся!AZ55)</f>
        <v>#N/A</v>
      </c>
      <c r="K33" t="str">
        <f>IF(Ответы_учащихся!D55="УЧЕНИК НЕ ВЫПОЛНЯЛ РАБОТУ",NA(),Ответы_учащихся!C55)</f>
        <v/>
      </c>
    </row>
    <row r="34" spans="2:11">
      <c r="B34" s="190">
        <v>0.77500000000000002</v>
      </c>
      <c r="C34" s="189">
        <f>Ответы_учащихся!$AX$24</f>
        <v>0.63456790123456785</v>
      </c>
      <c r="D34" s="189">
        <f>Ответы_учащихся!$AZ$24</f>
        <v>0.62962962962962965</v>
      </c>
      <c r="E34" s="185" t="e">
        <f>(IF(Ответы_учащихся!C56="",NA(),Ответы_учащихся!$AV$24))</f>
        <v>#N/A</v>
      </c>
      <c r="F34" s="185" t="e">
        <f>(IF(Ответы_учащихся!C56="",NA(),Ответы_учащихся!$AX$24))</f>
        <v>#N/A</v>
      </c>
      <c r="G34" s="185" t="e">
        <f>(IF(Ответы_учащихся!C56="",NA(),Ответы_учащихся!$AZ$24))</f>
        <v>#N/A</v>
      </c>
      <c r="H34" s="185" t="e">
        <f>IF(Ответы_учащихся!AV56="",NA(),Ответы_учащихся!AV56)</f>
        <v>#N/A</v>
      </c>
      <c r="I34" s="191" t="e">
        <f>IF(Ответы_учащихся!AX56="",NA(),Ответы_учащихся!AX56)</f>
        <v>#N/A</v>
      </c>
      <c r="J34" s="185" t="e">
        <f>IF(Ответы_учащихся!AZ56="",NA(),Ответы_учащихся!AZ56)</f>
        <v>#N/A</v>
      </c>
      <c r="K34" t="str">
        <f>IF(Ответы_учащихся!D56="УЧЕНИК НЕ ВЫПОЛНЯЛ РАБОТУ",NA(),Ответы_учащихся!C56)</f>
        <v/>
      </c>
    </row>
    <row r="35" spans="2:11">
      <c r="B35" s="189">
        <v>0.8</v>
      </c>
      <c r="C35" s="189">
        <f>Ответы_учащихся!$AX$24</f>
        <v>0.63456790123456785</v>
      </c>
      <c r="D35" s="189">
        <f>Ответы_учащихся!$AZ$24</f>
        <v>0.62962962962962965</v>
      </c>
      <c r="E35" s="185" t="e">
        <f>(IF(Ответы_учащихся!C57="",NA(),Ответы_учащихся!$AV$24))</f>
        <v>#N/A</v>
      </c>
      <c r="F35" s="185" t="e">
        <f>(IF(Ответы_учащихся!C57="",NA(),Ответы_учащихся!$AX$24))</f>
        <v>#N/A</v>
      </c>
      <c r="G35" s="185" t="e">
        <f>(IF(Ответы_учащихся!C57="",NA(),Ответы_учащихся!$AZ$24))</f>
        <v>#N/A</v>
      </c>
      <c r="H35" s="185" t="e">
        <f>IF(Ответы_учащихся!AV57="",NA(),Ответы_учащихся!AV57)</f>
        <v>#N/A</v>
      </c>
      <c r="I35" s="191" t="e">
        <f>IF(Ответы_учащихся!AX57="",NA(),Ответы_учащихся!AX57)</f>
        <v>#N/A</v>
      </c>
      <c r="J35" s="185" t="e">
        <f>IF(Ответы_учащихся!AZ57="",NA(),Ответы_учащихся!AZ57)</f>
        <v>#N/A</v>
      </c>
      <c r="K35" t="str">
        <f>IF(Ответы_учащихся!D57="УЧЕНИК НЕ ВЫПОЛНЯЛ РАБОТУ",NA(),Ответы_учащихся!C57)</f>
        <v/>
      </c>
    </row>
    <row r="36" spans="2:11">
      <c r="B36" s="190">
        <v>0.82499999999999996</v>
      </c>
      <c r="C36" s="189">
        <f>Ответы_учащихся!$AX$24</f>
        <v>0.63456790123456785</v>
      </c>
      <c r="D36" s="189">
        <f>Ответы_учащихся!$AZ$24</f>
        <v>0.62962962962962965</v>
      </c>
      <c r="E36" s="185" t="e">
        <f>(IF(Ответы_учащихся!C58="",NA(),Ответы_учащихся!$AV$24))</f>
        <v>#N/A</v>
      </c>
      <c r="F36" s="185" t="e">
        <f>(IF(Ответы_учащихся!C58="",NA(),Ответы_учащихся!$AX$24))</f>
        <v>#N/A</v>
      </c>
      <c r="G36" s="185" t="e">
        <f>(IF(Ответы_учащихся!C58="",NA(),Ответы_учащихся!$AZ$24))</f>
        <v>#N/A</v>
      </c>
      <c r="H36" s="185" t="e">
        <f>IF(Ответы_учащихся!AV58="",NA(),Ответы_учащихся!AV58)</f>
        <v>#N/A</v>
      </c>
      <c r="I36" s="191" t="e">
        <f>IF(Ответы_учащихся!AX58="",NA(),Ответы_учащихся!AX58)</f>
        <v>#N/A</v>
      </c>
      <c r="J36" s="185" t="e">
        <f>IF(Ответы_учащихся!AZ58="",NA(),Ответы_учащихся!AZ58)</f>
        <v>#N/A</v>
      </c>
      <c r="K36" t="str">
        <f>IF(Ответы_учащихся!D58="УЧЕНИК НЕ ВЫПОЛНЯЛ РАБОТУ",NA(),Ответы_учащихся!C58)</f>
        <v/>
      </c>
    </row>
    <row r="37" spans="2:11">
      <c r="B37" s="189">
        <v>0.85</v>
      </c>
      <c r="C37" s="189">
        <f>Ответы_учащихся!$AX$24</f>
        <v>0.63456790123456785</v>
      </c>
      <c r="D37" s="189">
        <f>Ответы_учащихся!$AZ$24</f>
        <v>0.62962962962962965</v>
      </c>
      <c r="E37" s="185" t="e">
        <f>(IF(Ответы_учащихся!C59="",NA(),Ответы_учащихся!$AV$24))</f>
        <v>#N/A</v>
      </c>
      <c r="F37" s="185" t="e">
        <f>(IF(Ответы_учащихся!C59="",NA(),Ответы_учащихся!$AX$24))</f>
        <v>#N/A</v>
      </c>
      <c r="G37" s="185" t="e">
        <f>(IF(Ответы_учащихся!C59="",NA(),Ответы_учащихся!$AZ$24))</f>
        <v>#N/A</v>
      </c>
      <c r="H37" s="185" t="e">
        <f>IF(Ответы_учащихся!AV59="",NA(),Ответы_учащихся!AV59)</f>
        <v>#N/A</v>
      </c>
      <c r="I37" s="191" t="e">
        <f>IF(Ответы_учащихся!AX59="",NA(),Ответы_учащихся!AX59)</f>
        <v>#N/A</v>
      </c>
      <c r="J37" s="185" t="e">
        <f>IF(Ответы_учащихся!AZ59="",NA(),Ответы_учащихся!AZ59)</f>
        <v>#N/A</v>
      </c>
      <c r="K37" t="str">
        <f>IF(Ответы_учащихся!D59="УЧЕНИК НЕ ВЫПОЛНЯЛ РАБОТУ",NA(),Ответы_учащихся!C59)</f>
        <v/>
      </c>
    </row>
    <row r="38" spans="2:11">
      <c r="B38" s="190">
        <v>0.875</v>
      </c>
      <c r="C38" s="189">
        <f>Ответы_учащихся!$AX$24</f>
        <v>0.63456790123456785</v>
      </c>
      <c r="D38" s="189">
        <f>Ответы_учащихся!$AZ$24</f>
        <v>0.62962962962962965</v>
      </c>
      <c r="E38" s="185" t="e">
        <f>(IF(Ответы_учащихся!C60="",NA(),Ответы_учащихся!$AV$24))</f>
        <v>#N/A</v>
      </c>
      <c r="F38" s="185" t="e">
        <f>(IF(Ответы_учащихся!C60="",NA(),Ответы_учащихся!$AX$24))</f>
        <v>#N/A</v>
      </c>
      <c r="G38" s="185" t="e">
        <f>(IF(Ответы_учащихся!C60="",NA(),Ответы_учащихся!$AZ$24))</f>
        <v>#N/A</v>
      </c>
      <c r="H38" s="185" t="e">
        <f>IF(Ответы_учащихся!AV60="",NA(),Ответы_учащихся!AV60)</f>
        <v>#N/A</v>
      </c>
      <c r="I38" s="191" t="e">
        <f>IF(Ответы_учащихся!AX60="",NA(),Ответы_учащихся!AX60)</f>
        <v>#N/A</v>
      </c>
      <c r="J38" s="185" t="e">
        <f>IF(Ответы_учащихся!AZ60="",NA(),Ответы_учащихся!AZ60)</f>
        <v>#N/A</v>
      </c>
      <c r="K38" t="str">
        <f>IF(Ответы_учащихся!D60="УЧЕНИК НЕ ВЫПОЛНЯЛ РАБОТУ",NA(),Ответы_учащихся!C60)</f>
        <v/>
      </c>
    </row>
    <row r="39" spans="2:11">
      <c r="B39" s="189">
        <v>0.9</v>
      </c>
      <c r="C39" s="189">
        <f>Ответы_учащихся!$AX$24</f>
        <v>0.63456790123456785</v>
      </c>
      <c r="D39" s="189">
        <f>Ответы_учащихся!$AZ$24</f>
        <v>0.62962962962962965</v>
      </c>
      <c r="E39" s="185" t="e">
        <f>(IF(Ответы_учащихся!C61="",NA(),Ответы_учащихся!$AV$24))</f>
        <v>#N/A</v>
      </c>
      <c r="F39" s="185" t="e">
        <f>(IF(Ответы_учащихся!C61="",NA(),Ответы_учащихся!$AX$24))</f>
        <v>#N/A</v>
      </c>
      <c r="G39" s="185" t="e">
        <f>(IF(Ответы_учащихся!C61="",NA(),Ответы_учащихся!$AZ$24))</f>
        <v>#N/A</v>
      </c>
      <c r="H39" s="185" t="e">
        <f>IF(Ответы_учащихся!AV61="",NA(),Ответы_учащихся!AV61)</f>
        <v>#N/A</v>
      </c>
      <c r="I39" s="191" t="e">
        <f>IF(Ответы_учащихся!AX61="",NA(),Ответы_учащихся!AX61)</f>
        <v>#N/A</v>
      </c>
      <c r="J39" s="185" t="e">
        <f>IF(Ответы_учащихся!AZ61="",NA(),Ответы_учащихся!AZ61)</f>
        <v>#N/A</v>
      </c>
      <c r="K39" t="str">
        <f>IF(Ответы_учащихся!D61="УЧЕНИК НЕ ВЫПОЛНЯЛ РАБОТУ",NA(),Ответы_учащихся!C61)</f>
        <v/>
      </c>
    </row>
    <row r="40" spans="2:11">
      <c r="B40" s="190">
        <v>0.92500000000000004</v>
      </c>
      <c r="C40" s="189">
        <f>Ответы_учащихся!$AX$24</f>
        <v>0.63456790123456785</v>
      </c>
      <c r="D40" s="189">
        <f>Ответы_учащихся!$AZ$24</f>
        <v>0.62962962962962965</v>
      </c>
      <c r="E40" s="185" t="e">
        <f>(IF(Ответы_учащихся!C62="",NA(),Ответы_учащихся!$AV$24))</f>
        <v>#N/A</v>
      </c>
      <c r="F40" s="185" t="e">
        <f>(IF(Ответы_учащихся!C62="",NA(),Ответы_учащихся!$AX$24))</f>
        <v>#N/A</v>
      </c>
      <c r="G40" s="185" t="e">
        <f>(IF(Ответы_учащихся!C62="",NA(),Ответы_учащихся!$AZ$24))</f>
        <v>#N/A</v>
      </c>
      <c r="H40" s="185" t="e">
        <f>IF(Ответы_учащихся!AV62="",NA(),Ответы_учащихся!AV62)</f>
        <v>#N/A</v>
      </c>
      <c r="I40" s="191" t="e">
        <f>IF(Ответы_учащихся!AX62="",NA(),Ответы_учащихся!AX62)</f>
        <v>#N/A</v>
      </c>
      <c r="J40" s="185" t="e">
        <f>IF(Ответы_учащихся!AZ62="",NA(),Ответы_учащихся!AZ62)</f>
        <v>#N/A</v>
      </c>
      <c r="K40" t="str">
        <f>IF(Ответы_учащихся!D62="УЧЕНИК НЕ ВЫПОЛНЯЛ РАБОТУ",NA(),Ответы_учащихся!C62)</f>
        <v/>
      </c>
    </row>
    <row r="41" spans="2:11">
      <c r="B41" s="189">
        <v>0.95</v>
      </c>
      <c r="C41" s="189">
        <f>Ответы_учащихся!$AX$24</f>
        <v>0.63456790123456785</v>
      </c>
      <c r="D41" s="189">
        <f>Ответы_учащихся!$AZ$24</f>
        <v>0.62962962962962965</v>
      </c>
      <c r="E41" s="185" t="e">
        <f>(IF(Ответы_учащихся!C63="",NA(),Ответы_учащихся!$AV$24))</f>
        <v>#N/A</v>
      </c>
      <c r="F41" s="185" t="e">
        <f>(IF(Ответы_учащихся!C63="",NA(),Ответы_учащихся!$AX$24))</f>
        <v>#N/A</v>
      </c>
      <c r="G41" s="185" t="e">
        <f>(IF(Ответы_учащихся!C63="",NA(),Ответы_учащихся!$AZ$24))</f>
        <v>#N/A</v>
      </c>
      <c r="H41" s="185" t="e">
        <f>IF(Ответы_учащихся!AV63="",NA(),Ответы_учащихся!AV63)</f>
        <v>#N/A</v>
      </c>
      <c r="I41" s="191" t="e">
        <f>IF(Ответы_учащихся!AX63="",NA(),Ответы_учащихся!AX63)</f>
        <v>#N/A</v>
      </c>
      <c r="J41" s="185" t="e">
        <f>IF(Ответы_учащихся!AZ63="",NA(),Ответы_учащихся!AZ63)</f>
        <v>#N/A</v>
      </c>
      <c r="K41" t="str">
        <f>IF(Ответы_учащихся!D63="УЧЕНИК НЕ ВЫПОЛНЯЛ РАБОТУ",NA(),Ответы_учащихся!C63)</f>
        <v/>
      </c>
    </row>
    <row r="42" spans="2:11">
      <c r="B42" s="190">
        <v>0.97499999999999998</v>
      </c>
      <c r="C42" s="189">
        <f>Ответы_учащихся!$AX$24</f>
        <v>0.63456790123456785</v>
      </c>
      <c r="D42" s="189">
        <f>Ответы_учащихся!$AZ$24</f>
        <v>0.62962962962962965</v>
      </c>
      <c r="E42" s="185" t="e">
        <f>(IF(Ответы_учащихся!C64="",NA(),Ответы_учащихся!$AV$24))</f>
        <v>#N/A</v>
      </c>
      <c r="F42" s="185" t="e">
        <f>(IF(Ответы_учащихся!C64="",NA(),Ответы_учащихся!$AX$24))</f>
        <v>#N/A</v>
      </c>
      <c r="G42" s="185" t="e">
        <f>(IF(Ответы_учащихся!C64="",NA(),Ответы_учащихся!$AZ$24))</f>
        <v>#N/A</v>
      </c>
      <c r="H42" s="185" t="e">
        <f>IF(Ответы_учащихся!AV64="",NA(),Ответы_учащихся!AV64)</f>
        <v>#N/A</v>
      </c>
      <c r="I42" s="191" t="e">
        <f>IF(Ответы_учащихся!AX64="",NA(),Ответы_учащихся!AX64)</f>
        <v>#N/A</v>
      </c>
      <c r="J42" s="185" t="e">
        <f>IF(Ответы_учащихся!AZ64="",NA(),Ответы_учащихся!AZ64)</f>
        <v>#N/A</v>
      </c>
      <c r="K42" t="str">
        <f>IF(Ответы_учащихся!D64="УЧЕНИК НЕ ВЫПОЛНЯЛ РАБОТУ",NA(),Ответы_учащихся!C64)</f>
        <v/>
      </c>
    </row>
    <row r="43" spans="2:11">
      <c r="B43" s="189">
        <v>1</v>
      </c>
      <c r="C43" s="189">
        <f>Ответы_учащихся!$AX$24</f>
        <v>0.63456790123456785</v>
      </c>
      <c r="D43" s="189">
        <f>Ответы_учащихся!$AZ$24</f>
        <v>0.62962962962962965</v>
      </c>
      <c r="E43" s="185"/>
      <c r="F43" s="185"/>
      <c r="G43" s="185"/>
      <c r="H43" s="185"/>
      <c r="I43" s="191"/>
      <c r="J43" s="185"/>
    </row>
  </sheetData>
  <mergeCells count="1">
    <mergeCell ref="B1:D1"/>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2:U10"/>
  <sheetViews>
    <sheetView workbookViewId="0">
      <selection activeCell="B8" sqref="B8"/>
    </sheetView>
  </sheetViews>
  <sheetFormatPr defaultRowHeight="12.75"/>
  <cols>
    <col min="1" max="1" width="22.42578125" customWidth="1"/>
    <col min="21" max="21" width="17.7109375" customWidth="1"/>
  </cols>
  <sheetData>
    <row r="2" spans="1:21" ht="13.5" thickBot="1">
      <c r="B2" s="167">
        <v>1</v>
      </c>
      <c r="C2" s="167">
        <v>2</v>
      </c>
      <c r="D2" s="167">
        <v>3</v>
      </c>
      <c r="E2" s="167">
        <v>4</v>
      </c>
      <c r="F2" s="167">
        <v>5</v>
      </c>
      <c r="G2" s="167">
        <v>6</v>
      </c>
      <c r="H2" s="167">
        <v>7</v>
      </c>
      <c r="I2" s="167">
        <v>8</v>
      </c>
      <c r="J2" s="167">
        <v>9</v>
      </c>
      <c r="K2" s="167">
        <v>10</v>
      </c>
      <c r="L2" s="167">
        <v>11</v>
      </c>
      <c r="M2" s="167">
        <v>12</v>
      </c>
      <c r="N2" s="167">
        <v>13</v>
      </c>
      <c r="O2" s="168">
        <v>14</v>
      </c>
      <c r="P2" s="168">
        <v>15</v>
      </c>
      <c r="Q2" s="213">
        <v>16</v>
      </c>
      <c r="R2" s="167">
        <v>17</v>
      </c>
      <c r="S2" s="167">
        <v>18</v>
      </c>
      <c r="T2" s="167">
        <v>19</v>
      </c>
    </row>
    <row r="3" spans="1:21">
      <c r="A3">
        <f>Ответы_учащихся!E21</f>
        <v>2</v>
      </c>
      <c r="B3">
        <f>Ответы_учащихся!F21</f>
        <v>0</v>
      </c>
      <c r="C3">
        <f>Ответы_учащихся!G21</f>
        <v>0</v>
      </c>
      <c r="D3">
        <f>Ответы_учащихся!H21</f>
        <v>0</v>
      </c>
      <c r="E3">
        <f>Ответы_учащихся!I21</f>
        <v>0</v>
      </c>
      <c r="F3">
        <f>Ответы_учащихся!J21</f>
        <v>0</v>
      </c>
      <c r="G3">
        <f>Ответы_учащихся!K21</f>
        <v>0</v>
      </c>
      <c r="H3">
        <f>Ответы_учащихся!L21</f>
        <v>0</v>
      </c>
      <c r="I3">
        <f>Ответы_учащихся!M21</f>
        <v>0</v>
      </c>
      <c r="J3">
        <f>Ответы_учащихся!N21</f>
        <v>0</v>
      </c>
      <c r="K3">
        <f>Ответы_учащихся!O21</f>
        <v>0</v>
      </c>
      <c r="L3">
        <f>Ответы_учащихся!P21</f>
        <v>0</v>
      </c>
      <c r="M3">
        <f>Ответы_учащихся!Q21</f>
        <v>0</v>
      </c>
      <c r="N3">
        <f>Ответы_учащихся!R21</f>
        <v>0</v>
      </c>
      <c r="O3">
        <f>Ответы_учащихся!S21</f>
        <v>17</v>
      </c>
      <c r="P3">
        <f>Ответы_учащихся!U21</f>
        <v>0</v>
      </c>
      <c r="Q3">
        <f>Ответы_учащихся!V21</f>
        <v>16</v>
      </c>
      <c r="R3">
        <f>Ответы_учащихся!W21</f>
        <v>13</v>
      </c>
      <c r="S3">
        <f>Ответы_учащихся!X21</f>
        <v>14</v>
      </c>
      <c r="T3">
        <f>Ответы_учащихся!Y21</f>
        <v>0</v>
      </c>
    </row>
    <row r="4" spans="1:21">
      <c r="A4">
        <f>Ответы_учащихся!E22</f>
        <v>1</v>
      </c>
      <c r="B4">
        <f>Ответы_учащихся!F22</f>
        <v>24</v>
      </c>
      <c r="C4">
        <f>Ответы_учащихся!G22</f>
        <v>24</v>
      </c>
      <c r="D4">
        <f>Ответы_учащихся!H22</f>
        <v>18</v>
      </c>
      <c r="E4">
        <f>Ответы_учащихся!I22</f>
        <v>19</v>
      </c>
      <c r="F4">
        <f>Ответы_учащихся!J22</f>
        <v>19</v>
      </c>
      <c r="G4">
        <f>Ответы_учащихся!K22</f>
        <v>16</v>
      </c>
      <c r="H4">
        <f>Ответы_учащихся!L22</f>
        <v>13</v>
      </c>
      <c r="I4">
        <f>Ответы_учащихся!M22</f>
        <v>13</v>
      </c>
      <c r="J4">
        <f>Ответы_учащихся!N22</f>
        <v>22</v>
      </c>
      <c r="K4">
        <f>Ответы_учащихся!O22</f>
        <v>18</v>
      </c>
      <c r="L4">
        <f>Ответы_учащихся!P22</f>
        <v>17</v>
      </c>
      <c r="M4">
        <f>Ответы_учащихся!Q22</f>
        <v>12</v>
      </c>
      <c r="N4">
        <f>Ответы_учащихся!R22</f>
        <v>17</v>
      </c>
      <c r="O4">
        <f>Ответы_учащихся!S22</f>
        <v>2</v>
      </c>
      <c r="P4">
        <f>Ответы_учащихся!U22</f>
        <v>6</v>
      </c>
      <c r="Q4">
        <f>Ответы_учащихся!V22</f>
        <v>1</v>
      </c>
      <c r="R4">
        <f>Ответы_учащихся!W22</f>
        <v>5</v>
      </c>
      <c r="S4">
        <f>Ответы_учащихся!X22</f>
        <v>5</v>
      </c>
      <c r="T4">
        <f>Ответы_учащихся!Y22</f>
        <v>22</v>
      </c>
    </row>
    <row r="6" spans="1:21">
      <c r="A6" s="139" t="s">
        <v>43</v>
      </c>
      <c r="B6" s="185">
        <f>Ответы_учащихся!F23/Ответы_учащихся!$F$6</f>
        <v>3.7037037037037035E-2</v>
      </c>
      <c r="C6" s="185">
        <f>Ответы_учащихся!G23/Ответы_учащихся!$F$6</f>
        <v>3.7037037037037035E-2</v>
      </c>
      <c r="D6" s="185">
        <f>Ответы_учащихся!H23/Ответы_учащихся!$F$6</f>
        <v>0.25925925925925924</v>
      </c>
      <c r="E6" s="185">
        <f>Ответы_учащихся!I23/Ответы_учащихся!$F$6</f>
        <v>0.22222222222222221</v>
      </c>
      <c r="F6" s="185">
        <f>Ответы_учащихся!J23/Ответы_учащихся!$F$6</f>
        <v>0.14814814814814814</v>
      </c>
      <c r="G6" s="185">
        <f>Ответы_учащихся!K23/Ответы_учащихся!$F$6</f>
        <v>0.33333333333333331</v>
      </c>
      <c r="H6" s="185">
        <f>Ответы_учащихся!L23/Ответы_учащихся!$F$6</f>
        <v>0.22222222222222221</v>
      </c>
      <c r="I6" s="185">
        <f>Ответы_учащихся!M23/Ответы_учащихся!$F$6</f>
        <v>0.44444444444444442</v>
      </c>
      <c r="J6" s="185">
        <f>Ответы_учащихся!N23/Ответы_учащихся!$F$6</f>
        <v>7.407407407407407E-2</v>
      </c>
      <c r="K6" s="185">
        <f>Ответы_учащихся!O23/Ответы_учащихся!$F$6</f>
        <v>7.407407407407407E-2</v>
      </c>
      <c r="L6" s="185">
        <f>Ответы_учащихся!P23/Ответы_учащихся!$F$6</f>
        <v>0.25925925925925924</v>
      </c>
      <c r="M6" s="185">
        <f>Ответы_учащихся!Q23/Ответы_учащихся!$F$6</f>
        <v>0.25925925925925924</v>
      </c>
      <c r="N6" s="185">
        <f>Ответы_учащихся!R23/Ответы_учащихся!$F$6</f>
        <v>0.25925925925925924</v>
      </c>
      <c r="O6" s="185">
        <f>Ответы_учащихся!S23/Ответы_учащихся!$F$6</f>
        <v>0.18518518518518517</v>
      </c>
      <c r="P6" s="185">
        <f>Ответы_учащихся!U23/Ответы_учащихся!$F$6</f>
        <v>0.40740740740740738</v>
      </c>
      <c r="Q6" s="185">
        <f>Ответы_учащихся!V23/Ответы_учащихся!$F$6</f>
        <v>0.14814814814814814</v>
      </c>
      <c r="R6" s="185">
        <f>Ответы_учащихся!W23/Ответы_учащихся!$F$6</f>
        <v>0.14814814814814814</v>
      </c>
      <c r="S6" s="185">
        <f>Ответы_учащихся!X23/Ответы_учащихся!$F$6</f>
        <v>7.407407407407407E-2</v>
      </c>
      <c r="T6" s="185">
        <f>Ответы_учащихся!Y23/Ответы_учащихся!$F$6</f>
        <v>3.7037037037037035E-2</v>
      </c>
    </row>
    <row r="7" spans="1:21" ht="25.5">
      <c r="A7" s="139" t="s">
        <v>44</v>
      </c>
      <c r="B7" s="185">
        <f>Ответы_учащихся!F24/Ответы_учащихся!$F$6</f>
        <v>0</v>
      </c>
      <c r="C7" s="185">
        <f>Ответы_учащихся!G24/Ответы_учащихся!$F$6</f>
        <v>0</v>
      </c>
      <c r="D7" s="185">
        <f>Ответы_учащихся!H24/Ответы_учащихся!$F$6</f>
        <v>0</v>
      </c>
      <c r="E7" s="185">
        <f>Ответы_учащихся!I24/Ответы_учащихся!$F$6</f>
        <v>0</v>
      </c>
      <c r="F7" s="185">
        <f>Ответы_учащихся!J24/Ответы_учащихся!$F$6</f>
        <v>7.407407407407407E-2</v>
      </c>
      <c r="G7" s="185">
        <f>Ответы_учащихся!K24/Ответы_учащихся!$F$6</f>
        <v>0</v>
      </c>
      <c r="H7" s="185">
        <f>Ответы_учащихся!L24/Ответы_учащихся!$F$6</f>
        <v>0.22222222222222221</v>
      </c>
      <c r="I7" s="185">
        <f>Ответы_учащихся!M24/Ответы_учащихся!$F$6</f>
        <v>0</v>
      </c>
      <c r="J7" s="185">
        <f>Ответы_учащихся!N24/Ответы_учащихся!$F$6</f>
        <v>3.7037037037037035E-2</v>
      </c>
      <c r="K7" s="185">
        <f>Ответы_учащихся!O24/Ответы_учащихся!$F$6</f>
        <v>0.18518518518518517</v>
      </c>
      <c r="L7" s="185">
        <f>Ответы_учащихся!P24/Ответы_учащихся!$F$6</f>
        <v>3.7037037037037035E-2</v>
      </c>
      <c r="M7" s="185">
        <f>Ответы_учащихся!Q24/Ответы_учащихся!$F$6</f>
        <v>0.22222222222222221</v>
      </c>
      <c r="N7" s="185">
        <f>Ответы_учащихся!R24/Ответы_учащихся!$F$6</f>
        <v>3.7037037037037035E-2</v>
      </c>
      <c r="O7" s="185">
        <f>Ответы_учащихся!S24/Ответы_учащихся!$F$6</f>
        <v>3.7037037037037035E-2</v>
      </c>
      <c r="P7" s="185">
        <f>Ответы_учащихся!U24/Ответы_учащихся!$F$6</f>
        <v>0.29629629629629628</v>
      </c>
      <c r="Q7" s="185">
        <f>Ответы_учащихся!V24/Ответы_учащихся!$F$6</f>
        <v>0.14814814814814814</v>
      </c>
      <c r="R7" s="185">
        <f>Ответы_учащихся!W24/Ответы_учащихся!$F$6</f>
        <v>0.1111111111111111</v>
      </c>
      <c r="S7" s="185">
        <f>Ответы_учащихся!X24/Ответы_учащихся!$F$6</f>
        <v>0.14814814814814814</v>
      </c>
      <c r="T7" s="185">
        <f>Ответы_учащихся!Y24/Ответы_учащихся!$F$6</f>
        <v>7.407407407407407E-2</v>
      </c>
    </row>
    <row r="8" spans="1:21" ht="25.5">
      <c r="A8" s="139" t="s">
        <v>62</v>
      </c>
      <c r="B8" s="185">
        <f>SUM(B3:B4)/Ответы_учащихся!$F$6</f>
        <v>0.88888888888888884</v>
      </c>
      <c r="C8" s="185">
        <f>SUM(C3:C4)/Ответы_учащихся!$F$6</f>
        <v>0.88888888888888884</v>
      </c>
      <c r="D8" s="185">
        <f>SUM(D3:D4)/Ответы_учащихся!$F$6</f>
        <v>0.66666666666666663</v>
      </c>
      <c r="E8" s="185">
        <f>SUM(E3:E4)/Ответы_учащихся!$F$6</f>
        <v>0.70370370370370372</v>
      </c>
      <c r="F8" s="185">
        <f>SUM(F3:F4)/Ответы_учащихся!$F$6</f>
        <v>0.70370370370370372</v>
      </c>
      <c r="G8" s="185">
        <f>SUM(G3:G4)/Ответы_учащихся!$F$6</f>
        <v>0.59259259259259256</v>
      </c>
      <c r="H8" s="185">
        <f>SUM(H3:H4)/Ответы_учащихся!$F$6</f>
        <v>0.48148148148148145</v>
      </c>
      <c r="I8" s="185">
        <f>SUM(I3:I4)/Ответы_учащихся!$F$6</f>
        <v>0.48148148148148145</v>
      </c>
      <c r="J8" s="185">
        <f>SUM(J3:J4)/Ответы_учащихся!$F$6</f>
        <v>0.81481481481481477</v>
      </c>
      <c r="K8" s="185">
        <f>SUM(K3:K4)/Ответы_учащихся!$F$6</f>
        <v>0.66666666666666663</v>
      </c>
      <c r="L8" s="185">
        <f>SUM(L3:L4)/Ответы_учащихся!$F$6</f>
        <v>0.62962962962962965</v>
      </c>
      <c r="M8" s="185">
        <f>SUM(M3:M4)/Ответы_учащихся!$F$6</f>
        <v>0.44444444444444442</v>
      </c>
      <c r="N8" s="185">
        <f>SUM(N3:N4)/Ответы_учащихся!$F$6</f>
        <v>0.62962962962962965</v>
      </c>
      <c r="O8" s="185">
        <f>SUM(O3:O4)/Ответы_учащихся!$F$6</f>
        <v>0.70370370370370372</v>
      </c>
      <c r="P8" s="185">
        <f>SUM(P3:P4)/Ответы_учащихся!$F$6</f>
        <v>0.22222222222222221</v>
      </c>
      <c r="Q8" s="185">
        <f>SUM(Q3)/Ответы_учащихся!$F$6</f>
        <v>0.59259259259259256</v>
      </c>
      <c r="R8" s="185">
        <f>SUM(R3)/Ответы_учащихся!$F$6</f>
        <v>0.48148148148148145</v>
      </c>
      <c r="S8" s="185">
        <f>SUM(S3)/Ответы_учащихся!$F$6</f>
        <v>0.51851851851851849</v>
      </c>
      <c r="T8" s="185">
        <f>SUM(T3)/Ответы_учащихся!$F$6</f>
        <v>0</v>
      </c>
      <c r="U8" t="s">
        <v>154</v>
      </c>
    </row>
    <row r="9" spans="1:21">
      <c r="Q9" s="185">
        <f>Q4/Ответы_учащихся!$F$6</f>
        <v>3.7037037037037035E-2</v>
      </c>
      <c r="R9" s="185">
        <f>R4/Ответы_учащихся!$F$6</f>
        <v>0.18518518518518517</v>
      </c>
      <c r="S9" s="185">
        <f>S4/Ответы_учащихся!$F$6</f>
        <v>0.18518518518518517</v>
      </c>
      <c r="T9" s="185">
        <f>T4/Ответы_учащихся!$F$6</f>
        <v>0.81481481481481477</v>
      </c>
      <c r="U9" t="s">
        <v>153</v>
      </c>
    </row>
    <row r="10" spans="1:21" ht="27.75" customHeight="1">
      <c r="B10" s="191">
        <f>SUM(B6:B8)</f>
        <v>0.92592592592592582</v>
      </c>
      <c r="C10" s="191">
        <f t="shared" ref="C10:P10" si="0">SUM(C6:C8)</f>
        <v>0.92592592592592582</v>
      </c>
      <c r="D10" s="191">
        <f t="shared" si="0"/>
        <v>0.92592592592592582</v>
      </c>
      <c r="E10" s="191">
        <f t="shared" si="0"/>
        <v>0.92592592592592593</v>
      </c>
      <c r="F10" s="191">
        <f t="shared" si="0"/>
        <v>0.92592592592592593</v>
      </c>
      <c r="G10" s="191">
        <f t="shared" si="0"/>
        <v>0.92592592592592582</v>
      </c>
      <c r="H10" s="191">
        <f t="shared" si="0"/>
        <v>0.92592592592592582</v>
      </c>
      <c r="I10" s="191">
        <f t="shared" si="0"/>
        <v>0.92592592592592582</v>
      </c>
      <c r="J10" s="191">
        <f t="shared" si="0"/>
        <v>0.92592592592592582</v>
      </c>
      <c r="K10" s="191">
        <f t="shared" si="0"/>
        <v>0.92592592592592582</v>
      </c>
      <c r="L10" s="191">
        <f t="shared" si="0"/>
        <v>0.92592592592592593</v>
      </c>
      <c r="M10" s="191">
        <f t="shared" si="0"/>
        <v>0.92592592592592582</v>
      </c>
      <c r="N10" s="191">
        <f t="shared" si="0"/>
        <v>0.92592592592592593</v>
      </c>
      <c r="O10" s="191">
        <f t="shared" si="0"/>
        <v>0.92592592592592593</v>
      </c>
      <c r="P10" s="191">
        <f t="shared" si="0"/>
        <v>0.92592592592592593</v>
      </c>
      <c r="Q10" s="191">
        <f>SUM(Q6:Q9)</f>
        <v>0.92592592592592582</v>
      </c>
      <c r="R10" s="191">
        <f t="shared" ref="R10:T10" si="1">SUM(R6:R9)</f>
        <v>0.92592592592592582</v>
      </c>
      <c r="S10" s="191">
        <f t="shared" si="1"/>
        <v>0.92592592592592582</v>
      </c>
      <c r="T10" s="191">
        <f t="shared" si="1"/>
        <v>0.92592592592592582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0070C0"/>
  </sheetPr>
  <dimension ref="B2:M38"/>
  <sheetViews>
    <sheetView workbookViewId="0">
      <selection activeCell="E34" sqref="E34"/>
    </sheetView>
  </sheetViews>
  <sheetFormatPr defaultRowHeight="12.75"/>
  <cols>
    <col min="3" max="3" width="25.7109375" customWidth="1"/>
    <col min="4" max="4" width="53.85546875" customWidth="1"/>
    <col min="5" max="7" width="14.5703125" customWidth="1"/>
    <col min="8" max="8" width="13.5703125" style="270" hidden="1" customWidth="1"/>
    <col min="9" max="12" width="9.140625" style="270"/>
    <col min="13" max="13" width="9.140625" style="270" hidden="1" customWidth="1"/>
  </cols>
  <sheetData>
    <row r="2" spans="2:13" ht="41.25" customHeight="1">
      <c r="B2" s="413" t="str">
        <f>План!B2</f>
        <v>Результаты выполнения итоговой работы по математике по отдельным заданиям (3 класс, 2013/2014 учебный год)</v>
      </c>
      <c r="C2" s="413"/>
      <c r="D2" s="413"/>
      <c r="E2" s="413"/>
      <c r="F2" s="413"/>
      <c r="G2" s="413"/>
    </row>
    <row r="3" spans="2:13" ht="7.5" customHeight="1"/>
    <row r="4" spans="2:13" ht="18" customHeight="1">
      <c r="B4" s="414" t="s">
        <v>198</v>
      </c>
      <c r="C4" s="414"/>
      <c r="D4" s="269"/>
    </row>
    <row r="5" spans="2:13" ht="9" customHeight="1">
      <c r="B5" s="275"/>
    </row>
    <row r="6" spans="2:13" ht="18" customHeight="1">
      <c r="B6" s="412" t="s">
        <v>203</v>
      </c>
      <c r="C6" s="412"/>
      <c r="D6" s="412"/>
      <c r="E6" s="415" t="e">
        <f>VLOOKUP(D4,Ответы_учащихся!D25:BA64,50,FALSE)</f>
        <v>#N/A</v>
      </c>
      <c r="F6" s="415"/>
    </row>
    <row r="7" spans="2:13" ht="18" customHeight="1">
      <c r="B7" s="275"/>
      <c r="C7" s="275"/>
      <c r="E7" s="268" t="s">
        <v>52</v>
      </c>
      <c r="F7" s="268" t="s">
        <v>202</v>
      </c>
    </row>
    <row r="8" spans="2:13" ht="18" customHeight="1">
      <c r="B8" s="412" t="s">
        <v>199</v>
      </c>
      <c r="C8" s="412"/>
      <c r="D8" s="412"/>
      <c r="E8" s="279" t="e">
        <f>VLOOKUP(D4,Ответы_учащихся!D25:BA64,45,FALSE)</f>
        <v>#N/A</v>
      </c>
      <c r="F8" s="279">
        <f>Ответы_учащихся!AV24</f>
        <v>0.63285024154589364</v>
      </c>
    </row>
    <row r="9" spans="2:13" ht="18" customHeight="1">
      <c r="B9" s="412" t="s">
        <v>200</v>
      </c>
      <c r="C9" s="412"/>
      <c r="D9" s="412"/>
      <c r="E9" s="279" t="e">
        <f>VLOOKUP(D4,Ответы_учащихся!D25:BA64,47,FALSE)</f>
        <v>#N/A</v>
      </c>
      <c r="F9" s="279">
        <f>Ответы_учащихся!AX24</f>
        <v>0.63456790123456785</v>
      </c>
    </row>
    <row r="10" spans="2:13" ht="18" customHeight="1">
      <c r="B10" s="412" t="s">
        <v>201</v>
      </c>
      <c r="C10" s="412"/>
      <c r="D10" s="412"/>
      <c r="E10" s="279" t="e">
        <f>VLOOKUP(D4,Ответы_учащихся!D25:BA64,49,FALSE)</f>
        <v>#N/A</v>
      </c>
      <c r="F10" s="279">
        <f>Ответы_учащихся!AZ24</f>
        <v>0.62962962962962965</v>
      </c>
    </row>
    <row r="11" spans="2:13" ht="13.5" customHeight="1"/>
    <row r="12" spans="2:13" ht="22.5" customHeight="1">
      <c r="B12" s="392" t="s">
        <v>79</v>
      </c>
      <c r="C12" s="392" t="s">
        <v>80</v>
      </c>
      <c r="D12" s="392" t="s">
        <v>113</v>
      </c>
      <c r="E12" s="392" t="s">
        <v>196</v>
      </c>
      <c r="F12" s="392" t="s">
        <v>197</v>
      </c>
      <c r="G12" s="392" t="s">
        <v>204</v>
      </c>
    </row>
    <row r="13" spans="2:13">
      <c r="B13" s="393"/>
      <c r="C13" s="393"/>
      <c r="D13" s="393"/>
      <c r="E13" s="393"/>
      <c r="F13" s="393"/>
      <c r="G13" s="393"/>
    </row>
    <row r="14" spans="2:13" ht="51.75" customHeight="1">
      <c r="B14" s="273">
        <v>1</v>
      </c>
      <c r="C14" s="274" t="s">
        <v>83</v>
      </c>
      <c r="D14" s="274" t="s">
        <v>84</v>
      </c>
      <c r="E14" s="267" t="e">
        <f t="shared" ref="E14:E26" si="0">IF(H14=1,"ВЕРНО","")</f>
        <v>#N/A</v>
      </c>
      <c r="F14" s="267" t="e">
        <f>IF(H14=0,"НЕВЕРНО","")</f>
        <v>#N/A</v>
      </c>
      <c r="G14" s="267" t="e">
        <f>IF(H14="N","НЕ ВЫПОЛНЯЛ","")</f>
        <v>#N/A</v>
      </c>
      <c r="H14" s="270" t="e">
        <f>VLOOKUP($D$4,Ответы_учащихся!$D$25:$BA$64,M14,FALSE)</f>
        <v>#N/A</v>
      </c>
      <c r="M14" s="270">
        <v>3</v>
      </c>
    </row>
    <row r="15" spans="2:13" ht="51.75" customHeight="1">
      <c r="B15" s="273">
        <v>2</v>
      </c>
      <c r="C15" s="274" t="s">
        <v>83</v>
      </c>
      <c r="D15" s="274" t="s">
        <v>87</v>
      </c>
      <c r="E15" s="267" t="e">
        <f t="shared" si="0"/>
        <v>#N/A</v>
      </c>
      <c r="F15" s="267" t="e">
        <f t="shared" ref="F15:F32" si="1">IF(H15=0,"НЕВЕРНО","")</f>
        <v>#N/A</v>
      </c>
      <c r="G15" s="267" t="e">
        <f t="shared" ref="G15:G32" si="2">IF(H15="N","НЕ ВЫПОЛНЯЛ","")</f>
        <v>#N/A</v>
      </c>
      <c r="H15" s="270" t="e">
        <f>VLOOKUP($D$4,Ответы_учащихся!$D$25:$BA$64,M15,FALSE)</f>
        <v>#N/A</v>
      </c>
      <c r="M15" s="270">
        <v>4</v>
      </c>
    </row>
    <row r="16" spans="2:13" ht="39" customHeight="1">
      <c r="B16" s="273">
        <v>3</v>
      </c>
      <c r="C16" s="274" t="s">
        <v>88</v>
      </c>
      <c r="D16" s="274" t="s">
        <v>89</v>
      </c>
      <c r="E16" s="267" t="e">
        <f t="shared" si="0"/>
        <v>#N/A</v>
      </c>
      <c r="F16" s="267" t="e">
        <f t="shared" si="1"/>
        <v>#N/A</v>
      </c>
      <c r="G16" s="267" t="e">
        <f t="shared" si="2"/>
        <v>#N/A</v>
      </c>
      <c r="H16" s="270" t="e">
        <f>VLOOKUP($D$4,Ответы_учащихся!$D$25:$BA$64,M16,FALSE)</f>
        <v>#N/A</v>
      </c>
      <c r="M16" s="270">
        <v>5</v>
      </c>
    </row>
    <row r="17" spans="2:13" ht="39" customHeight="1">
      <c r="B17" s="273">
        <v>4</v>
      </c>
      <c r="C17" s="274" t="s">
        <v>88</v>
      </c>
      <c r="D17" s="274" t="s">
        <v>90</v>
      </c>
      <c r="E17" s="267" t="e">
        <f t="shared" si="0"/>
        <v>#N/A</v>
      </c>
      <c r="F17" s="267" t="e">
        <f t="shared" si="1"/>
        <v>#N/A</v>
      </c>
      <c r="G17" s="267" t="e">
        <f t="shared" si="2"/>
        <v>#N/A</v>
      </c>
      <c r="H17" s="270" t="e">
        <f>VLOOKUP($D$4,Ответы_учащихся!$D$25:$BA$64,M17,FALSE)</f>
        <v>#N/A</v>
      </c>
      <c r="M17" s="270">
        <v>6</v>
      </c>
    </row>
    <row r="18" spans="2:13" ht="32.25" customHeight="1">
      <c r="B18" s="273">
        <v>5</v>
      </c>
      <c r="C18" s="274" t="s">
        <v>83</v>
      </c>
      <c r="D18" s="274" t="s">
        <v>91</v>
      </c>
      <c r="E18" s="267" t="e">
        <f t="shared" si="0"/>
        <v>#N/A</v>
      </c>
      <c r="F18" s="267" t="e">
        <f t="shared" si="1"/>
        <v>#N/A</v>
      </c>
      <c r="G18" s="267" t="e">
        <f t="shared" si="2"/>
        <v>#N/A</v>
      </c>
      <c r="H18" s="270" t="e">
        <f>VLOOKUP($D$4,Ответы_учащихся!$D$25:$BA$64,M18,FALSE)</f>
        <v>#N/A</v>
      </c>
      <c r="M18" s="270">
        <v>7</v>
      </c>
    </row>
    <row r="19" spans="2:13" ht="51.75" customHeight="1">
      <c r="B19" s="273">
        <v>6</v>
      </c>
      <c r="C19" s="274" t="s">
        <v>92</v>
      </c>
      <c r="D19" s="274" t="s">
        <v>93</v>
      </c>
      <c r="E19" s="267" t="e">
        <f t="shared" si="0"/>
        <v>#N/A</v>
      </c>
      <c r="F19" s="267" t="e">
        <f t="shared" si="1"/>
        <v>#N/A</v>
      </c>
      <c r="G19" s="267" t="e">
        <f t="shared" si="2"/>
        <v>#N/A</v>
      </c>
      <c r="H19" s="270" t="e">
        <f>VLOOKUP($D$4,Ответы_учащихся!$D$25:$BA$64,M19,FALSE)</f>
        <v>#N/A</v>
      </c>
      <c r="M19" s="270">
        <v>8</v>
      </c>
    </row>
    <row r="20" spans="2:13" ht="32.25" customHeight="1">
      <c r="B20" s="273">
        <v>7</v>
      </c>
      <c r="C20" s="274" t="s">
        <v>92</v>
      </c>
      <c r="D20" s="274" t="s">
        <v>94</v>
      </c>
      <c r="E20" s="267" t="e">
        <f t="shared" si="0"/>
        <v>#N/A</v>
      </c>
      <c r="F20" s="267" t="e">
        <f t="shared" si="1"/>
        <v>#N/A</v>
      </c>
      <c r="G20" s="267" t="e">
        <f t="shared" si="2"/>
        <v>#N/A</v>
      </c>
      <c r="H20" s="270" t="e">
        <f>VLOOKUP($D$4,Ответы_учащихся!$D$25:$BA$64,M20,FALSE)</f>
        <v>#N/A</v>
      </c>
      <c r="M20" s="270">
        <v>9</v>
      </c>
    </row>
    <row r="21" spans="2:13" ht="51.75" customHeight="1">
      <c r="B21" s="273">
        <v>8</v>
      </c>
      <c r="C21" s="274" t="s">
        <v>88</v>
      </c>
      <c r="D21" s="274" t="s">
        <v>97</v>
      </c>
      <c r="E21" s="267" t="e">
        <f t="shared" si="0"/>
        <v>#N/A</v>
      </c>
      <c r="F21" s="267" t="e">
        <f t="shared" si="1"/>
        <v>#N/A</v>
      </c>
      <c r="G21" s="267" t="e">
        <f t="shared" si="2"/>
        <v>#N/A</v>
      </c>
      <c r="H21" s="270" t="e">
        <f>VLOOKUP($D$4,Ответы_учащихся!$D$25:$BA$64,M21,FALSE)</f>
        <v>#N/A</v>
      </c>
      <c r="M21" s="270">
        <v>10</v>
      </c>
    </row>
    <row r="22" spans="2:13" ht="51.75" customHeight="1">
      <c r="B22" s="273">
        <v>9</v>
      </c>
      <c r="C22" s="274" t="s">
        <v>98</v>
      </c>
      <c r="D22" s="274" t="s">
        <v>99</v>
      </c>
      <c r="E22" s="267" t="e">
        <f t="shared" si="0"/>
        <v>#N/A</v>
      </c>
      <c r="F22" s="267" t="e">
        <f t="shared" si="1"/>
        <v>#N/A</v>
      </c>
      <c r="G22" s="267" t="e">
        <f t="shared" si="2"/>
        <v>#N/A</v>
      </c>
      <c r="H22" s="270" t="e">
        <f>VLOOKUP($D$4,Ответы_учащихся!$D$25:$BA$64,M22,FALSE)</f>
        <v>#N/A</v>
      </c>
      <c r="M22" s="270">
        <v>11</v>
      </c>
    </row>
    <row r="23" spans="2:13" ht="51.75" customHeight="1">
      <c r="B23" s="273">
        <v>10</v>
      </c>
      <c r="C23" s="274" t="s">
        <v>100</v>
      </c>
      <c r="D23" s="274" t="s">
        <v>101</v>
      </c>
      <c r="E23" s="267" t="e">
        <f t="shared" si="0"/>
        <v>#N/A</v>
      </c>
      <c r="F23" s="267" t="e">
        <f t="shared" si="1"/>
        <v>#N/A</v>
      </c>
      <c r="G23" s="267" t="e">
        <f t="shared" si="2"/>
        <v>#N/A</v>
      </c>
      <c r="H23" s="270" t="e">
        <f>VLOOKUP($D$4,Ответы_учащихся!$D$25:$BA$64,M23,FALSE)</f>
        <v>#N/A</v>
      </c>
      <c r="M23" s="270">
        <v>12</v>
      </c>
    </row>
    <row r="24" spans="2:13" ht="51.75" customHeight="1">
      <c r="B24" s="273">
        <v>11</v>
      </c>
      <c r="C24" s="274" t="s">
        <v>92</v>
      </c>
      <c r="D24" s="274" t="s">
        <v>102</v>
      </c>
      <c r="E24" s="267" t="e">
        <f t="shared" si="0"/>
        <v>#N/A</v>
      </c>
      <c r="F24" s="267" t="e">
        <f t="shared" si="1"/>
        <v>#N/A</v>
      </c>
      <c r="G24" s="267" t="e">
        <f t="shared" si="2"/>
        <v>#N/A</v>
      </c>
      <c r="H24" s="270" t="e">
        <f>VLOOKUP($D$4,Ответы_учащихся!$D$25:$BA$64,M24,FALSE)</f>
        <v>#N/A</v>
      </c>
      <c r="M24" s="270">
        <v>13</v>
      </c>
    </row>
    <row r="25" spans="2:13" ht="35.25" customHeight="1">
      <c r="B25" s="273">
        <v>12</v>
      </c>
      <c r="C25" s="274" t="s">
        <v>92</v>
      </c>
      <c r="D25" s="274" t="s">
        <v>103</v>
      </c>
      <c r="E25" s="267" t="e">
        <f t="shared" si="0"/>
        <v>#N/A</v>
      </c>
      <c r="F25" s="267" t="e">
        <f t="shared" si="1"/>
        <v>#N/A</v>
      </c>
      <c r="G25" s="267" t="e">
        <f t="shared" si="2"/>
        <v>#N/A</v>
      </c>
      <c r="H25" s="270" t="e">
        <f>VLOOKUP($D$4,Ответы_учащихся!$D$25:$BA$64,M25,FALSE)</f>
        <v>#N/A</v>
      </c>
      <c r="M25" s="270">
        <v>14</v>
      </c>
    </row>
    <row r="26" spans="2:13" ht="51.75" customHeight="1">
      <c r="B26" s="273">
        <v>13</v>
      </c>
      <c r="C26" s="274" t="s">
        <v>100</v>
      </c>
      <c r="D26" s="274" t="s">
        <v>104</v>
      </c>
      <c r="E26" s="267" t="e">
        <f t="shared" si="0"/>
        <v>#N/A</v>
      </c>
      <c r="F26" s="267" t="e">
        <f t="shared" si="1"/>
        <v>#N/A</v>
      </c>
      <c r="G26" s="267" t="e">
        <f t="shared" si="2"/>
        <v>#N/A</v>
      </c>
      <c r="H26" s="270" t="e">
        <f>VLOOKUP($D$4,Ответы_учащихся!$D$25:$BA$64,M26,FALSE)</f>
        <v>#N/A</v>
      </c>
      <c r="M26" s="270">
        <v>15</v>
      </c>
    </row>
    <row r="27" spans="2:13" ht="33" customHeight="1">
      <c r="B27" s="271">
        <v>14</v>
      </c>
      <c r="C27" s="272" t="s">
        <v>83</v>
      </c>
      <c r="D27" s="272" t="s">
        <v>105</v>
      </c>
      <c r="E27" s="267" t="e">
        <f>(IF(H27=1,"ЧАСТИЧНО",IF(H27=2,"ПОЛНОСТЬЮ","")))</f>
        <v>#N/A</v>
      </c>
      <c r="F27" s="267" t="e">
        <f t="shared" si="1"/>
        <v>#N/A</v>
      </c>
      <c r="G27" s="267" t="e">
        <f t="shared" si="2"/>
        <v>#N/A</v>
      </c>
      <c r="H27" s="270" t="e">
        <f>VLOOKUP($D$4,Ответы_учащихся!$D$25:$BA$64,M27,FALSE)</f>
        <v>#N/A</v>
      </c>
      <c r="M27" s="270">
        <v>16</v>
      </c>
    </row>
    <row r="28" spans="2:13" ht="51.75" customHeight="1">
      <c r="B28" s="273">
        <v>15</v>
      </c>
      <c r="C28" s="274" t="s">
        <v>92</v>
      </c>
      <c r="D28" s="274" t="s">
        <v>106</v>
      </c>
      <c r="E28" s="267" t="e">
        <f>IF(H28=1,"ВЕРНО","")</f>
        <v>#N/A</v>
      </c>
      <c r="F28" s="267" t="e">
        <f t="shared" si="1"/>
        <v>#N/A</v>
      </c>
      <c r="G28" s="267" t="e">
        <f t="shared" si="2"/>
        <v>#N/A</v>
      </c>
      <c r="H28" s="270" t="e">
        <f>VLOOKUP($D$4,Ответы_учащихся!$D$25:$BA$64,M28,FALSE)</f>
        <v>#N/A</v>
      </c>
      <c r="M28" s="270">
        <v>18</v>
      </c>
    </row>
    <row r="29" spans="2:13" ht="37.5" customHeight="1">
      <c r="B29" s="273">
        <v>16</v>
      </c>
      <c r="C29" s="274" t="s">
        <v>92</v>
      </c>
      <c r="D29" s="274" t="s">
        <v>107</v>
      </c>
      <c r="E29" s="267" t="e">
        <f>(IF(H29=1,"ЧАСТИЧНО",IF(H29=2,"ПОЛНОСТЬЮ","")))</f>
        <v>#N/A</v>
      </c>
      <c r="F29" s="267" t="e">
        <f t="shared" si="1"/>
        <v>#N/A</v>
      </c>
      <c r="G29" s="267" t="e">
        <f t="shared" si="2"/>
        <v>#N/A</v>
      </c>
      <c r="H29" s="270" t="e">
        <f>VLOOKUP($D$4,Ответы_учащихся!$D$25:$BA$64,M29,FALSE)</f>
        <v>#N/A</v>
      </c>
      <c r="M29" s="270">
        <v>19</v>
      </c>
    </row>
    <row r="30" spans="2:13" ht="48.75" customHeight="1">
      <c r="B30" s="271">
        <v>17</v>
      </c>
      <c r="C30" s="272" t="s">
        <v>100</v>
      </c>
      <c r="D30" s="272" t="s">
        <v>109</v>
      </c>
      <c r="E30" s="267" t="e">
        <f t="shared" ref="E30:E31" si="3">(IF(H30=1,"ЧАСТИЧНО",IF(H30=2,"ПОЛНОСТЬЮ","")))</f>
        <v>#N/A</v>
      </c>
      <c r="F30" s="267" t="e">
        <f t="shared" si="1"/>
        <v>#N/A</v>
      </c>
      <c r="G30" s="267" t="e">
        <f t="shared" si="2"/>
        <v>#N/A</v>
      </c>
      <c r="H30" s="270" t="e">
        <f>VLOOKUP($D$4,Ответы_учащихся!$D$25:$BA$64,M30,FALSE)</f>
        <v>#N/A</v>
      </c>
      <c r="M30" s="270">
        <v>20</v>
      </c>
    </row>
    <row r="31" spans="2:13" ht="40.5" customHeight="1">
      <c r="B31" s="271">
        <v>18</v>
      </c>
      <c r="C31" s="272" t="s">
        <v>110</v>
      </c>
      <c r="D31" s="272" t="s">
        <v>111</v>
      </c>
      <c r="E31" s="267" t="e">
        <f t="shared" si="3"/>
        <v>#N/A</v>
      </c>
      <c r="F31" s="267" t="e">
        <f t="shared" si="1"/>
        <v>#N/A</v>
      </c>
      <c r="G31" s="267" t="e">
        <f t="shared" si="2"/>
        <v>#N/A</v>
      </c>
      <c r="H31" s="270" t="e">
        <f>VLOOKUP($D$4,Ответы_учащихся!$D$25:$BA$64,M31,FALSE)</f>
        <v>#N/A</v>
      </c>
      <c r="M31" s="270">
        <v>21</v>
      </c>
    </row>
    <row r="32" spans="2:13" ht="31.5">
      <c r="B32" s="273">
        <v>19</v>
      </c>
      <c r="C32" s="274" t="s">
        <v>110</v>
      </c>
      <c r="D32" s="274" t="s">
        <v>112</v>
      </c>
      <c r="E32" s="267" t="e">
        <f>IF(H32=1,"ВЕРНО","")</f>
        <v>#N/A</v>
      </c>
      <c r="F32" s="267" t="e">
        <f t="shared" si="1"/>
        <v>#N/A</v>
      </c>
      <c r="G32" s="267" t="e">
        <f t="shared" si="2"/>
        <v>#N/A</v>
      </c>
      <c r="H32" s="270" t="e">
        <f>VLOOKUP($D$4,Ответы_учащихся!$D$25:$BA$64,M32,FALSE)</f>
        <v>#N/A</v>
      </c>
      <c r="M32" s="270">
        <v>22</v>
      </c>
    </row>
    <row r="35" spans="2:4" ht="17.25" customHeight="1">
      <c r="B35" s="280"/>
      <c r="C35" s="410" t="s">
        <v>209</v>
      </c>
      <c r="D35" s="411"/>
    </row>
    <row r="36" spans="2:4" ht="15.75">
      <c r="B36" s="281"/>
      <c r="C36" s="410" t="s">
        <v>210</v>
      </c>
      <c r="D36" s="411"/>
    </row>
    <row r="37" spans="2:4" ht="15.75">
      <c r="B37" s="282"/>
      <c r="C37" s="410" t="s">
        <v>211</v>
      </c>
      <c r="D37" s="411"/>
    </row>
    <row r="38" spans="2:4" ht="15.75">
      <c r="B38" s="283"/>
      <c r="C38" s="410" t="s">
        <v>212</v>
      </c>
      <c r="D38" s="411"/>
    </row>
  </sheetData>
  <sheetProtection password="C621" sheet="1" objects="1" scenarios="1" selectLockedCells="1" selectUnlockedCells="1"/>
  <protectedRanges>
    <protectedRange sqref="D4" name="Диапазон1"/>
  </protectedRanges>
  <mergeCells count="17">
    <mergeCell ref="B9:D9"/>
    <mergeCell ref="B2:G2"/>
    <mergeCell ref="B4:C4"/>
    <mergeCell ref="B6:D6"/>
    <mergeCell ref="E6:F6"/>
    <mergeCell ref="B8:D8"/>
    <mergeCell ref="B10:D10"/>
    <mergeCell ref="B12:B13"/>
    <mergeCell ref="C12:C13"/>
    <mergeCell ref="D12:D13"/>
    <mergeCell ref="E12:E13"/>
    <mergeCell ref="G12:G13"/>
    <mergeCell ref="C35:D35"/>
    <mergeCell ref="C36:D36"/>
    <mergeCell ref="C37:D37"/>
    <mergeCell ref="C38:D38"/>
    <mergeCell ref="F12:F13"/>
  </mergeCells>
  <conditionalFormatting sqref="E14:G32">
    <cfRule type="cellIs" dxfId="6" priority="7" operator="equal">
      <formula>"Верно"</formula>
    </cfRule>
  </conditionalFormatting>
  <conditionalFormatting sqref="F14:F32">
    <cfRule type="cellIs" dxfId="5" priority="6" operator="equal">
      <formula>"НЕВЕРНО"</formula>
    </cfRule>
  </conditionalFormatting>
  <conditionalFormatting sqref="G14:G32">
    <cfRule type="cellIs" dxfId="4" priority="5" operator="equal">
      <formula>"НЕ ВЫПОЛНЯЛ"</formula>
    </cfRule>
  </conditionalFormatting>
  <conditionalFormatting sqref="E14">
    <cfRule type="cellIs" dxfId="3" priority="4" operator="equal">
      <formula>"ЧАСТИЧНО"</formula>
    </cfRule>
  </conditionalFormatting>
  <conditionalFormatting sqref="E27 E29:E31">
    <cfRule type="cellIs" dxfId="2" priority="3" operator="equal">
      <formula>"ПОЛНОСТЬЮ"</formula>
    </cfRule>
  </conditionalFormatting>
  <conditionalFormatting sqref="E27 E29:E31">
    <cfRule type="cellIs" dxfId="1" priority="2" operator="equal">
      <formula>"ЧАСТИЧНО"</formula>
    </cfRule>
  </conditionalFormatting>
  <conditionalFormatting sqref="E1:G1048576">
    <cfRule type="containsErrors" dxfId="0" priority="1">
      <formula>ISERROR(E1)</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xWindow="515" yWindow="392" count="1">
        <x14:dataValidation type="list" allowBlank="1" showInputMessage="1" showErrorMessage="1" prompt="Выберите фамилию учащегося из списка">
          <x14:formula1>
            <xm:f>'СПИСОК КЛАССА'!$D$25:$D$64</xm:f>
          </x14:formula1>
          <xm:sqref>D4</xm:sqref>
        </x14:dataValidation>
      </x14:dataValidations>
    </ext>
  </extLst>
</worksheet>
</file>

<file path=xl/worksheets/sheet13.xml><?xml version="1.0" encoding="utf-8"?>
<worksheet xmlns="http://schemas.openxmlformats.org/spreadsheetml/2006/main" xmlns:r="http://schemas.openxmlformats.org/officeDocument/2006/relationships">
  <dimension ref="A1:K41"/>
  <sheetViews>
    <sheetView workbookViewId="0">
      <selection activeCell="B4" sqref="B4"/>
    </sheetView>
  </sheetViews>
  <sheetFormatPr defaultRowHeight="12.75"/>
  <cols>
    <col min="1" max="1" width="10.5703125" customWidth="1"/>
    <col min="2" max="3" width="9.140625" style="185"/>
  </cols>
  <sheetData>
    <row r="1" spans="1:11">
      <c r="A1">
        <f>Ответы_учащихся!A23</f>
        <v>27</v>
      </c>
      <c r="B1" s="278" t="s">
        <v>208</v>
      </c>
    </row>
    <row r="2" spans="1:11" s="139" customFormat="1" ht="38.25">
      <c r="A2" s="139" t="s">
        <v>131</v>
      </c>
      <c r="B2" s="234" t="s">
        <v>138</v>
      </c>
      <c r="C2" s="234"/>
      <c r="D2" s="139" t="s">
        <v>134</v>
      </c>
    </row>
    <row r="3" spans="1:11">
      <c r="A3">
        <f>IF(Ответы_учащихся!D25&lt;&gt;"УЧЕНИК НЕ ВЫПОЛНЯЛ РАБОТУ",Ответы_учащихся!C25,"")</f>
        <v>1</v>
      </c>
      <c r="B3" s="185">
        <f>Ответы_учащихся!AX25</f>
        <v>0.73333333333333328</v>
      </c>
      <c r="C3" s="185">
        <f>IFERROR(100%-B3,"")</f>
        <v>0.26666666666666672</v>
      </c>
      <c r="D3" s="191">
        <f>Ответы_учащихся!AZ25</f>
        <v>1</v>
      </c>
      <c r="E3" s="235">
        <f>IFERROR(100%-D3,"")</f>
        <v>0</v>
      </c>
      <c r="F3" s="185">
        <v>0.5</v>
      </c>
    </row>
    <row r="4" spans="1:11">
      <c r="A4">
        <f>IF(Ответы_учащихся!D26&lt;&gt;"УЧЕНИК НЕ ВЫПОЛНЯЛ РАБОТУ",Ответы_учащихся!C26,"")</f>
        <v>2</v>
      </c>
      <c r="B4" s="185">
        <f>Ответы_учащихся!AX26</f>
        <v>0.4</v>
      </c>
      <c r="C4" s="185">
        <f t="shared" ref="C4:C41" si="0">IFERROR(100%-B4,"")</f>
        <v>0.6</v>
      </c>
      <c r="D4" s="191">
        <f>Ответы_учащихся!AZ26</f>
        <v>0</v>
      </c>
      <c r="E4" s="235">
        <f t="shared" ref="E4:E41" si="1">IFERROR(100%-D4,"")</f>
        <v>1</v>
      </c>
      <c r="F4" s="185">
        <v>0.5</v>
      </c>
    </row>
    <row r="5" spans="1:11">
      <c r="A5">
        <f>IF(Ответы_учащихся!D27&lt;&gt;"УЧЕНИК НЕ ВЫПОЛНЯЛ РАБОТУ",Ответы_учащихся!C27,"")</f>
        <v>3</v>
      </c>
      <c r="B5" s="185">
        <f>Ответы_учащихся!AX27</f>
        <v>0.8666666666666667</v>
      </c>
      <c r="C5" s="185">
        <f t="shared" si="0"/>
        <v>0.1333333333333333</v>
      </c>
      <c r="D5" s="191">
        <f>Ответы_учащихся!AZ27</f>
        <v>1</v>
      </c>
      <c r="E5" s="235">
        <f t="shared" si="1"/>
        <v>0</v>
      </c>
      <c r="F5" s="185">
        <v>0.5</v>
      </c>
      <c r="K5" t="s">
        <v>205</v>
      </c>
    </row>
    <row r="6" spans="1:11">
      <c r="A6">
        <f>IF(Ответы_учащихся!D28&lt;&gt;"УЧЕНИК НЕ ВЫПОЛНЯЛ РАБОТУ",Ответы_учащихся!C28,"")</f>
        <v>4</v>
      </c>
      <c r="B6" s="185">
        <f>Ответы_учащихся!AX28</f>
        <v>0.66666666666666663</v>
      </c>
      <c r="C6" s="185">
        <f t="shared" si="0"/>
        <v>0.33333333333333337</v>
      </c>
      <c r="D6" s="191">
        <f>Ответы_учащихся!AZ28</f>
        <v>0.8571428571428571</v>
      </c>
      <c r="E6" s="235">
        <f t="shared" si="1"/>
        <v>0.1428571428571429</v>
      </c>
      <c r="F6" s="185">
        <v>0.5</v>
      </c>
    </row>
    <row r="7" spans="1:11">
      <c r="A7">
        <f>IF(Ответы_учащихся!D29&lt;&gt;"УЧЕНИК НЕ ВЫПОЛНЯЛ РАБОТУ",Ответы_учащихся!C29,"")</f>
        <v>5</v>
      </c>
      <c r="B7" s="185">
        <f>Ответы_учащихся!AX29</f>
        <v>0.93333333333333335</v>
      </c>
      <c r="C7" s="185">
        <f t="shared" si="0"/>
        <v>6.6666666666666652E-2</v>
      </c>
      <c r="D7" s="191">
        <f>Ответы_учащихся!AZ29</f>
        <v>0.5714285714285714</v>
      </c>
      <c r="E7" s="235">
        <f t="shared" si="1"/>
        <v>0.4285714285714286</v>
      </c>
      <c r="F7" s="185">
        <v>0.5</v>
      </c>
    </row>
    <row r="8" spans="1:11">
      <c r="A8">
        <f>IF(Ответы_учащихся!D30&lt;&gt;"УЧЕНИК НЕ ВЫПОЛНЯЛ РАБОТУ",Ответы_учащихся!C30,"")</f>
        <v>6</v>
      </c>
      <c r="B8" s="185">
        <f>Ответы_учащихся!AX30</f>
        <v>0</v>
      </c>
      <c r="C8" s="185">
        <f t="shared" si="0"/>
        <v>1</v>
      </c>
      <c r="D8" s="191">
        <f>Ответы_учащихся!AZ30</f>
        <v>0</v>
      </c>
      <c r="E8" s="235">
        <f t="shared" si="1"/>
        <v>1</v>
      </c>
      <c r="F8" s="185">
        <v>0.5</v>
      </c>
    </row>
    <row r="9" spans="1:11">
      <c r="A9">
        <f>IF(Ответы_учащихся!D31&lt;&gt;"УЧЕНИК НЕ ВЫПОЛНЯЛ РАБОТУ",Ответы_учащихся!C31,"")</f>
        <v>7</v>
      </c>
      <c r="B9" s="185">
        <f>Ответы_учащихся!AX31</f>
        <v>0.6</v>
      </c>
      <c r="C9" s="185">
        <f t="shared" si="0"/>
        <v>0.4</v>
      </c>
      <c r="D9" s="191">
        <f>Ответы_учащихся!AZ31</f>
        <v>0.7142857142857143</v>
      </c>
      <c r="E9" s="235">
        <f t="shared" si="1"/>
        <v>0.2857142857142857</v>
      </c>
      <c r="F9" s="185">
        <v>0.5</v>
      </c>
    </row>
    <row r="10" spans="1:11">
      <c r="A10">
        <f>IF(Ответы_учащихся!D32&lt;&gt;"УЧЕНИК НЕ ВЫПОЛНЯЛ РАБОТУ",Ответы_учащихся!C32,"")</f>
        <v>8</v>
      </c>
      <c r="B10" s="185">
        <f>Ответы_учащихся!AX32</f>
        <v>0.66666666666666663</v>
      </c>
      <c r="C10" s="185">
        <f t="shared" si="0"/>
        <v>0.33333333333333337</v>
      </c>
      <c r="D10" s="191">
        <f>Ответы_учащихся!AZ32</f>
        <v>0.8571428571428571</v>
      </c>
      <c r="E10" s="235">
        <f t="shared" si="1"/>
        <v>0.1428571428571429</v>
      </c>
      <c r="F10" s="185">
        <v>0.5</v>
      </c>
    </row>
    <row r="11" spans="1:11">
      <c r="A11">
        <f>IF(Ответы_учащихся!D33&lt;&gt;"УЧЕНИК НЕ ВЫПОЛНЯЛ РАБОТУ",Ответы_учащихся!C33,"")</f>
        <v>9</v>
      </c>
      <c r="B11" s="185">
        <f>Ответы_учащихся!AX33</f>
        <v>0.8666666666666667</v>
      </c>
      <c r="C11" s="185">
        <f t="shared" si="0"/>
        <v>0.1333333333333333</v>
      </c>
      <c r="D11" s="191">
        <f>Ответы_учащихся!AZ33</f>
        <v>1</v>
      </c>
      <c r="E11" s="235">
        <f t="shared" si="1"/>
        <v>0</v>
      </c>
      <c r="F11" s="185">
        <v>0.5</v>
      </c>
    </row>
    <row r="12" spans="1:11">
      <c r="A12">
        <f>IF(Ответы_учащихся!D34&lt;&gt;"УЧЕНИК НЕ ВЫПОЛНЯЛ РАБОТУ",Ответы_учащихся!C34,"")</f>
        <v>10</v>
      </c>
      <c r="B12" s="185">
        <f>Ответы_учащихся!AX34</f>
        <v>0.73333333333333328</v>
      </c>
      <c r="C12" s="185">
        <f t="shared" si="0"/>
        <v>0.26666666666666672</v>
      </c>
      <c r="D12" s="191">
        <f>Ответы_учащихся!AZ34</f>
        <v>0.5714285714285714</v>
      </c>
      <c r="E12" s="235">
        <f t="shared" si="1"/>
        <v>0.4285714285714286</v>
      </c>
      <c r="F12" s="185">
        <v>0.5</v>
      </c>
    </row>
    <row r="13" spans="1:11">
      <c r="A13">
        <f>IF(Ответы_учащихся!D35&lt;&gt;"УЧЕНИК НЕ ВЫПОЛНЯЛ РАБОТУ",Ответы_учащихся!C35,"")</f>
        <v>11</v>
      </c>
      <c r="B13" s="185">
        <f>Ответы_учащихся!AX35</f>
        <v>0.6</v>
      </c>
      <c r="C13" s="185">
        <f t="shared" si="0"/>
        <v>0.4</v>
      </c>
      <c r="D13" s="191">
        <f>Ответы_учащихся!AZ35</f>
        <v>0.5714285714285714</v>
      </c>
      <c r="E13" s="235">
        <f t="shared" si="1"/>
        <v>0.4285714285714286</v>
      </c>
      <c r="F13" s="185">
        <v>0.5</v>
      </c>
    </row>
    <row r="14" spans="1:11">
      <c r="A14">
        <f>IF(Ответы_учащихся!D36&lt;&gt;"УЧЕНИК НЕ ВЫПОЛНЯЛ РАБОТУ",Ответы_учащихся!C36,"")</f>
        <v>12</v>
      </c>
      <c r="B14" s="185">
        <f>Ответы_учащихся!AX36</f>
        <v>0.53333333333333333</v>
      </c>
      <c r="C14" s="185">
        <f t="shared" si="0"/>
        <v>0.46666666666666667</v>
      </c>
      <c r="D14" s="191">
        <f>Ответы_учащихся!AZ36</f>
        <v>0.42857142857142855</v>
      </c>
      <c r="E14" s="235">
        <f t="shared" si="1"/>
        <v>0.5714285714285714</v>
      </c>
      <c r="F14" s="185">
        <v>0.5</v>
      </c>
    </row>
    <row r="15" spans="1:11">
      <c r="A15">
        <f>IF(Ответы_учащихся!D37&lt;&gt;"УЧЕНИК НЕ ВЫПОЛНЯЛ РАБОТУ",Ответы_учащихся!C37,"")</f>
        <v>13</v>
      </c>
      <c r="B15" s="185">
        <f>Ответы_учащихся!AX37</f>
        <v>0.93333333333333335</v>
      </c>
      <c r="C15" s="185">
        <f t="shared" si="0"/>
        <v>6.6666666666666652E-2</v>
      </c>
      <c r="D15" s="191">
        <f>Ответы_учащихся!AZ37</f>
        <v>1</v>
      </c>
      <c r="E15" s="235">
        <f t="shared" si="1"/>
        <v>0</v>
      </c>
      <c r="F15" s="185">
        <v>0.5</v>
      </c>
    </row>
    <row r="16" spans="1:11">
      <c r="A16">
        <f>IF(Ответы_учащихся!D38&lt;&gt;"УЧЕНИК НЕ ВЫПОЛНЯЛ РАБОТУ",Ответы_учащихся!C38,"")</f>
        <v>14</v>
      </c>
      <c r="B16" s="185">
        <f>Ответы_учащихся!AX38</f>
        <v>1</v>
      </c>
      <c r="C16" s="185">
        <f t="shared" si="0"/>
        <v>0</v>
      </c>
      <c r="D16" s="191">
        <f>Ответы_учащихся!AZ38</f>
        <v>1</v>
      </c>
      <c r="E16" s="235">
        <f t="shared" si="1"/>
        <v>0</v>
      </c>
      <c r="F16" s="185">
        <v>0.5</v>
      </c>
    </row>
    <row r="17" spans="1:6">
      <c r="A17">
        <f>IF(Ответы_учащихся!D39&lt;&gt;"УЧЕНИК НЕ ВЫПОЛНЯЛ РАБОТУ",Ответы_учащихся!C39,"")</f>
        <v>15</v>
      </c>
      <c r="B17" s="185">
        <f>Ответы_учащихся!AX39</f>
        <v>0.6</v>
      </c>
      <c r="C17" s="185">
        <f t="shared" si="0"/>
        <v>0.4</v>
      </c>
      <c r="D17" s="191">
        <f>Ответы_учащихся!AZ39</f>
        <v>0.8571428571428571</v>
      </c>
      <c r="E17" s="235">
        <f t="shared" si="1"/>
        <v>0.1428571428571429</v>
      </c>
      <c r="F17" s="185">
        <v>0.5</v>
      </c>
    </row>
    <row r="18" spans="1:6">
      <c r="A18">
        <f>IF(Ответы_учащихся!D40&lt;&gt;"УЧЕНИК НЕ ВЫПОЛНЯЛ РАБОТУ",Ответы_учащихся!C40,"")</f>
        <v>16</v>
      </c>
      <c r="B18" s="185">
        <f>Ответы_учащихся!AX40</f>
        <v>0.4</v>
      </c>
      <c r="C18" s="185">
        <f t="shared" si="0"/>
        <v>0.6</v>
      </c>
      <c r="D18" s="191">
        <f>Ответы_учащихся!AZ40</f>
        <v>0.8571428571428571</v>
      </c>
      <c r="E18" s="235">
        <f t="shared" si="1"/>
        <v>0.1428571428571429</v>
      </c>
      <c r="F18" s="185">
        <v>0.5</v>
      </c>
    </row>
    <row r="19" spans="1:6">
      <c r="A19">
        <f>IF(Ответы_учащихся!D41&lt;&gt;"УЧЕНИК НЕ ВЫПОЛНЯЛ РАБОТУ",Ответы_учащихся!C41,"")</f>
        <v>17</v>
      </c>
      <c r="B19" s="185">
        <f>Ответы_учащихся!AX41</f>
        <v>0.53333333333333333</v>
      </c>
      <c r="C19" s="185">
        <f t="shared" si="0"/>
        <v>0.46666666666666667</v>
      </c>
      <c r="D19" s="191">
        <f>Ответы_учащихся!AZ41</f>
        <v>0</v>
      </c>
      <c r="E19" s="235">
        <f t="shared" si="1"/>
        <v>1</v>
      </c>
      <c r="F19" s="185">
        <v>0.5</v>
      </c>
    </row>
    <row r="20" spans="1:6">
      <c r="A20">
        <f>IF(Ответы_учащихся!D42&lt;&gt;"УЧЕНИК НЕ ВЫПОЛНЯЛ РАБОТУ",Ответы_учащихся!C42,"")</f>
        <v>18</v>
      </c>
      <c r="B20" s="185">
        <f>Ответы_учащихся!AX42</f>
        <v>0.8666666666666667</v>
      </c>
      <c r="C20" s="185">
        <f t="shared" si="0"/>
        <v>0.1333333333333333</v>
      </c>
      <c r="D20" s="191">
        <f>Ответы_учащихся!AZ42</f>
        <v>1</v>
      </c>
      <c r="E20" s="235">
        <f t="shared" si="1"/>
        <v>0</v>
      </c>
      <c r="F20" s="185">
        <v>0.5</v>
      </c>
    </row>
    <row r="21" spans="1:6">
      <c r="A21">
        <f>IF(Ответы_учащихся!D43&lt;&gt;"УЧЕНИК НЕ ВЫПОЛНЯЛ РАБОТУ",Ответы_учащихся!C43,"")</f>
        <v>19</v>
      </c>
      <c r="B21" s="185">
        <f>Ответы_учащихся!AX43</f>
        <v>1</v>
      </c>
      <c r="C21" s="185">
        <f t="shared" si="0"/>
        <v>0</v>
      </c>
      <c r="D21" s="191">
        <f>Ответы_учащихся!AZ43</f>
        <v>0.8571428571428571</v>
      </c>
      <c r="E21" s="235">
        <f t="shared" si="1"/>
        <v>0.1428571428571429</v>
      </c>
      <c r="F21" s="185">
        <v>0.5</v>
      </c>
    </row>
    <row r="22" spans="1:6">
      <c r="A22">
        <f>IF(Ответы_учащихся!D44&lt;&gt;"УЧЕНИК НЕ ВЫПОЛНЯЛ РАБОТУ",Ответы_учащихся!C44,"")</f>
        <v>20</v>
      </c>
      <c r="B22" s="185">
        <f>Ответы_учащихся!AX44</f>
        <v>0</v>
      </c>
      <c r="C22" s="185">
        <f t="shared" si="0"/>
        <v>1</v>
      </c>
      <c r="D22" s="191">
        <f>Ответы_учащихся!AZ44</f>
        <v>0</v>
      </c>
      <c r="E22" s="235">
        <f t="shared" si="1"/>
        <v>1</v>
      </c>
      <c r="F22" s="185">
        <v>0.5</v>
      </c>
    </row>
    <row r="23" spans="1:6">
      <c r="A23">
        <f>IF(Ответы_учащихся!D45&lt;&gt;"УЧЕНИК НЕ ВЫПОЛНЯЛ РАБОТУ",Ответы_учащихся!C45,"")</f>
        <v>21</v>
      </c>
      <c r="B23" s="185">
        <f>Ответы_учащихся!AX45</f>
        <v>0.8</v>
      </c>
      <c r="C23" s="185">
        <f t="shared" si="0"/>
        <v>0.19999999999999996</v>
      </c>
      <c r="D23" s="191">
        <f>Ответы_учащихся!AZ45</f>
        <v>0.8571428571428571</v>
      </c>
      <c r="E23" s="235">
        <f t="shared" si="1"/>
        <v>0.1428571428571429</v>
      </c>
      <c r="F23" s="185">
        <v>0.5</v>
      </c>
    </row>
    <row r="24" spans="1:6">
      <c r="A24">
        <f>IF(Ответы_учащихся!D46&lt;&gt;"УЧЕНИК НЕ ВЫПОЛНЯЛ РАБОТУ",Ответы_учащихся!C46,"")</f>
        <v>22</v>
      </c>
      <c r="B24" s="185">
        <f>Ответы_учащихся!AX46</f>
        <v>0.6</v>
      </c>
      <c r="C24" s="185">
        <f t="shared" si="0"/>
        <v>0.4</v>
      </c>
      <c r="D24" s="191">
        <f>Ответы_учащихся!AZ46</f>
        <v>0.42857142857142855</v>
      </c>
      <c r="E24" s="235">
        <f t="shared" si="1"/>
        <v>0.5714285714285714</v>
      </c>
      <c r="F24" s="185">
        <v>0.5</v>
      </c>
    </row>
    <row r="25" spans="1:6">
      <c r="A25">
        <f>IF(Ответы_учащихся!D47&lt;&gt;"УЧЕНИК НЕ ВЫПОЛНЯЛ РАБОТУ",Ответы_учащихся!C47,"")</f>
        <v>23</v>
      </c>
      <c r="B25" s="185">
        <f>Ответы_учащихся!AX47</f>
        <v>0.6</v>
      </c>
      <c r="C25" s="185">
        <f t="shared" si="0"/>
        <v>0.4</v>
      </c>
      <c r="D25" s="191">
        <f>Ответы_учащихся!AZ47</f>
        <v>0.8571428571428571</v>
      </c>
      <c r="E25" s="235">
        <f t="shared" si="1"/>
        <v>0.1428571428571429</v>
      </c>
      <c r="F25" s="185">
        <v>0.5</v>
      </c>
    </row>
    <row r="26" spans="1:6">
      <c r="A26">
        <f>IF(Ответы_учащихся!D48&lt;&gt;"УЧЕНИК НЕ ВЫПОЛНЯЛ РАБОТУ",Ответы_учащихся!C48,"")</f>
        <v>24</v>
      </c>
      <c r="B26" s="185">
        <f>Ответы_учащихся!AX48</f>
        <v>0.53333333333333333</v>
      </c>
      <c r="C26" s="185">
        <f t="shared" si="0"/>
        <v>0.46666666666666667</v>
      </c>
      <c r="D26" s="191">
        <f>Ответы_учащихся!AZ48</f>
        <v>0</v>
      </c>
      <c r="E26" s="235">
        <f t="shared" si="1"/>
        <v>1</v>
      </c>
      <c r="F26" s="185">
        <v>0.5</v>
      </c>
    </row>
    <row r="27" spans="1:6">
      <c r="A27">
        <f>IF(Ответы_учащихся!D49&lt;&gt;"УЧЕНИК НЕ ВЫПОЛНЯЛ РАБОТУ",Ответы_учащихся!C49,"")</f>
        <v>25</v>
      </c>
      <c r="B27" s="185">
        <f>Ответы_учащихся!AX49</f>
        <v>0.66666666666666663</v>
      </c>
      <c r="C27" s="185">
        <f t="shared" si="0"/>
        <v>0.33333333333333337</v>
      </c>
      <c r="D27" s="191">
        <f>Ответы_учащихся!AZ49</f>
        <v>0.5714285714285714</v>
      </c>
      <c r="E27" s="235">
        <f t="shared" si="1"/>
        <v>0.4285714285714286</v>
      </c>
      <c r="F27" s="185">
        <v>0.5</v>
      </c>
    </row>
    <row r="28" spans="1:6">
      <c r="A28">
        <f>IF(Ответы_учащихся!D50&lt;&gt;"УЧЕНИК НЕ ВЫПОЛНЯЛ РАБОТУ",Ответы_учащихся!C50,"")</f>
        <v>26</v>
      </c>
      <c r="B28" s="185">
        <f>Ответы_учащихся!AX50</f>
        <v>0.26666666666666666</v>
      </c>
      <c r="C28" s="185">
        <f t="shared" si="0"/>
        <v>0.73333333333333339</v>
      </c>
      <c r="D28" s="191">
        <f>Ответы_учащихся!AZ50</f>
        <v>0.14285714285714285</v>
      </c>
      <c r="E28" s="235">
        <f t="shared" si="1"/>
        <v>0.85714285714285721</v>
      </c>
      <c r="F28" s="185">
        <v>0.5</v>
      </c>
    </row>
    <row r="29" spans="1:6">
      <c r="A29">
        <f>IF(Ответы_учащихся!D51&lt;&gt;"УЧЕНИК НЕ ВЫПОЛНЯЛ РАБОТУ",Ответы_учащихся!C51,"")</f>
        <v>27</v>
      </c>
      <c r="B29" s="185">
        <f>Ответы_учащихся!AX51</f>
        <v>0.73333333333333328</v>
      </c>
      <c r="C29" s="185">
        <f t="shared" si="0"/>
        <v>0.26666666666666672</v>
      </c>
      <c r="D29" s="191">
        <f>Ответы_учащихся!AZ51</f>
        <v>1</v>
      </c>
      <c r="E29" s="235">
        <f t="shared" si="1"/>
        <v>0</v>
      </c>
      <c r="F29" s="185">
        <v>0.5</v>
      </c>
    </row>
    <row r="30" spans="1:6">
      <c r="A30" t="str">
        <f>IF(Ответы_учащихся!D52&lt;&gt;"УЧЕНИК НЕ ВЫПОЛНЯЛ РАБОТУ",Ответы_учащихся!C52,"")</f>
        <v/>
      </c>
      <c r="B30" s="185" t="str">
        <f>Ответы_учащихся!AX52</f>
        <v/>
      </c>
      <c r="C30" s="185" t="str">
        <f t="shared" si="0"/>
        <v/>
      </c>
      <c r="D30" s="191" t="str">
        <f>Ответы_учащихся!AZ52</f>
        <v/>
      </c>
      <c r="E30" s="235" t="str">
        <f t="shared" si="1"/>
        <v/>
      </c>
      <c r="F30" s="185">
        <v>0.5</v>
      </c>
    </row>
    <row r="31" spans="1:6">
      <c r="A31" t="str">
        <f>IF(Ответы_учащихся!D53&lt;&gt;"УЧЕНИК НЕ ВЫПОЛНЯЛ РАБОТУ",Ответы_учащихся!C53,"")</f>
        <v/>
      </c>
      <c r="B31" s="185" t="str">
        <f>Ответы_учащихся!AX53</f>
        <v/>
      </c>
      <c r="C31" s="185" t="str">
        <f t="shared" si="0"/>
        <v/>
      </c>
      <c r="D31" s="191" t="str">
        <f>Ответы_учащихся!AZ53</f>
        <v/>
      </c>
      <c r="E31" s="235" t="str">
        <f t="shared" si="1"/>
        <v/>
      </c>
      <c r="F31" s="185">
        <v>0.5</v>
      </c>
    </row>
    <row r="32" spans="1:6">
      <c r="A32" t="str">
        <f>IF(Ответы_учащихся!D54&lt;&gt;"УЧЕНИК НЕ ВЫПОЛНЯЛ РАБОТУ",Ответы_учащихся!C54,"")</f>
        <v/>
      </c>
      <c r="B32" s="185" t="str">
        <f>Ответы_учащихся!AX54</f>
        <v/>
      </c>
      <c r="C32" s="185" t="str">
        <f t="shared" si="0"/>
        <v/>
      </c>
      <c r="D32" s="191" t="str">
        <f>Ответы_учащихся!AZ54</f>
        <v/>
      </c>
      <c r="E32" s="235" t="str">
        <f t="shared" si="1"/>
        <v/>
      </c>
      <c r="F32" s="185">
        <v>0.5</v>
      </c>
    </row>
    <row r="33" spans="1:6">
      <c r="A33" t="str">
        <f>IF(Ответы_учащихся!D55&lt;&gt;"УЧЕНИК НЕ ВЫПОЛНЯЛ РАБОТУ",Ответы_учащихся!C55,"")</f>
        <v/>
      </c>
      <c r="B33" s="185" t="str">
        <f>Ответы_учащихся!AX55</f>
        <v/>
      </c>
      <c r="C33" s="185" t="str">
        <f t="shared" si="0"/>
        <v/>
      </c>
      <c r="D33" s="191" t="str">
        <f>Ответы_учащихся!AZ55</f>
        <v/>
      </c>
      <c r="E33" s="235" t="str">
        <f t="shared" si="1"/>
        <v/>
      </c>
      <c r="F33" s="185">
        <v>0.5</v>
      </c>
    </row>
    <row r="34" spans="1:6">
      <c r="A34" t="str">
        <f>IF(Ответы_учащихся!D56&lt;&gt;"УЧЕНИК НЕ ВЫПОЛНЯЛ РАБОТУ",Ответы_учащихся!C56,"")</f>
        <v/>
      </c>
      <c r="B34" s="185" t="str">
        <f>Ответы_учащихся!AX56</f>
        <v/>
      </c>
      <c r="C34" s="185" t="str">
        <f t="shared" si="0"/>
        <v/>
      </c>
      <c r="D34" s="191" t="str">
        <f>Ответы_учащихся!AZ56</f>
        <v/>
      </c>
      <c r="E34" s="235" t="str">
        <f t="shared" si="1"/>
        <v/>
      </c>
      <c r="F34" s="185">
        <v>0.5</v>
      </c>
    </row>
    <row r="35" spans="1:6">
      <c r="A35" t="str">
        <f>IF(Ответы_учащихся!D57&lt;&gt;"УЧЕНИК НЕ ВЫПОЛНЯЛ РАБОТУ",Ответы_учащихся!C57,"")</f>
        <v/>
      </c>
      <c r="B35" s="185" t="str">
        <f>Ответы_учащихся!AX57</f>
        <v/>
      </c>
      <c r="C35" s="185" t="str">
        <f t="shared" si="0"/>
        <v/>
      </c>
      <c r="D35" s="191" t="str">
        <f>Ответы_учащихся!AZ57</f>
        <v/>
      </c>
      <c r="E35" s="235" t="str">
        <f t="shared" si="1"/>
        <v/>
      </c>
      <c r="F35" s="185">
        <v>0.5</v>
      </c>
    </row>
    <row r="36" spans="1:6">
      <c r="A36" t="str">
        <f>IF(Ответы_учащихся!D58&lt;&gt;"УЧЕНИК НЕ ВЫПОЛНЯЛ РАБОТУ",Ответы_учащихся!C58,"")</f>
        <v/>
      </c>
      <c r="B36" s="185" t="str">
        <f>Ответы_учащихся!AX58</f>
        <v/>
      </c>
      <c r="C36" s="185" t="str">
        <f t="shared" si="0"/>
        <v/>
      </c>
      <c r="D36" s="191" t="str">
        <f>Ответы_учащихся!AZ58</f>
        <v/>
      </c>
      <c r="E36" s="235" t="str">
        <f t="shared" si="1"/>
        <v/>
      </c>
      <c r="F36" s="185">
        <v>0.5</v>
      </c>
    </row>
    <row r="37" spans="1:6">
      <c r="A37" t="str">
        <f>IF(Ответы_учащихся!D59&lt;&gt;"УЧЕНИК НЕ ВЫПОЛНЯЛ РАБОТУ",Ответы_учащихся!C59,"")</f>
        <v/>
      </c>
      <c r="B37" s="185" t="str">
        <f>Ответы_учащихся!AX59</f>
        <v/>
      </c>
      <c r="C37" s="185" t="str">
        <f t="shared" si="0"/>
        <v/>
      </c>
      <c r="D37" s="191" t="str">
        <f>Ответы_учащихся!AZ59</f>
        <v/>
      </c>
      <c r="E37" s="235" t="str">
        <f t="shared" si="1"/>
        <v/>
      </c>
      <c r="F37" s="185">
        <v>0.5</v>
      </c>
    </row>
    <row r="38" spans="1:6">
      <c r="A38" t="str">
        <f>IF(Ответы_учащихся!D60&lt;&gt;"УЧЕНИК НЕ ВЫПОЛНЯЛ РАБОТУ",Ответы_учащихся!C60,"")</f>
        <v/>
      </c>
      <c r="B38" s="185" t="str">
        <f>Ответы_учащихся!AX60</f>
        <v/>
      </c>
      <c r="C38" s="185" t="str">
        <f t="shared" si="0"/>
        <v/>
      </c>
      <c r="D38" s="191" t="str">
        <f>Ответы_учащихся!AZ60</f>
        <v/>
      </c>
      <c r="E38" s="235" t="str">
        <f t="shared" si="1"/>
        <v/>
      </c>
      <c r="F38" s="185">
        <v>0.5</v>
      </c>
    </row>
    <row r="39" spans="1:6">
      <c r="A39" t="str">
        <f>IF(Ответы_учащихся!D61&lt;&gt;"УЧЕНИК НЕ ВЫПОЛНЯЛ РАБОТУ",Ответы_учащихся!C61,"")</f>
        <v/>
      </c>
      <c r="B39" s="185" t="str">
        <f>Ответы_учащихся!AX61</f>
        <v/>
      </c>
      <c r="C39" s="185" t="str">
        <f t="shared" si="0"/>
        <v/>
      </c>
      <c r="D39" s="191" t="str">
        <f>Ответы_учащихся!AZ61</f>
        <v/>
      </c>
      <c r="E39" s="235" t="str">
        <f t="shared" si="1"/>
        <v/>
      </c>
      <c r="F39" s="185">
        <v>0.5</v>
      </c>
    </row>
    <row r="40" spans="1:6">
      <c r="A40" t="str">
        <f>IF(Ответы_учащихся!D62&lt;&gt;"УЧЕНИК НЕ ВЫПОЛНЯЛ РАБОТУ",Ответы_учащихся!C62,"")</f>
        <v/>
      </c>
      <c r="B40" s="185" t="str">
        <f>Ответы_учащихся!AX62</f>
        <v/>
      </c>
      <c r="C40" s="185" t="str">
        <f t="shared" si="0"/>
        <v/>
      </c>
      <c r="D40" s="191" t="str">
        <f>Ответы_учащихся!AZ62</f>
        <v/>
      </c>
      <c r="E40" s="235" t="str">
        <f t="shared" si="1"/>
        <v/>
      </c>
      <c r="F40" s="185">
        <v>0.5</v>
      </c>
    </row>
    <row r="41" spans="1:6">
      <c r="A41" t="str">
        <f>IF(Ответы_учащихся!D63&lt;&gt;"УЧЕНИК НЕ ВЫПОЛНЯЛ РАБОТУ",Ответы_учащихся!C63,"")</f>
        <v/>
      </c>
      <c r="B41" s="185" t="str">
        <f>Ответы_учащихся!AX63</f>
        <v/>
      </c>
      <c r="C41" s="185" t="str">
        <f t="shared" si="0"/>
        <v/>
      </c>
      <c r="D41" s="191" t="str">
        <f>Ответы_учащихся!AZ63</f>
        <v/>
      </c>
      <c r="E41" s="235" t="str">
        <f t="shared" si="1"/>
        <v/>
      </c>
      <c r="F41" s="185">
        <v>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O95"/>
  <sheetViews>
    <sheetView view="pageLayout" topLeftCell="A10" workbookViewId="0">
      <selection activeCell="B44" sqref="B44"/>
    </sheetView>
  </sheetViews>
  <sheetFormatPr defaultRowHeight="12.75"/>
  <cols>
    <col min="1" max="1" width="28.85546875" style="265"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238"/>
      <c r="B1" s="239"/>
      <c r="C1" s="239"/>
      <c r="D1" s="239"/>
      <c r="E1" s="239"/>
      <c r="F1" s="239"/>
      <c r="G1" s="239"/>
      <c r="H1" s="239"/>
    </row>
    <row r="2" spans="1:8" ht="15.75" customHeight="1" thickBot="1">
      <c r="A2" s="240"/>
      <c r="B2" s="241"/>
      <c r="C2" s="322" t="s">
        <v>23</v>
      </c>
      <c r="D2" s="323"/>
      <c r="E2" s="242" t="str">
        <f>IF(NOT(ISBLANK('СПИСОК КЛАССА'!G1)),'СПИСОК КЛАССА'!G1,"")</f>
        <v>138074</v>
      </c>
      <c r="F2" s="322" t="s">
        <v>24</v>
      </c>
      <c r="G2" s="323"/>
      <c r="H2" s="242" t="str">
        <f>IF(NOT(ISBLANK('СПИСОК КЛАССА'!I1)),'СПИСОК КЛАССА'!I1,"")</f>
        <v>0304</v>
      </c>
    </row>
    <row r="3" spans="1:8" ht="7.5" customHeight="1">
      <c r="A3" s="243"/>
      <c r="B3" s="244"/>
      <c r="C3" s="244"/>
      <c r="D3" s="244"/>
      <c r="E3" s="244"/>
      <c r="F3" s="244"/>
      <c r="G3" s="244"/>
      <c r="H3" s="244"/>
    </row>
    <row r="4" spans="1:8" ht="6.75" customHeight="1" thickBot="1">
      <c r="A4" s="243"/>
      <c r="B4" s="244"/>
      <c r="C4" s="244"/>
      <c r="D4" s="244"/>
      <c r="E4" s="244"/>
      <c r="F4" s="244"/>
      <c r="G4" s="244"/>
      <c r="H4" s="244"/>
    </row>
    <row r="5" spans="1:8" ht="16.5" thickBot="1">
      <c r="A5" s="324" t="s">
        <v>155</v>
      </c>
      <c r="B5" s="325"/>
      <c r="C5" s="325"/>
      <c r="D5" s="325"/>
      <c r="E5" s="325"/>
      <c r="F5" s="325"/>
      <c r="G5" s="325"/>
      <c r="H5" s="326"/>
    </row>
    <row r="6" spans="1:8" ht="9" customHeight="1" thickBot="1">
      <c r="A6" s="245"/>
      <c r="B6" s="246"/>
      <c r="C6" s="246"/>
      <c r="D6" s="246"/>
      <c r="E6" s="246"/>
      <c r="F6" s="246"/>
      <c r="G6" s="246"/>
      <c r="H6" s="247"/>
    </row>
    <row r="7" spans="1:8" ht="16.5" thickBot="1">
      <c r="A7" s="245" t="s">
        <v>156</v>
      </c>
      <c r="B7" s="242" t="str">
        <f>IF(NOT(ISBLANK('СПИСОК КЛАССА'!I1)),'СПИСОК КЛАССА'!I1,"")</f>
        <v>0304</v>
      </c>
      <c r="C7" s="248"/>
      <c r="D7" s="249"/>
      <c r="E7" s="246"/>
      <c r="F7" s="246"/>
      <c r="G7" s="246"/>
      <c r="H7" s="247"/>
    </row>
    <row r="8" spans="1:8" ht="8.25" customHeight="1">
      <c r="A8" s="245"/>
      <c r="B8" s="250"/>
      <c r="C8" s="246"/>
      <c r="D8" s="246"/>
      <c r="E8" s="246"/>
      <c r="F8" s="246"/>
      <c r="G8" s="246"/>
      <c r="H8" s="247"/>
    </row>
    <row r="9" spans="1:8" ht="6" customHeight="1">
      <c r="A9" s="251"/>
      <c r="B9" s="252"/>
      <c r="C9" s="253"/>
      <c r="D9" s="253"/>
      <c r="E9" s="253"/>
      <c r="F9" s="253"/>
      <c r="G9" s="253"/>
      <c r="H9" s="254"/>
    </row>
    <row r="10" spans="1:8" ht="6" customHeight="1" thickBot="1">
      <c r="A10" s="245"/>
      <c r="B10" s="255"/>
      <c r="C10" s="246"/>
      <c r="D10" s="246"/>
      <c r="E10" s="246"/>
      <c r="F10" s="246"/>
      <c r="G10" s="246"/>
      <c r="H10" s="247"/>
    </row>
    <row r="11" spans="1:8" ht="15.75" customHeight="1" thickBot="1">
      <c r="A11" s="245" t="s">
        <v>157</v>
      </c>
      <c r="B11" s="256" t="s">
        <v>232</v>
      </c>
      <c r="C11" s="246"/>
      <c r="D11" s="246"/>
      <c r="E11" s="246"/>
      <c r="F11" s="246"/>
      <c r="G11" s="246"/>
      <c r="H11" s="247"/>
    </row>
    <row r="12" spans="1:8" ht="6.75" customHeight="1">
      <c r="A12" s="245"/>
      <c r="B12" s="255"/>
      <c r="C12" s="246"/>
      <c r="D12" s="246"/>
      <c r="E12" s="246"/>
      <c r="F12" s="246"/>
      <c r="G12" s="246"/>
      <c r="H12" s="247"/>
    </row>
    <row r="13" spans="1:8" ht="6" customHeight="1">
      <c r="A13" s="251"/>
      <c r="B13" s="252"/>
      <c r="C13" s="253"/>
      <c r="D13" s="253"/>
      <c r="E13" s="253"/>
      <c r="F13" s="253"/>
      <c r="G13" s="253"/>
      <c r="H13" s="254"/>
    </row>
    <row r="14" spans="1:8" ht="6.75" customHeight="1" thickBot="1">
      <c r="A14" s="245"/>
      <c r="B14" s="255"/>
      <c r="C14" s="246"/>
      <c r="D14" s="246"/>
      <c r="E14" s="246"/>
      <c r="F14" s="246"/>
      <c r="G14" s="246"/>
      <c r="H14" s="247"/>
    </row>
    <row r="15" spans="1:8" ht="16.5" customHeight="1" thickBot="1">
      <c r="A15" s="245" t="s">
        <v>158</v>
      </c>
      <c r="B15" s="327" t="s">
        <v>172</v>
      </c>
      <c r="C15" s="328"/>
      <c r="D15" s="328"/>
      <c r="E15" s="329"/>
      <c r="F15" s="330"/>
      <c r="G15" s="246"/>
      <c r="H15" s="247"/>
    </row>
    <row r="16" spans="1:8" ht="6.75" customHeight="1">
      <c r="A16" s="245"/>
      <c r="B16" s="255"/>
      <c r="C16" s="257"/>
      <c r="D16" s="257"/>
      <c r="E16" s="257"/>
      <c r="F16" s="257"/>
      <c r="G16" s="246"/>
      <c r="H16" s="247"/>
    </row>
    <row r="17" spans="1:15" ht="6" customHeight="1">
      <c r="A17" s="251"/>
      <c r="B17" s="252"/>
      <c r="C17" s="253"/>
      <c r="D17" s="253"/>
      <c r="E17" s="253"/>
      <c r="F17" s="253"/>
      <c r="G17" s="253"/>
      <c r="H17" s="254"/>
    </row>
    <row r="18" spans="1:15" ht="7.5" customHeight="1" thickBot="1">
      <c r="A18" s="245"/>
      <c r="B18" s="255"/>
      <c r="C18" s="246"/>
      <c r="D18" s="246"/>
      <c r="E18" s="246"/>
      <c r="F18" s="246"/>
      <c r="G18" s="246"/>
      <c r="H18" s="247"/>
    </row>
    <row r="19" spans="1:15" ht="14.25" customHeight="1" thickBot="1">
      <c r="A19" s="245" t="s">
        <v>159</v>
      </c>
      <c r="B19" s="256">
        <v>45</v>
      </c>
      <c r="C19" s="246" t="s">
        <v>160</v>
      </c>
      <c r="D19" s="246"/>
      <c r="E19" s="258"/>
      <c r="F19" s="257"/>
      <c r="G19" s="258"/>
      <c r="H19" s="259"/>
      <c r="I19" s="260"/>
      <c r="J19" s="260"/>
      <c r="K19" s="260"/>
      <c r="L19" s="260"/>
      <c r="M19" s="260"/>
      <c r="N19" s="260"/>
      <c r="O19" s="260"/>
    </row>
    <row r="20" spans="1:15" ht="6.75" customHeight="1">
      <c r="A20" s="245"/>
      <c r="B20" s="255"/>
      <c r="C20" s="249"/>
      <c r="D20" s="246"/>
      <c r="E20" s="258"/>
      <c r="F20" s="257"/>
      <c r="G20" s="258"/>
      <c r="H20" s="259"/>
      <c r="I20" s="260"/>
      <c r="J20" s="260"/>
      <c r="K20" s="260"/>
      <c r="L20" s="260"/>
      <c r="M20" s="260"/>
      <c r="N20" s="260"/>
      <c r="O20" s="260"/>
    </row>
    <row r="21" spans="1:15" ht="6" customHeight="1">
      <c r="A21" s="251"/>
      <c r="B21" s="252"/>
      <c r="C21" s="253"/>
      <c r="D21" s="253"/>
      <c r="E21" s="253"/>
      <c r="F21" s="253"/>
      <c r="G21" s="253"/>
      <c r="H21" s="254"/>
    </row>
    <row r="22" spans="1:15" ht="7.5" customHeight="1" thickBot="1">
      <c r="A22" s="245"/>
      <c r="B22" s="255"/>
      <c r="C22" s="246"/>
      <c r="D22" s="246"/>
      <c r="E22" s="246"/>
      <c r="F22" s="246"/>
      <c r="G22" s="246"/>
      <c r="H22" s="247"/>
    </row>
    <row r="23" spans="1:15" ht="16.5" customHeight="1" thickBot="1">
      <c r="A23" s="245" t="s">
        <v>161</v>
      </c>
      <c r="B23" s="256">
        <v>27</v>
      </c>
      <c r="C23" s="246"/>
      <c r="D23" s="246"/>
      <c r="E23" s="258"/>
      <c r="F23" s="257"/>
      <c r="G23" s="258"/>
      <c r="H23" s="259"/>
      <c r="I23" s="260"/>
      <c r="J23" s="260"/>
      <c r="K23" s="260"/>
      <c r="L23" s="260"/>
      <c r="M23" s="260"/>
      <c r="N23" s="260"/>
      <c r="O23" s="260"/>
    </row>
    <row r="24" spans="1:15" ht="6.75" customHeight="1">
      <c r="A24" s="245"/>
      <c r="B24" s="255"/>
      <c r="C24" s="249"/>
      <c r="D24" s="246"/>
      <c r="E24" s="258"/>
      <c r="F24" s="257"/>
      <c r="G24" s="258"/>
      <c r="H24" s="259"/>
      <c r="I24" s="260"/>
      <c r="J24" s="260"/>
      <c r="K24" s="260"/>
      <c r="L24" s="260"/>
      <c r="M24" s="260"/>
      <c r="N24" s="260"/>
      <c r="O24" s="260"/>
    </row>
    <row r="25" spans="1:15" ht="6" customHeight="1">
      <c r="A25" s="251"/>
      <c r="B25" s="252"/>
      <c r="C25" s="253"/>
      <c r="D25" s="253"/>
      <c r="E25" s="253"/>
      <c r="F25" s="253"/>
      <c r="G25" s="253"/>
      <c r="H25" s="254"/>
    </row>
    <row r="26" spans="1:15" ht="8.25" customHeight="1" thickBot="1">
      <c r="A26" s="245"/>
      <c r="B26" s="255"/>
      <c r="C26" s="246"/>
      <c r="D26" s="246"/>
      <c r="E26" s="258"/>
      <c r="F26" s="257"/>
      <c r="G26" s="258"/>
      <c r="H26" s="259"/>
      <c r="I26" s="260"/>
      <c r="J26" s="260"/>
      <c r="K26" s="260"/>
      <c r="L26" s="260"/>
      <c r="M26" s="260"/>
      <c r="N26" s="260"/>
      <c r="O26" s="260"/>
    </row>
    <row r="27" spans="1:15" ht="14.25" customHeight="1" thickBot="1">
      <c r="A27" s="245" t="s">
        <v>162</v>
      </c>
      <c r="B27" s="246"/>
      <c r="C27" s="256">
        <v>5</v>
      </c>
      <c r="D27" s="246"/>
      <c r="E27" s="246"/>
      <c r="F27" s="246"/>
      <c r="G27" s="246"/>
      <c r="H27" s="247"/>
    </row>
    <row r="28" spans="1:15" ht="7.5" customHeight="1">
      <c r="A28" s="245"/>
      <c r="B28" s="249"/>
      <c r="C28" s="255"/>
      <c r="D28" s="246"/>
      <c r="E28" s="246"/>
      <c r="F28" s="246"/>
      <c r="G28" s="246"/>
      <c r="H28" s="247"/>
    </row>
    <row r="29" spans="1:15" ht="6" customHeight="1">
      <c r="A29" s="251"/>
      <c r="B29" s="252"/>
      <c r="C29" s="253"/>
      <c r="D29" s="253"/>
      <c r="E29" s="253"/>
      <c r="F29" s="253"/>
      <c r="G29" s="253"/>
      <c r="H29" s="254"/>
    </row>
    <row r="30" spans="1:15">
      <c r="A30" s="245" t="s">
        <v>213</v>
      </c>
      <c r="B30" s="246"/>
      <c r="C30" s="246"/>
      <c r="D30" s="246"/>
      <c r="E30" s="246"/>
      <c r="F30" s="246"/>
      <c r="G30" s="246"/>
      <c r="H30" s="247"/>
    </row>
    <row r="31" spans="1:15" ht="5.25" customHeight="1" thickBot="1">
      <c r="A31" s="245"/>
      <c r="B31" s="246"/>
      <c r="C31" s="246"/>
      <c r="D31" s="246"/>
      <c r="E31" s="246"/>
      <c r="F31" s="246"/>
      <c r="G31" s="246"/>
      <c r="H31" s="247"/>
    </row>
    <row r="32" spans="1:15" ht="18.75" customHeight="1" thickBot="1">
      <c r="A32" s="245"/>
      <c r="B32" s="327" t="s">
        <v>233</v>
      </c>
      <c r="C32" s="329"/>
      <c r="D32" s="329"/>
      <c r="E32" s="329"/>
      <c r="F32" s="330"/>
      <c r="G32" s="246"/>
      <c r="H32" s="247"/>
    </row>
    <row r="33" spans="1:8" ht="6" customHeight="1">
      <c r="A33" s="245"/>
      <c r="B33" s="255"/>
      <c r="C33" s="246"/>
      <c r="D33" s="246"/>
      <c r="E33" s="246"/>
      <c r="F33" s="246"/>
      <c r="G33" s="246"/>
      <c r="H33" s="247"/>
    </row>
    <row r="34" spans="1:8" ht="6" customHeight="1">
      <c r="A34" s="251"/>
      <c r="B34" s="252"/>
      <c r="C34" s="253"/>
      <c r="D34" s="253"/>
      <c r="E34" s="253"/>
      <c r="F34" s="253"/>
      <c r="G34" s="253"/>
      <c r="H34" s="254"/>
    </row>
    <row r="35" spans="1:8" ht="6" customHeight="1" thickBot="1">
      <c r="A35" s="245"/>
      <c r="B35" s="255"/>
      <c r="C35" s="246"/>
      <c r="D35" s="246"/>
      <c r="E35" s="246"/>
      <c r="F35" s="246"/>
      <c r="G35" s="246"/>
      <c r="H35" s="247"/>
    </row>
    <row r="36" spans="1:8" ht="13.5" thickBot="1">
      <c r="A36" s="245" t="s">
        <v>163</v>
      </c>
      <c r="B36" s="256">
        <v>31</v>
      </c>
      <c r="C36" s="246" t="s">
        <v>164</v>
      </c>
      <c r="D36" s="246"/>
      <c r="E36" s="246"/>
      <c r="F36" s="246"/>
      <c r="G36" s="246"/>
      <c r="H36" s="247"/>
    </row>
    <row r="37" spans="1:8" ht="6" customHeight="1">
      <c r="A37" s="245"/>
      <c r="B37" s="255"/>
      <c r="C37" s="246"/>
      <c r="D37" s="246"/>
      <c r="E37" s="246"/>
      <c r="F37" s="246"/>
      <c r="G37" s="246"/>
      <c r="H37" s="247"/>
    </row>
    <row r="38" spans="1:8" ht="6" customHeight="1">
      <c r="A38" s="251"/>
      <c r="B38" s="252"/>
      <c r="C38" s="253"/>
      <c r="D38" s="253"/>
      <c r="E38" s="253"/>
      <c r="F38" s="253"/>
      <c r="G38" s="253"/>
      <c r="H38" s="254"/>
    </row>
    <row r="39" spans="1:8" ht="6" customHeight="1" thickBot="1">
      <c r="A39" s="245"/>
      <c r="B39" s="255"/>
      <c r="C39" s="246"/>
      <c r="D39" s="246"/>
      <c r="E39" s="246"/>
      <c r="F39" s="246"/>
      <c r="G39" s="246"/>
      <c r="H39" s="247"/>
    </row>
    <row r="40" spans="1:8" ht="13.5" thickBot="1">
      <c r="A40" s="245" t="s">
        <v>165</v>
      </c>
      <c r="B40" s="256" t="s">
        <v>182</v>
      </c>
      <c r="C40" s="246"/>
      <c r="D40" s="246"/>
      <c r="E40" s="246"/>
      <c r="F40" s="246"/>
      <c r="G40" s="246"/>
      <c r="H40" s="247"/>
    </row>
    <row r="41" spans="1:8" ht="6" customHeight="1">
      <c r="A41" s="245"/>
      <c r="B41" s="255"/>
      <c r="C41" s="246"/>
      <c r="D41" s="246"/>
      <c r="E41" s="246"/>
      <c r="F41" s="246"/>
      <c r="G41" s="246"/>
      <c r="H41" s="247"/>
    </row>
    <row r="42" spans="1:8" ht="6" customHeight="1">
      <c r="A42" s="251"/>
      <c r="B42" s="252"/>
      <c r="C42" s="253"/>
      <c r="D42" s="253"/>
      <c r="E42" s="253"/>
      <c r="F42" s="253"/>
      <c r="G42" s="253"/>
      <c r="H42" s="254"/>
    </row>
    <row r="43" spans="1:8" ht="6.75" customHeight="1" thickBot="1">
      <c r="A43" s="245"/>
      <c r="B43" s="255"/>
      <c r="C43" s="246"/>
      <c r="D43" s="246"/>
      <c r="E43" s="246"/>
      <c r="F43" s="246"/>
      <c r="G43" s="246"/>
      <c r="H43" s="247"/>
    </row>
    <row r="44" spans="1:8" ht="13.5" thickBot="1">
      <c r="A44" s="245" t="s">
        <v>166</v>
      </c>
      <c r="B44" s="256">
        <v>10</v>
      </c>
      <c r="C44" s="246"/>
      <c r="D44" s="246"/>
      <c r="E44" s="246"/>
      <c r="F44" s="246"/>
      <c r="G44" s="246"/>
      <c r="H44" s="247"/>
    </row>
    <row r="45" spans="1:8" ht="6" customHeight="1">
      <c r="A45" s="245"/>
      <c r="B45" s="246"/>
      <c r="C45" s="246"/>
      <c r="D45" s="246"/>
      <c r="E45" s="246"/>
      <c r="F45" s="246"/>
      <c r="G45" s="246"/>
      <c r="H45" s="247"/>
    </row>
    <row r="46" spans="1:8" ht="6" customHeight="1" thickBot="1">
      <c r="A46" s="261"/>
      <c r="B46" s="262"/>
      <c r="C46" s="263"/>
      <c r="D46" s="263"/>
      <c r="E46" s="263"/>
      <c r="F46" s="263"/>
      <c r="G46" s="263"/>
      <c r="H46" s="264"/>
    </row>
    <row r="47" spans="1:8" ht="21" customHeight="1">
      <c r="A47" s="320" t="s">
        <v>167</v>
      </c>
      <c r="B47" s="321"/>
      <c r="C47" s="321"/>
      <c r="D47" s="321"/>
      <c r="E47" s="321"/>
      <c r="F47" s="321"/>
      <c r="G47" s="321"/>
      <c r="H47" s="321"/>
    </row>
    <row r="48" spans="1:8">
      <c r="A48" s="243"/>
      <c r="B48" s="244"/>
      <c r="C48" s="244"/>
      <c r="D48" s="244"/>
      <c r="E48" s="244"/>
      <c r="F48" s="244"/>
      <c r="G48" s="244"/>
      <c r="H48" s="244"/>
    </row>
    <row r="49" spans="1:8">
      <c r="A49" s="243"/>
      <c r="B49" s="244"/>
      <c r="C49" s="244"/>
      <c r="D49" s="244"/>
      <c r="E49" s="244"/>
      <c r="F49" s="244"/>
      <c r="G49" s="244"/>
      <c r="H49" s="244"/>
    </row>
    <row r="50" spans="1:8">
      <c r="A50" s="238"/>
      <c r="B50" s="239"/>
      <c r="C50" s="239"/>
      <c r="D50" s="239"/>
      <c r="E50" s="239"/>
      <c r="F50" s="239"/>
      <c r="G50" s="239"/>
      <c r="H50" s="239"/>
    </row>
    <row r="51" spans="1:8">
      <c r="A51" s="238"/>
      <c r="B51" s="239"/>
      <c r="C51" s="239"/>
      <c r="D51" s="239"/>
      <c r="E51" s="239"/>
      <c r="F51" s="239"/>
      <c r="G51" s="239"/>
      <c r="H51" s="239"/>
    </row>
    <row r="52" spans="1:8">
      <c r="A52" s="238"/>
      <c r="C52" s="239"/>
      <c r="D52" s="239"/>
      <c r="E52" s="239"/>
      <c r="F52" s="239"/>
      <c r="G52" s="239"/>
      <c r="H52" s="239"/>
    </row>
    <row r="53" spans="1:8">
      <c r="A53" s="238"/>
      <c r="C53" s="239"/>
      <c r="D53" s="239"/>
      <c r="E53" s="239"/>
      <c r="F53" s="239"/>
      <c r="G53" s="239"/>
      <c r="H53" s="239"/>
    </row>
    <row r="54" spans="1:8">
      <c r="A54" s="238"/>
      <c r="C54" s="239"/>
      <c r="D54" s="239"/>
      <c r="E54" s="239"/>
      <c r="F54" s="239"/>
      <c r="G54" s="239"/>
      <c r="H54" s="239"/>
    </row>
    <row r="55" spans="1:8">
      <c r="A55" s="238"/>
      <c r="C55" s="239"/>
      <c r="D55" s="239"/>
      <c r="E55" s="239"/>
      <c r="F55" s="239"/>
      <c r="G55" s="239"/>
      <c r="H55" s="239"/>
    </row>
    <row r="56" spans="1:8">
      <c r="A56" s="238"/>
      <c r="C56" s="239"/>
      <c r="D56" s="239"/>
      <c r="E56" s="239"/>
      <c r="F56" s="239"/>
      <c r="G56" s="239"/>
      <c r="H56" s="239"/>
    </row>
    <row r="57" spans="1:8">
      <c r="A57" s="238"/>
      <c r="C57" s="239"/>
      <c r="D57" s="239"/>
      <c r="E57" s="239"/>
      <c r="F57" s="239"/>
      <c r="G57" s="239"/>
      <c r="H57" s="239"/>
    </row>
    <row r="58" spans="1:8">
      <c r="A58" s="238"/>
      <c r="C58" s="239"/>
      <c r="D58" s="239"/>
      <c r="E58" s="239"/>
      <c r="F58" s="239"/>
      <c r="G58" s="239"/>
      <c r="H58" s="239"/>
    </row>
    <row r="59" spans="1:8">
      <c r="A59" s="238"/>
      <c r="B59" s="239"/>
      <c r="C59" s="239"/>
      <c r="D59" s="239"/>
      <c r="E59" s="239"/>
      <c r="F59" s="239"/>
      <c r="G59" s="239"/>
      <c r="H59" s="239"/>
    </row>
    <row r="60" spans="1:8">
      <c r="A60" s="238"/>
      <c r="B60" s="239"/>
      <c r="C60" s="239"/>
      <c r="D60" s="239"/>
      <c r="E60" s="239"/>
      <c r="F60" s="239"/>
      <c r="G60" s="239"/>
      <c r="H60" s="239"/>
    </row>
    <row r="61" spans="1:8">
      <c r="A61" s="238"/>
      <c r="B61" s="239"/>
      <c r="C61" s="239"/>
      <c r="D61" s="239"/>
      <c r="E61" s="239"/>
      <c r="F61" s="239"/>
      <c r="G61" s="239"/>
      <c r="H61" s="239"/>
    </row>
    <row r="62" spans="1:8">
      <c r="A62" s="238"/>
      <c r="B62" s="239"/>
      <c r="C62" s="239"/>
      <c r="D62" s="239"/>
      <c r="E62" s="239"/>
      <c r="F62" s="239"/>
      <c r="G62" s="239"/>
      <c r="H62" s="239"/>
    </row>
    <row r="63" spans="1:8">
      <c r="A63" s="238"/>
      <c r="B63" s="239"/>
      <c r="C63" s="239"/>
      <c r="D63" s="239"/>
      <c r="E63" s="239"/>
      <c r="F63" s="239"/>
      <c r="G63" s="239"/>
      <c r="H63" s="239"/>
    </row>
    <row r="64" spans="1:8">
      <c r="A64" s="238"/>
      <c r="B64" s="239"/>
      <c r="C64" s="239"/>
      <c r="D64" s="239"/>
      <c r="E64" s="239"/>
      <c r="F64" s="239"/>
      <c r="G64" s="239"/>
      <c r="H64" s="239"/>
    </row>
    <row r="65" spans="1:8">
      <c r="A65" s="238"/>
      <c r="B65" s="239"/>
      <c r="C65" s="239"/>
      <c r="D65" s="239"/>
      <c r="E65" s="239"/>
      <c r="F65" s="239"/>
      <c r="G65" s="239"/>
      <c r="H65" s="239"/>
    </row>
    <row r="66" spans="1:8">
      <c r="A66" s="238"/>
      <c r="B66" s="239"/>
      <c r="C66" s="239"/>
      <c r="D66" s="239"/>
      <c r="E66" s="239"/>
      <c r="F66" s="239"/>
      <c r="G66" s="239"/>
      <c r="H66" s="239"/>
    </row>
    <row r="67" spans="1:8">
      <c r="A67" s="238"/>
      <c r="B67" s="239"/>
      <c r="C67" s="239"/>
      <c r="D67" s="239"/>
      <c r="E67" s="239"/>
      <c r="F67" s="239"/>
      <c r="G67" s="239"/>
      <c r="H67" s="239"/>
    </row>
    <row r="68" spans="1:8">
      <c r="A68" s="238"/>
      <c r="B68" s="239"/>
      <c r="C68" s="239"/>
      <c r="D68" s="239"/>
      <c r="E68" s="239"/>
      <c r="F68" s="239"/>
      <c r="G68" s="239"/>
      <c r="H68" s="239"/>
    </row>
    <row r="69" spans="1:8">
      <c r="A69" s="238"/>
      <c r="B69" s="239"/>
      <c r="C69" s="239"/>
      <c r="D69" s="239"/>
      <c r="E69" s="239"/>
      <c r="F69" s="239"/>
      <c r="G69" s="239"/>
      <c r="H69" s="239"/>
    </row>
    <row r="70" spans="1:8">
      <c r="A70" s="238"/>
      <c r="B70" s="239"/>
      <c r="C70" s="239"/>
      <c r="D70" s="239"/>
      <c r="E70" s="239"/>
      <c r="F70" s="239"/>
      <c r="G70" s="239"/>
      <c r="H70" s="239"/>
    </row>
    <row r="71" spans="1:8">
      <c r="A71" s="238"/>
      <c r="B71" s="239"/>
      <c r="C71" s="239"/>
      <c r="D71" s="239"/>
      <c r="E71" s="239"/>
      <c r="F71" s="239"/>
      <c r="G71" s="239"/>
      <c r="H71" s="239"/>
    </row>
    <row r="72" spans="1:8">
      <c r="A72" s="238"/>
      <c r="B72" s="239"/>
      <c r="C72" s="239"/>
      <c r="D72" s="239"/>
      <c r="E72" s="239"/>
      <c r="F72" s="239"/>
      <c r="G72" s="239"/>
      <c r="H72" s="239"/>
    </row>
    <row r="73" spans="1:8">
      <c r="A73" s="238"/>
      <c r="B73" s="239"/>
      <c r="C73" s="239"/>
      <c r="D73" s="239"/>
      <c r="E73" s="239"/>
      <c r="F73" s="239"/>
      <c r="G73" s="239"/>
      <c r="H73" s="239"/>
    </row>
    <row r="74" spans="1:8">
      <c r="A74" s="238"/>
      <c r="B74" s="239"/>
      <c r="C74" s="239"/>
      <c r="D74" s="239"/>
      <c r="E74" s="239"/>
      <c r="F74" s="239"/>
      <c r="G74" s="239"/>
      <c r="H74" s="239"/>
    </row>
    <row r="75" spans="1:8">
      <c r="A75" s="238"/>
      <c r="B75" s="239"/>
      <c r="C75" s="239"/>
      <c r="D75" s="239"/>
      <c r="E75" s="239"/>
      <c r="F75" s="239"/>
      <c r="G75" s="239"/>
      <c r="H75" s="239"/>
    </row>
    <row r="76" spans="1:8">
      <c r="A76" s="238"/>
      <c r="B76" s="239"/>
      <c r="C76" s="239"/>
      <c r="D76" s="239"/>
      <c r="E76" s="239"/>
      <c r="F76" s="239"/>
      <c r="G76" s="239"/>
      <c r="H76" s="239"/>
    </row>
    <row r="77" spans="1:8">
      <c r="A77" s="238"/>
      <c r="B77" s="239"/>
      <c r="C77" s="239"/>
      <c r="D77" s="239"/>
      <c r="E77" s="239"/>
      <c r="F77" s="239"/>
      <c r="G77" s="239"/>
      <c r="H77" s="239"/>
    </row>
    <row r="78" spans="1:8">
      <c r="A78" s="238"/>
      <c r="B78" s="239"/>
      <c r="C78" s="239"/>
      <c r="D78" s="239"/>
      <c r="E78" s="239"/>
      <c r="F78" s="239"/>
      <c r="G78" s="239"/>
      <c r="H78" s="239"/>
    </row>
    <row r="79" spans="1:8">
      <c r="A79" s="238"/>
      <c r="B79" s="239"/>
      <c r="C79" s="239"/>
      <c r="D79" s="239"/>
      <c r="E79" s="239"/>
      <c r="F79" s="239"/>
      <c r="G79" s="239"/>
      <c r="H79" s="239"/>
    </row>
    <row r="80" spans="1:8">
      <c r="A80" s="238"/>
      <c r="B80" s="239"/>
      <c r="C80" s="239"/>
      <c r="D80" s="239"/>
      <c r="E80" s="239"/>
      <c r="F80" s="239"/>
      <c r="G80" s="239"/>
      <c r="H80" s="239"/>
    </row>
    <row r="81" spans="1:8">
      <c r="A81" s="238"/>
      <c r="B81" s="239"/>
      <c r="C81" s="239"/>
      <c r="D81" s="239"/>
      <c r="E81" s="239"/>
      <c r="F81" s="239"/>
      <c r="G81" s="239"/>
      <c r="H81" s="239"/>
    </row>
    <row r="82" spans="1:8">
      <c r="A82" s="238"/>
      <c r="B82" s="239"/>
      <c r="C82" s="239"/>
      <c r="D82" s="239"/>
      <c r="E82" s="239"/>
      <c r="F82" s="239"/>
      <c r="G82" s="239"/>
      <c r="H82" s="239"/>
    </row>
    <row r="83" spans="1:8">
      <c r="A83" s="238"/>
      <c r="B83" s="239"/>
      <c r="C83" s="239"/>
      <c r="D83" s="239"/>
      <c r="E83" s="239"/>
      <c r="F83" s="239"/>
      <c r="G83" s="239"/>
      <c r="H83" s="239"/>
    </row>
    <row r="84" spans="1:8">
      <c r="A84" s="238"/>
      <c r="B84" s="239"/>
      <c r="C84" s="239"/>
      <c r="D84" s="239"/>
      <c r="E84" s="239"/>
      <c r="F84" s="239"/>
      <c r="G84" s="239"/>
      <c r="H84" s="239"/>
    </row>
    <row r="85" spans="1:8">
      <c r="A85" s="238"/>
      <c r="B85" s="239"/>
      <c r="C85" s="239"/>
      <c r="D85" s="239"/>
      <c r="E85" s="239"/>
      <c r="F85" s="239"/>
      <c r="G85" s="239"/>
      <c r="H85" s="239"/>
    </row>
    <row r="86" spans="1:8">
      <c r="A86" s="238"/>
      <c r="B86" s="239"/>
      <c r="C86" s="239"/>
      <c r="D86" s="239"/>
      <c r="E86" s="239"/>
      <c r="F86" s="239"/>
      <c r="G86" s="239"/>
      <c r="H86" s="239"/>
    </row>
    <row r="87" spans="1:8">
      <c r="A87" s="238"/>
      <c r="B87" s="239"/>
      <c r="C87" s="239"/>
      <c r="D87" s="239"/>
      <c r="E87" s="239"/>
      <c r="F87" s="239"/>
      <c r="G87" s="239"/>
      <c r="H87" s="239"/>
    </row>
    <row r="88" spans="1:8">
      <c r="A88" s="238"/>
      <c r="B88" s="239"/>
      <c r="C88" s="239"/>
      <c r="D88" s="239"/>
      <c r="E88" s="239"/>
      <c r="F88" s="239"/>
      <c r="G88" s="239"/>
      <c r="H88" s="239"/>
    </row>
    <row r="89" spans="1:8">
      <c r="A89" s="238"/>
      <c r="B89" s="239"/>
      <c r="C89" s="239"/>
      <c r="D89" s="239"/>
      <c r="E89" s="239"/>
      <c r="F89" s="239"/>
      <c r="G89" s="239"/>
      <c r="H89" s="239"/>
    </row>
    <row r="90" spans="1:8">
      <c r="A90" s="238"/>
      <c r="B90" s="239"/>
      <c r="C90" s="239"/>
      <c r="D90" s="239"/>
      <c r="E90" s="239"/>
      <c r="F90" s="239"/>
      <c r="G90" s="239"/>
      <c r="H90" s="239"/>
    </row>
    <row r="91" spans="1:8">
      <c r="A91" s="238"/>
      <c r="B91" s="239"/>
      <c r="C91" s="239"/>
      <c r="D91" s="239"/>
      <c r="E91" s="239"/>
      <c r="F91" s="239"/>
      <c r="G91" s="239"/>
      <c r="H91" s="239"/>
    </row>
    <row r="92" spans="1:8">
      <c r="A92" s="238"/>
      <c r="B92" s="239"/>
      <c r="C92" s="239"/>
      <c r="D92" s="239"/>
      <c r="E92" s="239"/>
      <c r="F92" s="239"/>
      <c r="G92" s="239"/>
      <c r="H92" s="239"/>
    </row>
    <row r="93" spans="1:8">
      <c r="A93" s="238"/>
      <c r="B93" s="239"/>
      <c r="C93" s="239"/>
      <c r="D93" s="239"/>
      <c r="E93" s="239"/>
      <c r="F93" s="239"/>
      <c r="G93" s="239"/>
      <c r="H93" s="239"/>
    </row>
    <row r="94" spans="1:8">
      <c r="A94" s="238"/>
      <c r="B94" s="239"/>
      <c r="C94" s="239"/>
      <c r="D94" s="239"/>
      <c r="E94" s="239"/>
      <c r="F94" s="239"/>
      <c r="G94" s="239"/>
      <c r="H94" s="239"/>
    </row>
    <row r="95" spans="1:8">
      <c r="A95" s="238"/>
      <c r="B95" s="239"/>
      <c r="C95" s="239"/>
      <c r="D95" s="239"/>
      <c r="E95" s="239"/>
      <c r="F95" s="239"/>
      <c r="G95" s="239"/>
      <c r="H95" s="239"/>
    </row>
  </sheetData>
  <sheetProtection password="C621" sheet="1" objects="1" scenarios="1" selectLockedCells="1"/>
  <protectedRanges>
    <protectedRange sqref="B11 B15 B19 B23 C27 B32 B36 B40 B44" name="Диапазон1"/>
  </protectedRanges>
  <mergeCells count="6">
    <mergeCell ref="A47:H47"/>
    <mergeCell ref="C2:D2"/>
    <mergeCell ref="F2:G2"/>
    <mergeCell ref="A5:H5"/>
    <mergeCell ref="B15:F15"/>
    <mergeCell ref="B32:F32"/>
  </mergeCells>
  <conditionalFormatting sqref="E2:F2 B11 B15:F15 B23 B32:F32 B19 B40 B44 B36 C27 C2 H2 B7">
    <cfRule type="expression" dxfId="9" priority="1" stopIfTrue="1">
      <formula>ISBLANK(B2)</formula>
    </cfRule>
  </conditionalFormatting>
  <dataValidations count="1033">
    <dataValidation type="list" allowBlank="1" showInputMessage="1" showErrorMessage="1" promptTitle="Тип школы" prompt="Укажите тип школы"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formula1>$A$21:$A$28</formula1>
    </dataValidation>
    <dataValidation type="list" allowBlank="1" showInputMessage="1" showErrorMessage="1" promptTitle="Вид школы" prompt="Укажите вид школы" sqref="WLN983055:WLR983055">
      <formula1>$A$21:$A$28</formula1>
    </dataValidation>
    <dataValidation type="list" allowBlank="1" showInputMessage="1" showErrorMessage="1" promptTitle="Вид школы" prompt="Укажите вид школы" sqref="WBR983055:WBV983055">
      <formula1>$A$21:$A$28</formula1>
    </dataValidation>
    <dataValidation type="list" allowBlank="1" showInputMessage="1" showErrorMessage="1" promptTitle="Вид школы" prompt="Укажите вид школы" sqref="VRV983055:VRZ983055">
      <formula1>$A$21:$A$28</formula1>
    </dataValidation>
    <dataValidation type="list" allowBlank="1" showInputMessage="1" showErrorMessage="1" promptTitle="Вид школы" prompt="Укажите вид школы" sqref="VHZ983055:VID983055">
      <formula1>$A$21:$A$28</formula1>
    </dataValidation>
    <dataValidation type="list" allowBlank="1" showInputMessage="1" showErrorMessage="1" promptTitle="Вид школы" prompt="Укажите вид школы" sqref="UYD983055:UYH983055">
      <formula1>$A$21:$A$28</formula1>
    </dataValidation>
    <dataValidation type="list" allowBlank="1" showInputMessage="1" showErrorMessage="1" promptTitle="Вид школы" prompt="Укажите вид школы" sqref="UOH983055:UOL983055">
      <formula1>$A$21:$A$28</formula1>
    </dataValidation>
    <dataValidation type="list" allowBlank="1" showInputMessage="1" showErrorMessage="1" promptTitle="Вид школы" prompt="Укажите вид школы" sqref="UEL983055:UEP983055">
      <formula1>$A$21:$A$28</formula1>
    </dataValidation>
    <dataValidation type="list" allowBlank="1" showInputMessage="1" showErrorMessage="1" promptTitle="Вид школы" prompt="Укажите вид школы" sqref="TUP983055:TUT983055">
      <formula1>$A$21:$A$28</formula1>
    </dataValidation>
    <dataValidation type="list" allowBlank="1" showInputMessage="1" showErrorMessage="1" promptTitle="Вид школы" prompt="Укажите вид школы" sqref="TKT983055:TKX983055">
      <formula1>$A$21:$A$28</formula1>
    </dataValidation>
    <dataValidation type="list" allowBlank="1" showInputMessage="1" showErrorMessage="1" promptTitle="Вид школы" prompt="Укажите вид школы" sqref="TAX983055:TBB983055">
      <formula1>$A$21:$A$28</formula1>
    </dataValidation>
    <dataValidation type="list" allowBlank="1" showInputMessage="1" showErrorMessage="1" promptTitle="Вид школы" prompt="Укажите вид школы" sqref="SRB983055:SRF983055">
      <formula1>$A$21:$A$28</formula1>
    </dataValidation>
    <dataValidation type="list" allowBlank="1" showInputMessage="1" showErrorMessage="1" promptTitle="Вид школы" prompt="Укажите вид школы" sqref="SHF983055:SHJ983055">
      <formula1>$A$21:$A$28</formula1>
    </dataValidation>
    <dataValidation type="list" allowBlank="1" showInputMessage="1" showErrorMessage="1" promptTitle="Вид школы" prompt="Укажите вид школы" sqref="RXJ983055:RXN983055">
      <formula1>$A$21:$A$28</formula1>
    </dataValidation>
    <dataValidation type="list" allowBlank="1" showInputMessage="1" showErrorMessage="1" promptTitle="Вид школы" prompt="Укажите вид школы" sqref="RNN983055:RNR983055">
      <formula1>$A$21:$A$28</formula1>
    </dataValidation>
    <dataValidation type="list" allowBlank="1" showInputMessage="1" showErrorMessage="1" promptTitle="Вид школы" prompt="Укажите вид школы" sqref="RDR983055:RDV983055">
      <formula1>$A$21:$A$28</formula1>
    </dataValidation>
    <dataValidation type="list" allowBlank="1" showInputMessage="1" showErrorMessage="1" promptTitle="Вид школы" prompt="Укажите вид школы" sqref="QTV983055:QTZ983055">
      <formula1>$A$21:$A$28</formula1>
    </dataValidation>
    <dataValidation type="list" allowBlank="1" showInputMessage="1" showErrorMessage="1" promptTitle="Вид школы" prompt="Укажите вид школы" sqref="QJZ983055:QKD983055">
      <formula1>$A$21:$A$28</formula1>
    </dataValidation>
    <dataValidation type="list" allowBlank="1" showInputMessage="1" showErrorMessage="1" promptTitle="Вид школы" prompt="Укажите вид школы" sqref="QAD983055:QAH983055">
      <formula1>$A$21:$A$28</formula1>
    </dataValidation>
    <dataValidation type="list" allowBlank="1" showInputMessage="1" showErrorMessage="1" promptTitle="Вид школы" prompt="Укажите вид школы" sqref="PQH983055:PQL983055">
      <formula1>$A$21:$A$28</formula1>
    </dataValidation>
    <dataValidation type="list" allowBlank="1" showInputMessage="1" showErrorMessage="1" promptTitle="Вид школы" prompt="Укажите вид школы" sqref="PGL983055:PGP983055">
      <formula1>$A$21:$A$28</formula1>
    </dataValidation>
    <dataValidation type="list" allowBlank="1" showInputMessage="1" showErrorMessage="1" promptTitle="Вид школы" prompt="Укажите вид школы" sqref="OWP983055:OWT983055">
      <formula1>$A$21:$A$28</formula1>
    </dataValidation>
    <dataValidation type="list" allowBlank="1" showInputMessage="1" showErrorMessage="1" promptTitle="Вид школы" prompt="Укажите вид школы" sqref="OMT983055:OMX983055">
      <formula1>$A$21:$A$28</formula1>
    </dataValidation>
    <dataValidation type="list" allowBlank="1" showInputMessage="1" showErrorMessage="1" promptTitle="Вид школы" prompt="Укажите вид школы" sqref="OCX983055:ODB983055">
      <formula1>$A$21:$A$28</formula1>
    </dataValidation>
    <dataValidation type="list" allowBlank="1" showInputMessage="1" showErrorMessage="1" promptTitle="Вид школы" prompt="Укажите вид школы" sqref="NTB983055:NTF983055">
      <formula1>$A$21:$A$28</formula1>
    </dataValidation>
    <dataValidation type="list" allowBlank="1" showInputMessage="1" showErrorMessage="1" promptTitle="Вид школы" prompt="Укажите вид школы" sqref="NJF983055:NJJ983055">
      <formula1>$A$21:$A$28</formula1>
    </dataValidation>
    <dataValidation type="list" allowBlank="1" showInputMessage="1" showErrorMessage="1" promptTitle="Вид школы" prompt="Укажите вид школы" sqref="MZJ983055:MZN983055">
      <formula1>$A$21:$A$28</formula1>
    </dataValidation>
    <dataValidation type="list" allowBlank="1" showInputMessage="1" showErrorMessage="1" promptTitle="Вид школы" prompt="Укажите вид школы" sqref="MPN983055:MPR983055">
      <formula1>$A$21:$A$28</formula1>
    </dataValidation>
    <dataValidation type="list" allowBlank="1" showInputMessage="1" showErrorMessage="1" promptTitle="Вид школы" prompt="Укажите вид школы" sqref="MFR983055:MFV983055">
      <formula1>$A$21:$A$28</formula1>
    </dataValidation>
    <dataValidation type="list" allowBlank="1" showInputMessage="1" showErrorMessage="1" promptTitle="Вид школы" prompt="Укажите вид школы" sqref="LVV983055:LVZ983055">
      <formula1>$A$21:$A$28</formula1>
    </dataValidation>
    <dataValidation type="list" allowBlank="1" showInputMessage="1" showErrorMessage="1" promptTitle="Вид школы" prompt="Укажите вид школы" sqref="LLZ983055:LMD983055">
      <formula1>$A$21:$A$28</formula1>
    </dataValidation>
    <dataValidation type="list" allowBlank="1" showInputMessage="1" showErrorMessage="1" promptTitle="Вид школы" prompt="Укажите вид школы" sqref="LCD983055:LCH983055">
      <formula1>$A$21:$A$28</formula1>
    </dataValidation>
    <dataValidation type="list" allowBlank="1" showInputMessage="1" showErrorMessage="1" promptTitle="Вид школы" prompt="Укажите вид школы" sqref="KSH983055:KSL983055">
      <formula1>$A$21:$A$28</formula1>
    </dataValidation>
    <dataValidation type="list" allowBlank="1" showInputMessage="1" showErrorMessage="1" promptTitle="Вид школы" prompt="Укажите вид школы" sqref="KIL983055:KIP983055">
      <formula1>$A$21:$A$28</formula1>
    </dataValidation>
    <dataValidation type="list" allowBlank="1" showInputMessage="1" showErrorMessage="1" promptTitle="Вид школы" prompt="Укажите вид школы" sqref="JYP983055:JYT983055">
      <formula1>$A$21:$A$28</formula1>
    </dataValidation>
    <dataValidation type="list" allowBlank="1" showInputMessage="1" showErrorMessage="1" promptTitle="Вид школы" prompt="Укажите вид школы" sqref="JOT983055:JOX983055">
      <formula1>$A$21:$A$28</formula1>
    </dataValidation>
    <dataValidation type="list" allowBlank="1" showInputMessage="1" showErrorMessage="1" promptTitle="Вид школы" prompt="Укажите вид школы" sqref="JEX983055:JFB983055">
      <formula1>$A$21:$A$28</formula1>
    </dataValidation>
    <dataValidation type="list" allowBlank="1" showInputMessage="1" showErrorMessage="1" promptTitle="Вид школы" prompt="Укажите вид школы" sqref="IVB983055:IVF983055">
      <formula1>$A$21:$A$28</formula1>
    </dataValidation>
    <dataValidation type="list" allowBlank="1" showInputMessage="1" showErrorMessage="1" promptTitle="Вид школы" prompt="Укажите вид школы" sqref="ILF983055:ILJ983055">
      <formula1>$A$21:$A$28</formula1>
    </dataValidation>
    <dataValidation type="list" allowBlank="1" showInputMessage="1" showErrorMessage="1" promptTitle="Вид школы" prompt="Укажите вид школы" sqref="IBJ983055:IBN983055">
      <formula1>$A$21:$A$28</formula1>
    </dataValidation>
    <dataValidation type="list" allowBlank="1" showInputMessage="1" showErrorMessage="1" promptTitle="Вид школы" prompt="Укажите вид школы" sqref="HRN983055:HRR983055">
      <formula1>$A$21:$A$28</formula1>
    </dataValidation>
    <dataValidation type="list" allowBlank="1" showInputMessage="1" showErrorMessage="1" promptTitle="Вид школы" prompt="Укажите вид школы" sqref="HHR983055:HHV983055">
      <formula1>$A$21:$A$28</formula1>
    </dataValidation>
    <dataValidation type="list" allowBlank="1" showInputMessage="1" showErrorMessage="1" promptTitle="Вид школы" prompt="Укажите вид школы" sqref="GXV983055:GXZ983055">
      <formula1>$A$21:$A$28</formula1>
    </dataValidation>
    <dataValidation type="list" allowBlank="1" showInputMessage="1" showErrorMessage="1" promptTitle="Вид школы" prompt="Укажите вид школы" sqref="GNZ983055:GOD983055">
      <formula1>$A$21:$A$28</formula1>
    </dataValidation>
    <dataValidation type="list" allowBlank="1" showInputMessage="1" showErrorMessage="1" promptTitle="Вид школы" prompt="Укажите вид школы" sqref="GED983055:GEH983055">
      <formula1>$A$21:$A$28</formula1>
    </dataValidation>
    <dataValidation type="list" allowBlank="1" showInputMessage="1" showErrorMessage="1" promptTitle="Вид школы" prompt="Укажите вид школы" sqref="FUH983055:FUL983055">
      <formula1>$A$21:$A$28</formula1>
    </dataValidation>
    <dataValidation type="list" allowBlank="1" showInputMessage="1" showErrorMessage="1" promptTitle="Вид школы" prompt="Укажите вид школы" sqref="FKL983055:FKP983055">
      <formula1>$A$21:$A$28</formula1>
    </dataValidation>
    <dataValidation type="list" allowBlank="1" showInputMessage="1" showErrorMessage="1" promptTitle="Вид школы" prompt="Укажите вид школы" sqref="FAP983055:FAT983055">
      <formula1>$A$21:$A$28</formula1>
    </dataValidation>
    <dataValidation type="list" allowBlank="1" showInputMessage="1" showErrorMessage="1" promptTitle="Вид школы" prompt="Укажите вид школы" sqref="EQT983055:EQX983055">
      <formula1>$A$21:$A$28</formula1>
    </dataValidation>
    <dataValidation type="list" allowBlank="1" showInputMessage="1" showErrorMessage="1" promptTitle="Вид школы" prompt="Укажите вид школы" sqref="EGX983055:EHB983055">
      <formula1>$A$21:$A$28</formula1>
    </dataValidation>
    <dataValidation type="list" allowBlank="1" showInputMessage="1" showErrorMessage="1" promptTitle="Вид школы" prompt="Укажите вид школы" sqref="DXB983055:DXF983055">
      <formula1>$A$21:$A$28</formula1>
    </dataValidation>
    <dataValidation type="list" allowBlank="1" showInputMessage="1" showErrorMessage="1" promptTitle="Вид школы" prompt="Укажите вид школы" sqref="DNF983055:DNJ983055">
      <formula1>$A$21:$A$28</formula1>
    </dataValidation>
    <dataValidation type="list" allowBlank="1" showInputMessage="1" showErrorMessage="1" promptTitle="Вид школы" prompt="Укажите вид школы" sqref="DDJ983055:DDN983055">
      <formula1>$A$21:$A$28</formula1>
    </dataValidation>
    <dataValidation type="list" allowBlank="1" showInputMessage="1" showErrorMessage="1" promptTitle="Вид школы" prompt="Укажите вид школы" sqref="CTN983055:CTR983055">
      <formula1>$A$21:$A$28</formula1>
    </dataValidation>
    <dataValidation type="list" allowBlank="1" showInputMessage="1" showErrorMessage="1" promptTitle="Вид школы" prompt="Укажите вид школы" sqref="CJR983055:CJV983055">
      <formula1>$A$21:$A$28</formula1>
    </dataValidation>
    <dataValidation type="list" allowBlank="1" showInputMessage="1" showErrorMessage="1" promptTitle="Вид школы" prompt="Укажите вид школы" sqref="BZV983055:BZZ983055">
      <formula1>$A$21:$A$28</formula1>
    </dataValidation>
    <dataValidation type="list" allowBlank="1" showInputMessage="1" showErrorMessage="1" promptTitle="Вид школы" prompt="Укажите вид школы" sqref="BPZ983055:BQD983055">
      <formula1>$A$21:$A$28</formula1>
    </dataValidation>
    <dataValidation type="list" allowBlank="1" showInputMessage="1" showErrorMessage="1" promptTitle="Вид школы" prompt="Укажите вид школы" sqref="BGD983055:BGH983055">
      <formula1>$A$21:$A$28</formula1>
    </dataValidation>
    <dataValidation type="list" allowBlank="1" showInputMessage="1" showErrorMessage="1" promptTitle="Вид школы" prompt="Укажите вид школы" sqref="AWH983055:AWL983055">
      <formula1>$A$21:$A$28</formula1>
    </dataValidation>
    <dataValidation type="list" allowBlank="1" showInputMessage="1" showErrorMessage="1" promptTitle="Вид школы" prompt="Укажите вид школы" sqref="AML983055:AMP983055">
      <formula1>$A$21:$A$28</formula1>
    </dataValidation>
    <dataValidation type="list" allowBlank="1" showInputMessage="1" showErrorMessage="1" promptTitle="Вид школы" prompt="Укажите вид школы" sqref="ACP983055:ACT983055">
      <formula1>$A$21:$A$28</formula1>
    </dataValidation>
    <dataValidation type="list" allowBlank="1" showInputMessage="1" showErrorMessage="1" promptTitle="Вид школы" prompt="Укажите вид школы" sqref="ST983055:SX983055">
      <formula1>$A$21:$A$28</formula1>
    </dataValidation>
    <dataValidation type="list" allowBlank="1" showInputMessage="1" showErrorMessage="1" promptTitle="Вид школы" prompt="Укажите вид школы" sqref="IX983055:JB983055">
      <formula1>$A$21:$A$28</formula1>
    </dataValidation>
    <dataValidation type="list" allowBlank="1" showInputMessage="1" showErrorMessage="1" promptTitle="Вид школы" prompt="Укажите вид школы" sqref="B983055:F983055">
      <formula1>$A$21:$A$28</formula1>
    </dataValidation>
    <dataValidation type="list" allowBlank="1" showInputMessage="1" showErrorMessage="1" promptTitle="Вид школы" prompt="Укажите вид школы" sqref="WVJ917519:WVN917519">
      <formula1>$A$21:$A$28</formula1>
    </dataValidation>
    <dataValidation type="list" allowBlank="1" showInputMessage="1" showErrorMessage="1" promptTitle="Вид школы" prompt="Укажите вид школы" sqref="WLN917519:WLR917519">
      <formula1>$A$21:$A$28</formula1>
    </dataValidation>
    <dataValidation type="list" allowBlank="1" showInputMessage="1" showErrorMessage="1" promptTitle="Вид школы" prompt="Укажите вид школы" sqref="WBR917519:WBV917519">
      <formula1>$A$21:$A$28</formula1>
    </dataValidation>
    <dataValidation type="list" allowBlank="1" showInputMessage="1" showErrorMessage="1" promptTitle="Вид школы" prompt="Укажите вид школы" sqref="VRV917519:VRZ917519">
      <formula1>$A$21:$A$28</formula1>
    </dataValidation>
    <dataValidation type="list" allowBlank="1" showInputMessage="1" showErrorMessage="1" promptTitle="Вид школы" prompt="Укажите вид школы" sqref="VHZ917519:VID917519">
      <formula1>$A$21:$A$28</formula1>
    </dataValidation>
    <dataValidation type="list" allowBlank="1" showInputMessage="1" showErrorMessage="1" promptTitle="Вид школы" prompt="Укажите вид школы" sqref="UYD917519:UYH917519">
      <formula1>$A$21:$A$28</formula1>
    </dataValidation>
    <dataValidation type="list" allowBlank="1" showInputMessage="1" showErrorMessage="1" promptTitle="Вид школы" prompt="Укажите вид школы" sqref="UOH917519:UOL917519">
      <formula1>$A$21:$A$28</formula1>
    </dataValidation>
    <dataValidation type="list" allowBlank="1" showInputMessage="1" showErrorMessage="1" promptTitle="Вид школы" prompt="Укажите вид школы" sqref="UEL917519:UEP917519">
      <formula1>$A$21:$A$28</formula1>
    </dataValidation>
    <dataValidation type="list" allowBlank="1" showInputMessage="1" showErrorMessage="1" promptTitle="Вид школы" prompt="Укажите вид школы" sqref="TUP917519:TUT917519">
      <formula1>$A$21:$A$28</formula1>
    </dataValidation>
    <dataValidation type="list" allowBlank="1" showInputMessage="1" showErrorMessage="1" promptTitle="Вид школы" prompt="Укажите вид школы" sqref="TKT917519:TKX917519">
      <formula1>$A$21:$A$28</formula1>
    </dataValidation>
    <dataValidation type="list" allowBlank="1" showInputMessage="1" showErrorMessage="1" promptTitle="Вид школы" prompt="Укажите вид школы" sqref="TAX917519:TBB917519">
      <formula1>$A$21:$A$28</formula1>
    </dataValidation>
    <dataValidation type="list" allowBlank="1" showInputMessage="1" showErrorMessage="1" promptTitle="Вид школы" prompt="Укажите вид школы" sqref="SRB917519:SRF917519">
      <formula1>$A$21:$A$28</formula1>
    </dataValidation>
    <dataValidation type="list" allowBlank="1" showInputMessage="1" showErrorMessage="1" promptTitle="Вид школы" prompt="Укажите вид школы" sqref="SHF917519:SHJ917519">
      <formula1>$A$21:$A$28</formula1>
    </dataValidation>
    <dataValidation type="list" allowBlank="1" showInputMessage="1" showErrorMessage="1" promptTitle="Вид школы" prompt="Укажите вид школы" sqref="RXJ917519:RXN917519">
      <formula1>$A$21:$A$28</formula1>
    </dataValidation>
    <dataValidation type="list" allowBlank="1" showInputMessage="1" showErrorMessage="1" promptTitle="Вид школы" prompt="Укажите вид школы" sqref="RNN917519:RNR917519">
      <formula1>$A$21:$A$28</formula1>
    </dataValidation>
    <dataValidation type="list" allowBlank="1" showInputMessage="1" showErrorMessage="1" promptTitle="Вид школы" prompt="Укажите вид школы" sqref="RDR917519:RDV917519">
      <formula1>$A$21:$A$28</formula1>
    </dataValidation>
    <dataValidation type="list" allowBlank="1" showInputMessage="1" showErrorMessage="1" promptTitle="Вид школы" prompt="Укажите вид школы" sqref="QTV917519:QTZ917519">
      <formula1>$A$21:$A$28</formula1>
    </dataValidation>
    <dataValidation type="list" allowBlank="1" showInputMessage="1" showErrorMessage="1" promptTitle="Вид школы" prompt="Укажите вид школы" sqref="QJZ917519:QKD917519">
      <formula1>$A$21:$A$28</formula1>
    </dataValidation>
    <dataValidation type="list" allowBlank="1" showInputMessage="1" showErrorMessage="1" promptTitle="Вид школы" prompt="Укажите вид школы" sqref="QAD917519:QAH917519">
      <formula1>$A$21:$A$28</formula1>
    </dataValidation>
    <dataValidation type="list" allowBlank="1" showInputMessage="1" showErrorMessage="1" promptTitle="Вид школы" prompt="Укажите вид школы" sqref="PQH917519:PQL917519">
      <formula1>$A$21:$A$28</formula1>
    </dataValidation>
    <dataValidation type="list" allowBlank="1" showInputMessage="1" showErrorMessage="1" promptTitle="Вид школы" prompt="Укажите вид школы" sqref="PGL917519:PGP917519">
      <formula1>$A$21:$A$28</formula1>
    </dataValidation>
    <dataValidation type="list" allowBlank="1" showInputMessage="1" showErrorMessage="1" promptTitle="Вид школы" prompt="Укажите вид школы" sqref="OWP917519:OWT917519">
      <formula1>$A$21:$A$28</formula1>
    </dataValidation>
    <dataValidation type="list" allowBlank="1" showInputMessage="1" showErrorMessage="1" promptTitle="Вид школы" prompt="Укажите вид школы" sqref="OMT917519:OMX917519">
      <formula1>$A$21:$A$28</formula1>
    </dataValidation>
    <dataValidation type="list" allowBlank="1" showInputMessage="1" showErrorMessage="1" promptTitle="Вид школы" prompt="Укажите вид школы" sqref="OCX917519:ODB917519">
      <formula1>$A$21:$A$28</formula1>
    </dataValidation>
    <dataValidation type="list" allowBlank="1" showInputMessage="1" showErrorMessage="1" promptTitle="Вид школы" prompt="Укажите вид школы" sqref="NTB917519:NTF917519">
      <formula1>$A$21:$A$28</formula1>
    </dataValidation>
    <dataValidation type="list" allowBlank="1" showInputMessage="1" showErrorMessage="1" promptTitle="Вид школы" prompt="Укажите вид школы" sqref="NJF917519:NJJ917519">
      <formula1>$A$21:$A$28</formula1>
    </dataValidation>
    <dataValidation type="list" allowBlank="1" showInputMessage="1" showErrorMessage="1" promptTitle="Вид школы" prompt="Укажите вид школы" sqref="MZJ917519:MZN917519">
      <formula1>$A$21:$A$28</formula1>
    </dataValidation>
    <dataValidation type="list" allowBlank="1" showInputMessage="1" showErrorMessage="1" promptTitle="Вид школы" prompt="Укажите вид школы" sqref="MPN917519:MPR917519">
      <formula1>$A$21:$A$28</formula1>
    </dataValidation>
    <dataValidation type="list" allowBlank="1" showInputMessage="1" showErrorMessage="1" promptTitle="Вид школы" prompt="Укажите вид школы" sqref="MFR917519:MFV917519">
      <formula1>$A$21:$A$28</formula1>
    </dataValidation>
    <dataValidation type="list" allowBlank="1" showInputMessage="1" showErrorMessage="1" promptTitle="Вид школы" prompt="Укажите вид школы" sqref="LVV917519:LVZ917519">
      <formula1>$A$21:$A$28</formula1>
    </dataValidation>
    <dataValidation type="list" allowBlank="1" showInputMessage="1" showErrorMessage="1" promptTitle="Вид школы" prompt="Укажите вид школы" sqref="LLZ917519:LMD917519">
      <formula1>$A$21:$A$28</formula1>
    </dataValidation>
    <dataValidation type="list" allowBlank="1" showInputMessage="1" showErrorMessage="1" promptTitle="Вид школы" prompt="Укажите вид школы" sqref="LCD917519:LCH917519">
      <formula1>$A$21:$A$28</formula1>
    </dataValidation>
    <dataValidation type="list" allowBlank="1" showInputMessage="1" showErrorMessage="1" promptTitle="Вид школы" prompt="Укажите вид школы" sqref="KSH917519:KSL917519">
      <formula1>$A$21:$A$28</formula1>
    </dataValidation>
    <dataValidation type="list" allowBlank="1" showInputMessage="1" showErrorMessage="1" promptTitle="Вид школы" prompt="Укажите вид школы" sqref="KIL917519:KIP917519">
      <formula1>$A$21:$A$28</formula1>
    </dataValidation>
    <dataValidation type="list" allowBlank="1" showInputMessage="1" showErrorMessage="1" promptTitle="Вид школы" prompt="Укажите вид школы" sqref="JYP917519:JYT917519">
      <formula1>$A$21:$A$28</formula1>
    </dataValidation>
    <dataValidation type="list" allowBlank="1" showInputMessage="1" showErrorMessage="1" promptTitle="Вид школы" prompt="Укажите вид школы" sqref="JOT917519:JOX917519">
      <formula1>$A$21:$A$28</formula1>
    </dataValidation>
    <dataValidation type="list" allowBlank="1" showInputMessage="1" showErrorMessage="1" promptTitle="Вид школы" prompt="Укажите вид школы" sqref="JEX917519:JFB917519">
      <formula1>$A$21:$A$28</formula1>
    </dataValidation>
    <dataValidation type="list" allowBlank="1" showInputMessage="1" showErrorMessage="1" promptTitle="Вид школы" prompt="Укажите вид школы" sqref="IVB917519:IVF917519">
      <formula1>$A$21:$A$28</formula1>
    </dataValidation>
    <dataValidation type="list" allowBlank="1" showInputMessage="1" showErrorMessage="1" promptTitle="Вид школы" prompt="Укажите вид школы" sqref="ILF917519:ILJ917519">
      <formula1>$A$21:$A$28</formula1>
    </dataValidation>
    <dataValidation type="list" allowBlank="1" showInputMessage="1" showErrorMessage="1" promptTitle="Вид школы" prompt="Укажите вид школы" sqref="IBJ917519:IBN917519">
      <formula1>$A$21:$A$28</formula1>
    </dataValidation>
    <dataValidation type="list" allowBlank="1" showInputMessage="1" showErrorMessage="1" promptTitle="Вид школы" prompt="Укажите вид школы" sqref="HRN917519:HRR917519">
      <formula1>$A$21:$A$28</formula1>
    </dataValidation>
    <dataValidation type="list" allowBlank="1" showInputMessage="1" showErrorMessage="1" promptTitle="Вид школы" prompt="Укажите вид школы" sqref="HHR917519:HHV917519">
      <formula1>$A$21:$A$28</formula1>
    </dataValidation>
    <dataValidation type="list" allowBlank="1" showInputMessage="1" showErrorMessage="1" promptTitle="Вид школы" prompt="Укажите вид школы" sqref="GXV917519:GXZ917519">
      <formula1>$A$21:$A$28</formula1>
    </dataValidation>
    <dataValidation type="list" allowBlank="1" showInputMessage="1" showErrorMessage="1" promptTitle="Вид школы" prompt="Укажите вид школы" sqref="GNZ917519:GOD917519">
      <formula1>$A$21:$A$28</formula1>
    </dataValidation>
    <dataValidation type="list" allowBlank="1" showInputMessage="1" showErrorMessage="1" promptTitle="Вид школы" prompt="Укажите вид школы" sqref="GED917519:GEH917519">
      <formula1>$A$21:$A$28</formula1>
    </dataValidation>
    <dataValidation type="list" allowBlank="1" showInputMessage="1" showErrorMessage="1" promptTitle="Вид школы" prompt="Укажите вид школы" sqref="FUH917519:FUL917519">
      <formula1>$A$21:$A$28</formula1>
    </dataValidation>
    <dataValidation type="list" allowBlank="1" showInputMessage="1" showErrorMessage="1" promptTitle="Вид школы" prompt="Укажите вид школы" sqref="FKL917519:FKP917519">
      <formula1>$A$21:$A$28</formula1>
    </dataValidation>
    <dataValidation type="list" allowBlank="1" showInputMessage="1" showErrorMessage="1" promptTitle="Вид школы" prompt="Укажите вид школы" sqref="FAP917519:FAT917519">
      <formula1>$A$21:$A$28</formula1>
    </dataValidation>
    <dataValidation type="list" allowBlank="1" showInputMessage="1" showErrorMessage="1" promptTitle="Вид школы" prompt="Укажите вид школы" sqref="EQT917519:EQX917519">
      <formula1>$A$21:$A$28</formula1>
    </dataValidation>
    <dataValidation type="list" allowBlank="1" showInputMessage="1" showErrorMessage="1" promptTitle="Вид школы" prompt="Укажите вид школы" sqref="EGX917519:EHB917519">
      <formula1>$A$21:$A$28</formula1>
    </dataValidation>
    <dataValidation type="list" allowBlank="1" showInputMessage="1" showErrorMessage="1" promptTitle="Вид школы" prompt="Укажите вид школы" sqref="DXB917519:DXF917519">
      <formula1>$A$21:$A$28</formula1>
    </dataValidation>
    <dataValidation type="list" allowBlank="1" showInputMessage="1" showErrorMessage="1" promptTitle="Вид школы" prompt="Укажите вид школы" sqref="DNF917519:DNJ917519">
      <formula1>$A$21:$A$28</formula1>
    </dataValidation>
    <dataValidation type="list" allowBlank="1" showInputMessage="1" showErrorMessage="1" promptTitle="Вид школы" prompt="Укажите вид школы" sqref="DDJ917519:DDN917519">
      <formula1>$A$21:$A$28</formula1>
    </dataValidation>
    <dataValidation type="list" allowBlank="1" showInputMessage="1" showErrorMessage="1" promptTitle="Вид школы" prompt="Укажите вид школы" sqref="CTN917519:CTR917519">
      <formula1>$A$21:$A$28</formula1>
    </dataValidation>
    <dataValidation type="list" allowBlank="1" showInputMessage="1" showErrorMessage="1" promptTitle="Вид школы" prompt="Укажите вид школы" sqref="CJR917519:CJV917519">
      <formula1>$A$21:$A$28</formula1>
    </dataValidation>
    <dataValidation type="list" allowBlank="1" showInputMessage="1" showErrorMessage="1" promptTitle="Вид школы" prompt="Укажите вид школы" sqref="BZV917519:BZZ917519">
      <formula1>$A$21:$A$28</formula1>
    </dataValidation>
    <dataValidation type="list" allowBlank="1" showInputMessage="1" showErrorMessage="1" promptTitle="Вид школы" prompt="Укажите вид школы" sqref="BPZ917519:BQD917519">
      <formula1>$A$21:$A$28</formula1>
    </dataValidation>
    <dataValidation type="list" allowBlank="1" showInputMessage="1" showErrorMessage="1" promptTitle="Вид школы" prompt="Укажите вид школы" sqref="BGD917519:BGH917519">
      <formula1>$A$21:$A$28</formula1>
    </dataValidation>
    <dataValidation type="list" allowBlank="1" showInputMessage="1" showErrorMessage="1" promptTitle="Вид школы" prompt="Укажите вид школы" sqref="AWH917519:AWL917519">
      <formula1>$A$21:$A$28</formula1>
    </dataValidation>
    <dataValidation type="list" allowBlank="1" showInputMessage="1" showErrorMessage="1" promptTitle="Вид школы" prompt="Укажите вид школы" sqref="AML917519:AMP917519">
      <formula1>$A$21:$A$28</formula1>
    </dataValidation>
    <dataValidation type="list" allowBlank="1" showInputMessage="1" showErrorMessage="1" promptTitle="Вид школы" prompt="Укажите вид школы" sqref="ACP917519:ACT917519">
      <formula1>$A$21:$A$28</formula1>
    </dataValidation>
    <dataValidation type="list" allowBlank="1" showInputMessage="1" showErrorMessage="1" promptTitle="Вид школы" prompt="Укажите вид школы" sqref="ST917519:SX917519">
      <formula1>$A$21:$A$28</formula1>
    </dataValidation>
    <dataValidation type="list" allowBlank="1" showInputMessage="1" showErrorMessage="1" promptTitle="Вид школы" prompt="Укажите вид школы" sqref="IX917519:JB917519">
      <formula1>$A$21:$A$28</formula1>
    </dataValidation>
    <dataValidation type="list" allowBlank="1" showInputMessage="1" showErrorMessage="1" promptTitle="Вид школы" prompt="Укажите вид школы" sqref="B917519:F917519">
      <formula1>$A$21:$A$28</formula1>
    </dataValidation>
    <dataValidation type="list" allowBlank="1" showInputMessage="1" showErrorMessage="1" promptTitle="Вид школы" prompt="Укажите вид школы" sqref="WVJ851983:WVN851983">
      <formula1>$A$21:$A$28</formula1>
    </dataValidation>
    <dataValidation type="list" allowBlank="1" showInputMessage="1" showErrorMessage="1" promptTitle="Вид школы" prompt="Укажите вид школы" sqref="WLN851983:WLR851983">
      <formula1>$A$21:$A$28</formula1>
    </dataValidation>
    <dataValidation type="list" allowBlank="1" showInputMessage="1" showErrorMessage="1" promptTitle="Вид школы" prompt="Укажите вид школы" sqref="WBR851983:WBV851983">
      <formula1>$A$21:$A$28</formula1>
    </dataValidation>
    <dataValidation type="list" allowBlank="1" showInputMessage="1" showErrorMessage="1" promptTitle="Вид школы" prompt="Укажите вид школы" sqref="VRV851983:VRZ851983">
      <formula1>$A$21:$A$28</formula1>
    </dataValidation>
    <dataValidation type="list" allowBlank="1" showInputMessage="1" showErrorMessage="1" promptTitle="Вид школы" prompt="Укажите вид школы" sqref="VHZ851983:VID851983">
      <formula1>$A$21:$A$28</formula1>
    </dataValidation>
    <dataValidation type="list" allowBlank="1" showInputMessage="1" showErrorMessage="1" promptTitle="Вид школы" prompt="Укажите вид школы" sqref="UYD851983:UYH851983">
      <formula1>$A$21:$A$28</formula1>
    </dataValidation>
    <dataValidation type="list" allowBlank="1" showInputMessage="1" showErrorMessage="1" promptTitle="Вид школы" prompt="Укажите вид школы" sqref="UOH851983:UOL851983">
      <formula1>$A$21:$A$28</formula1>
    </dataValidation>
    <dataValidation type="list" allowBlank="1" showInputMessage="1" showErrorMessage="1" promptTitle="Вид школы" prompt="Укажите вид школы" sqref="UEL851983:UEP851983">
      <formula1>$A$21:$A$28</formula1>
    </dataValidation>
    <dataValidation type="list" allowBlank="1" showInputMessage="1" showErrorMessage="1" promptTitle="Вид школы" prompt="Укажите вид школы" sqref="TUP851983:TUT851983">
      <formula1>$A$21:$A$28</formula1>
    </dataValidation>
    <dataValidation type="list" allowBlank="1" showInputMessage="1" showErrorMessage="1" promptTitle="Вид школы" prompt="Укажите вид школы" sqref="TKT851983:TKX851983">
      <formula1>$A$21:$A$28</formula1>
    </dataValidation>
    <dataValidation type="list" allowBlank="1" showInputMessage="1" showErrorMessage="1" promptTitle="Вид школы" prompt="Укажите вид школы" sqref="TAX851983:TBB851983">
      <formula1>$A$21:$A$28</formula1>
    </dataValidation>
    <dataValidation type="list" allowBlank="1" showInputMessage="1" showErrorMessage="1" promptTitle="Вид школы" prompt="Укажите вид школы" sqref="SRB851983:SRF851983">
      <formula1>$A$21:$A$28</formula1>
    </dataValidation>
    <dataValidation type="list" allowBlank="1" showInputMessage="1" showErrorMessage="1" promptTitle="Вид школы" prompt="Укажите вид школы" sqref="SHF851983:SHJ851983">
      <formula1>$A$21:$A$28</formula1>
    </dataValidation>
    <dataValidation type="list" allowBlank="1" showInputMessage="1" showErrorMessage="1" promptTitle="Вид школы" prompt="Укажите вид школы" sqref="RXJ851983:RXN851983">
      <formula1>$A$21:$A$28</formula1>
    </dataValidation>
    <dataValidation type="list" allowBlank="1" showInputMessage="1" showErrorMessage="1" promptTitle="Вид школы" prompt="Укажите вид школы" sqref="RNN851983:RNR851983">
      <formula1>$A$21:$A$28</formula1>
    </dataValidation>
    <dataValidation type="list" allowBlank="1" showInputMessage="1" showErrorMessage="1" promptTitle="Вид школы" prompt="Укажите вид школы" sqref="RDR851983:RDV851983">
      <formula1>$A$21:$A$28</formula1>
    </dataValidation>
    <dataValidation type="list" allowBlank="1" showInputMessage="1" showErrorMessage="1" promptTitle="Вид школы" prompt="Укажите вид школы" sqref="QTV851983:QTZ851983">
      <formula1>$A$21:$A$28</formula1>
    </dataValidation>
    <dataValidation type="list" allowBlank="1" showInputMessage="1" showErrorMessage="1" promptTitle="Вид школы" prompt="Укажите вид школы" sqref="QJZ851983:QKD851983">
      <formula1>$A$21:$A$28</formula1>
    </dataValidation>
    <dataValidation type="list" allowBlank="1" showInputMessage="1" showErrorMessage="1" promptTitle="Вид школы" prompt="Укажите вид школы" sqref="QAD851983:QAH851983">
      <formula1>$A$21:$A$28</formula1>
    </dataValidation>
    <dataValidation type="list" allowBlank="1" showInputMessage="1" showErrorMessage="1" promptTitle="Вид школы" prompt="Укажите вид школы" sqref="PQH851983:PQL851983">
      <formula1>$A$21:$A$28</formula1>
    </dataValidation>
    <dataValidation type="list" allowBlank="1" showInputMessage="1" showErrorMessage="1" promptTitle="Вид школы" prompt="Укажите вид школы" sqref="PGL851983:PGP851983">
      <formula1>$A$21:$A$28</formula1>
    </dataValidation>
    <dataValidation type="list" allowBlank="1" showInputMessage="1" showErrorMessage="1" promptTitle="Вид школы" prompt="Укажите вид школы" sqref="OWP851983:OWT851983">
      <formula1>$A$21:$A$28</formula1>
    </dataValidation>
    <dataValidation type="list" allowBlank="1" showInputMessage="1" showErrorMessage="1" promptTitle="Вид школы" prompt="Укажите вид школы" sqref="OMT851983:OMX851983">
      <formula1>$A$21:$A$28</formula1>
    </dataValidation>
    <dataValidation type="list" allowBlank="1" showInputMessage="1" showErrorMessage="1" promptTitle="Вид школы" prompt="Укажите вид школы" sqref="OCX851983:ODB851983">
      <formula1>$A$21:$A$28</formula1>
    </dataValidation>
    <dataValidation type="list" allowBlank="1" showInputMessage="1" showErrorMessage="1" promptTitle="Вид школы" prompt="Укажите вид школы" sqref="NTB851983:NTF851983">
      <formula1>$A$21:$A$28</formula1>
    </dataValidation>
    <dataValidation type="list" allowBlank="1" showInputMessage="1" showErrorMessage="1" promptTitle="Вид школы" prompt="Укажите вид школы" sqref="NJF851983:NJJ851983">
      <formula1>$A$21:$A$28</formula1>
    </dataValidation>
    <dataValidation type="list" allowBlank="1" showInputMessage="1" showErrorMessage="1" promptTitle="Вид школы" prompt="Укажите вид школы" sqref="MZJ851983:MZN851983">
      <formula1>$A$21:$A$28</formula1>
    </dataValidation>
    <dataValidation type="list" allowBlank="1" showInputMessage="1" showErrorMessage="1" promptTitle="Вид школы" prompt="Укажите вид школы" sqref="MPN851983:MPR851983">
      <formula1>$A$21:$A$28</formula1>
    </dataValidation>
    <dataValidation type="list" allowBlank="1" showInputMessage="1" showErrorMessage="1" promptTitle="Вид школы" prompt="Укажите вид школы" sqref="MFR851983:MFV851983">
      <formula1>$A$21:$A$28</formula1>
    </dataValidation>
    <dataValidation type="list" allowBlank="1" showInputMessage="1" showErrorMessage="1" promptTitle="Вид школы" prompt="Укажите вид школы" sqref="LVV851983:LVZ851983">
      <formula1>$A$21:$A$28</formula1>
    </dataValidation>
    <dataValidation type="list" allowBlank="1" showInputMessage="1" showErrorMessage="1" promptTitle="Вид школы" prompt="Укажите вид школы" sqref="LLZ851983:LMD851983">
      <formula1>$A$21:$A$28</formula1>
    </dataValidation>
    <dataValidation type="list" allowBlank="1" showInputMessage="1" showErrorMessage="1" promptTitle="Вид школы" prompt="Укажите вид школы" sqref="LCD851983:LCH851983">
      <formula1>$A$21:$A$28</formula1>
    </dataValidation>
    <dataValidation type="list" allowBlank="1" showInputMessage="1" showErrorMessage="1" promptTitle="Вид школы" prompt="Укажите вид школы" sqref="KSH851983:KSL851983">
      <formula1>$A$21:$A$28</formula1>
    </dataValidation>
    <dataValidation type="list" allowBlank="1" showInputMessage="1" showErrorMessage="1" promptTitle="Вид школы" prompt="Укажите вид школы" sqref="KIL851983:KIP851983">
      <formula1>$A$21:$A$28</formula1>
    </dataValidation>
    <dataValidation type="list" allowBlank="1" showInputMessage="1" showErrorMessage="1" promptTitle="Вид школы" prompt="Укажите вид школы" sqref="JYP851983:JYT851983">
      <formula1>$A$21:$A$28</formula1>
    </dataValidation>
    <dataValidation type="list" allowBlank="1" showInputMessage="1" showErrorMessage="1" promptTitle="Вид школы" prompt="Укажите вид школы" sqref="JOT851983:JOX851983">
      <formula1>$A$21:$A$28</formula1>
    </dataValidation>
    <dataValidation type="list" allowBlank="1" showInputMessage="1" showErrorMessage="1" promptTitle="Вид школы" prompt="Укажите вид школы" sqref="JEX851983:JFB851983">
      <formula1>$A$21:$A$28</formula1>
    </dataValidation>
    <dataValidation type="list" allowBlank="1" showInputMessage="1" showErrorMessage="1" promptTitle="Вид школы" prompt="Укажите вид школы" sqref="IVB851983:IVF851983">
      <formula1>$A$21:$A$28</formula1>
    </dataValidation>
    <dataValidation type="list" allowBlank="1" showInputMessage="1" showErrorMessage="1" promptTitle="Вид школы" prompt="Укажите вид школы" sqref="ILF851983:ILJ851983">
      <formula1>$A$21:$A$28</formula1>
    </dataValidation>
    <dataValidation type="list" allowBlank="1" showInputMessage="1" showErrorMessage="1" promptTitle="Вид школы" prompt="Укажите вид школы" sqref="IBJ851983:IBN851983">
      <formula1>$A$21:$A$28</formula1>
    </dataValidation>
    <dataValidation type="list" allowBlank="1" showInputMessage="1" showErrorMessage="1" promptTitle="Вид школы" prompt="Укажите вид школы" sqref="HRN851983:HRR851983">
      <formula1>$A$21:$A$28</formula1>
    </dataValidation>
    <dataValidation type="list" allowBlank="1" showInputMessage="1" showErrorMessage="1" promptTitle="Вид школы" prompt="Укажите вид школы" sqref="HHR851983:HHV851983">
      <formula1>$A$21:$A$28</formula1>
    </dataValidation>
    <dataValidation type="list" allowBlank="1" showInputMessage="1" showErrorMessage="1" promptTitle="Вид школы" prompt="Укажите вид школы" sqref="GXV851983:GXZ851983">
      <formula1>$A$21:$A$28</formula1>
    </dataValidation>
    <dataValidation type="list" allowBlank="1" showInputMessage="1" showErrorMessage="1" promptTitle="Вид школы" prompt="Укажите вид школы" sqref="GNZ851983:GOD851983">
      <formula1>$A$21:$A$28</formula1>
    </dataValidation>
    <dataValidation type="list" allowBlank="1" showInputMessage="1" showErrorMessage="1" promptTitle="Вид школы" prompt="Укажите вид школы" sqref="GED851983:GEH851983">
      <formula1>$A$21:$A$28</formula1>
    </dataValidation>
    <dataValidation type="list" allowBlank="1" showInputMessage="1" showErrorMessage="1" promptTitle="Вид школы" prompt="Укажите вид школы" sqref="FUH851983:FUL851983">
      <formula1>$A$21:$A$28</formula1>
    </dataValidation>
    <dataValidation type="list" allowBlank="1" showInputMessage="1" showErrorMessage="1" promptTitle="Вид школы" prompt="Укажите вид школы" sqref="FKL851983:FKP851983">
      <formula1>$A$21:$A$28</formula1>
    </dataValidation>
    <dataValidation type="list" allowBlank="1" showInputMessage="1" showErrorMessage="1" promptTitle="Вид школы" prompt="Укажите вид школы" sqref="FAP851983:FAT851983">
      <formula1>$A$21:$A$28</formula1>
    </dataValidation>
    <dataValidation type="list" allowBlank="1" showInputMessage="1" showErrorMessage="1" promptTitle="Вид школы" prompt="Укажите вид школы" sqref="EQT851983:EQX851983">
      <formula1>$A$21:$A$28</formula1>
    </dataValidation>
    <dataValidation type="list" allowBlank="1" showInputMessage="1" showErrorMessage="1" promptTitle="Вид школы" prompt="Укажите вид школы" sqref="EGX851983:EHB851983">
      <formula1>$A$21:$A$28</formula1>
    </dataValidation>
    <dataValidation type="list" allowBlank="1" showInputMessage="1" showErrorMessage="1" promptTitle="Вид школы" prompt="Укажите вид школы" sqref="DXB851983:DXF851983">
      <formula1>$A$21:$A$28</formula1>
    </dataValidation>
    <dataValidation type="list" allowBlank="1" showInputMessage="1" showErrorMessage="1" promptTitle="Вид школы" prompt="Укажите вид школы" sqref="DNF851983:DNJ851983">
      <formula1>$A$21:$A$28</formula1>
    </dataValidation>
    <dataValidation type="list" allowBlank="1" showInputMessage="1" showErrorMessage="1" promptTitle="Вид школы" prompt="Укажите вид школы" sqref="DDJ851983:DDN851983">
      <formula1>$A$21:$A$28</formula1>
    </dataValidation>
    <dataValidation type="list" allowBlank="1" showInputMessage="1" showErrorMessage="1" promptTitle="Вид школы" prompt="Укажите вид школы" sqref="CTN851983:CTR851983">
      <formula1>$A$21:$A$28</formula1>
    </dataValidation>
    <dataValidation type="list" allowBlank="1" showInputMessage="1" showErrorMessage="1" promptTitle="Вид школы" prompt="Укажите вид школы" sqref="CJR851983:CJV851983">
      <formula1>$A$21:$A$28</formula1>
    </dataValidation>
    <dataValidation type="list" allowBlank="1" showInputMessage="1" showErrorMessage="1" promptTitle="Вид школы" prompt="Укажите вид школы" sqref="BZV851983:BZZ851983">
      <formula1>$A$21:$A$28</formula1>
    </dataValidation>
    <dataValidation type="list" allowBlank="1" showInputMessage="1" showErrorMessage="1" promptTitle="Вид школы" prompt="Укажите вид школы" sqref="BPZ851983:BQD851983">
      <formula1>$A$21:$A$28</formula1>
    </dataValidation>
    <dataValidation type="list" allowBlank="1" showInputMessage="1" showErrorMessage="1" promptTitle="Вид школы" prompt="Укажите вид школы" sqref="BGD851983:BGH851983">
      <formula1>$A$21:$A$28</formula1>
    </dataValidation>
    <dataValidation type="list" allowBlank="1" showInputMessage="1" showErrorMessage="1" promptTitle="Вид школы" prompt="Укажите вид школы" sqref="AWH851983:AWL851983">
      <formula1>$A$21:$A$28</formula1>
    </dataValidation>
    <dataValidation type="list" allowBlank="1" showInputMessage="1" showErrorMessage="1" promptTitle="Вид школы" prompt="Укажите вид школы" sqref="AML851983:AMP851983">
      <formula1>$A$21:$A$28</formula1>
    </dataValidation>
    <dataValidation type="list" allowBlank="1" showInputMessage="1" showErrorMessage="1" promptTitle="Вид школы" prompt="Укажите вид школы" sqref="ACP851983:ACT851983">
      <formula1>$A$21:$A$28</formula1>
    </dataValidation>
    <dataValidation type="list" allowBlank="1" showInputMessage="1" showErrorMessage="1" promptTitle="Вид школы" prompt="Укажите вид школы" sqref="ST851983:SX851983">
      <formula1>$A$21:$A$28</formula1>
    </dataValidation>
    <dataValidation type="list" allowBlank="1" showInputMessage="1" showErrorMessage="1" promptTitle="Вид школы" prompt="Укажите вид школы" sqref="IX851983:JB851983">
      <formula1>$A$21:$A$28</formula1>
    </dataValidation>
    <dataValidation type="list" allowBlank="1" showInputMessage="1" showErrorMessage="1" promptTitle="Вид школы" prompt="Укажите вид школы" sqref="B851983:F851983">
      <formula1>$A$21:$A$28</formula1>
    </dataValidation>
    <dataValidation type="list" allowBlank="1" showInputMessage="1" showErrorMessage="1" promptTitle="Вид школы" prompt="Укажите вид школы" sqref="WVJ786447:WVN786447">
      <formula1>$A$21:$A$28</formula1>
    </dataValidation>
    <dataValidation type="list" allowBlank="1" showInputMessage="1" showErrorMessage="1" promptTitle="Вид школы" prompt="Укажите вид школы" sqref="WLN786447:WLR786447">
      <formula1>$A$21:$A$28</formula1>
    </dataValidation>
    <dataValidation type="list" allowBlank="1" showInputMessage="1" showErrorMessage="1" promptTitle="Вид школы" prompt="Укажите вид школы" sqref="WBR786447:WBV786447">
      <formula1>$A$21:$A$28</formula1>
    </dataValidation>
    <dataValidation type="list" allowBlank="1" showInputMessage="1" showErrorMessage="1" promptTitle="Вид школы" prompt="Укажите вид школы" sqref="VRV786447:VRZ786447">
      <formula1>$A$21:$A$28</formula1>
    </dataValidation>
    <dataValidation type="list" allowBlank="1" showInputMessage="1" showErrorMessage="1" promptTitle="Вид школы" prompt="Укажите вид школы" sqref="VHZ786447:VID786447">
      <formula1>$A$21:$A$28</formula1>
    </dataValidation>
    <dataValidation type="list" allowBlank="1" showInputMessage="1" showErrorMessage="1" promptTitle="Вид школы" prompt="Укажите вид школы" sqref="UYD786447:UYH786447">
      <formula1>$A$21:$A$28</formula1>
    </dataValidation>
    <dataValidation type="list" allowBlank="1" showInputMessage="1" showErrorMessage="1" promptTitle="Вид школы" prompt="Укажите вид школы" sqref="UOH786447:UOL786447">
      <formula1>$A$21:$A$28</formula1>
    </dataValidation>
    <dataValidation type="list" allowBlank="1" showInputMessage="1" showErrorMessage="1" promptTitle="Вид школы" prompt="Укажите вид школы" sqref="UEL786447:UEP786447">
      <formula1>$A$21:$A$28</formula1>
    </dataValidation>
    <dataValidation type="list" allowBlank="1" showInputMessage="1" showErrorMessage="1" promptTitle="Вид школы" prompt="Укажите вид школы" sqref="TUP786447:TUT786447">
      <formula1>$A$21:$A$28</formula1>
    </dataValidation>
    <dataValidation type="list" allowBlank="1" showInputMessage="1" showErrorMessage="1" promptTitle="Вид школы" prompt="Укажите вид школы" sqref="TKT786447:TKX786447">
      <formula1>$A$21:$A$28</formula1>
    </dataValidation>
    <dataValidation type="list" allowBlank="1" showInputMessage="1" showErrorMessage="1" promptTitle="Вид школы" prompt="Укажите вид школы" sqref="TAX786447:TBB786447">
      <formula1>$A$21:$A$28</formula1>
    </dataValidation>
    <dataValidation type="list" allowBlank="1" showInputMessage="1" showErrorMessage="1" promptTitle="Вид школы" prompt="Укажите вид школы" sqref="SRB786447:SRF786447">
      <formula1>$A$21:$A$28</formula1>
    </dataValidation>
    <dataValidation type="list" allowBlank="1" showInputMessage="1" showErrorMessage="1" promptTitle="Вид школы" prompt="Укажите вид школы" sqref="SHF786447:SHJ786447">
      <formula1>$A$21:$A$28</formula1>
    </dataValidation>
    <dataValidation type="list" allowBlank="1" showInputMessage="1" showErrorMessage="1" promptTitle="Вид школы" prompt="Укажите вид школы" sqref="RXJ786447:RXN786447">
      <formula1>$A$21:$A$28</formula1>
    </dataValidation>
    <dataValidation type="list" allowBlank="1" showInputMessage="1" showErrorMessage="1" promptTitle="Вид школы" prompt="Укажите вид школы" sqref="RNN786447:RNR786447">
      <formula1>$A$21:$A$28</formula1>
    </dataValidation>
    <dataValidation type="list" allowBlank="1" showInputMessage="1" showErrorMessage="1" promptTitle="Вид школы" prompt="Укажите вид школы" sqref="RDR786447:RDV786447">
      <formula1>$A$21:$A$28</formula1>
    </dataValidation>
    <dataValidation type="list" allowBlank="1" showInputMessage="1" showErrorMessage="1" promptTitle="Вид школы" prompt="Укажите вид школы" sqref="QTV786447:QTZ786447">
      <formula1>$A$21:$A$28</formula1>
    </dataValidation>
    <dataValidation type="list" allowBlank="1" showInputMessage="1" showErrorMessage="1" promptTitle="Вид школы" prompt="Укажите вид школы" sqref="QJZ786447:QKD786447">
      <formula1>$A$21:$A$28</formula1>
    </dataValidation>
    <dataValidation type="list" allowBlank="1" showInputMessage="1" showErrorMessage="1" promptTitle="Вид школы" prompt="Укажите вид школы" sqref="QAD786447:QAH786447">
      <formula1>$A$21:$A$28</formula1>
    </dataValidation>
    <dataValidation type="list" allowBlank="1" showInputMessage="1" showErrorMessage="1" promptTitle="Вид школы" prompt="Укажите вид школы" sqref="PQH786447:PQL786447">
      <formula1>$A$21:$A$28</formula1>
    </dataValidation>
    <dataValidation type="list" allowBlank="1" showInputMessage="1" showErrorMessage="1" promptTitle="Вид школы" prompt="Укажите вид школы" sqref="PGL786447:PGP786447">
      <formula1>$A$21:$A$28</formula1>
    </dataValidation>
    <dataValidation type="list" allowBlank="1" showInputMessage="1" showErrorMessage="1" promptTitle="Вид школы" prompt="Укажите вид школы" sqref="OWP786447:OWT786447">
      <formula1>$A$21:$A$28</formula1>
    </dataValidation>
    <dataValidation type="list" allowBlank="1" showInputMessage="1" showErrorMessage="1" promptTitle="Вид школы" prompt="Укажите вид школы" sqref="OMT786447:OMX786447">
      <formula1>$A$21:$A$28</formula1>
    </dataValidation>
    <dataValidation type="list" allowBlank="1" showInputMessage="1" showErrorMessage="1" promptTitle="Вид школы" prompt="Укажите вид школы" sqref="OCX786447:ODB786447">
      <formula1>$A$21:$A$28</formula1>
    </dataValidation>
    <dataValidation type="list" allowBlank="1" showInputMessage="1" showErrorMessage="1" promptTitle="Вид школы" prompt="Укажите вид школы" sqref="NTB786447:NTF786447">
      <formula1>$A$21:$A$28</formula1>
    </dataValidation>
    <dataValidation type="list" allowBlank="1" showInputMessage="1" showErrorMessage="1" promptTitle="Вид школы" prompt="Укажите вид школы" sqref="NJF786447:NJJ786447">
      <formula1>$A$21:$A$28</formula1>
    </dataValidation>
    <dataValidation type="list" allowBlank="1" showInputMessage="1" showErrorMessage="1" promptTitle="Вид школы" prompt="Укажите вид школы" sqref="MZJ786447:MZN786447">
      <formula1>$A$21:$A$28</formula1>
    </dataValidation>
    <dataValidation type="list" allowBlank="1" showInputMessage="1" showErrorMessage="1" promptTitle="Вид школы" prompt="Укажите вид школы" sqref="MPN786447:MPR786447">
      <formula1>$A$21:$A$28</formula1>
    </dataValidation>
    <dataValidation type="list" allowBlank="1" showInputMessage="1" showErrorMessage="1" promptTitle="Вид школы" prompt="Укажите вид школы" sqref="MFR786447:MFV786447">
      <formula1>$A$21:$A$28</formula1>
    </dataValidation>
    <dataValidation type="list" allowBlank="1" showInputMessage="1" showErrorMessage="1" promptTitle="Вид школы" prompt="Укажите вид школы" sqref="LVV786447:LVZ786447">
      <formula1>$A$21:$A$28</formula1>
    </dataValidation>
    <dataValidation type="list" allowBlank="1" showInputMessage="1" showErrorMessage="1" promptTitle="Вид школы" prompt="Укажите вид школы" sqref="LLZ786447:LMD786447">
      <formula1>$A$21:$A$28</formula1>
    </dataValidation>
    <dataValidation type="list" allowBlank="1" showInputMessage="1" showErrorMessage="1" promptTitle="Вид школы" prompt="Укажите вид школы" sqref="LCD786447:LCH786447">
      <formula1>$A$21:$A$28</formula1>
    </dataValidation>
    <dataValidation type="list" allowBlank="1" showInputMessage="1" showErrorMessage="1" promptTitle="Вид школы" prompt="Укажите вид школы" sqref="KSH786447:KSL786447">
      <formula1>$A$21:$A$28</formula1>
    </dataValidation>
    <dataValidation type="list" allowBlank="1" showInputMessage="1" showErrorMessage="1" promptTitle="Вид школы" prompt="Укажите вид школы" sqref="KIL786447:KIP786447">
      <formula1>$A$21:$A$28</formula1>
    </dataValidation>
    <dataValidation type="list" allowBlank="1" showInputMessage="1" showErrorMessage="1" promptTitle="Вид школы" prompt="Укажите вид школы" sqref="JYP786447:JYT786447">
      <formula1>$A$21:$A$28</formula1>
    </dataValidation>
    <dataValidation type="list" allowBlank="1" showInputMessage="1" showErrorMessage="1" promptTitle="Вид школы" prompt="Укажите вид школы" sqref="JOT786447:JOX786447">
      <formula1>$A$21:$A$28</formula1>
    </dataValidation>
    <dataValidation type="list" allowBlank="1" showInputMessage="1" showErrorMessage="1" promptTitle="Вид школы" prompt="Укажите вид школы" sqref="JEX786447:JFB786447">
      <formula1>$A$21:$A$28</formula1>
    </dataValidation>
    <dataValidation type="list" allowBlank="1" showInputMessage="1" showErrorMessage="1" promptTitle="Вид школы" prompt="Укажите вид школы" sqref="IVB786447:IVF786447">
      <formula1>$A$21:$A$28</formula1>
    </dataValidation>
    <dataValidation type="list" allowBlank="1" showInputMessage="1" showErrorMessage="1" promptTitle="Вид школы" prompt="Укажите вид школы" sqref="ILF786447:ILJ786447">
      <formula1>$A$21:$A$28</formula1>
    </dataValidation>
    <dataValidation type="list" allowBlank="1" showInputMessage="1" showErrorMessage="1" promptTitle="Вид школы" prompt="Укажите вид школы" sqref="IBJ786447:IBN786447">
      <formula1>$A$21:$A$28</formula1>
    </dataValidation>
    <dataValidation type="list" allowBlank="1" showInputMessage="1" showErrorMessage="1" promptTitle="Вид школы" prompt="Укажите вид школы" sqref="HRN786447:HRR786447">
      <formula1>$A$21:$A$28</formula1>
    </dataValidation>
    <dataValidation type="list" allowBlank="1" showInputMessage="1" showErrorMessage="1" promptTitle="Вид школы" prompt="Укажите вид школы" sqref="HHR786447:HHV786447">
      <formula1>$A$21:$A$28</formula1>
    </dataValidation>
    <dataValidation type="list" allowBlank="1" showInputMessage="1" showErrorMessage="1" promptTitle="Вид школы" prompt="Укажите вид школы" sqref="GXV786447:GXZ786447">
      <formula1>$A$21:$A$28</formula1>
    </dataValidation>
    <dataValidation type="list" allowBlank="1" showInputMessage="1" showErrorMessage="1" promptTitle="Вид школы" prompt="Укажите вид школы" sqref="GNZ786447:GOD786447">
      <formula1>$A$21:$A$28</formula1>
    </dataValidation>
    <dataValidation type="list" allowBlank="1" showInputMessage="1" showErrorMessage="1" promptTitle="Вид школы" prompt="Укажите вид школы" sqref="GED786447:GEH786447">
      <formula1>$A$21:$A$28</formula1>
    </dataValidation>
    <dataValidation type="list" allowBlank="1" showInputMessage="1" showErrorMessage="1" promptTitle="Вид школы" prompt="Укажите вид школы" sqref="FUH786447:FUL786447">
      <formula1>$A$21:$A$28</formula1>
    </dataValidation>
    <dataValidation type="list" allowBlank="1" showInputMessage="1" showErrorMessage="1" promptTitle="Вид школы" prompt="Укажите вид школы" sqref="FKL786447:FKP786447">
      <formula1>$A$21:$A$28</formula1>
    </dataValidation>
    <dataValidation type="list" allowBlank="1" showInputMessage="1" showErrorMessage="1" promptTitle="Вид школы" prompt="Укажите вид школы" sqref="FAP786447:FAT786447">
      <formula1>$A$21:$A$28</formula1>
    </dataValidation>
    <dataValidation type="list" allowBlank="1" showInputMessage="1" showErrorMessage="1" promptTitle="Вид школы" prompt="Укажите вид школы" sqref="EQT786447:EQX786447">
      <formula1>$A$21:$A$28</formula1>
    </dataValidation>
    <dataValidation type="list" allowBlank="1" showInputMessage="1" showErrorMessage="1" promptTitle="Вид школы" prompt="Укажите вид школы" sqref="EGX786447:EHB786447">
      <formula1>$A$21:$A$28</formula1>
    </dataValidation>
    <dataValidation type="list" allowBlank="1" showInputMessage="1" showErrorMessage="1" promptTitle="Вид школы" prompt="Укажите вид школы" sqref="DXB786447:DXF786447">
      <formula1>$A$21:$A$28</formula1>
    </dataValidation>
    <dataValidation type="list" allowBlank="1" showInputMessage="1" showErrorMessage="1" promptTitle="Вид школы" prompt="Укажите вид школы" sqref="DNF786447:DNJ786447">
      <formula1>$A$21:$A$28</formula1>
    </dataValidation>
    <dataValidation type="list" allowBlank="1" showInputMessage="1" showErrorMessage="1" promptTitle="Вид школы" prompt="Укажите вид школы" sqref="DDJ786447:DDN786447">
      <formula1>$A$21:$A$28</formula1>
    </dataValidation>
    <dataValidation type="list" allowBlank="1" showInputMessage="1" showErrorMessage="1" promptTitle="Вид школы" prompt="Укажите вид школы" sqref="CTN786447:CTR786447">
      <formula1>$A$21:$A$28</formula1>
    </dataValidation>
    <dataValidation type="list" allowBlank="1" showInputMessage="1" showErrorMessage="1" promptTitle="Вид школы" prompt="Укажите вид школы" sqref="CJR786447:CJV786447">
      <formula1>$A$21:$A$28</formula1>
    </dataValidation>
    <dataValidation type="list" allowBlank="1" showInputMessage="1" showErrorMessage="1" promptTitle="Вид школы" prompt="Укажите вид школы" sqref="BZV786447:BZZ786447">
      <formula1>$A$21:$A$28</formula1>
    </dataValidation>
    <dataValidation type="list" allowBlank="1" showInputMessage="1" showErrorMessage="1" promptTitle="Вид школы" prompt="Укажите вид школы" sqref="BPZ786447:BQD786447">
      <formula1>$A$21:$A$28</formula1>
    </dataValidation>
    <dataValidation type="list" allowBlank="1" showInputMessage="1" showErrorMessage="1" promptTitle="Вид школы" prompt="Укажите вид школы" sqref="BGD786447:BGH786447">
      <formula1>$A$21:$A$28</formula1>
    </dataValidation>
    <dataValidation type="list" allowBlank="1" showInputMessage="1" showErrorMessage="1" promptTitle="Вид школы" prompt="Укажите вид школы" sqref="AWH786447:AWL786447">
      <formula1>$A$21:$A$28</formula1>
    </dataValidation>
    <dataValidation type="list" allowBlank="1" showInputMessage="1" showErrorMessage="1" promptTitle="Вид школы" prompt="Укажите вид школы" sqref="AML786447:AMP786447">
      <formula1>$A$21:$A$28</formula1>
    </dataValidation>
    <dataValidation type="list" allowBlank="1" showInputMessage="1" showErrorMessage="1" promptTitle="Вид школы" prompt="Укажите вид школы" sqref="ACP786447:ACT786447">
      <formula1>$A$21:$A$28</formula1>
    </dataValidation>
    <dataValidation type="list" allowBlank="1" showInputMessage="1" showErrorMessage="1" promptTitle="Вид школы" prompt="Укажите вид школы" sqref="ST786447:SX786447">
      <formula1>$A$21:$A$28</formula1>
    </dataValidation>
    <dataValidation type="list" allowBlank="1" showInputMessage="1" showErrorMessage="1" promptTitle="Вид школы" prompt="Укажите вид школы" sqref="IX786447:JB786447">
      <formula1>$A$21:$A$28</formula1>
    </dataValidation>
    <dataValidation type="list" allowBlank="1" showInputMessage="1" showErrorMessage="1" promptTitle="Вид школы" prompt="Укажите вид школы" sqref="B786447:F786447">
      <formula1>$A$21:$A$28</formula1>
    </dataValidation>
    <dataValidation type="list" allowBlank="1" showInputMessage="1" showErrorMessage="1" promptTitle="Вид школы" prompt="Укажите вид школы" sqref="WVJ720911:WVN720911">
      <formula1>$A$21:$A$28</formula1>
    </dataValidation>
    <dataValidation type="list" allowBlank="1" showInputMessage="1" showErrorMessage="1" promptTitle="Вид школы" prompt="Укажите вид школы" sqref="WLN720911:WLR720911">
      <formula1>$A$21:$A$28</formula1>
    </dataValidation>
    <dataValidation type="list" allowBlank="1" showInputMessage="1" showErrorMessage="1" promptTitle="Вид школы" prompt="Укажите вид школы" sqref="WBR720911:WBV720911">
      <formula1>$A$21:$A$28</formula1>
    </dataValidation>
    <dataValidation type="list" allowBlank="1" showInputMessage="1" showErrorMessage="1" promptTitle="Вид школы" prompt="Укажите вид школы" sqref="VRV720911:VRZ720911">
      <formula1>$A$21:$A$28</formula1>
    </dataValidation>
    <dataValidation type="list" allowBlank="1" showInputMessage="1" showErrorMessage="1" promptTitle="Вид школы" prompt="Укажите вид школы" sqref="VHZ720911:VID720911">
      <formula1>$A$21:$A$28</formula1>
    </dataValidation>
    <dataValidation type="list" allowBlank="1" showInputMessage="1" showErrorMessage="1" promptTitle="Вид школы" prompt="Укажите вид школы" sqref="UYD720911:UYH720911">
      <formula1>$A$21:$A$28</formula1>
    </dataValidation>
    <dataValidation type="list" allowBlank="1" showInputMessage="1" showErrorMessage="1" promptTitle="Вид школы" prompt="Укажите вид школы" sqref="UOH720911:UOL720911">
      <formula1>$A$21:$A$28</formula1>
    </dataValidation>
    <dataValidation type="list" allowBlank="1" showInputMessage="1" showErrorMessage="1" promptTitle="Вид школы" prompt="Укажите вид школы" sqref="UEL720911:UEP720911">
      <formula1>$A$21:$A$28</formula1>
    </dataValidation>
    <dataValidation type="list" allowBlank="1" showInputMessage="1" showErrorMessage="1" promptTitle="Вид школы" prompt="Укажите вид школы" sqref="TUP720911:TUT720911">
      <formula1>$A$21:$A$28</formula1>
    </dataValidation>
    <dataValidation type="list" allowBlank="1" showInputMessage="1" showErrorMessage="1" promptTitle="Вид школы" prompt="Укажите вид школы" sqref="TKT720911:TKX720911">
      <formula1>$A$21:$A$28</formula1>
    </dataValidation>
    <dataValidation type="list" allowBlank="1" showInputMessage="1" showErrorMessage="1" promptTitle="Вид школы" prompt="Укажите вид школы" sqref="TAX720911:TBB720911">
      <formula1>$A$21:$A$28</formula1>
    </dataValidation>
    <dataValidation type="list" allowBlank="1" showInputMessage="1" showErrorMessage="1" promptTitle="Вид школы" prompt="Укажите вид школы" sqref="SRB720911:SRF720911">
      <formula1>$A$21:$A$28</formula1>
    </dataValidation>
    <dataValidation type="list" allowBlank="1" showInputMessage="1" showErrorMessage="1" promptTitle="Вид школы" prompt="Укажите вид школы" sqref="SHF720911:SHJ720911">
      <formula1>$A$21:$A$28</formula1>
    </dataValidation>
    <dataValidation type="list" allowBlank="1" showInputMessage="1" showErrorMessage="1" promptTitle="Вид школы" prompt="Укажите вид школы" sqref="RXJ720911:RXN720911">
      <formula1>$A$21:$A$28</formula1>
    </dataValidation>
    <dataValidation type="list" allowBlank="1" showInputMessage="1" showErrorMessage="1" promptTitle="Вид школы" prompt="Укажите вид школы" sqref="RNN720911:RNR720911">
      <formula1>$A$21:$A$28</formula1>
    </dataValidation>
    <dataValidation type="list" allowBlank="1" showInputMessage="1" showErrorMessage="1" promptTitle="Вид школы" prompt="Укажите вид школы" sqref="RDR720911:RDV720911">
      <formula1>$A$21:$A$28</formula1>
    </dataValidation>
    <dataValidation type="list" allowBlank="1" showInputMessage="1" showErrorMessage="1" promptTitle="Вид школы" prompt="Укажите вид школы" sqref="QTV720911:QTZ720911">
      <formula1>$A$21:$A$28</formula1>
    </dataValidation>
    <dataValidation type="list" allowBlank="1" showInputMessage="1" showErrorMessage="1" promptTitle="Вид школы" prompt="Укажите вид школы" sqref="QJZ720911:QKD720911">
      <formula1>$A$21:$A$28</formula1>
    </dataValidation>
    <dataValidation type="list" allowBlank="1" showInputMessage="1" showErrorMessage="1" promptTitle="Вид школы" prompt="Укажите вид школы" sqref="QAD720911:QAH720911">
      <formula1>$A$21:$A$28</formula1>
    </dataValidation>
    <dataValidation type="list" allowBlank="1" showInputMessage="1" showErrorMessage="1" promptTitle="Вид школы" prompt="Укажите вид школы" sqref="PQH720911:PQL720911">
      <formula1>$A$21:$A$28</formula1>
    </dataValidation>
    <dataValidation type="list" allowBlank="1" showInputMessage="1" showErrorMessage="1" promptTitle="Вид школы" prompt="Укажите вид школы" sqref="PGL720911:PGP720911">
      <formula1>$A$21:$A$28</formula1>
    </dataValidation>
    <dataValidation type="list" allowBlank="1" showInputMessage="1" showErrorMessage="1" promptTitle="Вид школы" prompt="Укажите вид школы" sqref="OWP720911:OWT720911">
      <formula1>$A$21:$A$28</formula1>
    </dataValidation>
    <dataValidation type="list" allowBlank="1" showInputMessage="1" showErrorMessage="1" promptTitle="Вид школы" prompt="Укажите вид школы" sqref="OMT720911:OMX720911">
      <formula1>$A$21:$A$28</formula1>
    </dataValidation>
    <dataValidation type="list" allowBlank="1" showInputMessage="1" showErrorMessage="1" promptTitle="Вид школы" prompt="Укажите вид школы" sqref="OCX720911:ODB720911">
      <formula1>$A$21:$A$28</formula1>
    </dataValidation>
    <dataValidation type="list" allowBlank="1" showInputMessage="1" showErrorMessage="1" promptTitle="Вид школы" prompt="Укажите вид школы" sqref="NTB720911:NTF720911">
      <formula1>$A$21:$A$28</formula1>
    </dataValidation>
    <dataValidation type="list" allowBlank="1" showInputMessage="1" showErrorMessage="1" promptTitle="Вид школы" prompt="Укажите вид школы" sqref="NJF720911:NJJ720911">
      <formula1>$A$21:$A$28</formula1>
    </dataValidation>
    <dataValidation type="list" allowBlank="1" showInputMessage="1" showErrorMessage="1" promptTitle="Вид школы" prompt="Укажите вид школы" sqref="MZJ720911:MZN720911">
      <formula1>$A$21:$A$28</formula1>
    </dataValidation>
    <dataValidation type="list" allowBlank="1" showInputMessage="1" showErrorMessage="1" promptTitle="Вид школы" prompt="Укажите вид школы" sqref="MPN720911:MPR720911">
      <formula1>$A$21:$A$28</formula1>
    </dataValidation>
    <dataValidation type="list" allowBlank="1" showInputMessage="1" showErrorMessage="1" promptTitle="Вид школы" prompt="Укажите вид школы" sqref="MFR720911:MFV720911">
      <formula1>$A$21:$A$28</formula1>
    </dataValidation>
    <dataValidation type="list" allowBlank="1" showInputMessage="1" showErrorMessage="1" promptTitle="Вид школы" prompt="Укажите вид школы" sqref="LVV720911:LVZ720911">
      <formula1>$A$21:$A$28</formula1>
    </dataValidation>
    <dataValidation type="list" allowBlank="1" showInputMessage="1" showErrorMessage="1" promptTitle="Вид школы" prompt="Укажите вид школы" sqref="LLZ720911:LMD720911">
      <formula1>$A$21:$A$28</formula1>
    </dataValidation>
    <dataValidation type="list" allowBlank="1" showInputMessage="1" showErrorMessage="1" promptTitle="Вид школы" prompt="Укажите вид школы" sqref="LCD720911:LCH720911">
      <formula1>$A$21:$A$28</formula1>
    </dataValidation>
    <dataValidation type="list" allowBlank="1" showInputMessage="1" showErrorMessage="1" promptTitle="Вид школы" prompt="Укажите вид школы" sqref="KSH720911:KSL720911">
      <formula1>$A$21:$A$28</formula1>
    </dataValidation>
    <dataValidation type="list" allowBlank="1" showInputMessage="1" showErrorMessage="1" promptTitle="Вид школы" prompt="Укажите вид школы" sqref="KIL720911:KIP720911">
      <formula1>$A$21:$A$28</formula1>
    </dataValidation>
    <dataValidation type="list" allowBlank="1" showInputMessage="1" showErrorMessage="1" promptTitle="Вид школы" prompt="Укажите вид школы" sqref="JYP720911:JYT720911">
      <formula1>$A$21:$A$28</formula1>
    </dataValidation>
    <dataValidation type="list" allowBlank="1" showInputMessage="1" showErrorMessage="1" promptTitle="Вид школы" prompt="Укажите вид школы" sqref="JOT720911:JOX720911">
      <formula1>$A$21:$A$28</formula1>
    </dataValidation>
    <dataValidation type="list" allowBlank="1" showInputMessage="1" showErrorMessage="1" promptTitle="Вид школы" prompt="Укажите вид школы" sqref="JEX720911:JFB720911">
      <formula1>$A$21:$A$28</formula1>
    </dataValidation>
    <dataValidation type="list" allowBlank="1" showInputMessage="1" showErrorMessage="1" promptTitle="Вид школы" prompt="Укажите вид школы" sqref="IVB720911:IVF720911">
      <formula1>$A$21:$A$28</formula1>
    </dataValidation>
    <dataValidation type="list" allowBlank="1" showInputMessage="1" showErrorMessage="1" promptTitle="Вид школы" prompt="Укажите вид школы" sqref="ILF720911:ILJ720911">
      <formula1>$A$21:$A$28</formula1>
    </dataValidation>
    <dataValidation type="list" allowBlank="1" showInputMessage="1" showErrorMessage="1" promptTitle="Вид школы" prompt="Укажите вид школы" sqref="IBJ720911:IBN720911">
      <formula1>$A$21:$A$28</formula1>
    </dataValidation>
    <dataValidation type="list" allowBlank="1" showInputMessage="1" showErrorMessage="1" promptTitle="Вид школы" prompt="Укажите вид школы" sqref="HRN720911:HRR720911">
      <formula1>$A$21:$A$28</formula1>
    </dataValidation>
    <dataValidation type="list" allowBlank="1" showInputMessage="1" showErrorMessage="1" promptTitle="Вид школы" prompt="Укажите вид школы" sqref="HHR720911:HHV720911">
      <formula1>$A$21:$A$28</formula1>
    </dataValidation>
    <dataValidation type="list" allowBlank="1" showInputMessage="1" showErrorMessage="1" promptTitle="Вид школы" prompt="Укажите вид школы" sqref="GXV720911:GXZ720911">
      <formula1>$A$21:$A$28</formula1>
    </dataValidation>
    <dataValidation type="list" allowBlank="1" showInputMessage="1" showErrorMessage="1" promptTitle="Вид школы" prompt="Укажите вид школы" sqref="GNZ720911:GOD720911">
      <formula1>$A$21:$A$28</formula1>
    </dataValidation>
    <dataValidation type="list" allowBlank="1" showInputMessage="1" showErrorMessage="1" promptTitle="Вид школы" prompt="Укажите вид школы" sqref="GED720911:GEH720911">
      <formula1>$A$21:$A$28</formula1>
    </dataValidation>
    <dataValidation type="list" allowBlank="1" showInputMessage="1" showErrorMessage="1" promptTitle="Вид школы" prompt="Укажите вид школы" sqref="FUH720911:FUL720911">
      <formula1>$A$21:$A$28</formula1>
    </dataValidation>
    <dataValidation type="list" allowBlank="1" showInputMessage="1" showErrorMessage="1" promptTitle="Вид школы" prompt="Укажите вид школы" sqref="FKL720911:FKP720911">
      <formula1>$A$21:$A$28</formula1>
    </dataValidation>
    <dataValidation type="list" allowBlank="1" showInputMessage="1" showErrorMessage="1" promptTitle="Вид школы" prompt="Укажите вид школы" sqref="FAP720911:FAT720911">
      <formula1>$A$21:$A$28</formula1>
    </dataValidation>
    <dataValidation type="list" allowBlank="1" showInputMessage="1" showErrorMessage="1" promptTitle="Вид школы" prompt="Укажите вид школы" sqref="EQT720911:EQX720911">
      <formula1>$A$21:$A$28</formula1>
    </dataValidation>
    <dataValidation type="list" allowBlank="1" showInputMessage="1" showErrorMessage="1" promptTitle="Вид школы" prompt="Укажите вид школы" sqref="EGX720911:EHB720911">
      <formula1>$A$21:$A$28</formula1>
    </dataValidation>
    <dataValidation type="list" allowBlank="1" showInputMessage="1" showErrorMessage="1" promptTitle="Вид школы" prompt="Укажите вид школы" sqref="DXB720911:DXF720911">
      <formula1>$A$21:$A$28</formula1>
    </dataValidation>
    <dataValidation type="list" allowBlank="1" showInputMessage="1" showErrorMessage="1" promptTitle="Вид школы" prompt="Укажите вид школы" sqref="DNF720911:DNJ720911">
      <formula1>$A$21:$A$28</formula1>
    </dataValidation>
    <dataValidation type="list" allowBlank="1" showInputMessage="1" showErrorMessage="1" promptTitle="Вид школы" prompt="Укажите вид школы" sqref="DDJ720911:DDN720911">
      <formula1>$A$21:$A$28</formula1>
    </dataValidation>
    <dataValidation type="list" allowBlank="1" showInputMessage="1" showErrorMessage="1" promptTitle="Вид школы" prompt="Укажите вид школы" sqref="CTN720911:CTR720911">
      <formula1>$A$21:$A$28</formula1>
    </dataValidation>
    <dataValidation type="list" allowBlank="1" showInputMessage="1" showErrorMessage="1" promptTitle="Вид школы" prompt="Укажите вид школы" sqref="CJR720911:CJV720911">
      <formula1>$A$21:$A$28</formula1>
    </dataValidation>
    <dataValidation type="list" allowBlank="1" showInputMessage="1" showErrorMessage="1" promptTitle="Вид школы" prompt="Укажите вид школы" sqref="BZV720911:BZZ720911">
      <formula1>$A$21:$A$28</formula1>
    </dataValidation>
    <dataValidation type="list" allowBlank="1" showInputMessage="1" showErrorMessage="1" promptTitle="Вид школы" prompt="Укажите вид школы" sqref="BPZ720911:BQD720911">
      <formula1>$A$21:$A$28</formula1>
    </dataValidation>
    <dataValidation type="list" allowBlank="1" showInputMessage="1" showErrorMessage="1" promptTitle="Вид школы" prompt="Укажите вид школы" sqref="BGD720911:BGH720911">
      <formula1>$A$21:$A$28</formula1>
    </dataValidation>
    <dataValidation type="list" allowBlank="1" showInputMessage="1" showErrorMessage="1" promptTitle="Вид школы" prompt="Укажите вид школы" sqref="AWH720911:AWL720911">
      <formula1>$A$21:$A$28</formula1>
    </dataValidation>
    <dataValidation type="list" allowBlank="1" showInputMessage="1" showErrorMessage="1" promptTitle="Вид школы" prompt="Укажите вид школы" sqref="AML720911:AMP720911">
      <formula1>$A$21:$A$28</formula1>
    </dataValidation>
    <dataValidation type="list" allowBlank="1" showInputMessage="1" showErrorMessage="1" promptTitle="Вид школы" prompt="Укажите вид школы" sqref="ACP720911:ACT720911">
      <formula1>$A$21:$A$28</formula1>
    </dataValidation>
    <dataValidation type="list" allowBlank="1" showInputMessage="1" showErrorMessage="1" promptTitle="Вид школы" prompt="Укажите вид школы" sqref="ST720911:SX720911">
      <formula1>$A$21:$A$28</formula1>
    </dataValidation>
    <dataValidation type="list" allowBlank="1" showInputMessage="1" showErrorMessage="1" promptTitle="Вид школы" prompt="Укажите вид школы" sqref="IX720911:JB720911">
      <formula1>$A$21:$A$28</formula1>
    </dataValidation>
    <dataValidation type="list" allowBlank="1" showInputMessage="1" showErrorMessage="1" promptTitle="Вид школы" prompt="Укажите вид школы" sqref="B720911:F720911">
      <formula1>$A$21:$A$28</formula1>
    </dataValidation>
    <dataValidation type="list" allowBlank="1" showInputMessage="1" showErrorMessage="1" promptTitle="Вид школы" prompt="Укажите вид школы" sqref="WVJ655375:WVN655375">
      <formula1>$A$21:$A$28</formula1>
    </dataValidation>
    <dataValidation type="list" allowBlank="1" showInputMessage="1" showErrorMessage="1" promptTitle="Вид школы" prompt="Укажите вид школы" sqref="WLN655375:WLR655375">
      <formula1>$A$21:$A$28</formula1>
    </dataValidation>
    <dataValidation type="list" allowBlank="1" showInputMessage="1" showErrorMessage="1" promptTitle="Вид школы" prompt="Укажите вид школы" sqref="WBR655375:WBV655375">
      <formula1>$A$21:$A$28</formula1>
    </dataValidation>
    <dataValidation type="list" allowBlank="1" showInputMessage="1" showErrorMessage="1" promptTitle="Вид школы" prompt="Укажите вид школы" sqref="VRV655375:VRZ655375">
      <formula1>$A$21:$A$28</formula1>
    </dataValidation>
    <dataValidation type="list" allowBlank="1" showInputMessage="1" showErrorMessage="1" promptTitle="Вид школы" prompt="Укажите вид школы" sqref="VHZ655375:VID655375">
      <formula1>$A$21:$A$28</formula1>
    </dataValidation>
    <dataValidation type="list" allowBlank="1" showInputMessage="1" showErrorMessage="1" promptTitle="Вид школы" prompt="Укажите вид школы" sqref="UYD655375:UYH655375">
      <formula1>$A$21:$A$28</formula1>
    </dataValidation>
    <dataValidation type="list" allowBlank="1" showInputMessage="1" showErrorMessage="1" promptTitle="Вид школы" prompt="Укажите вид школы" sqref="UOH655375:UOL655375">
      <formula1>$A$21:$A$28</formula1>
    </dataValidation>
    <dataValidation type="list" allowBlank="1" showInputMessage="1" showErrorMessage="1" promptTitle="Вид школы" prompt="Укажите вид школы" sqref="UEL655375:UEP655375">
      <formula1>$A$21:$A$28</formula1>
    </dataValidation>
    <dataValidation type="list" allowBlank="1" showInputMessage="1" showErrorMessage="1" promptTitle="Вид школы" prompt="Укажите вид школы" sqref="TUP655375:TUT655375">
      <formula1>$A$21:$A$28</formula1>
    </dataValidation>
    <dataValidation type="list" allowBlank="1" showInputMessage="1" showErrorMessage="1" promptTitle="Вид школы" prompt="Укажите вид школы" sqref="TKT655375:TKX655375">
      <formula1>$A$21:$A$28</formula1>
    </dataValidation>
    <dataValidation type="list" allowBlank="1" showInputMessage="1" showErrorMessage="1" promptTitle="Вид школы" prompt="Укажите вид школы" sqref="TAX655375:TBB655375">
      <formula1>$A$21:$A$28</formula1>
    </dataValidation>
    <dataValidation type="list" allowBlank="1" showInputMessage="1" showErrorMessage="1" promptTitle="Вид школы" prompt="Укажите вид школы" sqref="SRB655375:SRF655375">
      <formula1>$A$21:$A$28</formula1>
    </dataValidation>
    <dataValidation type="list" allowBlank="1" showInputMessage="1" showErrorMessage="1" promptTitle="Вид школы" prompt="Укажите вид школы" sqref="SHF655375:SHJ655375">
      <formula1>$A$21:$A$28</formula1>
    </dataValidation>
    <dataValidation type="list" allowBlank="1" showInputMessage="1" showErrorMessage="1" promptTitle="Вид школы" prompt="Укажите вид школы" sqref="RXJ655375:RXN655375">
      <formula1>$A$21:$A$28</formula1>
    </dataValidation>
    <dataValidation type="list" allowBlank="1" showInputMessage="1" showErrorMessage="1" promptTitle="Вид школы" prompt="Укажите вид школы" sqref="RNN655375:RNR655375">
      <formula1>$A$21:$A$28</formula1>
    </dataValidation>
    <dataValidation type="list" allowBlank="1" showInputMessage="1" showErrorMessage="1" promptTitle="Вид школы" prompt="Укажите вид школы" sqref="RDR655375:RDV655375">
      <formula1>$A$21:$A$28</formula1>
    </dataValidation>
    <dataValidation type="list" allowBlank="1" showInputMessage="1" showErrorMessage="1" promptTitle="Вид школы" prompt="Укажите вид школы" sqref="QTV655375:QTZ655375">
      <formula1>$A$21:$A$28</formula1>
    </dataValidation>
    <dataValidation type="list" allowBlank="1" showInputMessage="1" showErrorMessage="1" promptTitle="Вид школы" prompt="Укажите вид школы" sqref="QJZ655375:QKD655375">
      <formula1>$A$21:$A$28</formula1>
    </dataValidation>
    <dataValidation type="list" allowBlank="1" showInputMessage="1" showErrorMessage="1" promptTitle="Вид школы" prompt="Укажите вид школы" sqref="QAD655375:QAH655375">
      <formula1>$A$21:$A$28</formula1>
    </dataValidation>
    <dataValidation type="list" allowBlank="1" showInputMessage="1" showErrorMessage="1" promptTitle="Вид школы" prompt="Укажите вид школы" sqref="PQH655375:PQL655375">
      <formula1>$A$21:$A$28</formula1>
    </dataValidation>
    <dataValidation type="list" allowBlank="1" showInputMessage="1" showErrorMessage="1" promptTitle="Вид школы" prompt="Укажите вид школы" sqref="PGL655375:PGP655375">
      <formula1>$A$21:$A$28</formula1>
    </dataValidation>
    <dataValidation type="list" allowBlank="1" showInputMessage="1" showErrorMessage="1" promptTitle="Вид школы" prompt="Укажите вид школы" sqref="OWP655375:OWT655375">
      <formula1>$A$21:$A$28</formula1>
    </dataValidation>
    <dataValidation type="list" allowBlank="1" showInputMessage="1" showErrorMessage="1" promptTitle="Вид школы" prompt="Укажите вид школы" sqref="OMT655375:OMX655375">
      <formula1>$A$21:$A$28</formula1>
    </dataValidation>
    <dataValidation type="list" allowBlank="1" showInputMessage="1" showErrorMessage="1" promptTitle="Вид школы" prompt="Укажите вид школы" sqref="OCX655375:ODB655375">
      <formula1>$A$21:$A$28</formula1>
    </dataValidation>
    <dataValidation type="list" allowBlank="1" showInputMessage="1" showErrorMessage="1" promptTitle="Вид школы" prompt="Укажите вид школы" sqref="NTB655375:NTF655375">
      <formula1>$A$21:$A$28</formula1>
    </dataValidation>
    <dataValidation type="list" allowBlank="1" showInputMessage="1" showErrorMessage="1" promptTitle="Вид школы" prompt="Укажите вид школы" sqref="NJF655375:NJJ655375">
      <formula1>$A$21:$A$28</formula1>
    </dataValidation>
    <dataValidation type="list" allowBlank="1" showInputMessage="1" showErrorMessage="1" promptTitle="Вид школы" prompt="Укажите вид школы" sqref="MZJ655375:MZN655375">
      <formula1>$A$21:$A$28</formula1>
    </dataValidation>
    <dataValidation type="list" allowBlank="1" showInputMessage="1" showErrorMessage="1" promptTitle="Вид школы" prompt="Укажите вид школы" sqref="MPN655375:MPR655375">
      <formula1>$A$21:$A$28</formula1>
    </dataValidation>
    <dataValidation type="list" allowBlank="1" showInputMessage="1" showErrorMessage="1" promptTitle="Вид школы" prompt="Укажите вид школы" sqref="MFR655375:MFV655375">
      <formula1>$A$21:$A$28</formula1>
    </dataValidation>
    <dataValidation type="list" allowBlank="1" showInputMessage="1" showErrorMessage="1" promptTitle="Вид школы" prompt="Укажите вид школы" sqref="LVV655375:LVZ655375">
      <formula1>$A$21:$A$28</formula1>
    </dataValidation>
    <dataValidation type="list" allowBlank="1" showInputMessage="1" showErrorMessage="1" promptTitle="Вид школы" prompt="Укажите вид школы" sqref="LLZ655375:LMD655375">
      <formula1>$A$21:$A$28</formula1>
    </dataValidation>
    <dataValidation type="list" allowBlank="1" showInputMessage="1" showErrorMessage="1" promptTitle="Вид школы" prompt="Укажите вид школы" sqref="LCD655375:LCH655375">
      <formula1>$A$21:$A$28</formula1>
    </dataValidation>
    <dataValidation type="list" allowBlank="1" showInputMessage="1" showErrorMessage="1" promptTitle="Вид школы" prompt="Укажите вид школы" sqref="KSH655375:KSL655375">
      <formula1>$A$21:$A$28</formula1>
    </dataValidation>
    <dataValidation type="list" allowBlank="1" showInputMessage="1" showErrorMessage="1" promptTitle="Вид школы" prompt="Укажите вид школы" sqref="KIL655375:KIP655375">
      <formula1>$A$21:$A$28</formula1>
    </dataValidation>
    <dataValidation type="list" allowBlank="1" showInputMessage="1" showErrorMessage="1" promptTitle="Вид школы" prompt="Укажите вид школы" sqref="JYP655375:JYT655375">
      <formula1>$A$21:$A$28</formula1>
    </dataValidation>
    <dataValidation type="list" allowBlank="1" showInputMessage="1" showErrorMessage="1" promptTitle="Вид школы" prompt="Укажите вид школы" sqref="JOT655375:JOX655375">
      <formula1>$A$21:$A$28</formula1>
    </dataValidation>
    <dataValidation type="list" allowBlank="1" showInputMessage="1" showErrorMessage="1" promptTitle="Вид школы" prompt="Укажите вид школы" sqref="JEX655375:JFB655375">
      <formula1>$A$21:$A$28</formula1>
    </dataValidation>
    <dataValidation type="list" allowBlank="1" showInputMessage="1" showErrorMessage="1" promptTitle="Вид школы" prompt="Укажите вид школы" sqref="IVB655375:IVF655375">
      <formula1>$A$21:$A$28</formula1>
    </dataValidation>
    <dataValidation type="list" allowBlank="1" showInputMessage="1" showErrorMessage="1" promptTitle="Вид школы" prompt="Укажите вид школы" sqref="ILF655375:ILJ655375">
      <formula1>$A$21:$A$28</formula1>
    </dataValidation>
    <dataValidation type="list" allowBlank="1" showInputMessage="1" showErrorMessage="1" promptTitle="Вид школы" prompt="Укажите вид школы" sqref="IBJ655375:IBN655375">
      <formula1>$A$21:$A$28</formula1>
    </dataValidation>
    <dataValidation type="list" allowBlank="1" showInputMessage="1" showErrorMessage="1" promptTitle="Вид школы" prompt="Укажите вид школы" sqref="HRN655375:HRR655375">
      <formula1>$A$21:$A$28</formula1>
    </dataValidation>
    <dataValidation type="list" allowBlank="1" showInputMessage="1" showErrorMessage="1" promptTitle="Вид школы" prompt="Укажите вид школы" sqref="HHR655375:HHV655375">
      <formula1>$A$21:$A$28</formula1>
    </dataValidation>
    <dataValidation type="list" allowBlank="1" showInputMessage="1" showErrorMessage="1" promptTitle="Вид школы" prompt="Укажите вид школы" sqref="GXV655375:GXZ655375">
      <formula1>$A$21:$A$28</formula1>
    </dataValidation>
    <dataValidation type="list" allowBlank="1" showInputMessage="1" showErrorMessage="1" promptTitle="Вид школы" prompt="Укажите вид школы" sqref="GNZ655375:GOD655375">
      <formula1>$A$21:$A$28</formula1>
    </dataValidation>
    <dataValidation type="list" allowBlank="1" showInputMessage="1" showErrorMessage="1" promptTitle="Вид школы" prompt="Укажите вид школы" sqref="GED655375:GEH655375">
      <formula1>$A$21:$A$28</formula1>
    </dataValidation>
    <dataValidation type="list" allowBlank="1" showInputMessage="1" showErrorMessage="1" promptTitle="Вид школы" prompt="Укажите вид школы" sqref="FUH655375:FUL655375">
      <formula1>$A$21:$A$28</formula1>
    </dataValidation>
    <dataValidation type="list" allowBlank="1" showInputMessage="1" showErrorMessage="1" promptTitle="Вид школы" prompt="Укажите вид школы" sqref="FKL655375:FKP655375">
      <formula1>$A$21:$A$28</formula1>
    </dataValidation>
    <dataValidation type="list" allowBlank="1" showInputMessage="1" showErrorMessage="1" promptTitle="Вид школы" prompt="Укажите вид школы" sqref="FAP655375:FAT655375">
      <formula1>$A$21:$A$28</formula1>
    </dataValidation>
    <dataValidation type="list" allowBlank="1" showInputMessage="1" showErrorMessage="1" promptTitle="Вид школы" prompt="Укажите вид школы" sqref="EQT655375:EQX655375">
      <formula1>$A$21:$A$28</formula1>
    </dataValidation>
    <dataValidation type="list" allowBlank="1" showInputMessage="1" showErrorMessage="1" promptTitle="Вид школы" prompt="Укажите вид школы" sqref="EGX655375:EHB655375">
      <formula1>$A$21:$A$28</formula1>
    </dataValidation>
    <dataValidation type="list" allowBlank="1" showInputMessage="1" showErrorMessage="1" promptTitle="Вид школы" prompt="Укажите вид школы" sqref="DXB655375:DXF655375">
      <formula1>$A$21:$A$28</formula1>
    </dataValidation>
    <dataValidation type="list" allowBlank="1" showInputMessage="1" showErrorMessage="1" promptTitle="Вид школы" prompt="Укажите вид школы" sqref="DNF655375:DNJ655375">
      <formula1>$A$21:$A$28</formula1>
    </dataValidation>
    <dataValidation type="list" allowBlank="1" showInputMessage="1" showErrorMessage="1" promptTitle="Вид школы" prompt="Укажите вид школы" sqref="DDJ655375:DDN655375">
      <formula1>$A$21:$A$28</formula1>
    </dataValidation>
    <dataValidation type="list" allowBlank="1" showInputMessage="1" showErrorMessage="1" promptTitle="Вид школы" prompt="Укажите вид школы" sqref="CTN655375:CTR655375">
      <formula1>$A$21:$A$28</formula1>
    </dataValidation>
    <dataValidation type="list" allowBlank="1" showInputMessage="1" showErrorMessage="1" promptTitle="Вид школы" prompt="Укажите вид школы" sqref="CJR655375:CJV655375">
      <formula1>$A$21:$A$28</formula1>
    </dataValidation>
    <dataValidation type="list" allowBlank="1" showInputMessage="1" showErrorMessage="1" promptTitle="Вид школы" prompt="Укажите вид школы" sqref="BZV655375:BZZ655375">
      <formula1>$A$21:$A$28</formula1>
    </dataValidation>
    <dataValidation type="list" allowBlank="1" showInputMessage="1" showErrorMessage="1" promptTitle="Вид школы" prompt="Укажите вид школы" sqref="BPZ655375:BQD655375">
      <formula1>$A$21:$A$28</formula1>
    </dataValidation>
    <dataValidation type="list" allowBlank="1" showInputMessage="1" showErrorMessage="1" promptTitle="Вид школы" prompt="Укажите вид школы" sqref="BGD655375:BGH655375">
      <formula1>$A$21:$A$28</formula1>
    </dataValidation>
    <dataValidation type="list" allowBlank="1" showInputMessage="1" showErrorMessage="1" promptTitle="Вид школы" prompt="Укажите вид школы" sqref="AWH655375:AWL655375">
      <formula1>$A$21:$A$28</formula1>
    </dataValidation>
    <dataValidation type="list" allowBlank="1" showInputMessage="1" showErrorMessage="1" promptTitle="Вид школы" prompt="Укажите вид школы" sqref="AML655375:AMP655375">
      <formula1>$A$21:$A$28</formula1>
    </dataValidation>
    <dataValidation type="list" allowBlank="1" showInputMessage="1" showErrorMessage="1" promptTitle="Вид школы" prompt="Укажите вид школы" sqref="ACP655375:ACT655375">
      <formula1>$A$21:$A$28</formula1>
    </dataValidation>
    <dataValidation type="list" allowBlank="1" showInputMessage="1" showErrorMessage="1" promptTitle="Вид школы" prompt="Укажите вид школы" sqref="ST655375:SX655375">
      <formula1>$A$21:$A$28</formula1>
    </dataValidation>
    <dataValidation type="list" allowBlank="1" showInputMessage="1" showErrorMessage="1" promptTitle="Вид школы" prompt="Укажите вид школы" sqref="IX655375:JB655375">
      <formula1>$A$21:$A$28</formula1>
    </dataValidation>
    <dataValidation type="list" allowBlank="1" showInputMessage="1" showErrorMessage="1" promptTitle="Вид школы" prompt="Укажите вид школы" sqref="B655375:F655375">
      <formula1>$A$21:$A$28</formula1>
    </dataValidation>
    <dataValidation type="list" allowBlank="1" showInputMessage="1" showErrorMessage="1" promptTitle="Вид школы" prompt="Укажите вид школы" sqref="WVJ589839:WVN589839">
      <formula1>$A$21:$A$28</formula1>
    </dataValidation>
    <dataValidation type="list" allowBlank="1" showInputMessage="1" showErrorMessage="1" promptTitle="Вид школы" prompt="Укажите вид школы" sqref="WLN589839:WLR589839">
      <formula1>$A$21:$A$28</formula1>
    </dataValidation>
    <dataValidation type="list" allowBlank="1" showInputMessage="1" showErrorMessage="1" promptTitle="Вид школы" prompt="Укажите вид школы" sqref="WBR589839:WBV589839">
      <formula1>$A$21:$A$28</formula1>
    </dataValidation>
    <dataValidation type="list" allowBlank="1" showInputMessage="1" showErrorMessage="1" promptTitle="Вид школы" prompt="Укажите вид школы" sqref="VRV589839:VRZ589839">
      <formula1>$A$21:$A$28</formula1>
    </dataValidation>
    <dataValidation type="list" allowBlank="1" showInputMessage="1" showErrorMessage="1" promptTitle="Вид школы" prompt="Укажите вид школы" sqref="VHZ589839:VID589839">
      <formula1>$A$21:$A$28</formula1>
    </dataValidation>
    <dataValidation type="list" allowBlank="1" showInputMessage="1" showErrorMessage="1" promptTitle="Вид школы" prompt="Укажите вид школы" sqref="UYD589839:UYH589839">
      <formula1>$A$21:$A$28</formula1>
    </dataValidation>
    <dataValidation type="list" allowBlank="1" showInputMessage="1" showErrorMessage="1" promptTitle="Вид школы" prompt="Укажите вид школы" sqref="UOH589839:UOL589839">
      <formula1>$A$21:$A$28</formula1>
    </dataValidation>
    <dataValidation type="list" allowBlank="1" showInputMessage="1" showErrorMessage="1" promptTitle="Вид школы" prompt="Укажите вид школы" sqref="UEL589839:UEP589839">
      <formula1>$A$21:$A$28</formula1>
    </dataValidation>
    <dataValidation type="list" allowBlank="1" showInputMessage="1" showErrorMessage="1" promptTitle="Вид школы" prompt="Укажите вид школы" sqref="TUP589839:TUT589839">
      <formula1>$A$21:$A$28</formula1>
    </dataValidation>
    <dataValidation type="list" allowBlank="1" showInputMessage="1" showErrorMessage="1" promptTitle="Вид школы" prompt="Укажите вид школы" sqref="TKT589839:TKX589839">
      <formula1>$A$21:$A$28</formula1>
    </dataValidation>
    <dataValidation type="list" allowBlank="1" showInputMessage="1" showErrorMessage="1" promptTitle="Вид школы" prompt="Укажите вид школы" sqref="TAX589839:TBB589839">
      <formula1>$A$21:$A$28</formula1>
    </dataValidation>
    <dataValidation type="list" allowBlank="1" showInputMessage="1" showErrorMessage="1" promptTitle="Вид школы" prompt="Укажите вид школы" sqref="SRB589839:SRF589839">
      <formula1>$A$21:$A$28</formula1>
    </dataValidation>
    <dataValidation type="list" allowBlank="1" showInputMessage="1" showErrorMessage="1" promptTitle="Вид школы" prompt="Укажите вид школы" sqref="SHF589839:SHJ589839">
      <formula1>$A$21:$A$28</formula1>
    </dataValidation>
    <dataValidation type="list" allowBlank="1" showInputMessage="1" showErrorMessage="1" promptTitle="Вид школы" prompt="Укажите вид школы" sqref="RXJ589839:RXN589839">
      <formula1>$A$21:$A$28</formula1>
    </dataValidation>
    <dataValidation type="list" allowBlank="1" showInputMessage="1" showErrorMessage="1" promptTitle="Вид школы" prompt="Укажите вид школы" sqref="RNN589839:RNR589839">
      <formula1>$A$21:$A$28</formula1>
    </dataValidation>
    <dataValidation type="list" allowBlank="1" showInputMessage="1" showErrorMessage="1" promptTitle="Вид школы" prompt="Укажите вид школы" sqref="RDR589839:RDV589839">
      <formula1>$A$21:$A$28</formula1>
    </dataValidation>
    <dataValidation type="list" allowBlank="1" showInputMessage="1" showErrorMessage="1" promptTitle="Вид школы" prompt="Укажите вид школы" sqref="QTV589839:QTZ589839">
      <formula1>$A$21:$A$28</formula1>
    </dataValidation>
    <dataValidation type="list" allowBlank="1" showInputMessage="1" showErrorMessage="1" promptTitle="Вид школы" prompt="Укажите вид школы" sqref="QJZ589839:QKD589839">
      <formula1>$A$21:$A$28</formula1>
    </dataValidation>
    <dataValidation type="list" allowBlank="1" showInputMessage="1" showErrorMessage="1" promptTitle="Вид школы" prompt="Укажите вид школы" sqref="QAD589839:QAH589839">
      <formula1>$A$21:$A$28</formula1>
    </dataValidation>
    <dataValidation type="list" allowBlank="1" showInputMessage="1" showErrorMessage="1" promptTitle="Вид школы" prompt="Укажите вид школы" sqref="PQH589839:PQL589839">
      <formula1>$A$21:$A$28</formula1>
    </dataValidation>
    <dataValidation type="list" allowBlank="1" showInputMessage="1" showErrorMessage="1" promptTitle="Вид школы" prompt="Укажите вид школы" sqref="PGL589839:PGP589839">
      <formula1>$A$21:$A$28</formula1>
    </dataValidation>
    <dataValidation type="list" allowBlank="1" showInputMessage="1" showErrorMessage="1" promptTitle="Вид школы" prompt="Укажите вид школы" sqref="OWP589839:OWT589839">
      <formula1>$A$21:$A$28</formula1>
    </dataValidation>
    <dataValidation type="list" allowBlank="1" showInputMessage="1" showErrorMessage="1" promptTitle="Вид школы" prompt="Укажите вид школы" sqref="OMT589839:OMX589839">
      <formula1>$A$21:$A$28</formula1>
    </dataValidation>
    <dataValidation type="list" allowBlank="1" showInputMessage="1" showErrorMessage="1" promptTitle="Вид школы" prompt="Укажите вид школы" sqref="OCX589839:ODB589839">
      <formula1>$A$21:$A$28</formula1>
    </dataValidation>
    <dataValidation type="list" allowBlank="1" showInputMessage="1" showErrorMessage="1" promptTitle="Вид школы" prompt="Укажите вид школы" sqref="NTB589839:NTF589839">
      <formula1>$A$21:$A$28</formula1>
    </dataValidation>
    <dataValidation type="list" allowBlank="1" showInputMessage="1" showErrorMessage="1" promptTitle="Вид школы" prompt="Укажите вид школы" sqref="NJF589839:NJJ589839">
      <formula1>$A$21:$A$28</formula1>
    </dataValidation>
    <dataValidation type="list" allowBlank="1" showInputMessage="1" showErrorMessage="1" promptTitle="Вид школы" prompt="Укажите вид школы" sqref="MZJ589839:MZN589839">
      <formula1>$A$21:$A$28</formula1>
    </dataValidation>
    <dataValidation type="list" allowBlank="1" showInputMessage="1" showErrorMessage="1" promptTitle="Вид школы" prompt="Укажите вид школы" sqref="MPN589839:MPR589839">
      <formula1>$A$21:$A$28</formula1>
    </dataValidation>
    <dataValidation type="list" allowBlank="1" showInputMessage="1" showErrorMessage="1" promptTitle="Вид школы" prompt="Укажите вид школы" sqref="MFR589839:MFV589839">
      <formula1>$A$21:$A$28</formula1>
    </dataValidation>
    <dataValidation type="list" allowBlank="1" showInputMessage="1" showErrorMessage="1" promptTitle="Вид школы" prompt="Укажите вид школы" sqref="LVV589839:LVZ589839">
      <formula1>$A$21:$A$28</formula1>
    </dataValidation>
    <dataValidation type="list" allowBlank="1" showInputMessage="1" showErrorMessage="1" promptTitle="Вид школы" prompt="Укажите вид школы" sqref="LLZ589839:LMD589839">
      <formula1>$A$21:$A$28</formula1>
    </dataValidation>
    <dataValidation type="list" allowBlank="1" showInputMessage="1" showErrorMessage="1" promptTitle="Вид школы" prompt="Укажите вид школы" sqref="LCD589839:LCH589839">
      <formula1>$A$21:$A$28</formula1>
    </dataValidation>
    <dataValidation type="list" allowBlank="1" showInputMessage="1" showErrorMessage="1" promptTitle="Вид школы" prompt="Укажите вид школы" sqref="KSH589839:KSL589839">
      <formula1>$A$21:$A$28</formula1>
    </dataValidation>
    <dataValidation type="list" allowBlank="1" showInputMessage="1" showErrorMessage="1" promptTitle="Вид школы" prompt="Укажите вид школы" sqref="KIL589839:KIP589839">
      <formula1>$A$21:$A$28</formula1>
    </dataValidation>
    <dataValidation type="list" allowBlank="1" showInputMessage="1" showErrorMessage="1" promptTitle="Вид школы" prompt="Укажите вид школы" sqref="JYP589839:JYT589839">
      <formula1>$A$21:$A$28</formula1>
    </dataValidation>
    <dataValidation type="list" allowBlank="1" showInputMessage="1" showErrorMessage="1" promptTitle="Вид школы" prompt="Укажите вид школы" sqref="JOT589839:JOX589839">
      <formula1>$A$21:$A$28</formula1>
    </dataValidation>
    <dataValidation type="list" allowBlank="1" showInputMessage="1" showErrorMessage="1" promptTitle="Вид школы" prompt="Укажите вид школы" sqref="JEX589839:JFB589839">
      <formula1>$A$21:$A$28</formula1>
    </dataValidation>
    <dataValidation type="list" allowBlank="1" showInputMessage="1" showErrorMessage="1" promptTitle="Вид школы" prompt="Укажите вид школы" sqref="IVB589839:IVF589839">
      <formula1>$A$21:$A$28</formula1>
    </dataValidation>
    <dataValidation type="list" allowBlank="1" showInputMessage="1" showErrorMessage="1" promptTitle="Вид школы" prompt="Укажите вид школы" sqref="ILF589839:ILJ589839">
      <formula1>$A$21:$A$28</formula1>
    </dataValidation>
    <dataValidation type="list" allowBlank="1" showInputMessage="1" showErrorMessage="1" promptTitle="Вид школы" prompt="Укажите вид школы" sqref="IBJ589839:IBN589839">
      <formula1>$A$21:$A$28</formula1>
    </dataValidation>
    <dataValidation type="list" allowBlank="1" showInputMessage="1" showErrorMessage="1" promptTitle="Вид школы" prompt="Укажите вид школы" sqref="HRN589839:HRR589839">
      <formula1>$A$21:$A$28</formula1>
    </dataValidation>
    <dataValidation type="list" allowBlank="1" showInputMessage="1" showErrorMessage="1" promptTitle="Вид школы" prompt="Укажите вид школы" sqref="HHR589839:HHV589839">
      <formula1>$A$21:$A$28</formula1>
    </dataValidation>
    <dataValidation type="list" allowBlank="1" showInputMessage="1" showErrorMessage="1" promptTitle="Вид школы" prompt="Укажите вид школы" sqref="GXV589839:GXZ589839">
      <formula1>$A$21:$A$28</formula1>
    </dataValidation>
    <dataValidation type="list" allowBlank="1" showInputMessage="1" showErrorMessage="1" promptTitle="Вид школы" prompt="Укажите вид школы" sqref="GNZ589839:GOD589839">
      <formula1>$A$21:$A$28</formula1>
    </dataValidation>
    <dataValidation type="list" allowBlank="1" showInputMessage="1" showErrorMessage="1" promptTitle="Вид школы" prompt="Укажите вид школы" sqref="GED589839:GEH589839">
      <formula1>$A$21:$A$28</formula1>
    </dataValidation>
    <dataValidation type="list" allowBlank="1" showInputMessage="1" showErrorMessage="1" promptTitle="Вид школы" prompt="Укажите вид школы" sqref="FUH589839:FUL589839">
      <formula1>$A$21:$A$28</formula1>
    </dataValidation>
    <dataValidation type="list" allowBlank="1" showInputMessage="1" showErrorMessage="1" promptTitle="Вид школы" prompt="Укажите вид школы" sqref="FKL589839:FKP589839">
      <formula1>$A$21:$A$28</formula1>
    </dataValidation>
    <dataValidation type="list" allowBlank="1" showInputMessage="1" showErrorMessage="1" promptTitle="Вид школы" prompt="Укажите вид школы" sqref="FAP589839:FAT589839">
      <formula1>$A$21:$A$28</formula1>
    </dataValidation>
    <dataValidation type="list" allowBlank="1" showInputMessage="1" showErrorMessage="1" promptTitle="Вид школы" prompt="Укажите вид школы" sqref="EQT589839:EQX589839">
      <formula1>$A$21:$A$28</formula1>
    </dataValidation>
    <dataValidation type="list" allowBlank="1" showInputMessage="1" showErrorMessage="1" promptTitle="Вид школы" prompt="Укажите вид школы" sqref="EGX589839:EHB589839">
      <formula1>$A$21:$A$28</formula1>
    </dataValidation>
    <dataValidation type="list" allowBlank="1" showInputMessage="1" showErrorMessage="1" promptTitle="Вид школы" prompt="Укажите вид школы" sqref="DXB589839:DXF589839">
      <formula1>$A$21:$A$28</formula1>
    </dataValidation>
    <dataValidation type="list" allowBlank="1" showInputMessage="1" showErrorMessage="1" promptTitle="Вид школы" prompt="Укажите вид школы" sqref="DNF589839:DNJ589839">
      <formula1>$A$21:$A$28</formula1>
    </dataValidation>
    <dataValidation type="list" allowBlank="1" showInputMessage="1" showErrorMessage="1" promptTitle="Вид школы" prompt="Укажите вид школы" sqref="DDJ589839:DDN589839">
      <formula1>$A$21:$A$28</formula1>
    </dataValidation>
    <dataValidation type="list" allowBlank="1" showInputMessage="1" showErrorMessage="1" promptTitle="Вид школы" prompt="Укажите вид школы" sqref="CTN589839:CTR589839">
      <formula1>$A$21:$A$28</formula1>
    </dataValidation>
    <dataValidation type="list" allowBlank="1" showInputMessage="1" showErrorMessage="1" promptTitle="Вид школы" prompt="Укажите вид школы" sqref="CJR589839:CJV589839">
      <formula1>$A$21:$A$28</formula1>
    </dataValidation>
    <dataValidation type="list" allowBlank="1" showInputMessage="1" showErrorMessage="1" promptTitle="Вид школы" prompt="Укажите вид школы" sqref="BZV589839:BZZ589839">
      <formula1>$A$21:$A$28</formula1>
    </dataValidation>
    <dataValidation type="list" allowBlank="1" showInputMessage="1" showErrorMessage="1" promptTitle="Вид школы" prompt="Укажите вид школы" sqref="BPZ589839:BQD589839">
      <formula1>$A$21:$A$28</formula1>
    </dataValidation>
    <dataValidation type="list" allowBlank="1" showInputMessage="1" showErrorMessage="1" promptTitle="Вид школы" prompt="Укажите вид школы" sqref="BGD589839:BGH589839">
      <formula1>$A$21:$A$28</formula1>
    </dataValidation>
    <dataValidation type="list" allowBlank="1" showInputMessage="1" showErrorMessage="1" promptTitle="Вид школы" prompt="Укажите вид школы" sqref="AWH589839:AWL589839">
      <formula1>$A$21:$A$28</formula1>
    </dataValidation>
    <dataValidation type="list" allowBlank="1" showInputMessage="1" showErrorMessage="1" promptTitle="Вид школы" prompt="Укажите вид школы" sqref="AML589839:AMP589839">
      <formula1>$A$21:$A$28</formula1>
    </dataValidation>
    <dataValidation type="list" allowBlank="1" showInputMessage="1" showErrorMessage="1" promptTitle="Вид школы" prompt="Укажите вид школы" sqref="ACP589839:ACT589839">
      <formula1>$A$21:$A$28</formula1>
    </dataValidation>
    <dataValidation type="list" allowBlank="1" showInputMessage="1" showErrorMessage="1" promptTitle="Вид школы" prompt="Укажите вид школы" sqref="ST589839:SX589839">
      <formula1>$A$21:$A$28</formula1>
    </dataValidation>
    <dataValidation type="list" allowBlank="1" showInputMessage="1" showErrorMessage="1" promptTitle="Вид школы" prompt="Укажите вид школы" sqref="IX589839:JB589839">
      <formula1>$A$21:$A$28</formula1>
    </dataValidation>
    <dataValidation type="list" allowBlank="1" showInputMessage="1" showErrorMessage="1" promptTitle="Вид школы" prompt="Укажите вид школы" sqref="B589839:F589839">
      <formula1>$A$21:$A$28</formula1>
    </dataValidation>
    <dataValidation type="list" allowBlank="1" showInputMessage="1" showErrorMessage="1" promptTitle="Вид школы" prompt="Укажите вид школы" sqref="WVJ524303:WVN524303">
      <formula1>$A$21:$A$28</formula1>
    </dataValidation>
    <dataValidation type="list" allowBlank="1" showInputMessage="1" showErrorMessage="1" promptTitle="Вид школы" prompt="Укажите вид школы" sqref="WLN524303:WLR524303">
      <formula1>$A$21:$A$28</formula1>
    </dataValidation>
    <dataValidation type="list" allowBlank="1" showInputMessage="1" showErrorMessage="1" promptTitle="Вид школы" prompt="Укажите вид школы" sqref="WBR524303:WBV524303">
      <formula1>$A$21:$A$28</formula1>
    </dataValidation>
    <dataValidation type="list" allowBlank="1" showInputMessage="1" showErrorMessage="1" promptTitle="Вид школы" prompt="Укажите вид школы" sqref="VRV524303:VRZ524303">
      <formula1>$A$21:$A$28</formula1>
    </dataValidation>
    <dataValidation type="list" allowBlank="1" showInputMessage="1" showErrorMessage="1" promptTitle="Вид школы" prompt="Укажите вид школы" sqref="VHZ524303:VID524303">
      <formula1>$A$21:$A$28</formula1>
    </dataValidation>
    <dataValidation type="list" allowBlank="1" showInputMessage="1" showErrorMessage="1" promptTitle="Вид школы" prompt="Укажите вид школы" sqref="UYD524303:UYH524303">
      <formula1>$A$21:$A$28</formula1>
    </dataValidation>
    <dataValidation type="list" allowBlank="1" showInputMessage="1" showErrorMessage="1" promptTitle="Вид школы" prompt="Укажите вид школы" sqref="UOH524303:UOL524303">
      <formula1>$A$21:$A$28</formula1>
    </dataValidation>
    <dataValidation type="list" allowBlank="1" showInputMessage="1" showErrorMessage="1" promptTitle="Вид школы" prompt="Укажите вид школы" sqref="UEL524303:UEP524303">
      <formula1>$A$21:$A$28</formula1>
    </dataValidation>
    <dataValidation type="list" allowBlank="1" showInputMessage="1" showErrorMessage="1" promptTitle="Вид школы" prompt="Укажите вид школы" sqref="TUP524303:TUT524303">
      <formula1>$A$21:$A$28</formula1>
    </dataValidation>
    <dataValidation type="list" allowBlank="1" showInputMessage="1" showErrorMessage="1" promptTitle="Вид школы" prompt="Укажите вид школы" sqref="TKT524303:TKX524303">
      <formula1>$A$21:$A$28</formula1>
    </dataValidation>
    <dataValidation type="list" allowBlank="1" showInputMessage="1" showErrorMessage="1" promptTitle="Вид школы" prompt="Укажите вид школы" sqref="TAX524303:TBB524303">
      <formula1>$A$21:$A$28</formula1>
    </dataValidation>
    <dataValidation type="list" allowBlank="1" showInputMessage="1" showErrorMessage="1" promptTitle="Вид школы" prompt="Укажите вид школы" sqref="SRB524303:SRF524303">
      <formula1>$A$21:$A$28</formula1>
    </dataValidation>
    <dataValidation type="list" allowBlank="1" showInputMessage="1" showErrorMessage="1" promptTitle="Вид школы" prompt="Укажите вид школы" sqref="SHF524303:SHJ524303">
      <formula1>$A$21:$A$28</formula1>
    </dataValidation>
    <dataValidation type="list" allowBlank="1" showInputMessage="1" showErrorMessage="1" promptTitle="Вид школы" prompt="Укажите вид школы" sqref="RXJ524303:RXN524303">
      <formula1>$A$21:$A$28</formula1>
    </dataValidation>
    <dataValidation type="list" allowBlank="1" showInputMessage="1" showErrorMessage="1" promptTitle="Вид школы" prompt="Укажите вид школы" sqref="RNN524303:RNR524303">
      <formula1>$A$21:$A$28</formula1>
    </dataValidation>
    <dataValidation type="list" allowBlank="1" showInputMessage="1" showErrorMessage="1" promptTitle="Вид школы" prompt="Укажите вид школы" sqref="RDR524303:RDV524303">
      <formula1>$A$21:$A$28</formula1>
    </dataValidation>
    <dataValidation type="list" allowBlank="1" showInputMessage="1" showErrorMessage="1" promptTitle="Вид школы" prompt="Укажите вид школы" sqref="QTV524303:QTZ524303">
      <formula1>$A$21:$A$28</formula1>
    </dataValidation>
    <dataValidation type="list" allowBlank="1" showInputMessage="1" showErrorMessage="1" promptTitle="Вид школы" prompt="Укажите вид школы" sqref="QJZ524303:QKD524303">
      <formula1>$A$21:$A$28</formula1>
    </dataValidation>
    <dataValidation type="list" allowBlank="1" showInputMessage="1" showErrorMessage="1" promptTitle="Вид школы" prompt="Укажите вид школы" sqref="QAD524303:QAH524303">
      <formula1>$A$21:$A$28</formula1>
    </dataValidation>
    <dataValidation type="list" allowBlank="1" showInputMessage="1" showErrorMessage="1" promptTitle="Вид школы" prompt="Укажите вид школы" sqref="PQH524303:PQL524303">
      <formula1>$A$21:$A$28</formula1>
    </dataValidation>
    <dataValidation type="list" allowBlank="1" showInputMessage="1" showErrorMessage="1" promptTitle="Вид школы" prompt="Укажите вид школы" sqref="PGL524303:PGP524303">
      <formula1>$A$21:$A$28</formula1>
    </dataValidation>
    <dataValidation type="list" allowBlank="1" showInputMessage="1" showErrorMessage="1" promptTitle="Вид школы" prompt="Укажите вид школы" sqref="OWP524303:OWT524303">
      <formula1>$A$21:$A$28</formula1>
    </dataValidation>
    <dataValidation type="list" allowBlank="1" showInputMessage="1" showErrorMessage="1" promptTitle="Вид школы" prompt="Укажите вид школы" sqref="OMT524303:OMX524303">
      <formula1>$A$21:$A$28</formula1>
    </dataValidation>
    <dataValidation type="list" allowBlank="1" showInputMessage="1" showErrorMessage="1" promptTitle="Вид школы" prompt="Укажите вид школы" sqref="OCX524303:ODB524303">
      <formula1>$A$21:$A$28</formula1>
    </dataValidation>
    <dataValidation type="list" allowBlank="1" showInputMessage="1" showErrorMessage="1" promptTitle="Вид школы" prompt="Укажите вид школы" sqref="NTB524303:NTF524303">
      <formula1>$A$21:$A$28</formula1>
    </dataValidation>
    <dataValidation type="list" allowBlank="1" showInputMessage="1" showErrorMessage="1" promptTitle="Вид школы" prompt="Укажите вид школы" sqref="NJF524303:NJJ524303">
      <formula1>$A$21:$A$28</formula1>
    </dataValidation>
    <dataValidation type="list" allowBlank="1" showInputMessage="1" showErrorMessage="1" promptTitle="Вид школы" prompt="Укажите вид школы" sqref="MZJ524303:MZN524303">
      <formula1>$A$21:$A$28</formula1>
    </dataValidation>
    <dataValidation type="list" allowBlank="1" showInputMessage="1" showErrorMessage="1" promptTitle="Вид школы" prompt="Укажите вид школы" sqref="MPN524303:MPR524303">
      <formula1>$A$21:$A$28</formula1>
    </dataValidation>
    <dataValidation type="list" allowBlank="1" showInputMessage="1" showErrorMessage="1" promptTitle="Вид школы" prompt="Укажите вид школы" sqref="MFR524303:MFV524303">
      <formula1>$A$21:$A$28</formula1>
    </dataValidation>
    <dataValidation type="list" allowBlank="1" showInputMessage="1" showErrorMessage="1" promptTitle="Вид школы" prompt="Укажите вид школы" sqref="LVV524303:LVZ524303">
      <formula1>$A$21:$A$28</formula1>
    </dataValidation>
    <dataValidation type="list" allowBlank="1" showInputMessage="1" showErrorMessage="1" promptTitle="Вид школы" prompt="Укажите вид школы" sqref="LLZ524303:LMD524303">
      <formula1>$A$21:$A$28</formula1>
    </dataValidation>
    <dataValidation type="list" allowBlank="1" showInputMessage="1" showErrorMessage="1" promptTitle="Вид школы" prompt="Укажите вид школы" sqref="LCD524303:LCH524303">
      <formula1>$A$21:$A$28</formula1>
    </dataValidation>
    <dataValidation type="list" allowBlank="1" showInputMessage="1" showErrorMessage="1" promptTitle="Вид школы" prompt="Укажите вид школы" sqref="KSH524303:KSL524303">
      <formula1>$A$21:$A$28</formula1>
    </dataValidation>
    <dataValidation type="list" allowBlank="1" showInputMessage="1" showErrorMessage="1" promptTitle="Вид школы" prompt="Укажите вид школы" sqref="KIL524303:KIP524303">
      <formula1>$A$21:$A$28</formula1>
    </dataValidation>
    <dataValidation type="list" allowBlank="1" showInputMessage="1" showErrorMessage="1" promptTitle="Вид школы" prompt="Укажите вид школы" sqref="JYP524303:JYT524303">
      <formula1>$A$21:$A$28</formula1>
    </dataValidation>
    <dataValidation type="list" allowBlank="1" showInputMessage="1" showErrorMessage="1" promptTitle="Вид школы" prompt="Укажите вид школы" sqref="JOT524303:JOX524303">
      <formula1>$A$21:$A$28</formula1>
    </dataValidation>
    <dataValidation type="list" allowBlank="1" showInputMessage="1" showErrorMessage="1" promptTitle="Вид школы" prompt="Укажите вид школы" sqref="JEX524303:JFB524303">
      <formula1>$A$21:$A$28</formula1>
    </dataValidation>
    <dataValidation type="list" allowBlank="1" showInputMessage="1" showErrorMessage="1" promptTitle="Вид школы" prompt="Укажите вид школы" sqref="IVB524303:IVF524303">
      <formula1>$A$21:$A$28</formula1>
    </dataValidation>
    <dataValidation type="list" allowBlank="1" showInputMessage="1" showErrorMessage="1" promptTitle="Вид школы" prompt="Укажите вид школы" sqref="ILF524303:ILJ524303">
      <formula1>$A$21:$A$28</formula1>
    </dataValidation>
    <dataValidation type="list" allowBlank="1" showInputMessage="1" showErrorMessage="1" promptTitle="Вид школы" prompt="Укажите вид школы" sqref="IBJ524303:IBN524303">
      <formula1>$A$21:$A$28</formula1>
    </dataValidation>
    <dataValidation type="list" allowBlank="1" showInputMessage="1" showErrorMessage="1" promptTitle="Вид школы" prompt="Укажите вид школы" sqref="HRN524303:HRR524303">
      <formula1>$A$21:$A$28</formula1>
    </dataValidation>
    <dataValidation type="list" allowBlank="1" showInputMessage="1" showErrorMessage="1" promptTitle="Вид школы" prompt="Укажите вид школы" sqref="HHR524303:HHV524303">
      <formula1>$A$21:$A$28</formula1>
    </dataValidation>
    <dataValidation type="list" allowBlank="1" showInputMessage="1" showErrorMessage="1" promptTitle="Вид школы" prompt="Укажите вид школы" sqref="GXV524303:GXZ524303">
      <formula1>$A$21:$A$28</formula1>
    </dataValidation>
    <dataValidation type="list" allowBlank="1" showInputMessage="1" showErrorMessage="1" promptTitle="Вид школы" prompt="Укажите вид школы" sqref="GNZ524303:GOD524303">
      <formula1>$A$21:$A$28</formula1>
    </dataValidation>
    <dataValidation type="list" allowBlank="1" showInputMessage="1" showErrorMessage="1" promptTitle="Вид школы" prompt="Укажите вид школы" sqref="GED524303:GEH524303">
      <formula1>$A$21:$A$28</formula1>
    </dataValidation>
    <dataValidation type="list" allowBlank="1" showInputMessage="1" showErrorMessage="1" promptTitle="Вид школы" prompt="Укажите вид школы" sqref="FUH524303:FUL524303">
      <formula1>$A$21:$A$28</formula1>
    </dataValidation>
    <dataValidation type="list" allowBlank="1" showInputMessage="1" showErrorMessage="1" promptTitle="Вид школы" prompt="Укажите вид школы" sqref="FKL524303:FKP524303">
      <formula1>$A$21:$A$28</formula1>
    </dataValidation>
    <dataValidation type="list" allowBlank="1" showInputMessage="1" showErrorMessage="1" promptTitle="Вид школы" prompt="Укажите вид школы" sqref="FAP524303:FAT524303">
      <formula1>$A$21:$A$28</formula1>
    </dataValidation>
    <dataValidation type="list" allowBlank="1" showInputMessage="1" showErrorMessage="1" promptTitle="Вид школы" prompt="Укажите вид школы" sqref="EQT524303:EQX524303">
      <formula1>$A$21:$A$28</formula1>
    </dataValidation>
    <dataValidation type="list" allowBlank="1" showInputMessage="1" showErrorMessage="1" promptTitle="Вид школы" prompt="Укажите вид школы" sqref="EGX524303:EHB524303">
      <formula1>$A$21:$A$28</formula1>
    </dataValidation>
    <dataValidation type="list" allowBlank="1" showInputMessage="1" showErrorMessage="1" promptTitle="Вид школы" prompt="Укажите вид школы" sqref="DXB524303:DXF524303">
      <formula1>$A$21:$A$28</formula1>
    </dataValidation>
    <dataValidation type="list" allowBlank="1" showInputMessage="1" showErrorMessage="1" promptTitle="Вид школы" prompt="Укажите вид школы" sqref="DNF524303:DNJ524303">
      <formula1>$A$21:$A$28</formula1>
    </dataValidation>
    <dataValidation type="list" allowBlank="1" showInputMessage="1" showErrorMessage="1" promptTitle="Вид школы" prompt="Укажите вид школы" sqref="DDJ524303:DDN524303">
      <formula1>$A$21:$A$28</formula1>
    </dataValidation>
    <dataValidation type="list" allowBlank="1" showInputMessage="1" showErrorMessage="1" promptTitle="Вид школы" prompt="Укажите вид школы" sqref="CTN524303:CTR524303">
      <formula1>$A$21:$A$28</formula1>
    </dataValidation>
    <dataValidation type="list" allowBlank="1" showInputMessage="1" showErrorMessage="1" promptTitle="Вид школы" prompt="Укажите вид школы" sqref="CJR524303:CJV524303">
      <formula1>$A$21:$A$28</formula1>
    </dataValidation>
    <dataValidation type="list" allowBlank="1" showInputMessage="1" showErrorMessage="1" promptTitle="Вид школы" prompt="Укажите вид школы" sqref="BZV524303:BZZ524303">
      <formula1>$A$21:$A$28</formula1>
    </dataValidation>
    <dataValidation type="list" allowBlank="1" showInputMessage="1" showErrorMessage="1" promptTitle="Вид школы" prompt="Укажите вид школы" sqref="BPZ524303:BQD524303">
      <formula1>$A$21:$A$28</formula1>
    </dataValidation>
    <dataValidation type="list" allowBlank="1" showInputMessage="1" showErrorMessage="1" promptTitle="Вид школы" prompt="Укажите вид школы" sqref="BGD524303:BGH524303">
      <formula1>$A$21:$A$28</formula1>
    </dataValidation>
    <dataValidation type="list" allowBlank="1" showInputMessage="1" showErrorMessage="1" promptTitle="Вид школы" prompt="Укажите вид школы" sqref="AWH524303:AWL524303">
      <formula1>$A$21:$A$28</formula1>
    </dataValidation>
    <dataValidation type="list" allowBlank="1" showInputMessage="1" showErrorMessage="1" promptTitle="Вид школы" prompt="Укажите вид школы" sqref="AML524303:AMP524303">
      <formula1>$A$21:$A$28</formula1>
    </dataValidation>
    <dataValidation type="list" allowBlank="1" showInputMessage="1" showErrorMessage="1" promptTitle="Вид школы" prompt="Укажите вид школы" sqref="ACP524303:ACT524303">
      <formula1>$A$21:$A$28</formula1>
    </dataValidation>
    <dataValidation type="list" allowBlank="1" showInputMessage="1" showErrorMessage="1" promptTitle="Вид школы" prompt="Укажите вид школы" sqref="ST524303:SX524303">
      <formula1>$A$21:$A$28</formula1>
    </dataValidation>
    <dataValidation type="list" allowBlank="1" showInputMessage="1" showErrorMessage="1" promptTitle="Вид школы" prompt="Укажите вид школы" sqref="IX524303:JB524303">
      <formula1>$A$21:$A$28</formula1>
    </dataValidation>
    <dataValidation type="list" allowBlank="1" showInputMessage="1" showErrorMessage="1" promptTitle="Вид школы" prompt="Укажите вид школы" sqref="B524303:F524303">
      <formula1>$A$21:$A$28</formula1>
    </dataValidation>
    <dataValidation type="list" allowBlank="1" showInputMessage="1" showErrorMessage="1" promptTitle="Вид школы" prompt="Укажите вид школы" sqref="WVJ458767:WVN458767">
      <formula1>$A$21:$A$28</formula1>
    </dataValidation>
    <dataValidation type="list" allowBlank="1" showInputMessage="1" showErrorMessage="1" promptTitle="Вид школы" prompt="Укажите вид школы" sqref="WLN458767:WLR458767">
      <formula1>$A$21:$A$28</formula1>
    </dataValidation>
    <dataValidation type="list" allowBlank="1" showInputMessage="1" showErrorMessage="1" promptTitle="Вид школы" prompt="Укажите вид школы" sqref="WBR458767:WBV458767">
      <formula1>$A$21:$A$28</formula1>
    </dataValidation>
    <dataValidation type="list" allowBlank="1" showInputMessage="1" showErrorMessage="1" promptTitle="Вид школы" prompt="Укажите вид школы" sqref="VRV458767:VRZ458767">
      <formula1>$A$21:$A$28</formula1>
    </dataValidation>
    <dataValidation type="list" allowBlank="1" showInputMessage="1" showErrorMessage="1" promptTitle="Вид школы" prompt="Укажите вид школы" sqref="VHZ458767:VID458767">
      <formula1>$A$21:$A$28</formula1>
    </dataValidation>
    <dataValidation type="list" allowBlank="1" showInputMessage="1" showErrorMessage="1" promptTitle="Вид школы" prompt="Укажите вид школы" sqref="UYD458767:UYH458767">
      <formula1>$A$21:$A$28</formula1>
    </dataValidation>
    <dataValidation type="list" allowBlank="1" showInputMessage="1" showErrorMessage="1" promptTitle="Вид школы" prompt="Укажите вид школы" sqref="UOH458767:UOL458767">
      <formula1>$A$21:$A$28</formula1>
    </dataValidation>
    <dataValidation type="list" allowBlank="1" showInputMessage="1" showErrorMessage="1" promptTitle="Вид школы" prompt="Укажите вид школы" sqref="UEL458767:UEP458767">
      <formula1>$A$21:$A$28</formula1>
    </dataValidation>
    <dataValidation type="list" allowBlank="1" showInputMessage="1" showErrorMessage="1" promptTitle="Вид школы" prompt="Укажите вид школы" sqref="TUP458767:TUT458767">
      <formula1>$A$21:$A$28</formula1>
    </dataValidation>
    <dataValidation type="list" allowBlank="1" showInputMessage="1" showErrorMessage="1" promptTitle="Вид школы" prompt="Укажите вид школы" sqref="TKT458767:TKX458767">
      <formula1>$A$21:$A$28</formula1>
    </dataValidation>
    <dataValidation type="list" allowBlank="1" showInputMessage="1" showErrorMessage="1" promptTitle="Вид школы" prompt="Укажите вид школы" sqref="TAX458767:TBB458767">
      <formula1>$A$21:$A$28</formula1>
    </dataValidation>
    <dataValidation type="list" allowBlank="1" showInputMessage="1" showErrorMessage="1" promptTitle="Вид школы" prompt="Укажите вид школы" sqref="SRB458767:SRF458767">
      <formula1>$A$21:$A$28</formula1>
    </dataValidation>
    <dataValidation type="list" allowBlank="1" showInputMessage="1" showErrorMessage="1" promptTitle="Вид школы" prompt="Укажите вид школы" sqref="SHF458767:SHJ458767">
      <formula1>$A$21:$A$28</formula1>
    </dataValidation>
    <dataValidation type="list" allowBlank="1" showInputMessage="1" showErrorMessage="1" promptTitle="Вид школы" prompt="Укажите вид школы" sqref="RXJ458767:RXN458767">
      <formula1>$A$21:$A$28</formula1>
    </dataValidation>
    <dataValidation type="list" allowBlank="1" showInputMessage="1" showErrorMessage="1" promptTitle="Вид школы" prompt="Укажите вид школы" sqref="RNN458767:RNR458767">
      <formula1>$A$21:$A$28</formula1>
    </dataValidation>
    <dataValidation type="list" allowBlank="1" showInputMessage="1" showErrorMessage="1" promptTitle="Вид школы" prompt="Укажите вид школы" sqref="RDR458767:RDV458767">
      <formula1>$A$21:$A$28</formula1>
    </dataValidation>
    <dataValidation type="list" allowBlank="1" showInputMessage="1" showErrorMessage="1" promptTitle="Вид школы" prompt="Укажите вид школы" sqref="QTV458767:QTZ458767">
      <formula1>$A$21:$A$28</formula1>
    </dataValidation>
    <dataValidation type="list" allowBlank="1" showInputMessage="1" showErrorMessage="1" promptTitle="Вид школы" prompt="Укажите вид школы" sqref="QJZ458767:QKD458767">
      <formula1>$A$21:$A$28</formula1>
    </dataValidation>
    <dataValidation type="list" allowBlank="1" showInputMessage="1" showErrorMessage="1" promptTitle="Вид школы" prompt="Укажите вид школы" sqref="QAD458767:QAH458767">
      <formula1>$A$21:$A$28</formula1>
    </dataValidation>
    <dataValidation type="list" allowBlank="1" showInputMessage="1" showErrorMessage="1" promptTitle="Вид школы" prompt="Укажите вид школы" sqref="PQH458767:PQL458767">
      <formula1>$A$21:$A$28</formula1>
    </dataValidation>
    <dataValidation type="list" allowBlank="1" showInputMessage="1" showErrorMessage="1" promptTitle="Вид школы" prompt="Укажите вид школы" sqref="PGL458767:PGP458767">
      <formula1>$A$21:$A$28</formula1>
    </dataValidation>
    <dataValidation type="list" allowBlank="1" showInputMessage="1" showErrorMessage="1" promptTitle="Вид школы" prompt="Укажите вид школы" sqref="OWP458767:OWT458767">
      <formula1>$A$21:$A$28</formula1>
    </dataValidation>
    <dataValidation type="list" allowBlank="1" showInputMessage="1" showErrorMessage="1" promptTitle="Вид школы" prompt="Укажите вид школы" sqref="OMT458767:OMX458767">
      <formula1>$A$21:$A$28</formula1>
    </dataValidation>
    <dataValidation type="list" allowBlank="1" showInputMessage="1" showErrorMessage="1" promptTitle="Вид школы" prompt="Укажите вид школы" sqref="OCX458767:ODB458767">
      <formula1>$A$21:$A$28</formula1>
    </dataValidation>
    <dataValidation type="list" allowBlank="1" showInputMessage="1" showErrorMessage="1" promptTitle="Вид школы" prompt="Укажите вид школы" sqref="NTB458767:NTF458767">
      <formula1>$A$21:$A$28</formula1>
    </dataValidation>
    <dataValidation type="list" allowBlank="1" showInputMessage="1" showErrorMessage="1" promptTitle="Вид школы" prompt="Укажите вид школы" sqref="NJF458767:NJJ458767">
      <formula1>$A$21:$A$28</formula1>
    </dataValidation>
    <dataValidation type="list" allowBlank="1" showInputMessage="1" showErrorMessage="1" promptTitle="Вид школы" prompt="Укажите вид школы" sqref="MZJ458767:MZN458767">
      <formula1>$A$21:$A$28</formula1>
    </dataValidation>
    <dataValidation type="list" allowBlank="1" showInputMessage="1" showErrorMessage="1" promptTitle="Вид школы" prompt="Укажите вид школы" sqref="MPN458767:MPR458767">
      <formula1>$A$21:$A$28</formula1>
    </dataValidation>
    <dataValidation type="list" allowBlank="1" showInputMessage="1" showErrorMessage="1" promptTitle="Вид школы" prompt="Укажите вид школы" sqref="MFR458767:MFV458767">
      <formula1>$A$21:$A$28</formula1>
    </dataValidation>
    <dataValidation type="list" allowBlank="1" showInputMessage="1" showErrorMessage="1" promptTitle="Вид школы" prompt="Укажите вид школы" sqref="LVV458767:LVZ458767">
      <formula1>$A$21:$A$28</formula1>
    </dataValidation>
    <dataValidation type="list" allowBlank="1" showInputMessage="1" showErrorMessage="1" promptTitle="Вид школы" prompt="Укажите вид школы" sqref="LLZ458767:LMD458767">
      <formula1>$A$21:$A$28</formula1>
    </dataValidation>
    <dataValidation type="list" allowBlank="1" showInputMessage="1" showErrorMessage="1" promptTitle="Вид школы" prompt="Укажите вид школы" sqref="LCD458767:LCH458767">
      <formula1>$A$21:$A$28</formula1>
    </dataValidation>
    <dataValidation type="list" allowBlank="1" showInputMessage="1" showErrorMessage="1" promptTitle="Вид школы" prompt="Укажите вид школы" sqref="KSH458767:KSL458767">
      <formula1>$A$21:$A$28</formula1>
    </dataValidation>
    <dataValidation type="list" allowBlank="1" showInputMessage="1" showErrorMessage="1" promptTitle="Вид школы" prompt="Укажите вид школы" sqref="KIL458767:KIP458767">
      <formula1>$A$21:$A$28</formula1>
    </dataValidation>
    <dataValidation type="list" allowBlank="1" showInputMessage="1" showErrorMessage="1" promptTitle="Вид школы" prompt="Укажите вид школы" sqref="JYP458767:JYT458767">
      <formula1>$A$21:$A$28</formula1>
    </dataValidation>
    <dataValidation type="list" allowBlank="1" showInputMessage="1" showErrorMessage="1" promptTitle="Вид школы" prompt="Укажите вид школы" sqref="JOT458767:JOX458767">
      <formula1>$A$21:$A$28</formula1>
    </dataValidation>
    <dataValidation type="list" allowBlank="1" showInputMessage="1" showErrorMessage="1" promptTitle="Вид школы" prompt="Укажите вид школы" sqref="JEX458767:JFB458767">
      <formula1>$A$21:$A$28</formula1>
    </dataValidation>
    <dataValidation type="list" allowBlank="1" showInputMessage="1" showErrorMessage="1" promptTitle="Вид школы" prompt="Укажите вид школы" sqref="IVB458767:IVF458767">
      <formula1>$A$21:$A$28</formula1>
    </dataValidation>
    <dataValidation type="list" allowBlank="1" showInputMessage="1" showErrorMessage="1" promptTitle="Вид школы" prompt="Укажите вид школы" sqref="ILF458767:ILJ458767">
      <formula1>$A$21:$A$28</formula1>
    </dataValidation>
    <dataValidation type="list" allowBlank="1" showInputMessage="1" showErrorMessage="1" promptTitle="Вид школы" prompt="Укажите вид школы" sqref="IBJ458767:IBN458767">
      <formula1>$A$21:$A$28</formula1>
    </dataValidation>
    <dataValidation type="list" allowBlank="1" showInputMessage="1" showErrorMessage="1" promptTitle="Вид школы" prompt="Укажите вид школы" sqref="HRN458767:HRR458767">
      <formula1>$A$21:$A$28</formula1>
    </dataValidation>
    <dataValidation type="list" allowBlank="1" showInputMessage="1" showErrorMessage="1" promptTitle="Вид школы" prompt="Укажите вид школы" sqref="HHR458767:HHV458767">
      <formula1>$A$21:$A$28</formula1>
    </dataValidation>
    <dataValidation type="list" allowBlank="1" showInputMessage="1" showErrorMessage="1" promptTitle="Вид школы" prompt="Укажите вид школы" sqref="GXV458767:GXZ458767">
      <formula1>$A$21:$A$28</formula1>
    </dataValidation>
    <dataValidation type="list" allowBlank="1" showInputMessage="1" showErrorMessage="1" promptTitle="Вид школы" prompt="Укажите вид школы" sqref="GNZ458767:GOD458767">
      <formula1>$A$21:$A$28</formula1>
    </dataValidation>
    <dataValidation type="list" allowBlank="1" showInputMessage="1" showErrorMessage="1" promptTitle="Вид школы" prompt="Укажите вид школы" sqref="GED458767:GEH458767">
      <formula1>$A$21:$A$28</formula1>
    </dataValidation>
    <dataValidation type="list" allowBlank="1" showInputMessage="1" showErrorMessage="1" promptTitle="Вид школы" prompt="Укажите вид школы" sqref="FUH458767:FUL458767">
      <formula1>$A$21:$A$28</formula1>
    </dataValidation>
    <dataValidation type="list" allowBlank="1" showInputMessage="1" showErrorMessage="1" promptTitle="Вид школы" prompt="Укажите вид школы" sqref="FKL458767:FKP458767">
      <formula1>$A$21:$A$28</formula1>
    </dataValidation>
    <dataValidation type="list" allowBlank="1" showInputMessage="1" showErrorMessage="1" promptTitle="Вид школы" prompt="Укажите вид школы" sqref="FAP458767:FAT458767">
      <formula1>$A$21:$A$28</formula1>
    </dataValidation>
    <dataValidation type="list" allowBlank="1" showInputMessage="1" showErrorMessage="1" promptTitle="Вид школы" prompt="Укажите вид школы" sqref="EQT458767:EQX458767">
      <formula1>$A$21:$A$28</formula1>
    </dataValidation>
    <dataValidation type="list" allowBlank="1" showInputMessage="1" showErrorMessage="1" promptTitle="Вид школы" prompt="Укажите вид школы" sqref="EGX458767:EHB458767">
      <formula1>$A$21:$A$28</formula1>
    </dataValidation>
    <dataValidation type="list" allowBlank="1" showInputMessage="1" showErrorMessage="1" promptTitle="Вид школы" prompt="Укажите вид школы" sqref="DXB458767:DXF458767">
      <formula1>$A$21:$A$28</formula1>
    </dataValidation>
    <dataValidation type="list" allowBlank="1" showInputMessage="1" showErrorMessage="1" promptTitle="Вид школы" prompt="Укажите вид школы" sqref="DNF458767:DNJ458767">
      <formula1>$A$21:$A$28</formula1>
    </dataValidation>
    <dataValidation type="list" allowBlank="1" showInputMessage="1" showErrorMessage="1" promptTitle="Вид школы" prompt="Укажите вид школы" sqref="DDJ458767:DDN458767">
      <formula1>$A$21:$A$28</formula1>
    </dataValidation>
    <dataValidation type="list" allowBlank="1" showInputMessage="1" showErrorMessage="1" promptTitle="Вид школы" prompt="Укажите вид школы" sqref="CTN458767:CTR458767">
      <formula1>$A$21:$A$28</formula1>
    </dataValidation>
    <dataValidation type="list" allowBlank="1" showInputMessage="1" showErrorMessage="1" promptTitle="Вид школы" prompt="Укажите вид школы" sqref="CJR458767:CJV458767">
      <formula1>$A$21:$A$28</formula1>
    </dataValidation>
    <dataValidation type="list" allowBlank="1" showInputMessage="1" showErrorMessage="1" promptTitle="Вид школы" prompt="Укажите вид школы" sqref="BZV458767:BZZ458767">
      <formula1>$A$21:$A$28</formula1>
    </dataValidation>
    <dataValidation type="list" allowBlank="1" showInputMessage="1" showErrorMessage="1" promptTitle="Вид школы" prompt="Укажите вид школы" sqref="BPZ458767:BQD458767">
      <formula1>$A$21:$A$28</formula1>
    </dataValidation>
    <dataValidation type="list" allowBlank="1" showInputMessage="1" showErrorMessage="1" promptTitle="Вид школы" prompt="Укажите вид школы" sqref="BGD458767:BGH458767">
      <formula1>$A$21:$A$28</formula1>
    </dataValidation>
    <dataValidation type="list" allowBlank="1" showInputMessage="1" showErrorMessage="1" promptTitle="Вид школы" prompt="Укажите вид школы" sqref="AWH458767:AWL458767">
      <formula1>$A$21:$A$28</formula1>
    </dataValidation>
    <dataValidation type="list" allowBlank="1" showInputMessage="1" showErrorMessage="1" promptTitle="Вид школы" prompt="Укажите вид школы" sqref="AML458767:AMP458767">
      <formula1>$A$21:$A$28</formula1>
    </dataValidation>
    <dataValidation type="list" allowBlank="1" showInputMessage="1" showErrorMessage="1" promptTitle="Вид школы" prompt="Укажите вид школы" sqref="ACP458767:ACT458767">
      <formula1>$A$21:$A$28</formula1>
    </dataValidation>
    <dataValidation type="list" allowBlank="1" showInputMessage="1" showErrorMessage="1" promptTitle="Вид школы" prompt="Укажите вид школы" sqref="ST458767:SX458767">
      <formula1>$A$21:$A$28</formula1>
    </dataValidation>
    <dataValidation type="list" allowBlank="1" showInputMessage="1" showErrorMessage="1" promptTitle="Вид школы" prompt="Укажите вид школы" sqref="IX458767:JB458767">
      <formula1>$A$21:$A$28</formula1>
    </dataValidation>
    <dataValidation type="list" allowBlank="1" showInputMessage="1" showErrorMessage="1" promptTitle="Вид школы" prompt="Укажите вид школы" sqref="B458767:F458767">
      <formula1>$A$21:$A$28</formula1>
    </dataValidation>
    <dataValidation type="list" allowBlank="1" showInputMessage="1" showErrorMessage="1" promptTitle="Вид школы" prompt="Укажите вид школы" sqref="WVJ393231:WVN393231">
      <formula1>$A$21:$A$28</formula1>
    </dataValidation>
    <dataValidation type="list" allowBlank="1" showInputMessage="1" showErrorMessage="1" promptTitle="Вид школы" prompt="Укажите вид школы" sqref="WLN393231:WLR393231">
      <formula1>$A$21:$A$28</formula1>
    </dataValidation>
    <dataValidation type="list" allowBlank="1" showInputMessage="1" showErrorMessage="1" promptTitle="Вид школы" prompt="Укажите вид школы" sqref="WBR393231:WBV393231">
      <formula1>$A$21:$A$28</formula1>
    </dataValidation>
    <dataValidation type="list" allowBlank="1" showInputMessage="1" showErrorMessage="1" promptTitle="Вид школы" prompt="Укажите вид школы" sqref="VRV393231:VRZ393231">
      <formula1>$A$21:$A$28</formula1>
    </dataValidation>
    <dataValidation type="list" allowBlank="1" showInputMessage="1" showErrorMessage="1" promptTitle="Вид школы" prompt="Укажите вид школы" sqref="VHZ393231:VID393231">
      <formula1>$A$21:$A$28</formula1>
    </dataValidation>
    <dataValidation type="list" allowBlank="1" showInputMessage="1" showErrorMessage="1" promptTitle="Вид школы" prompt="Укажите вид школы" sqref="UYD393231:UYH393231">
      <formula1>$A$21:$A$28</formula1>
    </dataValidation>
    <dataValidation type="list" allowBlank="1" showInputMessage="1" showErrorMessage="1" promptTitle="Вид школы" prompt="Укажите вид школы" sqref="UOH393231:UOL393231">
      <formula1>$A$21:$A$28</formula1>
    </dataValidation>
    <dataValidation type="list" allowBlank="1" showInputMessage="1" showErrorMessage="1" promptTitle="Вид школы" prompt="Укажите вид школы" sqref="UEL393231:UEP393231">
      <formula1>$A$21:$A$28</formula1>
    </dataValidation>
    <dataValidation type="list" allowBlank="1" showInputMessage="1" showErrorMessage="1" promptTitle="Вид школы" prompt="Укажите вид школы" sqref="TUP393231:TUT393231">
      <formula1>$A$21:$A$28</formula1>
    </dataValidation>
    <dataValidation type="list" allowBlank="1" showInputMessage="1" showErrorMessage="1" promptTitle="Вид школы" prompt="Укажите вид школы" sqref="TKT393231:TKX393231">
      <formula1>$A$21:$A$28</formula1>
    </dataValidation>
    <dataValidation type="list" allowBlank="1" showInputMessage="1" showErrorMessage="1" promptTitle="Вид школы" prompt="Укажите вид школы" sqref="TAX393231:TBB393231">
      <formula1>$A$21:$A$28</formula1>
    </dataValidation>
    <dataValidation type="list" allowBlank="1" showInputMessage="1" showErrorMessage="1" promptTitle="Вид школы" prompt="Укажите вид школы" sqref="SRB393231:SRF393231">
      <formula1>$A$21:$A$28</formula1>
    </dataValidation>
    <dataValidation type="list" allowBlank="1" showInputMessage="1" showErrorMessage="1" promptTitle="Вид школы" prompt="Укажите вид школы" sqref="SHF393231:SHJ393231">
      <formula1>$A$21:$A$28</formula1>
    </dataValidation>
    <dataValidation type="list" allowBlank="1" showInputMessage="1" showErrorMessage="1" promptTitle="Вид школы" prompt="Укажите вид школы" sqref="RXJ393231:RXN393231">
      <formula1>$A$21:$A$28</formula1>
    </dataValidation>
    <dataValidation type="list" allowBlank="1" showInputMessage="1" showErrorMessage="1" promptTitle="Вид школы" prompt="Укажите вид школы" sqref="RNN393231:RNR393231">
      <formula1>$A$21:$A$28</formula1>
    </dataValidation>
    <dataValidation type="list" allowBlank="1" showInputMessage="1" showErrorMessage="1" promptTitle="Вид школы" prompt="Укажите вид школы" sqref="RDR393231:RDV393231">
      <formula1>$A$21:$A$28</formula1>
    </dataValidation>
    <dataValidation type="list" allowBlank="1" showInputMessage="1" showErrorMessage="1" promptTitle="Вид школы" prompt="Укажите вид школы" sqref="QTV393231:QTZ393231">
      <formula1>$A$21:$A$28</formula1>
    </dataValidation>
    <dataValidation type="list" allowBlank="1" showInputMessage="1" showErrorMessage="1" promptTitle="Вид школы" prompt="Укажите вид школы" sqref="QJZ393231:QKD393231">
      <formula1>$A$21:$A$28</formula1>
    </dataValidation>
    <dataValidation type="list" allowBlank="1" showInputMessage="1" showErrorMessage="1" promptTitle="Вид школы" prompt="Укажите вид школы" sqref="QAD393231:QAH393231">
      <formula1>$A$21:$A$28</formula1>
    </dataValidation>
    <dataValidation type="list" allowBlank="1" showInputMessage="1" showErrorMessage="1" promptTitle="Вид школы" prompt="Укажите вид школы" sqref="PQH393231:PQL393231">
      <formula1>$A$21:$A$28</formula1>
    </dataValidation>
    <dataValidation type="list" allowBlank="1" showInputMessage="1" showErrorMessage="1" promptTitle="Вид школы" prompt="Укажите вид школы" sqref="PGL393231:PGP393231">
      <formula1>$A$21:$A$28</formula1>
    </dataValidation>
    <dataValidation type="list" allowBlank="1" showInputMessage="1" showErrorMessage="1" promptTitle="Вид школы" prompt="Укажите вид школы" sqref="OWP393231:OWT393231">
      <formula1>$A$21:$A$28</formula1>
    </dataValidation>
    <dataValidation type="list" allowBlank="1" showInputMessage="1" showErrorMessage="1" promptTitle="Вид школы" prompt="Укажите вид школы" sqref="OMT393231:OMX393231">
      <formula1>$A$21:$A$28</formula1>
    </dataValidation>
    <dataValidation type="list" allowBlank="1" showInputMessage="1" showErrorMessage="1" promptTitle="Вид школы" prompt="Укажите вид школы" sqref="OCX393231:ODB393231">
      <formula1>$A$21:$A$28</formula1>
    </dataValidation>
    <dataValidation type="list" allowBlank="1" showInputMessage="1" showErrorMessage="1" promptTitle="Вид школы" prompt="Укажите вид школы" sqref="NTB393231:NTF393231">
      <formula1>$A$21:$A$28</formula1>
    </dataValidation>
    <dataValidation type="list" allowBlank="1" showInputMessage="1" showErrorMessage="1" promptTitle="Вид школы" prompt="Укажите вид школы" sqref="NJF393231:NJJ393231">
      <formula1>$A$21:$A$28</formula1>
    </dataValidation>
    <dataValidation type="list" allowBlank="1" showInputMessage="1" showErrorMessage="1" promptTitle="Вид школы" prompt="Укажите вид школы" sqref="MZJ393231:MZN393231">
      <formula1>$A$21:$A$28</formula1>
    </dataValidation>
    <dataValidation type="list" allowBlank="1" showInputMessage="1" showErrorMessage="1" promptTitle="Вид школы" prompt="Укажите вид школы" sqref="MPN393231:MPR393231">
      <formula1>$A$21:$A$28</formula1>
    </dataValidation>
    <dataValidation type="list" allowBlank="1" showInputMessage="1" showErrorMessage="1" promptTitle="Вид школы" prompt="Укажите вид школы" sqref="MFR393231:MFV393231">
      <formula1>$A$21:$A$28</formula1>
    </dataValidation>
    <dataValidation type="list" allowBlank="1" showInputMessage="1" showErrorMessage="1" promptTitle="Вид школы" prompt="Укажите вид школы" sqref="LVV393231:LVZ393231">
      <formula1>$A$21:$A$28</formula1>
    </dataValidation>
    <dataValidation type="list" allowBlank="1" showInputMessage="1" showErrorMessage="1" promptTitle="Вид школы" prompt="Укажите вид школы" sqref="LLZ393231:LMD393231">
      <formula1>$A$21:$A$28</formula1>
    </dataValidation>
    <dataValidation type="list" allowBlank="1" showInputMessage="1" showErrorMessage="1" promptTitle="Вид школы" prompt="Укажите вид школы" sqref="LCD393231:LCH393231">
      <formula1>$A$21:$A$28</formula1>
    </dataValidation>
    <dataValidation type="list" allowBlank="1" showInputMessage="1" showErrorMessage="1" promptTitle="Вид школы" prompt="Укажите вид школы" sqref="KSH393231:KSL393231">
      <formula1>$A$21:$A$28</formula1>
    </dataValidation>
    <dataValidation type="list" allowBlank="1" showInputMessage="1" showErrorMessage="1" promptTitle="Вид школы" prompt="Укажите вид школы" sqref="KIL393231:KIP393231">
      <formula1>$A$21:$A$28</formula1>
    </dataValidation>
    <dataValidation type="list" allowBlank="1" showInputMessage="1" showErrorMessage="1" promptTitle="Вид школы" prompt="Укажите вид школы" sqref="JYP393231:JYT393231">
      <formula1>$A$21:$A$28</formula1>
    </dataValidation>
    <dataValidation type="list" allowBlank="1" showInputMessage="1" showErrorMessage="1" promptTitle="Вид школы" prompt="Укажите вид школы" sqref="JOT393231:JOX393231">
      <formula1>$A$21:$A$28</formula1>
    </dataValidation>
    <dataValidation type="list" allowBlank="1" showInputMessage="1" showErrorMessage="1" promptTitle="Вид школы" prompt="Укажите вид школы" sqref="JEX393231:JFB393231">
      <formula1>$A$21:$A$28</formula1>
    </dataValidation>
    <dataValidation type="list" allowBlank="1" showInputMessage="1" showErrorMessage="1" promptTitle="Вид школы" prompt="Укажите вид школы" sqref="IVB393231:IVF393231">
      <formula1>$A$21:$A$28</formula1>
    </dataValidation>
    <dataValidation type="list" allowBlank="1" showInputMessage="1" showErrorMessage="1" promptTitle="Вид школы" prompt="Укажите вид школы" sqref="ILF393231:ILJ393231">
      <formula1>$A$21:$A$28</formula1>
    </dataValidation>
    <dataValidation type="list" allowBlank="1" showInputMessage="1" showErrorMessage="1" promptTitle="Вид школы" prompt="Укажите вид школы" sqref="IBJ393231:IBN393231">
      <formula1>$A$21:$A$28</formula1>
    </dataValidation>
    <dataValidation type="list" allowBlank="1" showInputMessage="1" showErrorMessage="1" promptTitle="Вид школы" prompt="Укажите вид школы" sqref="HRN393231:HRR393231">
      <formula1>$A$21:$A$28</formula1>
    </dataValidation>
    <dataValidation type="list" allowBlank="1" showInputMessage="1" showErrorMessage="1" promptTitle="Вид школы" prompt="Укажите вид школы" sqref="HHR393231:HHV393231">
      <formula1>$A$21:$A$28</formula1>
    </dataValidation>
    <dataValidation type="list" allowBlank="1" showInputMessage="1" showErrorMessage="1" promptTitle="Вид школы" prompt="Укажите вид школы" sqref="GXV393231:GXZ393231">
      <formula1>$A$21:$A$28</formula1>
    </dataValidation>
    <dataValidation type="list" allowBlank="1" showInputMessage="1" showErrorMessage="1" promptTitle="Вид школы" prompt="Укажите вид школы" sqref="GNZ393231:GOD393231">
      <formula1>$A$21:$A$28</formula1>
    </dataValidation>
    <dataValidation type="list" allowBlank="1" showInputMessage="1" showErrorMessage="1" promptTitle="Вид школы" prompt="Укажите вид школы" sqref="GED393231:GEH393231">
      <formula1>$A$21:$A$28</formula1>
    </dataValidation>
    <dataValidation type="list" allowBlank="1" showInputMessage="1" showErrorMessage="1" promptTitle="Вид школы" prompt="Укажите вид школы" sqref="FUH393231:FUL393231">
      <formula1>$A$21:$A$28</formula1>
    </dataValidation>
    <dataValidation type="list" allowBlank="1" showInputMessage="1" showErrorMessage="1" promptTitle="Вид школы" prompt="Укажите вид школы" sqref="FKL393231:FKP393231">
      <formula1>$A$21:$A$28</formula1>
    </dataValidation>
    <dataValidation type="list" allowBlank="1" showInputMessage="1" showErrorMessage="1" promptTitle="Вид школы" prompt="Укажите вид школы" sqref="FAP393231:FAT393231">
      <formula1>$A$21:$A$28</formula1>
    </dataValidation>
    <dataValidation type="list" allowBlank="1" showInputMessage="1" showErrorMessage="1" promptTitle="Вид школы" prompt="Укажите вид школы" sqref="EQT393231:EQX393231">
      <formula1>$A$21:$A$28</formula1>
    </dataValidation>
    <dataValidation type="list" allowBlank="1" showInputMessage="1" showErrorMessage="1" promptTitle="Вид школы" prompt="Укажите вид школы" sqref="EGX393231:EHB393231">
      <formula1>$A$21:$A$28</formula1>
    </dataValidation>
    <dataValidation type="list" allowBlank="1" showInputMessage="1" showErrorMessage="1" promptTitle="Вид школы" prompt="Укажите вид школы" sqref="DXB393231:DXF393231">
      <formula1>$A$21:$A$28</formula1>
    </dataValidation>
    <dataValidation type="list" allowBlank="1" showInputMessage="1" showErrorMessage="1" promptTitle="Вид школы" prompt="Укажите вид школы" sqref="DNF393231:DNJ393231">
      <formula1>$A$21:$A$28</formula1>
    </dataValidation>
    <dataValidation type="list" allowBlank="1" showInputMessage="1" showErrorMessage="1" promptTitle="Вид школы" prompt="Укажите вид школы" sqref="DDJ393231:DDN393231">
      <formula1>$A$21:$A$28</formula1>
    </dataValidation>
    <dataValidation type="list" allowBlank="1" showInputMessage="1" showErrorMessage="1" promptTitle="Вид школы" prompt="Укажите вид школы" sqref="CTN393231:CTR393231">
      <formula1>$A$21:$A$28</formula1>
    </dataValidation>
    <dataValidation type="list" allowBlank="1" showInputMessage="1" showErrorMessage="1" promptTitle="Вид школы" prompt="Укажите вид школы" sqref="CJR393231:CJV393231">
      <formula1>$A$21:$A$28</formula1>
    </dataValidation>
    <dataValidation type="list" allowBlank="1" showInputMessage="1" showErrorMessage="1" promptTitle="Вид школы" prompt="Укажите вид школы" sqref="BZV393231:BZZ393231">
      <formula1>$A$21:$A$28</formula1>
    </dataValidation>
    <dataValidation type="list" allowBlank="1" showInputMessage="1" showErrorMessage="1" promptTitle="Вид школы" prompt="Укажите вид школы" sqref="BPZ393231:BQD393231">
      <formula1>$A$21:$A$28</formula1>
    </dataValidation>
    <dataValidation type="list" allowBlank="1" showInputMessage="1" showErrorMessage="1" promptTitle="Вид школы" prompt="Укажите вид школы" sqref="BGD393231:BGH393231">
      <formula1>$A$21:$A$28</formula1>
    </dataValidation>
    <dataValidation type="list" allowBlank="1" showInputMessage="1" showErrorMessage="1" promptTitle="Вид школы" prompt="Укажите вид школы" sqref="AWH393231:AWL393231">
      <formula1>$A$21:$A$28</formula1>
    </dataValidation>
    <dataValidation type="list" allowBlank="1" showInputMessage="1" showErrorMessage="1" promptTitle="Вид школы" prompt="Укажите вид школы" sqref="AML393231:AMP393231">
      <formula1>$A$21:$A$28</formula1>
    </dataValidation>
    <dataValidation type="list" allowBlank="1" showInputMessage="1" showErrorMessage="1" promptTitle="Вид школы" prompt="Укажите вид школы" sqref="ACP393231:ACT393231">
      <formula1>$A$21:$A$28</formula1>
    </dataValidation>
    <dataValidation type="list" allowBlank="1" showInputMessage="1" showErrorMessage="1" promptTitle="Вид школы" prompt="Укажите вид школы" sqref="ST393231:SX393231">
      <formula1>$A$21:$A$28</formula1>
    </dataValidation>
    <dataValidation type="list" allowBlank="1" showInputMessage="1" showErrorMessage="1" promptTitle="Вид школы" prompt="Укажите вид школы" sqref="IX393231:JB393231">
      <formula1>$A$21:$A$28</formula1>
    </dataValidation>
    <dataValidation type="list" allowBlank="1" showInputMessage="1" showErrorMessage="1" promptTitle="Вид школы" prompt="Укажите вид школы" sqref="B393231:F393231">
      <formula1>$A$21:$A$28</formula1>
    </dataValidation>
    <dataValidation type="list" allowBlank="1" showInputMessage="1" showErrorMessage="1" promptTitle="Вид школы" prompt="Укажите вид школы" sqref="WVJ327695:WVN327695">
      <formula1>$A$21:$A$28</formula1>
    </dataValidation>
    <dataValidation type="list" allowBlank="1" showInputMessage="1" showErrorMessage="1" promptTitle="Вид школы" prompt="Укажите вид школы" sqref="WLN327695:WLR327695">
      <formula1>$A$21:$A$28</formula1>
    </dataValidation>
    <dataValidation type="list" allowBlank="1" showInputMessage="1" showErrorMessage="1" promptTitle="Вид школы" prompt="Укажите вид школы" sqref="WBR327695:WBV327695">
      <formula1>$A$21:$A$28</formula1>
    </dataValidation>
    <dataValidation type="list" allowBlank="1" showInputMessage="1" showErrorMessage="1" promptTitle="Вид школы" prompt="Укажите вид школы" sqref="VRV327695:VRZ327695">
      <formula1>$A$21:$A$28</formula1>
    </dataValidation>
    <dataValidation type="list" allowBlank="1" showInputMessage="1" showErrorMessage="1" promptTitle="Вид школы" prompt="Укажите вид школы" sqref="VHZ327695:VID327695">
      <formula1>$A$21:$A$28</formula1>
    </dataValidation>
    <dataValidation type="list" allowBlank="1" showInputMessage="1" showErrorMessage="1" promptTitle="Вид школы" prompt="Укажите вид школы" sqref="UYD327695:UYH327695">
      <formula1>$A$21:$A$28</formula1>
    </dataValidation>
    <dataValidation type="list" allowBlank="1" showInputMessage="1" showErrorMessage="1" promptTitle="Вид школы" prompt="Укажите вид школы" sqref="UOH327695:UOL327695">
      <formula1>$A$21:$A$28</formula1>
    </dataValidation>
    <dataValidation type="list" allowBlank="1" showInputMessage="1" showErrorMessage="1" promptTitle="Вид школы" prompt="Укажите вид школы" sqref="UEL327695:UEP327695">
      <formula1>$A$21:$A$28</formula1>
    </dataValidation>
    <dataValidation type="list" allowBlank="1" showInputMessage="1" showErrorMessage="1" promptTitle="Вид школы" prompt="Укажите вид школы" sqref="TUP327695:TUT327695">
      <formula1>$A$21:$A$28</formula1>
    </dataValidation>
    <dataValidation type="list" allowBlank="1" showInputMessage="1" showErrorMessage="1" promptTitle="Вид школы" prompt="Укажите вид школы" sqref="TKT327695:TKX327695">
      <formula1>$A$21:$A$28</formula1>
    </dataValidation>
    <dataValidation type="list" allowBlank="1" showInputMessage="1" showErrorMessage="1" promptTitle="Вид школы" prompt="Укажите вид школы" sqref="TAX327695:TBB327695">
      <formula1>$A$21:$A$28</formula1>
    </dataValidation>
    <dataValidation type="list" allowBlank="1" showInputMessage="1" showErrorMessage="1" promptTitle="Вид школы" prompt="Укажите вид школы" sqref="SRB327695:SRF327695">
      <formula1>$A$21:$A$28</formula1>
    </dataValidation>
    <dataValidation type="list" allowBlank="1" showInputMessage="1" showErrorMessage="1" promptTitle="Вид школы" prompt="Укажите вид школы" sqref="SHF327695:SHJ327695">
      <formula1>$A$21:$A$28</formula1>
    </dataValidation>
    <dataValidation type="list" allowBlank="1" showInputMessage="1" showErrorMessage="1" promptTitle="Вид школы" prompt="Укажите вид школы" sqref="RXJ327695:RXN327695">
      <formula1>$A$21:$A$28</formula1>
    </dataValidation>
    <dataValidation type="list" allowBlank="1" showInputMessage="1" showErrorMessage="1" promptTitle="Вид школы" prompt="Укажите вид школы" sqref="RNN327695:RNR327695">
      <formula1>$A$21:$A$28</formula1>
    </dataValidation>
    <dataValidation type="list" allowBlank="1" showInputMessage="1" showErrorMessage="1" promptTitle="Вид школы" prompt="Укажите вид школы" sqref="RDR327695:RDV327695">
      <formula1>$A$21:$A$28</formula1>
    </dataValidation>
    <dataValidation type="list" allowBlank="1" showInputMessage="1" showErrorMessage="1" promptTitle="Вид школы" prompt="Укажите вид школы" sqref="QTV327695:QTZ327695">
      <formula1>$A$21:$A$28</formula1>
    </dataValidation>
    <dataValidation type="list" allowBlank="1" showInputMessage="1" showErrorMessage="1" promptTitle="Вид школы" prompt="Укажите вид школы" sqref="QJZ327695:QKD327695">
      <formula1>$A$21:$A$28</formula1>
    </dataValidation>
    <dataValidation type="list" allowBlank="1" showInputMessage="1" showErrorMessage="1" promptTitle="Вид школы" prompt="Укажите вид школы" sqref="QAD327695:QAH327695">
      <formula1>$A$21:$A$28</formula1>
    </dataValidation>
    <dataValidation type="list" allowBlank="1" showInputMessage="1" showErrorMessage="1" promptTitle="Вид школы" prompt="Укажите вид школы" sqref="PQH327695:PQL327695">
      <formula1>$A$21:$A$28</formula1>
    </dataValidation>
    <dataValidation type="list" allowBlank="1" showInputMessage="1" showErrorMessage="1" promptTitle="Вид школы" prompt="Укажите вид школы" sqref="PGL327695:PGP327695">
      <formula1>$A$21:$A$28</formula1>
    </dataValidation>
    <dataValidation type="list" allowBlank="1" showInputMessage="1" showErrorMessage="1" promptTitle="Вид школы" prompt="Укажите вид школы" sqref="OWP327695:OWT327695">
      <formula1>$A$21:$A$28</formula1>
    </dataValidation>
    <dataValidation type="list" allowBlank="1" showInputMessage="1" showErrorMessage="1" promptTitle="Вид школы" prompt="Укажите вид школы" sqref="OMT327695:OMX327695">
      <formula1>$A$21:$A$28</formula1>
    </dataValidation>
    <dataValidation type="list" allowBlank="1" showInputMessage="1" showErrorMessage="1" promptTitle="Вид школы" prompt="Укажите вид школы" sqref="OCX327695:ODB327695">
      <formula1>$A$21:$A$28</formula1>
    </dataValidation>
    <dataValidation type="list" allowBlank="1" showInputMessage="1" showErrorMessage="1" promptTitle="Вид школы" prompt="Укажите вид школы" sqref="NTB327695:NTF327695">
      <formula1>$A$21:$A$28</formula1>
    </dataValidation>
    <dataValidation type="list" allowBlank="1" showInputMessage="1" showErrorMessage="1" promptTitle="Вид школы" prompt="Укажите вид школы" sqref="NJF327695:NJJ327695">
      <formula1>$A$21:$A$28</formula1>
    </dataValidation>
    <dataValidation type="list" allowBlank="1" showInputMessage="1" showErrorMessage="1" promptTitle="Вид школы" prompt="Укажите вид школы" sqref="MZJ327695:MZN327695">
      <formula1>$A$21:$A$28</formula1>
    </dataValidation>
    <dataValidation type="list" allowBlank="1" showInputMessage="1" showErrorMessage="1" promptTitle="Вид школы" prompt="Укажите вид школы" sqref="MPN327695:MPR327695">
      <formula1>$A$21:$A$28</formula1>
    </dataValidation>
    <dataValidation type="list" allowBlank="1" showInputMessage="1" showErrorMessage="1" promptTitle="Вид школы" prompt="Укажите вид школы" sqref="MFR327695:MFV327695">
      <formula1>$A$21:$A$28</formula1>
    </dataValidation>
    <dataValidation type="list" allowBlank="1" showInputMessage="1" showErrorMessage="1" promptTitle="Вид школы" prompt="Укажите вид школы" sqref="LVV327695:LVZ327695">
      <formula1>$A$21:$A$28</formula1>
    </dataValidation>
    <dataValidation type="list" allowBlank="1" showInputMessage="1" showErrorMessage="1" promptTitle="Вид школы" prompt="Укажите вид школы" sqref="LLZ327695:LMD327695">
      <formula1>$A$21:$A$28</formula1>
    </dataValidation>
    <dataValidation type="list" allowBlank="1" showInputMessage="1" showErrorMessage="1" promptTitle="Вид школы" prompt="Укажите вид школы" sqref="LCD327695:LCH327695">
      <formula1>$A$21:$A$28</formula1>
    </dataValidation>
    <dataValidation type="list" allowBlank="1" showInputMessage="1" showErrorMessage="1" promptTitle="Вид школы" prompt="Укажите вид школы" sqref="KSH327695:KSL327695">
      <formula1>$A$21:$A$28</formula1>
    </dataValidation>
    <dataValidation type="list" allowBlank="1" showInputMessage="1" showErrorMessage="1" promptTitle="Вид школы" prompt="Укажите вид школы" sqref="KIL327695:KIP327695">
      <formula1>$A$21:$A$28</formula1>
    </dataValidation>
    <dataValidation type="list" allowBlank="1" showInputMessage="1" showErrorMessage="1" promptTitle="Вид школы" prompt="Укажите вид школы" sqref="JYP327695:JYT327695">
      <formula1>$A$21:$A$28</formula1>
    </dataValidation>
    <dataValidation type="list" allowBlank="1" showInputMessage="1" showErrorMessage="1" promptTitle="Вид школы" prompt="Укажите вид школы" sqref="JOT327695:JOX327695">
      <formula1>$A$21:$A$28</formula1>
    </dataValidation>
    <dataValidation type="list" allowBlank="1" showInputMessage="1" showErrorMessage="1" promptTitle="Вид школы" prompt="Укажите вид школы" sqref="JEX327695:JFB327695">
      <formula1>$A$21:$A$28</formula1>
    </dataValidation>
    <dataValidation type="list" allowBlank="1" showInputMessage="1" showErrorMessage="1" promptTitle="Вид школы" prompt="Укажите вид школы" sqref="IVB327695:IVF327695">
      <formula1>$A$21:$A$28</formula1>
    </dataValidation>
    <dataValidation type="list" allowBlank="1" showInputMessage="1" showErrorMessage="1" promptTitle="Вид школы" prompt="Укажите вид школы" sqref="ILF327695:ILJ327695">
      <formula1>$A$21:$A$28</formula1>
    </dataValidation>
    <dataValidation type="list" allowBlank="1" showInputMessage="1" showErrorMessage="1" promptTitle="Вид школы" prompt="Укажите вид школы" sqref="IBJ327695:IBN327695">
      <formula1>$A$21:$A$28</formula1>
    </dataValidation>
    <dataValidation type="list" allowBlank="1" showInputMessage="1" showErrorMessage="1" promptTitle="Вид школы" prompt="Укажите вид школы" sqref="HRN327695:HRR327695">
      <formula1>$A$21:$A$28</formula1>
    </dataValidation>
    <dataValidation type="list" allowBlank="1" showInputMessage="1" showErrorMessage="1" promptTitle="Вид школы" prompt="Укажите вид школы" sqref="HHR327695:HHV327695">
      <formula1>$A$21:$A$28</formula1>
    </dataValidation>
    <dataValidation type="list" allowBlank="1" showInputMessage="1" showErrorMessage="1" promptTitle="Вид школы" prompt="Укажите вид школы" sqref="GXV327695:GXZ327695">
      <formula1>$A$21:$A$28</formula1>
    </dataValidation>
    <dataValidation type="list" allowBlank="1" showInputMessage="1" showErrorMessage="1" promptTitle="Вид школы" prompt="Укажите вид школы" sqref="GNZ327695:GOD327695">
      <formula1>$A$21:$A$28</formula1>
    </dataValidation>
    <dataValidation type="list" allowBlank="1" showInputMessage="1" showErrorMessage="1" promptTitle="Вид школы" prompt="Укажите вид школы" sqref="GED327695:GEH327695">
      <formula1>$A$21:$A$28</formula1>
    </dataValidation>
    <dataValidation type="list" allowBlank="1" showInputMessage="1" showErrorMessage="1" promptTitle="Вид школы" prompt="Укажите вид школы" sqref="FUH327695:FUL327695">
      <formula1>$A$21:$A$28</formula1>
    </dataValidation>
    <dataValidation type="list" allowBlank="1" showInputMessage="1" showErrorMessage="1" promptTitle="Вид школы" prompt="Укажите вид школы" sqref="FKL327695:FKP327695">
      <formula1>$A$21:$A$28</formula1>
    </dataValidation>
    <dataValidation type="list" allowBlank="1" showInputMessage="1" showErrorMessage="1" promptTitle="Вид школы" prompt="Укажите вид школы" sqref="FAP327695:FAT327695">
      <formula1>$A$21:$A$28</formula1>
    </dataValidation>
    <dataValidation type="list" allowBlank="1" showInputMessage="1" showErrorMessage="1" promptTitle="Вид школы" prompt="Укажите вид школы" sqref="EQT327695:EQX327695">
      <formula1>$A$21:$A$28</formula1>
    </dataValidation>
    <dataValidation type="list" allowBlank="1" showInputMessage="1" showErrorMessage="1" promptTitle="Вид школы" prompt="Укажите вид школы" sqref="EGX327695:EHB327695">
      <formula1>$A$21:$A$28</formula1>
    </dataValidation>
    <dataValidation type="list" allowBlank="1" showInputMessage="1" showErrorMessage="1" promptTitle="Вид школы" prompt="Укажите вид школы" sqref="DXB327695:DXF327695">
      <formula1>$A$21:$A$28</formula1>
    </dataValidation>
    <dataValidation type="list" allowBlank="1" showInputMessage="1" showErrorMessage="1" promptTitle="Вид школы" prompt="Укажите вид школы" sqref="DNF327695:DNJ327695">
      <formula1>$A$21:$A$28</formula1>
    </dataValidation>
    <dataValidation type="list" allowBlank="1" showInputMessage="1" showErrorMessage="1" promptTitle="Вид школы" prompt="Укажите вид школы" sqref="DDJ327695:DDN327695">
      <formula1>$A$21:$A$28</formula1>
    </dataValidation>
    <dataValidation type="list" allowBlank="1" showInputMessage="1" showErrorMessage="1" promptTitle="Вид школы" prompt="Укажите вид школы" sqref="CTN327695:CTR327695">
      <formula1>$A$21:$A$28</formula1>
    </dataValidation>
    <dataValidation type="list" allowBlank="1" showInputMessage="1" showErrorMessage="1" promptTitle="Вид школы" prompt="Укажите вид школы" sqref="CJR327695:CJV327695">
      <formula1>$A$21:$A$28</formula1>
    </dataValidation>
    <dataValidation type="list" allowBlank="1" showInputMessage="1" showErrorMessage="1" promptTitle="Вид школы" prompt="Укажите вид школы" sqref="BZV327695:BZZ327695">
      <formula1>$A$21:$A$28</formula1>
    </dataValidation>
    <dataValidation type="list" allowBlank="1" showInputMessage="1" showErrorMessage="1" promptTitle="Вид школы" prompt="Укажите вид школы" sqref="BPZ327695:BQD327695">
      <formula1>$A$21:$A$28</formula1>
    </dataValidation>
    <dataValidation type="list" allowBlank="1" showInputMessage="1" showErrorMessage="1" promptTitle="Вид школы" prompt="Укажите вид школы" sqref="BGD327695:BGH327695">
      <formula1>$A$21:$A$28</formula1>
    </dataValidation>
    <dataValidation type="list" allowBlank="1" showInputMessage="1" showErrorMessage="1" promptTitle="Вид школы" prompt="Укажите вид школы" sqref="AWH327695:AWL327695">
      <formula1>$A$21:$A$28</formula1>
    </dataValidation>
    <dataValidation type="list" allowBlank="1" showInputMessage="1" showErrorMessage="1" promptTitle="Вид школы" prompt="Укажите вид школы" sqref="AML327695:AMP327695">
      <formula1>$A$21:$A$28</formula1>
    </dataValidation>
    <dataValidation type="list" allowBlank="1" showInputMessage="1" showErrorMessage="1" promptTitle="Вид школы" prompt="Укажите вид школы" sqref="ACP327695:ACT327695">
      <formula1>$A$21:$A$28</formula1>
    </dataValidation>
    <dataValidation type="list" allowBlank="1" showInputMessage="1" showErrorMessage="1" promptTitle="Вид школы" prompt="Укажите вид школы" sqref="ST327695:SX327695">
      <formula1>$A$21:$A$28</formula1>
    </dataValidation>
    <dataValidation type="list" allowBlank="1" showInputMessage="1" showErrorMessage="1" promptTitle="Вид школы" prompt="Укажите вид школы" sqref="IX327695:JB327695">
      <formula1>$A$21:$A$28</formula1>
    </dataValidation>
    <dataValidation type="list" allowBlank="1" showInputMessage="1" showErrorMessage="1" promptTitle="Вид школы" prompt="Укажите вид школы" sqref="B327695:F327695">
      <formula1>$A$21:$A$28</formula1>
    </dataValidation>
    <dataValidation type="list" allowBlank="1" showInputMessage="1" showErrorMessage="1" promptTitle="Вид школы" prompt="Укажите вид школы" sqref="WVJ262159:WVN262159">
      <formula1>$A$21:$A$28</formula1>
    </dataValidation>
    <dataValidation type="list" allowBlank="1" showInputMessage="1" showErrorMessage="1" promptTitle="Вид школы" prompt="Укажите вид школы" sqref="WLN262159:WLR262159">
      <formula1>$A$21:$A$28</formula1>
    </dataValidation>
    <dataValidation type="list" allowBlank="1" showInputMessage="1" showErrorMessage="1" promptTitle="Вид школы" prompt="Укажите вид школы" sqref="WBR262159:WBV262159">
      <formula1>$A$21:$A$28</formula1>
    </dataValidation>
    <dataValidation type="list" allowBlank="1" showInputMessage="1" showErrorMessage="1" promptTitle="Вид школы" prompt="Укажите вид школы" sqref="VRV262159:VRZ262159">
      <formula1>$A$21:$A$28</formula1>
    </dataValidation>
    <dataValidation type="list" allowBlank="1" showInputMessage="1" showErrorMessage="1" promptTitle="Вид школы" prompt="Укажите вид школы" sqref="VHZ262159:VID262159">
      <formula1>$A$21:$A$28</formula1>
    </dataValidation>
    <dataValidation type="list" allowBlank="1" showInputMessage="1" showErrorMessage="1" promptTitle="Вид школы" prompt="Укажите вид школы" sqref="UYD262159:UYH262159">
      <formula1>$A$21:$A$28</formula1>
    </dataValidation>
    <dataValidation type="list" allowBlank="1" showInputMessage="1" showErrorMessage="1" promptTitle="Вид школы" prompt="Укажите вид школы" sqref="UOH262159:UOL262159">
      <formula1>$A$21:$A$28</formula1>
    </dataValidation>
    <dataValidation type="list" allowBlank="1" showInputMessage="1" showErrorMessage="1" promptTitle="Вид школы" prompt="Укажите вид школы" sqref="UEL262159:UEP262159">
      <formula1>$A$21:$A$28</formula1>
    </dataValidation>
    <dataValidation type="list" allowBlank="1" showInputMessage="1" showErrorMessage="1" promptTitle="Вид школы" prompt="Укажите вид школы" sqref="TUP262159:TUT262159">
      <formula1>$A$21:$A$28</formula1>
    </dataValidation>
    <dataValidation type="list" allowBlank="1" showInputMessage="1" showErrorMessage="1" promptTitle="Вид школы" prompt="Укажите вид школы" sqref="TKT262159:TKX262159">
      <formula1>$A$21:$A$28</formula1>
    </dataValidation>
    <dataValidation type="list" allowBlank="1" showInputMessage="1" showErrorMessage="1" promptTitle="Вид школы" prompt="Укажите вид школы" sqref="TAX262159:TBB262159">
      <formula1>$A$21:$A$28</formula1>
    </dataValidation>
    <dataValidation type="list" allowBlank="1" showInputMessage="1" showErrorMessage="1" promptTitle="Вид школы" prompt="Укажите вид школы" sqref="SRB262159:SRF262159">
      <formula1>$A$21:$A$28</formula1>
    </dataValidation>
    <dataValidation type="list" allowBlank="1" showInputMessage="1" showErrorMessage="1" promptTitle="Вид школы" prompt="Укажите вид школы" sqref="SHF262159:SHJ262159">
      <formula1>$A$21:$A$28</formula1>
    </dataValidation>
    <dataValidation type="list" allowBlank="1" showInputMessage="1" showErrorMessage="1" promptTitle="Вид школы" prompt="Укажите вид школы" sqref="RXJ262159:RXN262159">
      <formula1>$A$21:$A$28</formula1>
    </dataValidation>
    <dataValidation type="list" allowBlank="1" showInputMessage="1" showErrorMessage="1" promptTitle="Вид школы" prompt="Укажите вид школы" sqref="RNN262159:RNR262159">
      <formula1>$A$21:$A$28</formula1>
    </dataValidation>
    <dataValidation type="list" allowBlank="1" showInputMessage="1" showErrorMessage="1" promptTitle="Вид школы" prompt="Укажите вид школы" sqref="RDR262159:RDV262159">
      <formula1>$A$21:$A$28</formula1>
    </dataValidation>
    <dataValidation type="list" allowBlank="1" showInputMessage="1" showErrorMessage="1" promptTitle="Вид школы" prompt="Укажите вид школы" sqref="QTV262159:QTZ262159">
      <formula1>$A$21:$A$28</formula1>
    </dataValidation>
    <dataValidation type="list" allowBlank="1" showInputMessage="1" showErrorMessage="1" promptTitle="Вид школы" prompt="Укажите вид школы" sqref="QJZ262159:QKD262159">
      <formula1>$A$21:$A$28</formula1>
    </dataValidation>
    <dataValidation type="list" allowBlank="1" showInputMessage="1" showErrorMessage="1" promptTitle="Вид школы" prompt="Укажите вид школы" sqref="QAD262159:QAH262159">
      <formula1>$A$21:$A$28</formula1>
    </dataValidation>
    <dataValidation type="list" allowBlank="1" showInputMessage="1" showErrorMessage="1" promptTitle="Вид школы" prompt="Укажите вид школы" sqref="PQH262159:PQL262159">
      <formula1>$A$21:$A$28</formula1>
    </dataValidation>
    <dataValidation type="list" allowBlank="1" showInputMessage="1" showErrorMessage="1" promptTitle="Вид школы" prompt="Укажите вид школы" sqref="PGL262159:PGP262159">
      <formula1>$A$21:$A$28</formula1>
    </dataValidation>
    <dataValidation type="list" allowBlank="1" showInputMessage="1" showErrorMessage="1" promptTitle="Вид школы" prompt="Укажите вид школы" sqref="OWP262159:OWT262159">
      <formula1>$A$21:$A$28</formula1>
    </dataValidation>
    <dataValidation type="list" allowBlank="1" showInputMessage="1" showErrorMessage="1" promptTitle="Вид школы" prompt="Укажите вид школы" sqref="OMT262159:OMX262159">
      <formula1>$A$21:$A$28</formula1>
    </dataValidation>
    <dataValidation type="list" allowBlank="1" showInputMessage="1" showErrorMessage="1" promptTitle="Вид школы" prompt="Укажите вид школы" sqref="OCX262159:ODB262159">
      <formula1>$A$21:$A$28</formula1>
    </dataValidation>
    <dataValidation type="list" allowBlank="1" showInputMessage="1" showErrorMessage="1" promptTitle="Вид школы" prompt="Укажите вид школы" sqref="NTB262159:NTF262159">
      <formula1>$A$21:$A$28</formula1>
    </dataValidation>
    <dataValidation type="list" allowBlank="1" showInputMessage="1" showErrorMessage="1" promptTitle="Вид школы" prompt="Укажите вид школы" sqref="NJF262159:NJJ262159">
      <formula1>$A$21:$A$28</formula1>
    </dataValidation>
    <dataValidation type="list" allowBlank="1" showInputMessage="1" showErrorMessage="1" promptTitle="Вид школы" prompt="Укажите вид школы" sqref="MZJ262159:MZN262159">
      <formula1>$A$21:$A$28</formula1>
    </dataValidation>
    <dataValidation type="list" allowBlank="1" showInputMessage="1" showErrorMessage="1" promptTitle="Вид школы" prompt="Укажите вид школы" sqref="MPN262159:MPR262159">
      <formula1>$A$21:$A$28</formula1>
    </dataValidation>
    <dataValidation type="list" allowBlank="1" showInputMessage="1" showErrorMessage="1" promptTitle="Вид школы" prompt="Укажите вид школы" sqref="MFR262159:MFV262159">
      <formula1>$A$21:$A$28</formula1>
    </dataValidation>
    <dataValidation type="list" allowBlank="1" showInputMessage="1" showErrorMessage="1" promptTitle="Вид школы" prompt="Укажите вид школы" sqref="LVV262159:LVZ262159">
      <formula1>$A$21:$A$28</formula1>
    </dataValidation>
    <dataValidation type="list" allowBlank="1" showInputMessage="1" showErrorMessage="1" promptTitle="Вид школы" prompt="Укажите вид школы" sqref="LLZ262159:LMD262159">
      <formula1>$A$21:$A$28</formula1>
    </dataValidation>
    <dataValidation type="list" allowBlank="1" showInputMessage="1" showErrorMessage="1" promptTitle="Вид школы" prompt="Укажите вид школы" sqref="LCD262159:LCH262159">
      <formula1>$A$21:$A$28</formula1>
    </dataValidation>
    <dataValidation type="list" allowBlank="1" showInputMessage="1" showErrorMessage="1" promptTitle="Вид школы" prompt="Укажите вид школы" sqref="KSH262159:KSL262159">
      <formula1>$A$21:$A$28</formula1>
    </dataValidation>
    <dataValidation type="list" allowBlank="1" showInputMessage="1" showErrorMessage="1" promptTitle="Вид школы" prompt="Укажите вид школы" sqref="KIL262159:KIP262159">
      <formula1>$A$21:$A$28</formula1>
    </dataValidation>
    <dataValidation type="list" allowBlank="1" showInputMessage="1" showErrorMessage="1" promptTitle="Вид школы" prompt="Укажите вид школы" sqref="JYP262159:JYT262159">
      <formula1>$A$21:$A$28</formula1>
    </dataValidation>
    <dataValidation type="list" allowBlank="1" showInputMessage="1" showErrorMessage="1" promptTitle="Вид школы" prompt="Укажите вид школы" sqref="JOT262159:JOX262159">
      <formula1>$A$21:$A$28</formula1>
    </dataValidation>
    <dataValidation type="list" allowBlank="1" showInputMessage="1" showErrorMessage="1" promptTitle="Вид школы" prompt="Укажите вид школы" sqref="JEX262159:JFB262159">
      <formula1>$A$21:$A$28</formula1>
    </dataValidation>
    <dataValidation type="list" allowBlank="1" showInputMessage="1" showErrorMessage="1" promptTitle="Вид школы" prompt="Укажите вид школы" sqref="IVB262159:IVF262159">
      <formula1>$A$21:$A$28</formula1>
    </dataValidation>
    <dataValidation type="list" allowBlank="1" showInputMessage="1" showErrorMessage="1" promptTitle="Вид школы" prompt="Укажите вид школы" sqref="ILF262159:ILJ262159">
      <formula1>$A$21:$A$28</formula1>
    </dataValidation>
    <dataValidation type="list" allowBlank="1" showInputMessage="1" showErrorMessage="1" promptTitle="Вид школы" prompt="Укажите вид школы" sqref="IBJ262159:IBN262159">
      <formula1>$A$21:$A$28</formula1>
    </dataValidation>
    <dataValidation type="list" allowBlank="1" showInputMessage="1" showErrorMessage="1" promptTitle="Вид школы" prompt="Укажите вид школы" sqref="HRN262159:HRR262159">
      <formula1>$A$21:$A$28</formula1>
    </dataValidation>
    <dataValidation type="list" allowBlank="1" showInputMessage="1" showErrorMessage="1" promptTitle="Вид школы" prompt="Укажите вид школы" sqref="HHR262159:HHV262159">
      <formula1>$A$21:$A$28</formula1>
    </dataValidation>
    <dataValidation type="list" allowBlank="1" showInputMessage="1" showErrorMessage="1" promptTitle="Вид школы" prompt="Укажите вид школы" sqref="GXV262159:GXZ262159">
      <formula1>$A$21:$A$28</formula1>
    </dataValidation>
    <dataValidation type="list" allowBlank="1" showInputMessage="1" showErrorMessage="1" promptTitle="Вид школы" prompt="Укажите вид школы" sqref="GNZ262159:GOD262159">
      <formula1>$A$21:$A$28</formula1>
    </dataValidation>
    <dataValidation type="list" allowBlank="1" showInputMessage="1" showErrorMessage="1" promptTitle="Вид школы" prompt="Укажите вид школы" sqref="GED262159:GEH262159">
      <formula1>$A$21:$A$28</formula1>
    </dataValidation>
    <dataValidation type="list" allowBlank="1" showInputMessage="1" showErrorMessage="1" promptTitle="Вид школы" prompt="Укажите вид школы" sqref="FUH262159:FUL262159">
      <formula1>$A$21:$A$28</formula1>
    </dataValidation>
    <dataValidation type="list" allowBlank="1" showInputMessage="1" showErrorMessage="1" promptTitle="Вид школы" prompt="Укажите вид школы" sqref="FKL262159:FKP262159">
      <formula1>$A$21:$A$28</formula1>
    </dataValidation>
    <dataValidation type="list" allowBlank="1" showInputMessage="1" showErrorMessage="1" promptTitle="Вид школы" prompt="Укажите вид школы" sqref="FAP262159:FAT262159">
      <formula1>$A$21:$A$28</formula1>
    </dataValidation>
    <dataValidation type="list" allowBlank="1" showInputMessage="1" showErrorMessage="1" promptTitle="Вид школы" prompt="Укажите вид школы" sqref="EQT262159:EQX262159">
      <formula1>$A$21:$A$28</formula1>
    </dataValidation>
    <dataValidation type="list" allowBlank="1" showInputMessage="1" showErrorMessage="1" promptTitle="Вид школы" prompt="Укажите вид школы" sqref="EGX262159:EHB262159">
      <formula1>$A$21:$A$28</formula1>
    </dataValidation>
    <dataValidation type="list" allowBlank="1" showInputMessage="1" showErrorMessage="1" promptTitle="Вид школы" prompt="Укажите вид школы" sqref="DXB262159:DXF262159">
      <formula1>$A$21:$A$28</formula1>
    </dataValidation>
    <dataValidation type="list" allowBlank="1" showInputMessage="1" showErrorMessage="1" promptTitle="Вид школы" prompt="Укажите вид школы" sqref="DNF262159:DNJ262159">
      <formula1>$A$21:$A$28</formula1>
    </dataValidation>
    <dataValidation type="list" allowBlank="1" showInputMessage="1" showErrorMessage="1" promptTitle="Вид школы" prompt="Укажите вид школы" sqref="DDJ262159:DDN262159">
      <formula1>$A$21:$A$28</formula1>
    </dataValidation>
    <dataValidation type="list" allowBlank="1" showInputMessage="1" showErrorMessage="1" promptTitle="Вид школы" prompt="Укажите вид школы" sqref="CTN262159:CTR262159">
      <formula1>$A$21:$A$28</formula1>
    </dataValidation>
    <dataValidation type="list" allowBlank="1" showInputMessage="1" showErrorMessage="1" promptTitle="Вид школы" prompt="Укажите вид школы" sqref="CJR262159:CJV262159">
      <formula1>$A$21:$A$28</formula1>
    </dataValidation>
    <dataValidation type="list" allowBlank="1" showInputMessage="1" showErrorMessage="1" promptTitle="Вид школы" prompt="Укажите вид школы" sqref="BZV262159:BZZ262159">
      <formula1>$A$21:$A$28</formula1>
    </dataValidation>
    <dataValidation type="list" allowBlank="1" showInputMessage="1" showErrorMessage="1" promptTitle="Вид школы" prompt="Укажите вид школы" sqref="BPZ262159:BQD262159">
      <formula1>$A$21:$A$28</formula1>
    </dataValidation>
    <dataValidation type="list" allowBlank="1" showInputMessage="1" showErrorMessage="1" promptTitle="Вид школы" prompt="Укажите вид школы" sqref="BGD262159:BGH262159">
      <formula1>$A$21:$A$28</formula1>
    </dataValidation>
    <dataValidation type="list" allowBlank="1" showInputMessage="1" showErrorMessage="1" promptTitle="Вид школы" prompt="Укажите вид школы" sqref="AWH262159:AWL262159">
      <formula1>$A$21:$A$28</formula1>
    </dataValidation>
    <dataValidation type="list" allowBlank="1" showInputMessage="1" showErrorMessage="1" promptTitle="Вид школы" prompt="Укажите вид школы" sqref="AML262159:AMP262159">
      <formula1>$A$21:$A$28</formula1>
    </dataValidation>
    <dataValidation type="list" allowBlank="1" showInputMessage="1" showErrorMessage="1" promptTitle="Вид школы" prompt="Укажите вид школы" sqref="ACP262159:ACT262159">
      <formula1>$A$21:$A$28</formula1>
    </dataValidation>
    <dataValidation type="list" allowBlank="1" showInputMessage="1" showErrorMessage="1" promptTitle="Вид школы" prompt="Укажите вид школы" sqref="ST262159:SX262159">
      <formula1>$A$21:$A$28</formula1>
    </dataValidation>
    <dataValidation type="list" allowBlank="1" showInputMessage="1" showErrorMessage="1" promptTitle="Вид школы" prompt="Укажите вид школы" sqref="IX262159:JB262159">
      <formula1>$A$21:$A$28</formula1>
    </dataValidation>
    <dataValidation type="list" allowBlank="1" showInputMessage="1" showErrorMessage="1" promptTitle="Вид школы" prompt="Укажите вид школы" sqref="B262159:F262159">
      <formula1>$A$21:$A$28</formula1>
    </dataValidation>
    <dataValidation type="list" allowBlank="1" showInputMessage="1" showErrorMessage="1" promptTitle="Вид школы" prompt="Укажите вид школы" sqref="WVJ196623:WVN196623">
      <formula1>$A$21:$A$28</formula1>
    </dataValidation>
    <dataValidation type="list" allowBlank="1" showInputMessage="1" showErrorMessage="1" promptTitle="Вид школы" prompt="Укажите вид школы" sqref="WLN196623:WLR196623">
      <formula1>$A$21:$A$28</formula1>
    </dataValidation>
    <dataValidation type="list" allowBlank="1" showInputMessage="1" showErrorMessage="1" promptTitle="Вид школы" prompt="Укажите вид школы" sqref="WBR196623:WBV196623">
      <formula1>$A$21:$A$28</formula1>
    </dataValidation>
    <dataValidation type="list" allowBlank="1" showInputMessage="1" showErrorMessage="1" promptTitle="Вид школы" prompt="Укажите вид школы" sqref="VRV196623:VRZ196623">
      <formula1>$A$21:$A$28</formula1>
    </dataValidation>
    <dataValidation type="list" allowBlank="1" showInputMessage="1" showErrorMessage="1" promptTitle="Вид школы" prompt="Укажите вид школы" sqref="VHZ196623:VID196623">
      <formula1>$A$21:$A$28</formula1>
    </dataValidation>
    <dataValidation type="list" allowBlank="1" showInputMessage="1" showErrorMessage="1" promptTitle="Вид школы" prompt="Укажите вид школы" sqref="UYD196623:UYH196623">
      <formula1>$A$21:$A$28</formula1>
    </dataValidation>
    <dataValidation type="list" allowBlank="1" showInputMessage="1" showErrorMessage="1" promptTitle="Вид школы" prompt="Укажите вид школы" sqref="UOH196623:UOL196623">
      <formula1>$A$21:$A$28</formula1>
    </dataValidation>
    <dataValidation type="list" allowBlank="1" showInputMessage="1" showErrorMessage="1" promptTitle="Вид школы" prompt="Укажите вид школы" sqref="UEL196623:UEP196623">
      <formula1>$A$21:$A$28</formula1>
    </dataValidation>
    <dataValidation type="list" allowBlank="1" showInputMessage="1" showErrorMessage="1" promptTitle="Вид школы" prompt="Укажите вид школы" sqref="TUP196623:TUT196623">
      <formula1>$A$21:$A$28</formula1>
    </dataValidation>
    <dataValidation type="list" allowBlank="1" showInputMessage="1" showErrorMessage="1" promptTitle="Вид школы" prompt="Укажите вид школы" sqref="TKT196623:TKX196623">
      <formula1>$A$21:$A$28</formula1>
    </dataValidation>
    <dataValidation type="list" allowBlank="1" showInputMessage="1" showErrorMessage="1" promptTitle="Вид школы" prompt="Укажите вид школы" sqref="TAX196623:TBB196623">
      <formula1>$A$21:$A$28</formula1>
    </dataValidation>
    <dataValidation type="list" allowBlank="1" showInputMessage="1" showErrorMessage="1" promptTitle="Вид школы" prompt="Укажите вид школы" sqref="SRB196623:SRF196623">
      <formula1>$A$21:$A$28</formula1>
    </dataValidation>
    <dataValidation type="list" allowBlank="1" showInputMessage="1" showErrorMessage="1" promptTitle="Вид школы" prompt="Укажите вид школы" sqref="SHF196623:SHJ196623">
      <formula1>$A$21:$A$28</formula1>
    </dataValidation>
    <dataValidation type="list" allowBlank="1" showInputMessage="1" showErrorMessage="1" promptTitle="Вид школы" prompt="Укажите вид школы" sqref="RXJ196623:RXN196623">
      <formula1>$A$21:$A$28</formula1>
    </dataValidation>
    <dataValidation type="list" allowBlank="1" showInputMessage="1" showErrorMessage="1" promptTitle="Вид школы" prompt="Укажите вид школы" sqref="RNN196623:RNR196623">
      <formula1>$A$21:$A$28</formula1>
    </dataValidation>
    <dataValidation type="list" allowBlank="1" showInputMessage="1" showErrorMessage="1" promptTitle="Вид школы" prompt="Укажите вид школы" sqref="RDR196623:RDV196623">
      <formula1>$A$21:$A$28</formula1>
    </dataValidation>
    <dataValidation type="list" allowBlank="1" showInputMessage="1" showErrorMessage="1" promptTitle="Вид школы" prompt="Укажите вид школы" sqref="QTV196623:QTZ196623">
      <formula1>$A$21:$A$28</formula1>
    </dataValidation>
    <dataValidation type="list" allowBlank="1" showInputMessage="1" showErrorMessage="1" promptTitle="Вид школы" prompt="Укажите вид школы" sqref="QJZ196623:QKD196623">
      <formula1>$A$21:$A$28</formula1>
    </dataValidation>
    <dataValidation type="list" allowBlank="1" showInputMessage="1" showErrorMessage="1" promptTitle="Вид школы" prompt="Укажите вид школы" sqref="QAD196623:QAH196623">
      <formula1>$A$21:$A$28</formula1>
    </dataValidation>
    <dataValidation type="list" allowBlank="1" showInputMessage="1" showErrorMessage="1" promptTitle="Вид школы" prompt="Укажите вид школы" sqref="PQH196623:PQL196623">
      <formula1>$A$21:$A$28</formula1>
    </dataValidation>
    <dataValidation type="list" allowBlank="1" showInputMessage="1" showErrorMessage="1" promptTitle="Вид школы" prompt="Укажите вид школы" sqref="PGL196623:PGP196623">
      <formula1>$A$21:$A$28</formula1>
    </dataValidation>
    <dataValidation type="list" allowBlank="1" showInputMessage="1" showErrorMessage="1" promptTitle="Вид школы" prompt="Укажите вид школы" sqref="OWP196623:OWT196623">
      <formula1>$A$21:$A$28</formula1>
    </dataValidation>
    <dataValidation type="list" allowBlank="1" showInputMessage="1" showErrorMessage="1" promptTitle="Вид школы" prompt="Укажите вид школы" sqref="OMT196623:OMX196623">
      <formula1>$A$21:$A$28</formula1>
    </dataValidation>
    <dataValidation type="list" allowBlank="1" showInputMessage="1" showErrorMessage="1" promptTitle="Вид школы" prompt="Укажите вид школы" sqref="OCX196623:ODB196623">
      <formula1>$A$21:$A$28</formula1>
    </dataValidation>
    <dataValidation type="list" allowBlank="1" showInputMessage="1" showErrorMessage="1" promptTitle="Вид школы" prompt="Укажите вид школы" sqref="NTB196623:NTF196623">
      <formula1>$A$21:$A$28</formula1>
    </dataValidation>
    <dataValidation type="list" allowBlank="1" showInputMessage="1" showErrorMessage="1" promptTitle="Вид школы" prompt="Укажите вид школы" sqref="NJF196623:NJJ196623">
      <formula1>$A$21:$A$28</formula1>
    </dataValidation>
    <dataValidation type="list" allowBlank="1" showInputMessage="1" showErrorMessage="1" promptTitle="Вид школы" prompt="Укажите вид школы" sqref="MZJ196623:MZN196623">
      <formula1>$A$21:$A$28</formula1>
    </dataValidation>
    <dataValidation type="list" allowBlank="1" showInputMessage="1" showErrorMessage="1" promptTitle="Вид школы" prompt="Укажите вид школы" sqref="MPN196623:MPR196623">
      <formula1>$A$21:$A$28</formula1>
    </dataValidation>
    <dataValidation type="list" allowBlank="1" showInputMessage="1" showErrorMessage="1" promptTitle="Вид школы" prompt="Укажите вид школы" sqref="MFR196623:MFV196623">
      <formula1>$A$21:$A$28</formula1>
    </dataValidation>
    <dataValidation type="list" allowBlank="1" showInputMessage="1" showErrorMessage="1" promptTitle="Вид школы" prompt="Укажите вид школы" sqref="LVV196623:LVZ196623">
      <formula1>$A$21:$A$28</formula1>
    </dataValidation>
    <dataValidation type="list" allowBlank="1" showInputMessage="1" showErrorMessage="1" promptTitle="Вид школы" prompt="Укажите вид школы" sqref="LLZ196623:LMD196623">
      <formula1>$A$21:$A$28</formula1>
    </dataValidation>
    <dataValidation type="list" allowBlank="1" showInputMessage="1" showErrorMessage="1" promptTitle="Вид школы" prompt="Укажите вид школы" sqref="LCD196623:LCH196623">
      <formula1>$A$21:$A$28</formula1>
    </dataValidation>
    <dataValidation type="list" allowBlank="1" showInputMessage="1" showErrorMessage="1" promptTitle="Вид школы" prompt="Укажите вид школы" sqref="KSH196623:KSL196623">
      <formula1>$A$21:$A$28</formula1>
    </dataValidation>
    <dataValidation type="list" allowBlank="1" showInputMessage="1" showErrorMessage="1" promptTitle="Вид школы" prompt="Укажите вид школы" sqref="KIL196623:KIP196623">
      <formula1>$A$21:$A$28</formula1>
    </dataValidation>
    <dataValidation type="list" allowBlank="1" showInputMessage="1" showErrorMessage="1" promptTitle="Вид школы" prompt="Укажите вид школы" sqref="JYP196623:JYT196623">
      <formula1>$A$21:$A$28</formula1>
    </dataValidation>
    <dataValidation type="list" allowBlank="1" showInputMessage="1" showErrorMessage="1" promptTitle="Вид школы" prompt="Укажите вид школы" sqref="JOT196623:JOX196623">
      <formula1>$A$21:$A$28</formula1>
    </dataValidation>
    <dataValidation type="list" allowBlank="1" showInputMessage="1" showErrorMessage="1" promptTitle="Вид школы" prompt="Укажите вид школы" sqref="JEX196623:JFB196623">
      <formula1>$A$21:$A$28</formula1>
    </dataValidation>
    <dataValidation type="list" allowBlank="1" showInputMessage="1" showErrorMessage="1" promptTitle="Вид школы" prompt="Укажите вид школы" sqref="IVB196623:IVF196623">
      <formula1>$A$21:$A$28</formula1>
    </dataValidation>
    <dataValidation type="list" allowBlank="1" showInputMessage="1" showErrorMessage="1" promptTitle="Вид школы" prompt="Укажите вид школы" sqref="ILF196623:ILJ196623">
      <formula1>$A$21:$A$28</formula1>
    </dataValidation>
    <dataValidation type="list" allowBlank="1" showInputMessage="1" showErrorMessage="1" promptTitle="Вид школы" prompt="Укажите вид школы" sqref="IBJ196623:IBN196623">
      <formula1>$A$21:$A$28</formula1>
    </dataValidation>
    <dataValidation type="list" allowBlank="1" showInputMessage="1" showErrorMessage="1" promptTitle="Вид школы" prompt="Укажите вид школы" sqref="HRN196623:HRR196623">
      <formula1>$A$21:$A$28</formula1>
    </dataValidation>
    <dataValidation type="list" allowBlank="1" showInputMessage="1" showErrorMessage="1" promptTitle="Вид школы" prompt="Укажите вид школы" sqref="HHR196623:HHV196623">
      <formula1>$A$21:$A$28</formula1>
    </dataValidation>
    <dataValidation type="list" allowBlank="1" showInputMessage="1" showErrorMessage="1" promptTitle="Вид школы" prompt="Укажите вид школы" sqref="GXV196623:GXZ196623">
      <formula1>$A$21:$A$28</formula1>
    </dataValidation>
    <dataValidation type="list" allowBlank="1" showInputMessage="1" showErrorMessage="1" promptTitle="Вид школы" prompt="Укажите вид школы" sqref="GNZ196623:GOD196623">
      <formula1>$A$21:$A$28</formula1>
    </dataValidation>
    <dataValidation type="list" allowBlank="1" showInputMessage="1" showErrorMessage="1" promptTitle="Вид школы" prompt="Укажите вид школы" sqref="GED196623:GEH196623">
      <formula1>$A$21:$A$28</formula1>
    </dataValidation>
    <dataValidation type="list" allowBlank="1" showInputMessage="1" showErrorMessage="1" promptTitle="Вид школы" prompt="Укажите вид школы" sqref="FUH196623:FUL196623">
      <formula1>$A$21:$A$28</formula1>
    </dataValidation>
    <dataValidation type="list" allowBlank="1" showInputMessage="1" showErrorMessage="1" promptTitle="Вид школы" prompt="Укажите вид школы" sqref="FKL196623:FKP196623">
      <formula1>$A$21:$A$28</formula1>
    </dataValidation>
    <dataValidation type="list" allowBlank="1" showInputMessage="1" showErrorMessage="1" promptTitle="Вид школы" prompt="Укажите вид школы" sqref="FAP196623:FAT196623">
      <formula1>$A$21:$A$28</formula1>
    </dataValidation>
    <dataValidation type="list" allowBlank="1" showInputMessage="1" showErrorMessage="1" promptTitle="Вид школы" prompt="Укажите вид школы" sqref="EQT196623:EQX196623">
      <formula1>$A$21:$A$28</formula1>
    </dataValidation>
    <dataValidation type="list" allowBlank="1" showInputMessage="1" showErrorMessage="1" promptTitle="Вид школы" prompt="Укажите вид школы" sqref="EGX196623:EHB196623">
      <formula1>$A$21:$A$28</formula1>
    </dataValidation>
    <dataValidation type="list" allowBlank="1" showInputMessage="1" showErrorMessage="1" promptTitle="Вид школы" prompt="Укажите вид школы" sqref="DXB196623:DXF196623">
      <formula1>$A$21:$A$28</formula1>
    </dataValidation>
    <dataValidation type="list" allowBlank="1" showInputMessage="1" showErrorMessage="1" promptTitle="Вид школы" prompt="Укажите вид школы" sqref="DNF196623:DNJ196623">
      <formula1>$A$21:$A$28</formula1>
    </dataValidation>
    <dataValidation type="list" allowBlank="1" showInputMessage="1" showErrorMessage="1" promptTitle="Вид школы" prompt="Укажите вид школы" sqref="DDJ196623:DDN196623">
      <formula1>$A$21:$A$28</formula1>
    </dataValidation>
    <dataValidation type="list" allowBlank="1" showInputMessage="1" showErrorMessage="1" promptTitle="Вид школы" prompt="Укажите вид школы" sqref="CTN196623:CTR196623">
      <formula1>$A$21:$A$28</formula1>
    </dataValidation>
    <dataValidation type="list" allowBlank="1" showInputMessage="1" showErrorMessage="1" promptTitle="Вид школы" prompt="Укажите вид школы" sqref="CJR196623:CJV196623">
      <formula1>$A$21:$A$28</formula1>
    </dataValidation>
    <dataValidation type="list" allowBlank="1" showInputMessage="1" showErrorMessage="1" promptTitle="Вид школы" prompt="Укажите вид школы" sqref="BZV196623:BZZ196623">
      <formula1>$A$21:$A$28</formula1>
    </dataValidation>
    <dataValidation type="list" allowBlank="1" showInputMessage="1" showErrorMessage="1" promptTitle="Вид школы" prompt="Укажите вид школы" sqref="BPZ196623:BQD196623">
      <formula1>$A$21:$A$28</formula1>
    </dataValidation>
    <dataValidation type="list" allowBlank="1" showInputMessage="1" showErrorMessage="1" promptTitle="Вид школы" prompt="Укажите вид школы" sqref="BGD196623:BGH196623">
      <formula1>$A$21:$A$28</formula1>
    </dataValidation>
    <dataValidation type="list" allowBlank="1" showInputMessage="1" showErrorMessage="1" promptTitle="Вид школы" prompt="Укажите вид школы" sqref="AWH196623:AWL196623">
      <formula1>$A$21:$A$28</formula1>
    </dataValidation>
    <dataValidation type="list" allowBlank="1" showInputMessage="1" showErrorMessage="1" promptTitle="Вид школы" prompt="Укажите вид школы" sqref="AML196623:AMP196623">
      <formula1>$A$21:$A$28</formula1>
    </dataValidation>
    <dataValidation type="list" allowBlank="1" showInputMessage="1" showErrorMessage="1" promptTitle="Вид школы" prompt="Укажите вид школы" sqref="ACP196623:ACT196623">
      <formula1>$A$21:$A$28</formula1>
    </dataValidation>
    <dataValidation type="list" allowBlank="1" showInputMessage="1" showErrorMessage="1" promptTitle="Вид школы" prompt="Укажите вид школы" sqref="ST196623:SX196623">
      <formula1>$A$21:$A$28</formula1>
    </dataValidation>
    <dataValidation type="list" allowBlank="1" showInputMessage="1" showErrorMessage="1" promptTitle="Вид школы" prompt="Укажите вид школы" sqref="IX196623:JB196623">
      <formula1>$A$21:$A$28</formula1>
    </dataValidation>
    <dataValidation type="list" allowBlank="1" showInputMessage="1" showErrorMessage="1" promptTitle="Вид школы" prompt="Укажите вид школы" sqref="B196623:F196623">
      <formula1>$A$21:$A$28</formula1>
    </dataValidation>
    <dataValidation type="list" allowBlank="1" showInputMessage="1" showErrorMessage="1" promptTitle="Вид школы" prompt="Укажите вид школы" sqref="WVJ131087:WVN131087">
      <formula1>$A$21:$A$28</formula1>
    </dataValidation>
    <dataValidation type="list" allowBlank="1" showInputMessage="1" showErrorMessage="1" promptTitle="Вид школы" prompt="Укажите вид школы" sqref="WLN131087:WLR131087">
      <formula1>$A$21:$A$28</formula1>
    </dataValidation>
    <dataValidation type="list" allowBlank="1" showInputMessage="1" showErrorMessage="1" promptTitle="Вид школы" prompt="Укажите вид школы" sqref="WBR131087:WBV131087">
      <formula1>$A$21:$A$28</formula1>
    </dataValidation>
    <dataValidation type="list" allowBlank="1" showInputMessage="1" showErrorMessage="1" promptTitle="Вид школы" prompt="Укажите вид школы" sqref="VRV131087:VRZ131087">
      <formula1>$A$21:$A$28</formula1>
    </dataValidation>
    <dataValidation type="list" allowBlank="1" showInputMessage="1" showErrorMessage="1" promptTitle="Вид школы" prompt="Укажите вид школы" sqref="VHZ131087:VID131087">
      <formula1>$A$21:$A$28</formula1>
    </dataValidation>
    <dataValidation type="list" allowBlank="1" showInputMessage="1" showErrorMessage="1" promptTitle="Вид школы" prompt="Укажите вид школы" sqref="UYD131087:UYH131087">
      <formula1>$A$21:$A$28</formula1>
    </dataValidation>
    <dataValidation type="list" allowBlank="1" showInputMessage="1" showErrorMessage="1" promptTitle="Вид школы" prompt="Укажите вид школы" sqref="UOH131087:UOL131087">
      <formula1>$A$21:$A$28</formula1>
    </dataValidation>
    <dataValidation type="list" allowBlank="1" showInputMessage="1" showErrorMessage="1" promptTitle="Вид школы" prompt="Укажите вид школы" sqref="UEL131087:UEP131087">
      <formula1>$A$21:$A$28</formula1>
    </dataValidation>
    <dataValidation type="list" allowBlank="1" showInputMessage="1" showErrorMessage="1" promptTitle="Вид школы" prompt="Укажите вид школы" sqref="TUP131087:TUT131087">
      <formula1>$A$21:$A$28</formula1>
    </dataValidation>
    <dataValidation type="list" allowBlank="1" showInputMessage="1" showErrorMessage="1" promptTitle="Вид школы" prompt="Укажите вид школы" sqref="TKT131087:TKX131087">
      <formula1>$A$21:$A$28</formula1>
    </dataValidation>
    <dataValidation type="list" allowBlank="1" showInputMessage="1" showErrorMessage="1" promptTitle="Вид школы" prompt="Укажите вид школы" sqref="TAX131087:TBB131087">
      <formula1>$A$21:$A$28</formula1>
    </dataValidation>
    <dataValidation type="list" allowBlank="1" showInputMessage="1" showErrorMessage="1" promptTitle="Вид школы" prompt="Укажите вид школы" sqref="SRB131087:SRF131087">
      <formula1>$A$21:$A$28</formula1>
    </dataValidation>
    <dataValidation type="list" allowBlank="1" showInputMessage="1" showErrorMessage="1" promptTitle="Вид школы" prompt="Укажите вид школы" sqref="SHF131087:SHJ131087">
      <formula1>$A$21:$A$28</formula1>
    </dataValidation>
    <dataValidation type="list" allowBlank="1" showInputMessage="1" showErrorMessage="1" promptTitle="Вид школы" prompt="Укажите вид школы" sqref="RXJ131087:RXN131087">
      <formula1>$A$21:$A$28</formula1>
    </dataValidation>
    <dataValidation type="list" allowBlank="1" showInputMessage="1" showErrorMessage="1" promptTitle="Вид школы" prompt="Укажите вид школы" sqref="RNN131087:RNR131087">
      <formula1>$A$21:$A$28</formula1>
    </dataValidation>
    <dataValidation type="list" allowBlank="1" showInputMessage="1" showErrorMessage="1" promptTitle="Вид школы" prompt="Укажите вид школы" sqref="RDR131087:RDV131087">
      <formula1>$A$21:$A$28</formula1>
    </dataValidation>
    <dataValidation type="list" allowBlank="1" showInputMessage="1" showErrorMessage="1" promptTitle="Вид школы" prompt="Укажите вид школы" sqref="QTV131087:QTZ131087">
      <formula1>$A$21:$A$28</formula1>
    </dataValidation>
    <dataValidation type="list" allowBlank="1" showInputMessage="1" showErrorMessage="1" promptTitle="Вид школы" prompt="Укажите вид школы" sqref="QJZ131087:QKD131087">
      <formula1>$A$21:$A$28</formula1>
    </dataValidation>
    <dataValidation type="list" allowBlank="1" showInputMessage="1" showErrorMessage="1" promptTitle="Вид школы" prompt="Укажите вид школы" sqref="QAD131087:QAH131087">
      <formula1>$A$21:$A$28</formula1>
    </dataValidation>
    <dataValidation type="list" allowBlank="1" showInputMessage="1" showErrorMessage="1" promptTitle="Вид школы" prompt="Укажите вид школы" sqref="PQH131087:PQL131087">
      <formula1>$A$21:$A$28</formula1>
    </dataValidation>
    <dataValidation type="list" allowBlank="1" showInputMessage="1" showErrorMessage="1" promptTitle="Вид школы" prompt="Укажите вид школы" sqref="PGL131087:PGP131087">
      <formula1>$A$21:$A$28</formula1>
    </dataValidation>
    <dataValidation type="list" allowBlank="1" showInputMessage="1" showErrorMessage="1" promptTitle="Вид школы" prompt="Укажите вид школы" sqref="OWP131087:OWT131087">
      <formula1>$A$21:$A$28</formula1>
    </dataValidation>
    <dataValidation type="list" allowBlank="1" showInputMessage="1" showErrorMessage="1" promptTitle="Вид школы" prompt="Укажите вид школы" sqref="OMT131087:OMX131087">
      <formula1>$A$21:$A$28</formula1>
    </dataValidation>
    <dataValidation type="list" allowBlank="1" showInputMessage="1" showErrorMessage="1" promptTitle="Вид школы" prompt="Укажите вид школы" sqref="OCX131087:ODB131087">
      <formula1>$A$21:$A$28</formula1>
    </dataValidation>
    <dataValidation type="list" allowBlank="1" showInputMessage="1" showErrorMessage="1" promptTitle="Вид школы" prompt="Укажите вид школы" sqref="NTB131087:NTF131087">
      <formula1>$A$21:$A$28</formula1>
    </dataValidation>
    <dataValidation type="list" allowBlank="1" showInputMessage="1" showErrorMessage="1" promptTitle="Вид школы" prompt="Укажите вид школы" sqref="NJF131087:NJJ131087">
      <formula1>$A$21:$A$28</formula1>
    </dataValidation>
    <dataValidation type="list" allowBlank="1" showInputMessage="1" showErrorMessage="1" promptTitle="Вид школы" prompt="Укажите вид школы" sqref="MZJ131087:MZN131087">
      <formula1>$A$21:$A$28</formula1>
    </dataValidation>
    <dataValidation type="list" allowBlank="1" showInputMessage="1" showErrorMessage="1" promptTitle="Вид школы" prompt="Укажите вид школы" sqref="MPN131087:MPR131087">
      <formula1>$A$21:$A$28</formula1>
    </dataValidation>
    <dataValidation type="list" allowBlank="1" showInputMessage="1" showErrorMessage="1" promptTitle="Вид школы" prompt="Укажите вид школы" sqref="MFR131087:MFV131087">
      <formula1>$A$21:$A$28</formula1>
    </dataValidation>
    <dataValidation type="list" allowBlank="1" showInputMessage="1" showErrorMessage="1" promptTitle="Вид школы" prompt="Укажите вид школы" sqref="LVV131087:LVZ131087">
      <formula1>$A$21:$A$28</formula1>
    </dataValidation>
    <dataValidation type="list" allowBlank="1" showInputMessage="1" showErrorMessage="1" promptTitle="Вид школы" prompt="Укажите вид школы" sqref="LLZ131087:LMD131087">
      <formula1>$A$21:$A$28</formula1>
    </dataValidation>
    <dataValidation type="list" allowBlank="1" showInputMessage="1" showErrorMessage="1" promptTitle="Вид школы" prompt="Укажите вид школы" sqref="LCD131087:LCH131087">
      <formula1>$A$21:$A$28</formula1>
    </dataValidation>
    <dataValidation type="list" allowBlank="1" showInputMessage="1" showErrorMessage="1" promptTitle="Вид школы" prompt="Укажите вид школы" sqref="KSH131087:KSL131087">
      <formula1>$A$21:$A$28</formula1>
    </dataValidation>
    <dataValidation type="list" allowBlank="1" showInputMessage="1" showErrorMessage="1" promptTitle="Вид школы" prompt="Укажите вид школы" sqref="KIL131087:KIP131087">
      <formula1>$A$21:$A$28</formula1>
    </dataValidation>
    <dataValidation type="list" allowBlank="1" showInputMessage="1" showErrorMessage="1" promptTitle="Вид школы" prompt="Укажите вид школы" sqref="JYP131087:JYT131087">
      <formula1>$A$21:$A$28</formula1>
    </dataValidation>
    <dataValidation type="list" allowBlank="1" showInputMessage="1" showErrorMessage="1" promptTitle="Вид школы" prompt="Укажите вид школы" sqref="JOT131087:JOX131087">
      <formula1>$A$21:$A$28</formula1>
    </dataValidation>
    <dataValidation type="list" allowBlank="1" showInputMessage="1" showErrorMessage="1" promptTitle="Вид школы" prompt="Укажите вид школы" sqref="JEX131087:JFB131087">
      <formula1>$A$21:$A$28</formula1>
    </dataValidation>
    <dataValidation type="list" allowBlank="1" showInputMessage="1" showErrorMessage="1" promptTitle="Вид школы" prompt="Укажите вид школы" sqref="IVB131087:IVF131087">
      <formula1>$A$21:$A$28</formula1>
    </dataValidation>
    <dataValidation type="list" allowBlank="1" showInputMessage="1" showErrorMessage="1" promptTitle="Вид школы" prompt="Укажите вид школы" sqref="ILF131087:ILJ131087">
      <formula1>$A$21:$A$28</formula1>
    </dataValidation>
    <dataValidation type="list" allowBlank="1" showInputMessage="1" showErrorMessage="1" promptTitle="Вид школы" prompt="Укажите вид школы" sqref="IBJ131087:IBN131087">
      <formula1>$A$21:$A$28</formula1>
    </dataValidation>
    <dataValidation type="list" allowBlank="1" showInputMessage="1" showErrorMessage="1" promptTitle="Вид школы" prompt="Укажите вид школы" sqref="HRN131087:HRR131087">
      <formula1>$A$21:$A$28</formula1>
    </dataValidation>
    <dataValidation type="list" allowBlank="1" showInputMessage="1" showErrorMessage="1" promptTitle="Вид школы" prompt="Укажите вид школы" sqref="HHR131087:HHV131087">
      <formula1>$A$21:$A$28</formula1>
    </dataValidation>
    <dataValidation type="list" allowBlank="1" showInputMessage="1" showErrorMessage="1" promptTitle="Вид школы" prompt="Укажите вид школы" sqref="GXV131087:GXZ131087">
      <formula1>$A$21:$A$28</formula1>
    </dataValidation>
    <dataValidation type="list" allowBlank="1" showInputMessage="1" showErrorMessage="1" promptTitle="Вид школы" prompt="Укажите вид школы" sqref="GNZ131087:GOD131087">
      <formula1>$A$21:$A$28</formula1>
    </dataValidation>
    <dataValidation type="list" allowBlank="1" showInputMessage="1" showErrorMessage="1" promptTitle="Вид школы" prompt="Укажите вид школы" sqref="GED131087:GEH131087">
      <formula1>$A$21:$A$28</formula1>
    </dataValidation>
    <dataValidation type="list" allowBlank="1" showInputMessage="1" showErrorMessage="1" promptTitle="Вид школы" prompt="Укажите вид школы" sqref="FUH131087:FUL131087">
      <formula1>$A$21:$A$28</formula1>
    </dataValidation>
    <dataValidation type="list" allowBlank="1" showInputMessage="1" showErrorMessage="1" promptTitle="Вид школы" prompt="Укажите вид школы" sqref="FKL131087:FKP131087">
      <formula1>$A$21:$A$28</formula1>
    </dataValidation>
    <dataValidation type="list" allowBlank="1" showInputMessage="1" showErrorMessage="1" promptTitle="Вид школы" prompt="Укажите вид школы" sqref="FAP131087:FAT131087">
      <formula1>$A$21:$A$28</formula1>
    </dataValidation>
    <dataValidation type="list" allowBlank="1" showInputMessage="1" showErrorMessage="1" promptTitle="Вид школы" prompt="Укажите вид школы" sqref="EQT131087:EQX131087">
      <formula1>$A$21:$A$28</formula1>
    </dataValidation>
    <dataValidation type="list" allowBlank="1" showInputMessage="1" showErrorMessage="1" promptTitle="Вид школы" prompt="Укажите вид школы" sqref="EGX131087:EHB131087">
      <formula1>$A$21:$A$28</formula1>
    </dataValidation>
    <dataValidation type="list" allowBlank="1" showInputMessage="1" showErrorMessage="1" promptTitle="Вид школы" prompt="Укажите вид школы" sqref="DXB131087:DXF131087">
      <formula1>$A$21:$A$28</formula1>
    </dataValidation>
    <dataValidation type="list" allowBlank="1" showInputMessage="1" showErrorMessage="1" promptTitle="Вид школы" prompt="Укажите вид школы" sqref="DNF131087:DNJ131087">
      <formula1>$A$21:$A$28</formula1>
    </dataValidation>
    <dataValidation type="list" allowBlank="1" showInputMessage="1" showErrorMessage="1" promptTitle="Вид школы" prompt="Укажите вид школы" sqref="DDJ131087:DDN131087">
      <formula1>$A$21:$A$28</formula1>
    </dataValidation>
    <dataValidation type="list" allowBlank="1" showInputMessage="1" showErrorMessage="1" promptTitle="Вид школы" prompt="Укажите вид школы" sqref="CTN131087:CTR131087">
      <formula1>$A$21:$A$28</formula1>
    </dataValidation>
    <dataValidation type="list" allowBlank="1" showInputMessage="1" showErrorMessage="1" promptTitle="Вид школы" prompt="Укажите вид школы" sqref="CJR131087:CJV131087">
      <formula1>$A$21:$A$28</formula1>
    </dataValidation>
    <dataValidation type="list" allowBlank="1" showInputMessage="1" showErrorMessage="1" promptTitle="Вид школы" prompt="Укажите вид школы" sqref="BZV131087:BZZ131087">
      <formula1>$A$21:$A$28</formula1>
    </dataValidation>
    <dataValidation type="list" allowBlank="1" showInputMessage="1" showErrorMessage="1" promptTitle="Вид школы" prompt="Укажите вид школы" sqref="BPZ131087:BQD131087">
      <formula1>$A$21:$A$28</formula1>
    </dataValidation>
    <dataValidation type="list" allowBlank="1" showInputMessage="1" showErrorMessage="1" promptTitle="Вид школы" prompt="Укажите вид школы" sqref="BGD131087:BGH131087">
      <formula1>$A$21:$A$28</formula1>
    </dataValidation>
    <dataValidation type="list" allowBlank="1" showInputMessage="1" showErrorMessage="1" promptTitle="Вид школы" prompt="Укажите вид школы" sqref="AWH131087:AWL131087">
      <formula1>$A$21:$A$28</formula1>
    </dataValidation>
    <dataValidation type="list" allowBlank="1" showInputMessage="1" showErrorMessage="1" promptTitle="Вид школы" prompt="Укажите вид школы" sqref="AML131087:AMP131087">
      <formula1>$A$21:$A$28</formula1>
    </dataValidation>
    <dataValidation type="list" allowBlank="1" showInputMessage="1" showErrorMessage="1" promptTitle="Вид школы" prompt="Укажите вид школы" sqref="ACP131087:ACT131087">
      <formula1>$A$21:$A$28</formula1>
    </dataValidation>
    <dataValidation type="list" allowBlank="1" showInputMessage="1" showErrorMessage="1" promptTitle="Вид школы" prompt="Укажите вид школы" sqref="ST131087:SX131087">
      <formula1>$A$21:$A$28</formula1>
    </dataValidation>
    <dataValidation type="list" allowBlank="1" showInputMessage="1" showErrorMessage="1" promptTitle="Вид школы" prompt="Укажите вид школы" sqref="IX131087:JB131087">
      <formula1>$A$21:$A$28</formula1>
    </dataValidation>
    <dataValidation type="list" allowBlank="1" showInputMessage="1" showErrorMessage="1" promptTitle="Вид школы" prompt="Укажите вид школы" sqref="B131087:F131087">
      <formula1>$A$21:$A$28</formula1>
    </dataValidation>
    <dataValidation type="list" allowBlank="1" showInputMessage="1" showErrorMessage="1" promptTitle="Вид школы" prompt="Укажите вид школы" sqref="WVJ65551:WVN65551">
      <formula1>$A$21:$A$28</formula1>
    </dataValidation>
    <dataValidation type="list" allowBlank="1" showInputMessage="1" showErrorMessage="1" promptTitle="Вид школы" prompt="Укажите вид школы" sqref="WLN65551:WLR65551">
      <formula1>$A$21:$A$28</formula1>
    </dataValidation>
    <dataValidation type="list" allowBlank="1" showInputMessage="1" showErrorMessage="1" promptTitle="Вид школы" prompt="Укажите вид школы" sqref="WBR65551:WBV65551">
      <formula1>$A$21:$A$28</formula1>
    </dataValidation>
    <dataValidation type="list" allowBlank="1" showInputMessage="1" showErrorMessage="1" promptTitle="Вид школы" prompt="Укажите вид школы" sqref="VRV65551:VRZ65551">
      <formula1>$A$21:$A$28</formula1>
    </dataValidation>
    <dataValidation type="list" allowBlank="1" showInputMessage="1" showErrorMessage="1" promptTitle="Вид школы" prompt="Укажите вид школы" sqref="VHZ65551:VID65551">
      <formula1>$A$21:$A$28</formula1>
    </dataValidation>
    <dataValidation type="list" allowBlank="1" showInputMessage="1" showErrorMessage="1" promptTitle="Вид школы" prompt="Укажите вид школы" sqref="UYD65551:UYH65551">
      <formula1>$A$21:$A$28</formula1>
    </dataValidation>
    <dataValidation type="list" allowBlank="1" showInputMessage="1" showErrorMessage="1" promptTitle="Вид школы" prompt="Укажите вид школы" sqref="UOH65551:UOL65551">
      <formula1>$A$21:$A$28</formula1>
    </dataValidation>
    <dataValidation type="list" allowBlank="1" showInputMessage="1" showErrorMessage="1" promptTitle="Вид школы" prompt="Укажите вид школы" sqref="UEL65551:UEP65551">
      <formula1>$A$21:$A$28</formula1>
    </dataValidation>
    <dataValidation type="list" allowBlank="1" showInputMessage="1" showErrorMessage="1" promptTitle="Вид школы" prompt="Укажите вид школы" sqref="TUP65551:TUT65551">
      <formula1>$A$21:$A$28</formula1>
    </dataValidation>
    <dataValidation type="list" allowBlank="1" showInputMessage="1" showErrorMessage="1" promptTitle="Вид школы" prompt="Укажите вид школы" sqref="TKT65551:TKX65551">
      <formula1>$A$21:$A$28</formula1>
    </dataValidation>
    <dataValidation type="list" allowBlank="1" showInputMessage="1" showErrorMessage="1" promptTitle="Вид школы" prompt="Укажите вид школы" sqref="TAX65551:TBB65551">
      <formula1>$A$21:$A$28</formula1>
    </dataValidation>
    <dataValidation type="list" allowBlank="1" showInputMessage="1" showErrorMessage="1" promptTitle="Вид школы" prompt="Укажите вид школы" sqref="SRB65551:SRF65551">
      <formula1>$A$21:$A$28</formula1>
    </dataValidation>
    <dataValidation type="list" allowBlank="1" showInputMessage="1" showErrorMessage="1" promptTitle="Вид школы" prompt="Укажите вид школы" sqref="SHF65551:SHJ65551">
      <formula1>$A$21:$A$28</formula1>
    </dataValidation>
    <dataValidation type="list" allowBlank="1" showInputMessage="1" showErrorMessage="1" promptTitle="Вид школы" prompt="Укажите вид школы" sqref="RXJ65551:RXN65551">
      <formula1>$A$21:$A$28</formula1>
    </dataValidation>
    <dataValidation type="list" allowBlank="1" showInputMessage="1" showErrorMessage="1" promptTitle="Вид школы" prompt="Укажите вид школы" sqref="RNN65551:RNR65551">
      <formula1>$A$21:$A$28</formula1>
    </dataValidation>
    <dataValidation type="list" allowBlank="1" showInputMessage="1" showErrorMessage="1" promptTitle="Вид школы" prompt="Укажите вид школы" sqref="RDR65551:RDV65551">
      <formula1>$A$21:$A$28</formula1>
    </dataValidation>
    <dataValidation type="list" allowBlank="1" showInputMessage="1" showErrorMessage="1" promptTitle="Вид школы" prompt="Укажите вид школы" sqref="QTV65551:QTZ65551">
      <formula1>$A$21:$A$28</formula1>
    </dataValidation>
    <dataValidation type="list" allowBlank="1" showInputMessage="1" showErrorMessage="1" promptTitle="Вид школы" prompt="Укажите вид школы" sqref="QJZ65551:QKD65551">
      <formula1>$A$21:$A$28</formula1>
    </dataValidation>
    <dataValidation type="list" allowBlank="1" showInputMessage="1" showErrorMessage="1" promptTitle="Вид школы" prompt="Укажите вид школы" sqref="QAD65551:QAH65551">
      <formula1>$A$21:$A$28</formula1>
    </dataValidation>
    <dataValidation type="list" allowBlank="1" showInputMessage="1" showErrorMessage="1" promptTitle="Вид школы" prompt="Укажите вид школы" sqref="PQH65551:PQL65551">
      <formula1>$A$21:$A$28</formula1>
    </dataValidation>
    <dataValidation type="list" allowBlank="1" showInputMessage="1" showErrorMessage="1" promptTitle="Вид школы" prompt="Укажите вид школы" sqref="PGL65551:PGP65551">
      <formula1>$A$21:$A$28</formula1>
    </dataValidation>
    <dataValidation type="list" allowBlank="1" showInputMessage="1" showErrorMessage="1" promptTitle="Вид школы" prompt="Укажите вид школы" sqref="OWP65551:OWT65551">
      <formula1>$A$21:$A$28</formula1>
    </dataValidation>
    <dataValidation type="list" allowBlank="1" showInputMessage="1" showErrorMessage="1" promptTitle="Вид школы" prompt="Укажите вид школы" sqref="OMT65551:OMX65551">
      <formula1>$A$21:$A$28</formula1>
    </dataValidation>
    <dataValidation type="list" allowBlank="1" showInputMessage="1" showErrorMessage="1" promptTitle="Вид школы" prompt="Укажите вид школы" sqref="OCX65551:ODB65551">
      <formula1>$A$21:$A$28</formula1>
    </dataValidation>
    <dataValidation type="list" allowBlank="1" showInputMessage="1" showErrorMessage="1" promptTitle="Вид школы" prompt="Укажите вид школы" sqref="NTB65551:NTF65551">
      <formula1>$A$21:$A$28</formula1>
    </dataValidation>
    <dataValidation type="list" allowBlank="1" showInputMessage="1" showErrorMessage="1" promptTitle="Вид школы" prompt="Укажите вид школы" sqref="NJF65551:NJJ65551">
      <formula1>$A$21:$A$28</formula1>
    </dataValidation>
    <dataValidation type="list" allowBlank="1" showInputMessage="1" showErrorMessage="1" promptTitle="Вид школы" prompt="Укажите вид школы" sqref="MZJ65551:MZN65551">
      <formula1>$A$21:$A$28</formula1>
    </dataValidation>
    <dataValidation type="list" allowBlank="1" showInputMessage="1" showErrorMessage="1" promptTitle="Вид школы" prompt="Укажите вид школы" sqref="MPN65551:MPR65551">
      <formula1>$A$21:$A$28</formula1>
    </dataValidation>
    <dataValidation type="list" allowBlank="1" showInputMessage="1" showErrorMessage="1" promptTitle="Вид школы" prompt="Укажите вид школы" sqref="MFR65551:MFV65551">
      <formula1>$A$21:$A$28</formula1>
    </dataValidation>
    <dataValidation type="list" allowBlank="1" showInputMessage="1" showErrorMessage="1" promptTitle="Вид школы" prompt="Укажите вид школы" sqref="LVV65551:LVZ65551">
      <formula1>$A$21:$A$28</formula1>
    </dataValidation>
    <dataValidation type="list" allowBlank="1" showInputMessage="1" showErrorMessage="1" promptTitle="Вид школы" prompt="Укажите вид школы" sqref="LLZ65551:LMD65551">
      <formula1>$A$21:$A$28</formula1>
    </dataValidation>
    <dataValidation type="list" allowBlank="1" showInputMessage="1" showErrorMessage="1" promptTitle="Вид школы" prompt="Укажите вид школы" sqref="LCD65551:LCH65551">
      <formula1>$A$21:$A$28</formula1>
    </dataValidation>
    <dataValidation type="list" allowBlank="1" showInputMessage="1" showErrorMessage="1" promptTitle="Вид школы" prompt="Укажите вид школы" sqref="KSH65551:KSL65551">
      <formula1>$A$21:$A$28</formula1>
    </dataValidation>
    <dataValidation type="list" allowBlank="1" showInputMessage="1" showErrorMessage="1" promptTitle="Вид школы" prompt="Укажите вид школы" sqref="KIL65551:KIP65551">
      <formula1>$A$21:$A$28</formula1>
    </dataValidation>
    <dataValidation type="list" allowBlank="1" showInputMessage="1" showErrorMessage="1" promptTitle="Вид школы" prompt="Укажите вид школы" sqref="JYP65551:JYT65551">
      <formula1>$A$21:$A$28</formula1>
    </dataValidation>
    <dataValidation type="list" allowBlank="1" showInputMessage="1" showErrorMessage="1" promptTitle="Вид школы" prompt="Укажите вид школы" sqref="JOT65551:JOX65551">
      <formula1>$A$21:$A$28</formula1>
    </dataValidation>
    <dataValidation type="list" allowBlank="1" showInputMessage="1" showErrorMessage="1" promptTitle="Вид школы" prompt="Укажите вид школы" sqref="JEX65551:JFB65551">
      <formula1>$A$21:$A$28</formula1>
    </dataValidation>
    <dataValidation type="list" allowBlank="1" showInputMessage="1" showErrorMessage="1" promptTitle="Вид школы" prompt="Укажите вид школы" sqref="IVB65551:IVF65551">
      <formula1>$A$21:$A$28</formula1>
    </dataValidation>
    <dataValidation type="list" allowBlank="1" showInputMessage="1" showErrorMessage="1" promptTitle="Вид школы" prompt="Укажите вид школы" sqref="ILF65551:ILJ65551">
      <formula1>$A$21:$A$28</formula1>
    </dataValidation>
    <dataValidation type="list" allowBlank="1" showInputMessage="1" showErrorMessage="1" promptTitle="Вид школы" prompt="Укажите вид школы" sqref="IBJ65551:IBN65551">
      <formula1>$A$21:$A$28</formula1>
    </dataValidation>
    <dataValidation type="list" allowBlank="1" showInputMessage="1" showErrorMessage="1" promptTitle="Вид школы" prompt="Укажите вид школы" sqref="HRN65551:HRR65551">
      <formula1>$A$21:$A$28</formula1>
    </dataValidation>
    <dataValidation type="list" allowBlank="1" showInputMessage="1" showErrorMessage="1" promptTitle="Вид школы" prompt="Укажите вид школы" sqref="HHR65551:HHV65551">
      <formula1>$A$21:$A$28</formula1>
    </dataValidation>
    <dataValidation type="list" allowBlank="1" showInputMessage="1" showErrorMessage="1" promptTitle="Вид школы" prompt="Укажите вид школы" sqref="GXV65551:GXZ65551">
      <formula1>$A$21:$A$28</formula1>
    </dataValidation>
    <dataValidation type="list" allowBlank="1" showInputMessage="1" showErrorMessage="1" promptTitle="Вид школы" prompt="Укажите вид школы" sqref="GNZ65551:GOD65551">
      <formula1>$A$21:$A$28</formula1>
    </dataValidation>
    <dataValidation type="list" allowBlank="1" showInputMessage="1" showErrorMessage="1" promptTitle="Вид школы" prompt="Укажите вид школы" sqref="GED65551:GEH65551">
      <formula1>$A$21:$A$28</formula1>
    </dataValidation>
    <dataValidation type="list" allowBlank="1" showInputMessage="1" showErrorMessage="1" promptTitle="Вид школы" prompt="Укажите вид школы" sqref="FUH65551:FUL65551">
      <formula1>$A$21:$A$28</formula1>
    </dataValidation>
    <dataValidation type="list" allowBlank="1" showInputMessage="1" showErrorMessage="1" promptTitle="Вид школы" prompt="Укажите вид школы" sqref="FKL65551:FKP65551">
      <formula1>$A$21:$A$28</formula1>
    </dataValidation>
    <dataValidation type="list" allowBlank="1" showInputMessage="1" showErrorMessage="1" promptTitle="Вид школы" prompt="Укажите вид школы" sqref="FAP65551:FAT65551">
      <formula1>$A$21:$A$28</formula1>
    </dataValidation>
    <dataValidation type="list" allowBlank="1" showInputMessage="1" showErrorMessage="1" promptTitle="Вид школы" prompt="Укажите вид школы" sqref="EQT65551:EQX65551">
      <formula1>$A$21:$A$28</formula1>
    </dataValidation>
    <dataValidation type="list" allowBlank="1" showInputMessage="1" showErrorMessage="1" promptTitle="Вид школы" prompt="Укажите вид школы" sqref="EGX65551:EHB65551">
      <formula1>$A$21:$A$28</formula1>
    </dataValidation>
    <dataValidation type="list" allowBlank="1" showInputMessage="1" showErrorMessage="1" promptTitle="Вид школы" prompt="Укажите вид школы" sqref="DXB65551:DXF65551">
      <formula1>$A$21:$A$28</formula1>
    </dataValidation>
    <dataValidation type="list" allowBlank="1" showInputMessage="1" showErrorMessage="1" promptTitle="Вид школы" prompt="Укажите вид школы" sqref="DNF65551:DNJ65551">
      <formula1>$A$21:$A$28</formula1>
    </dataValidation>
    <dataValidation type="list" allowBlank="1" showInputMessage="1" showErrorMessage="1" promptTitle="Вид школы" prompt="Укажите вид школы" sqref="DDJ65551:DDN65551">
      <formula1>$A$21:$A$28</formula1>
    </dataValidation>
    <dataValidation type="list" allowBlank="1" showInputMessage="1" showErrorMessage="1" promptTitle="Вид школы" prompt="Укажите вид школы" sqref="CTN65551:CTR65551">
      <formula1>$A$21:$A$28</formula1>
    </dataValidation>
    <dataValidation type="list" allowBlank="1" showInputMessage="1" showErrorMessage="1" promptTitle="Вид школы" prompt="Укажите вид школы" sqref="CJR65551:CJV65551">
      <formula1>$A$21:$A$28</formula1>
    </dataValidation>
    <dataValidation type="list" allowBlank="1" showInputMessage="1" showErrorMessage="1" promptTitle="Вид школы" prompt="Укажите вид школы" sqref="BZV65551:BZZ65551">
      <formula1>$A$21:$A$28</formula1>
    </dataValidation>
    <dataValidation type="list" allowBlank="1" showInputMessage="1" showErrorMessage="1" promptTitle="Вид школы" prompt="Укажите вид школы" sqref="BPZ65551:BQD65551">
      <formula1>$A$21:$A$28</formula1>
    </dataValidation>
    <dataValidation type="list" allowBlank="1" showInputMessage="1" showErrorMessage="1" promptTitle="Вид школы" prompt="Укажите вид школы" sqref="BGD65551:BGH65551">
      <formula1>$A$21:$A$28</formula1>
    </dataValidation>
    <dataValidation type="list" allowBlank="1" showInputMessage="1" showErrorMessage="1" promptTitle="Вид школы" prompt="Укажите вид школы" sqref="AWH65551:AWL65551">
      <formula1>$A$21:$A$28</formula1>
    </dataValidation>
    <dataValidation type="list" allowBlank="1" showInputMessage="1" showErrorMessage="1" promptTitle="Вид школы" prompt="Укажите вид школы" sqref="AML65551:AMP65551">
      <formula1>$A$21:$A$28</formula1>
    </dataValidation>
    <dataValidation type="list" allowBlank="1" showInputMessage="1" showErrorMessage="1" promptTitle="Вид школы" prompt="Укажите вид школы" sqref="ACP65551:ACT65551">
      <formula1>$A$21:$A$28</formula1>
    </dataValidation>
    <dataValidation type="list" allowBlank="1" showInputMessage="1" showErrorMessage="1" promptTitle="Вид школы" prompt="Укажите вид школы" sqref="ST65551:SX65551">
      <formula1>$A$21:$A$28</formula1>
    </dataValidation>
    <dataValidation type="list" allowBlank="1" showInputMessage="1" showErrorMessage="1" promptTitle="Вид школы" prompt="Укажите вид школы" sqref="IX65551:JB65551">
      <formula1>$A$21:$A$28</formula1>
    </dataValidation>
    <dataValidation type="list" allowBlank="1" showInputMessage="1" showErrorMessage="1" promptTitle="Вид школы" prompt="Укажите вид школы" sqref="B65551:F65551">
      <formula1>$A$21:$A$28</formula1>
    </dataValidation>
    <dataValidation type="list" allowBlank="1" showInputMessage="1" showErrorMessage="1" promptTitle="Вид школы" prompt="Укажите вид школы" sqref="WVJ15:WVN15">
      <formula1>$A$21:$A$28</formula1>
    </dataValidation>
    <dataValidation type="list" allowBlank="1" showInputMessage="1" showErrorMessage="1" promptTitle="Вид школы" prompt="Укажите вид школы" sqref="WLN15:WLR15">
      <formula1>$A$21:$A$28</formula1>
    </dataValidation>
    <dataValidation type="list" allowBlank="1" showInputMessage="1" showErrorMessage="1" promptTitle="Вид школы" prompt="Укажите вид школы" sqref="WBR15:WBV15">
      <formula1>$A$21:$A$28</formula1>
    </dataValidation>
    <dataValidation type="list" allowBlank="1" showInputMessage="1" showErrorMessage="1" promptTitle="Вид школы" prompt="Укажите вид школы" sqref="VRV15:VRZ15">
      <formula1>$A$21:$A$28</formula1>
    </dataValidation>
    <dataValidation type="list" allowBlank="1" showInputMessage="1" showErrorMessage="1" promptTitle="Вид школы" prompt="Укажите вид школы" sqref="VHZ15:VID15">
      <formula1>$A$21:$A$28</formula1>
    </dataValidation>
    <dataValidation type="list" allowBlank="1" showInputMessage="1" showErrorMessage="1" promptTitle="Вид школы" prompt="Укажите вид школы" sqref="UYD15:UYH15">
      <formula1>$A$21:$A$28</formula1>
    </dataValidation>
    <dataValidation type="list" allowBlank="1" showInputMessage="1" showErrorMessage="1" promptTitle="Вид школы" prompt="Укажите вид школы" sqref="UOH15:UOL15">
      <formula1>$A$21:$A$28</formula1>
    </dataValidation>
    <dataValidation type="list" allowBlank="1" showInputMessage="1" showErrorMessage="1" promptTitle="Вид школы" prompt="Укажите вид школы" sqref="UEL15:UEP15">
      <formula1>$A$21:$A$28</formula1>
    </dataValidation>
    <dataValidation type="list" allowBlank="1" showInputMessage="1" showErrorMessage="1" promptTitle="Вид школы" prompt="Укажите вид школы" sqref="TUP15:TUT15">
      <formula1>$A$21:$A$28</formula1>
    </dataValidation>
    <dataValidation type="list" allowBlank="1" showInputMessage="1" showErrorMessage="1" promptTitle="Вид школы" prompt="Укажите вид школы" sqref="TKT15:TKX15">
      <formula1>$A$21:$A$28</formula1>
    </dataValidation>
    <dataValidation type="list" allowBlank="1" showInputMessage="1" showErrorMessage="1" promptTitle="Вид школы" prompt="Укажите вид школы" sqref="TAX15:TBB15">
      <formula1>$A$21:$A$28</formula1>
    </dataValidation>
    <dataValidation type="list" allowBlank="1" showInputMessage="1" showErrorMessage="1" promptTitle="Вид школы" prompt="Укажите вид школы" sqref="SRB15:SRF15">
      <formula1>$A$21:$A$28</formula1>
    </dataValidation>
    <dataValidation type="list" allowBlank="1" showInputMessage="1" showErrorMessage="1" promptTitle="Вид школы" prompt="Укажите вид школы" sqref="SHF15:SHJ15">
      <formula1>$A$21:$A$28</formula1>
    </dataValidation>
    <dataValidation type="list" allowBlank="1" showInputMessage="1" showErrorMessage="1" promptTitle="Вид школы" prompt="Укажите вид школы" sqref="RXJ15:RXN15">
      <formula1>$A$21:$A$28</formula1>
    </dataValidation>
    <dataValidation type="list" allowBlank="1" showInputMessage="1" showErrorMessage="1" promptTitle="Вид школы" prompt="Укажите вид школы" sqref="RNN15:RNR15">
      <formula1>$A$21:$A$28</formula1>
    </dataValidation>
    <dataValidation type="list" allowBlank="1" showInputMessage="1" showErrorMessage="1" promptTitle="Вид школы" prompt="Укажите вид школы" sqref="RDR15:RDV15">
      <formula1>$A$21:$A$28</formula1>
    </dataValidation>
    <dataValidation type="list" allowBlank="1" showInputMessage="1" showErrorMessage="1" promptTitle="Вид школы" prompt="Укажите вид школы" sqref="QTV15:QTZ15">
      <formula1>$A$21:$A$28</formula1>
    </dataValidation>
    <dataValidation type="list" allowBlank="1" showInputMessage="1" showErrorMessage="1" promptTitle="Вид школы" prompt="Укажите вид школы" sqref="QJZ15:QKD15">
      <formula1>$A$21:$A$28</formula1>
    </dataValidation>
    <dataValidation type="list" allowBlank="1" showInputMessage="1" showErrorMessage="1" promptTitle="Вид школы" prompt="Укажите вид школы" sqref="QAD15:QAH15">
      <formula1>$A$21:$A$28</formula1>
    </dataValidation>
    <dataValidation type="list" allowBlank="1" showInputMessage="1" showErrorMessage="1" promptTitle="Вид школы" prompt="Укажите вид школы" sqref="PQH15:PQL15">
      <formula1>$A$21:$A$28</formula1>
    </dataValidation>
    <dataValidation type="list" allowBlank="1" showInputMessage="1" showErrorMessage="1" promptTitle="Вид школы" prompt="Укажите вид школы" sqref="PGL15:PGP15">
      <formula1>$A$21:$A$28</formula1>
    </dataValidation>
    <dataValidation type="list" allowBlank="1" showInputMessage="1" showErrorMessage="1" promptTitle="Вид школы" prompt="Укажите вид школы" sqref="OWP15:OWT15">
      <formula1>$A$21:$A$28</formula1>
    </dataValidation>
    <dataValidation type="list" allowBlank="1" showInputMessage="1" showErrorMessage="1" promptTitle="Вид школы" prompt="Укажите вид школы" sqref="OMT15:OMX15">
      <formula1>$A$21:$A$28</formula1>
    </dataValidation>
    <dataValidation type="list" allowBlank="1" showInputMessage="1" showErrorMessage="1" promptTitle="Вид школы" prompt="Укажите вид школы" sqref="OCX15:ODB15">
      <formula1>$A$21:$A$28</formula1>
    </dataValidation>
    <dataValidation type="list" allowBlank="1" showInputMessage="1" showErrorMessage="1" promptTitle="Вид школы" prompt="Укажите вид школы" sqref="NTB15:NTF15">
      <formula1>$A$21:$A$28</formula1>
    </dataValidation>
    <dataValidation type="list" allowBlank="1" showInputMessage="1" showErrorMessage="1" promptTitle="Вид школы" prompt="Укажите вид школы" sqref="NJF15:NJJ15">
      <formula1>$A$21:$A$28</formula1>
    </dataValidation>
    <dataValidation type="list" allowBlank="1" showInputMessage="1" showErrorMessage="1" promptTitle="Вид школы" prompt="Укажите вид школы" sqref="MZJ15:MZN15">
      <formula1>$A$21:$A$28</formula1>
    </dataValidation>
    <dataValidation type="list" allowBlank="1" showInputMessage="1" showErrorMessage="1" promptTitle="Вид школы" prompt="Укажите вид школы" sqref="MPN15:MPR15">
      <formula1>$A$21:$A$28</formula1>
    </dataValidation>
    <dataValidation type="list" allowBlank="1" showInputMessage="1" showErrorMessage="1" promptTitle="Вид школы" prompt="Укажите вид школы" sqref="MFR15:MFV15">
      <formula1>$A$21:$A$28</formula1>
    </dataValidation>
    <dataValidation type="list" allowBlank="1" showInputMessage="1" showErrorMessage="1" promptTitle="Вид школы" prompt="Укажите вид школы" sqref="LVV15:LVZ15">
      <formula1>$A$21:$A$28</formula1>
    </dataValidation>
    <dataValidation type="list" allowBlank="1" showInputMessage="1" showErrorMessage="1" promptTitle="Вид школы" prompt="Укажите вид школы" sqref="LLZ15:LMD15">
      <formula1>$A$21:$A$28</formula1>
    </dataValidation>
    <dataValidation type="list" allowBlank="1" showInputMessage="1" showErrorMessage="1" promptTitle="Вид школы" prompt="Укажите вид школы" sqref="LCD15:LCH15">
      <formula1>$A$21:$A$28</formula1>
    </dataValidation>
    <dataValidation type="list" allowBlank="1" showInputMessage="1" showErrorMessage="1" promptTitle="Вид школы" prompt="Укажите вид школы" sqref="KSH15:KSL15">
      <formula1>$A$21:$A$28</formula1>
    </dataValidation>
    <dataValidation type="list" allowBlank="1" showInputMessage="1" showErrorMessage="1" promptTitle="Вид школы" prompt="Укажите вид школы" sqref="KIL15:KIP15">
      <formula1>$A$21:$A$28</formula1>
    </dataValidation>
    <dataValidation type="list" allowBlank="1" showInputMessage="1" showErrorMessage="1" promptTitle="Вид школы" prompt="Укажите вид школы" sqref="JYP15:JYT15">
      <formula1>$A$21:$A$28</formula1>
    </dataValidation>
    <dataValidation type="list" allowBlank="1" showInputMessage="1" showErrorMessage="1" promptTitle="Вид школы" prompt="Укажите вид школы" sqref="JOT15:JOX15">
      <formula1>$A$21:$A$28</formula1>
    </dataValidation>
    <dataValidation type="list" allowBlank="1" showInputMessage="1" showErrorMessage="1" promptTitle="Вид школы" prompt="Укажите вид школы" sqref="JEX15:JFB15">
      <formula1>$A$21:$A$28</formula1>
    </dataValidation>
    <dataValidation type="list" allowBlank="1" showInputMessage="1" showErrorMessage="1" promptTitle="Вид школы" prompt="Укажите вид школы" sqref="IVB15:IVF15">
      <formula1>$A$21:$A$28</formula1>
    </dataValidation>
    <dataValidation type="list" allowBlank="1" showInputMessage="1" showErrorMessage="1" promptTitle="Вид школы" prompt="Укажите вид школы" sqref="ILF15:ILJ15">
      <formula1>$A$21:$A$28</formula1>
    </dataValidation>
    <dataValidation type="list" allowBlank="1" showInputMessage="1" showErrorMessage="1" promptTitle="Вид школы" prompt="Укажите вид школы" sqref="IBJ15:IBN15">
      <formula1>$A$21:$A$28</formula1>
    </dataValidation>
    <dataValidation type="list" allowBlank="1" showInputMessage="1" showErrorMessage="1" promptTitle="Вид школы" prompt="Укажите вид школы" sqref="HRN15:HRR15">
      <formula1>$A$21:$A$28</formula1>
    </dataValidation>
    <dataValidation type="list" allowBlank="1" showInputMessage="1" showErrorMessage="1" promptTitle="Вид школы" prompt="Укажите вид школы" sqref="HHR15:HHV15">
      <formula1>$A$21:$A$28</formula1>
    </dataValidation>
    <dataValidation type="list" allowBlank="1" showInputMessage="1" showErrorMessage="1" promptTitle="Вид школы" prompt="Укажите вид школы" sqref="GXV15:GXZ15">
      <formula1>$A$21:$A$28</formula1>
    </dataValidation>
    <dataValidation type="list" allowBlank="1" showInputMessage="1" showErrorMessage="1" promptTitle="Вид школы" prompt="Укажите вид школы" sqref="GNZ15:GOD15">
      <formula1>$A$21:$A$28</formula1>
    </dataValidation>
    <dataValidation type="list" allowBlank="1" showInputMessage="1" showErrorMessage="1" promptTitle="Вид школы" prompt="Укажите вид школы" sqref="GED15:GEH15">
      <formula1>$A$21:$A$28</formula1>
    </dataValidation>
    <dataValidation type="list" allowBlank="1" showInputMessage="1" showErrorMessage="1" promptTitle="Вид школы" prompt="Укажите вид школы" sqref="FUH15:FUL15">
      <formula1>$A$21:$A$28</formula1>
    </dataValidation>
    <dataValidation type="list" allowBlank="1" showInputMessage="1" showErrorMessage="1" promptTitle="Вид школы" prompt="Укажите вид школы" sqref="FKL15:FKP15">
      <formula1>$A$21:$A$28</formula1>
    </dataValidation>
    <dataValidation type="list" allowBlank="1" showInputMessage="1" showErrorMessage="1" promptTitle="Вид школы" prompt="Укажите вид школы" sqref="FAP15:FAT15">
      <formula1>$A$21:$A$28</formula1>
    </dataValidation>
    <dataValidation type="list" allowBlank="1" showInputMessage="1" showErrorMessage="1" promptTitle="Вид школы" prompt="Укажите вид школы" sqref="EQT15:EQX15">
      <formula1>$A$21:$A$28</formula1>
    </dataValidation>
    <dataValidation type="list" allowBlank="1" showInputMessage="1" showErrorMessage="1" promptTitle="Вид школы" prompt="Укажите вид школы" sqref="EGX15:EHB15">
      <formula1>$A$21:$A$28</formula1>
    </dataValidation>
    <dataValidation type="list" allowBlank="1" showInputMessage="1" showErrorMessage="1" promptTitle="Вид школы" prompt="Укажите вид школы" sqref="DXB15:DXF15">
      <formula1>$A$21:$A$28</formula1>
    </dataValidation>
    <dataValidation type="list" allowBlank="1" showInputMessage="1" showErrorMessage="1" promptTitle="Вид школы" prompt="Укажите вид школы" sqref="DNF15:DNJ15">
      <formula1>$A$21:$A$28</formula1>
    </dataValidation>
    <dataValidation type="list" allowBlank="1" showInputMessage="1" showErrorMessage="1" promptTitle="Вид школы" prompt="Укажите вид школы" sqref="DDJ15:DDN15">
      <formula1>$A$21:$A$28</formula1>
    </dataValidation>
    <dataValidation type="list" allowBlank="1" showInputMessage="1" showErrorMessage="1" promptTitle="Вид школы" prompt="Укажите вид школы" sqref="CTN15:CTR15">
      <formula1>$A$21:$A$28</formula1>
    </dataValidation>
    <dataValidation type="list" allowBlank="1" showInputMessage="1" showErrorMessage="1" promptTitle="Вид школы" prompt="Укажите вид школы" sqref="CJR15:CJV15">
      <formula1>$A$21:$A$28</formula1>
    </dataValidation>
    <dataValidation type="list" allowBlank="1" showInputMessage="1" showErrorMessage="1" promptTitle="Вид школы" prompt="Укажите вид школы" sqref="BZV15:BZZ15">
      <formula1>$A$21:$A$28</formula1>
    </dataValidation>
    <dataValidation type="list" allowBlank="1" showInputMessage="1" showErrorMessage="1" promptTitle="Вид школы" prompt="Укажите вид школы" sqref="BPZ15:BQD15">
      <formula1>$A$21:$A$28</formula1>
    </dataValidation>
    <dataValidation type="list" allowBlank="1" showInputMessage="1" showErrorMessage="1" promptTitle="Вид школы" prompt="Укажите вид школы" sqref="BGD15:BGH15">
      <formula1>$A$21:$A$28</formula1>
    </dataValidation>
    <dataValidation type="list" allowBlank="1" showInputMessage="1" showErrorMessage="1" promptTitle="Вид школы" prompt="Укажите вид школы" sqref="AWH15:AWL15">
      <formula1>$A$21:$A$28</formula1>
    </dataValidation>
    <dataValidation type="list" allowBlank="1" showInputMessage="1" showErrorMessage="1" promptTitle="Вид школы" prompt="Укажите вид школы" sqref="AML15:AMP15">
      <formula1>$A$21:$A$28</formula1>
    </dataValidation>
    <dataValidation type="list" allowBlank="1" showInputMessage="1" showErrorMessage="1" promptTitle="Вид школы" prompt="Укажите вид школы" sqref="ACP15:ACT15">
      <formula1>$A$21:$A$28</formula1>
    </dataValidation>
    <dataValidation type="list" allowBlank="1" showInputMessage="1" showErrorMessage="1" promptTitle="Вид школы" prompt="Укажите вид школы" sqref="ST15:SX15">
      <formula1>$A$21:$A$28</formula1>
    </dataValidation>
    <dataValidation type="list" allowBlank="1" showInputMessage="1" showErrorMessage="1" promptTitle="Вид школы" prompt="Укажите вид школы" sqref="IX15:JB15">
      <formula1>$A$21:$A$28</formula1>
    </dataValidation>
  </dataValidations>
  <pageMargins left="0.35433070866141736" right="0.35433070866141736" top="1.0536458333333334" bottom="0.59055118110236227" header="0.51181102362204722" footer="0.51181102362204722"/>
  <pageSetup paperSize="9" scale="85" orientation="portrait" r:id="rId1"/>
  <headerFooter alignWithMargins="0">
    <oddHeader>&amp;CКГБУ "Региональный центр оценки качества образования"</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Вид школы" prompt="Укажите вид школы">
          <x14:formula1>
            <xm:f>Рабочий!$A$21:$A$28</xm:f>
          </x14:formula1>
          <xm:sqref>B15:F15</xm:sqref>
        </x14:dataValidation>
        <x14:dataValidation type="list" allowBlank="1" showInputMessage="1" showErrorMessage="1" promptTitle="Ваша категория" prompt="Высшая, Первая, Вторая, Соответствие должности; Не имею">
          <x14:formula1>
            <xm:f>Рабочий!$A$30:$A$35</xm:f>
          </x14:formula1>
          <xm:sqref>B40</xm:sqref>
        </x14:dataValidation>
      </x14:dataValidations>
    </ext>
  </extLst>
</worksheet>
</file>

<file path=xl/worksheets/sheet3.xml><?xml version="1.0" encoding="utf-8"?>
<worksheet xmlns="http://schemas.openxmlformats.org/spreadsheetml/2006/main" xmlns:r="http://schemas.openxmlformats.org/officeDocument/2006/relationships">
  <sheetPr>
    <tabColor rgb="FFFFFF00"/>
  </sheetPr>
  <dimension ref="A1:DE167"/>
  <sheetViews>
    <sheetView showGridLines="0" topLeftCell="H1" zoomScale="71" zoomScaleNormal="71" zoomScalePageLayoutView="90" workbookViewId="0">
      <selection activeCell="AU6" sqref="AU6"/>
    </sheetView>
  </sheetViews>
  <sheetFormatPr defaultRowHeight="12.75"/>
  <cols>
    <col min="1" max="1" width="4.85546875" style="6" hidden="1" customWidth="1"/>
    <col min="2" max="2" width="4" style="6" customWidth="1"/>
    <col min="3" max="3" width="4.28515625" style="6" bestFit="1" customWidth="1"/>
    <col min="4" max="4" width="29" style="6" customWidth="1"/>
    <col min="5" max="5" width="4" style="6" customWidth="1"/>
    <col min="6" max="19" width="5.42578125" style="6" customWidth="1"/>
    <col min="20" max="20" width="7" style="6" hidden="1" customWidth="1"/>
    <col min="21" max="25" width="5.42578125" style="6" customWidth="1"/>
    <col min="26"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8.140625" style="6" customWidth="1"/>
    <col min="55" max="55" width="8.140625" style="6" hidden="1" customWidth="1"/>
    <col min="56" max="56" width="8.140625" style="297" hidden="1" customWidth="1"/>
    <col min="57" max="57" width="9.5703125" style="1" hidden="1" customWidth="1"/>
    <col min="58" max="58" width="7.85546875" style="303" hidden="1" customWidth="1"/>
    <col min="59" max="83" width="4.28515625" style="1" customWidth="1"/>
    <col min="84" max="109" width="4" style="1" customWidth="1"/>
    <col min="110" max="16384" width="9.140625" style="6"/>
  </cols>
  <sheetData>
    <row r="1" spans="1:109" ht="17.25" customHeight="1">
      <c r="BB1" s="67"/>
      <c r="BC1" s="67"/>
      <c r="BD1" s="292"/>
      <c r="BE1" s="221"/>
      <c r="BF1" s="298"/>
      <c r="BG1" s="91"/>
      <c r="BH1" s="221"/>
      <c r="BI1" s="221"/>
      <c r="BJ1" s="221"/>
      <c r="BK1" s="221"/>
      <c r="BL1" s="221"/>
      <c r="BM1" s="221"/>
      <c r="BN1" s="221"/>
      <c r="BO1" s="221"/>
      <c r="BP1" s="221"/>
      <c r="BQ1" s="221"/>
      <c r="BR1" s="221"/>
      <c r="BS1" s="221"/>
      <c r="BT1" s="221"/>
      <c r="BU1" s="221"/>
      <c r="BV1" s="221"/>
      <c r="BW1" s="221"/>
      <c r="BX1" s="221"/>
      <c r="BY1" s="221"/>
      <c r="BZ1" s="221"/>
      <c r="CA1" s="221"/>
      <c r="CB1" s="221"/>
      <c r="CC1" s="221"/>
      <c r="CD1" s="221"/>
      <c r="CE1" s="221"/>
      <c r="CF1" s="221"/>
      <c r="CG1" s="221"/>
    </row>
    <row r="2" spans="1:109" ht="30.75" customHeight="1">
      <c r="B2" s="90"/>
      <c r="C2" s="66"/>
      <c r="D2" s="68"/>
      <c r="E2" s="357" t="s">
        <v>23</v>
      </c>
      <c r="F2" s="357"/>
      <c r="G2" s="357"/>
      <c r="H2" s="358"/>
      <c r="I2" s="353" t="str">
        <f>IF(NOT(ISBLANK('СПИСОК КЛАССА'!G1)),'СПИСОК КЛАССА'!G1,"")</f>
        <v>138074</v>
      </c>
      <c r="J2" s="354"/>
      <c r="K2" s="355"/>
      <c r="L2" s="356" t="s">
        <v>24</v>
      </c>
      <c r="M2" s="357"/>
      <c r="N2" s="358"/>
      <c r="O2" s="359" t="str">
        <f>IF(NOT(ISBLANK('СПИСОК КЛАССА'!I1)),'СПИСОК КЛАССА'!I1,"")</f>
        <v>0304</v>
      </c>
      <c r="P2" s="359"/>
      <c r="Q2" s="69"/>
      <c r="R2" s="69"/>
      <c r="S2" s="69"/>
      <c r="T2" s="69"/>
      <c r="U2" s="69"/>
      <c r="V2" s="69"/>
      <c r="W2" s="69"/>
      <c r="X2" s="69"/>
      <c r="Y2" s="69"/>
      <c r="Z2" s="69"/>
      <c r="AB2" s="69"/>
      <c r="AC2" s="69"/>
      <c r="AD2" s="69"/>
      <c r="AE2" s="69"/>
      <c r="AF2" s="69"/>
      <c r="AG2" s="69"/>
      <c r="AH2" s="69"/>
      <c r="AI2" s="69"/>
      <c r="AJ2" s="69"/>
      <c r="AK2" s="69"/>
      <c r="AL2" s="69"/>
      <c r="AM2" s="69"/>
      <c r="AN2" s="69"/>
      <c r="AO2" s="69"/>
      <c r="AP2" s="69"/>
      <c r="AQ2" s="69"/>
      <c r="AR2" s="69"/>
      <c r="AS2" s="69"/>
      <c r="AT2" s="69"/>
      <c r="AU2" s="69"/>
      <c r="AV2" s="66"/>
      <c r="AW2" s="202"/>
      <c r="AX2" s="203"/>
      <c r="AY2" s="203"/>
      <c r="AZ2" s="203"/>
      <c r="BA2" s="203"/>
      <c r="BB2" s="67"/>
      <c r="BC2" s="67"/>
      <c r="BD2" s="292"/>
      <c r="BE2" s="221"/>
      <c r="BF2" s="298"/>
      <c r="BG2" s="9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221"/>
      <c r="CG2" s="221"/>
    </row>
    <row r="3" spans="1:109">
      <c r="B3" s="90"/>
      <c r="C3" s="66"/>
      <c r="D3" s="70"/>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204"/>
      <c r="AX3" s="203"/>
      <c r="AY3" s="203"/>
      <c r="AZ3" s="203"/>
      <c r="BA3" s="203"/>
      <c r="BB3" s="67"/>
      <c r="BC3" s="67"/>
      <c r="BD3" s="292"/>
      <c r="BE3" s="221"/>
      <c r="BF3" s="298"/>
      <c r="BG3" s="91"/>
      <c r="BH3" s="221"/>
      <c r="BI3" s="221"/>
      <c r="BJ3" s="221"/>
      <c r="BK3" s="221"/>
      <c r="BL3" s="221"/>
      <c r="BM3" s="221"/>
      <c r="BN3" s="221"/>
      <c r="BO3" s="221"/>
      <c r="BP3" s="221"/>
      <c r="BQ3" s="221"/>
      <c r="BR3" s="221"/>
      <c r="BS3" s="221"/>
      <c r="BT3" s="221"/>
      <c r="BU3" s="221"/>
      <c r="BV3" s="221"/>
      <c r="BW3" s="221"/>
      <c r="BX3" s="221"/>
      <c r="BY3" s="221"/>
      <c r="BZ3" s="221"/>
      <c r="CA3" s="221"/>
      <c r="CB3" s="221"/>
      <c r="CC3" s="221"/>
      <c r="CD3" s="221"/>
      <c r="CE3" s="221"/>
      <c r="CF3" s="221"/>
      <c r="CG3" s="221"/>
    </row>
    <row r="4" spans="1:109" s="10" customFormat="1" ht="23.25" customHeight="1" thickBot="1">
      <c r="B4" s="74"/>
      <c r="C4" s="360" t="s">
        <v>31</v>
      </c>
      <c r="D4" s="360"/>
      <c r="E4" s="360"/>
      <c r="F4" s="360"/>
      <c r="G4" s="334" t="str">
        <f>IF(NOT(ISBLANK('СПИСОК КЛАССА'!E3)),'СПИСОК КЛАССА'!E3,"")</f>
        <v>МБОУ СОШ УИОП №80 г. Хабаровск Хабаровский край</v>
      </c>
      <c r="H4" s="334"/>
      <c r="I4" s="334"/>
      <c r="J4" s="334"/>
      <c r="K4" s="334"/>
      <c r="L4" s="334"/>
      <c r="M4" s="334"/>
      <c r="N4" s="334"/>
      <c r="O4" s="334"/>
      <c r="P4" s="334"/>
      <c r="Q4" s="334"/>
      <c r="R4" s="334"/>
      <c r="S4" s="334"/>
      <c r="T4" s="334"/>
      <c r="U4" s="334"/>
      <c r="V4" s="334"/>
      <c r="W4" s="334"/>
      <c r="X4" s="334"/>
      <c r="Y4" s="334"/>
      <c r="Z4" s="135"/>
      <c r="AA4" s="135"/>
      <c r="AB4" s="135"/>
      <c r="AC4" s="135"/>
      <c r="AD4" s="135"/>
      <c r="AE4" s="135"/>
      <c r="AF4" s="135"/>
      <c r="AG4" s="135"/>
      <c r="AH4" s="135"/>
      <c r="AI4" s="135"/>
      <c r="AJ4" s="135"/>
      <c r="AK4" s="135"/>
      <c r="AL4" s="135"/>
      <c r="AM4" s="135"/>
      <c r="AN4" s="135"/>
      <c r="AO4" s="135"/>
      <c r="AP4" s="135"/>
      <c r="AQ4" s="135"/>
      <c r="AR4" s="135"/>
      <c r="AS4" s="135"/>
      <c r="AT4" s="135"/>
      <c r="AU4" s="73"/>
      <c r="AV4" s="74"/>
      <c r="AW4" s="205"/>
      <c r="AX4" s="206"/>
      <c r="AY4" s="206"/>
      <c r="AZ4" s="206"/>
      <c r="BA4" s="206"/>
      <c r="BB4" s="75"/>
      <c r="BC4" s="75"/>
      <c r="BD4" s="293"/>
      <c r="BE4" s="92"/>
      <c r="BF4" s="299"/>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222"/>
      <c r="CI4" s="222"/>
      <c r="CJ4" s="222"/>
      <c r="CK4" s="222"/>
      <c r="CL4" s="222"/>
      <c r="CM4" s="222"/>
      <c r="CN4" s="222"/>
      <c r="CO4" s="222"/>
      <c r="CP4" s="222"/>
      <c r="CQ4" s="222"/>
      <c r="CR4" s="222"/>
      <c r="CS4" s="222"/>
      <c r="CT4" s="222"/>
      <c r="CU4" s="222"/>
      <c r="CV4" s="222"/>
      <c r="CW4" s="222"/>
      <c r="CX4" s="222"/>
      <c r="CY4" s="222"/>
      <c r="CZ4" s="222"/>
      <c r="DA4" s="222"/>
      <c r="DB4" s="222"/>
      <c r="DC4" s="222"/>
      <c r="DD4" s="222"/>
      <c r="DE4" s="222"/>
    </row>
    <row r="5" spans="1:109" ht="13.5" thickBot="1">
      <c r="B5" s="90"/>
      <c r="C5" s="66"/>
      <c r="D5" s="76"/>
      <c r="E5" s="72"/>
      <c r="F5" s="72"/>
      <c r="G5" s="6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207"/>
      <c r="AX5" s="208"/>
      <c r="AY5" s="208"/>
      <c r="AZ5" s="208"/>
      <c r="BA5" s="208"/>
      <c r="BB5" s="67"/>
      <c r="BC5" s="67"/>
      <c r="BD5" s="292"/>
      <c r="BE5" s="221"/>
      <c r="BF5" s="298"/>
      <c r="BG5" s="9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row>
    <row r="6" spans="1:109" ht="17.25" customHeight="1" thickBot="1">
      <c r="B6" s="90"/>
      <c r="C6" s="66"/>
      <c r="D6" s="77" t="s">
        <v>32</v>
      </c>
      <c r="E6" s="77"/>
      <c r="F6" s="78">
        <f>$A$24</f>
        <v>27</v>
      </c>
      <c r="G6" s="66"/>
      <c r="I6" s="66"/>
      <c r="J6" s="77" t="s">
        <v>25</v>
      </c>
      <c r="K6" s="349">
        <v>41774</v>
      </c>
      <c r="L6" s="349"/>
      <c r="M6" s="349"/>
      <c r="N6" s="349"/>
      <c r="O6" s="69"/>
      <c r="P6" s="79"/>
      <c r="Q6" s="79"/>
      <c r="R6" s="71"/>
      <c r="S6" s="71"/>
      <c r="T6" s="71"/>
      <c r="U6" s="71"/>
      <c r="V6" s="71"/>
      <c r="W6" s="71"/>
      <c r="X6" s="71"/>
      <c r="Y6" s="80" t="s">
        <v>26</v>
      </c>
      <c r="AA6" s="69"/>
      <c r="AU6" s="81" t="s">
        <v>234</v>
      </c>
      <c r="AW6" s="209"/>
      <c r="AX6" s="350"/>
      <c r="AY6" s="350"/>
      <c r="AZ6" s="350"/>
      <c r="BA6" s="350"/>
      <c r="BB6" s="67"/>
      <c r="BC6" s="67"/>
      <c r="BD6" s="292"/>
      <c r="BE6" s="221"/>
      <c r="BF6" s="298"/>
      <c r="BG6" s="9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row>
    <row r="7" spans="1:109">
      <c r="B7" s="90"/>
      <c r="C7" s="66"/>
      <c r="D7" s="82"/>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V7" s="71"/>
      <c r="AW7" s="204"/>
      <c r="AX7" s="351"/>
      <c r="AY7" s="351"/>
      <c r="AZ7" s="351"/>
      <c r="BA7" s="208"/>
      <c r="BB7" s="67"/>
      <c r="BC7" s="67"/>
      <c r="BD7" s="292"/>
      <c r="BE7" s="221"/>
      <c r="BF7" s="298"/>
      <c r="BG7" s="91"/>
      <c r="BH7" s="221"/>
      <c r="BI7" s="221"/>
      <c r="BJ7" s="221"/>
      <c r="BK7" s="221"/>
      <c r="BL7" s="221"/>
      <c r="BM7" s="221"/>
      <c r="BN7" s="221"/>
      <c r="BO7" s="221"/>
      <c r="BP7" s="221"/>
      <c r="BQ7" s="221"/>
      <c r="BR7" s="221"/>
      <c r="BS7" s="221"/>
      <c r="BT7" s="221"/>
      <c r="BU7" s="221"/>
      <c r="BV7" s="221"/>
      <c r="BW7" s="221"/>
      <c r="BX7" s="221"/>
      <c r="BY7" s="221"/>
      <c r="BZ7" s="221"/>
      <c r="CA7" s="221"/>
      <c r="CB7" s="221"/>
      <c r="CC7" s="221"/>
      <c r="CD7" s="221"/>
      <c r="CE7" s="221"/>
      <c r="CF7" s="221"/>
      <c r="CG7" s="221"/>
    </row>
    <row r="8" spans="1:109" ht="16.5" thickBot="1">
      <c r="B8" s="93"/>
      <c r="C8" s="310" t="s">
        <v>141</v>
      </c>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137"/>
      <c r="AH8" s="137"/>
      <c r="AI8" s="137"/>
      <c r="AJ8" s="137"/>
      <c r="AK8" s="137"/>
      <c r="AL8" s="137"/>
      <c r="AM8" s="137"/>
      <c r="AN8" s="137"/>
      <c r="AO8" s="136"/>
      <c r="AP8" s="136"/>
      <c r="AQ8" s="136"/>
      <c r="AR8" s="136"/>
      <c r="AS8" s="136"/>
      <c r="AT8" s="136"/>
      <c r="AU8" s="136"/>
      <c r="AV8" s="136"/>
      <c r="AW8" s="210"/>
      <c r="AX8" s="351"/>
      <c r="AY8" s="351"/>
      <c r="AZ8" s="351"/>
      <c r="BA8" s="208"/>
      <c r="BB8" s="67"/>
      <c r="BC8" s="67"/>
      <c r="BD8" s="292"/>
      <c r="BE8" s="221"/>
      <c r="BF8" s="298"/>
      <c r="BG8" s="91"/>
      <c r="BH8" s="221"/>
      <c r="BI8" s="221"/>
      <c r="BJ8" s="221"/>
      <c r="BK8" s="221"/>
      <c r="BL8" s="221"/>
      <c r="BM8" s="221"/>
      <c r="BN8" s="221"/>
      <c r="BO8" s="221"/>
      <c r="BP8" s="221"/>
      <c r="BQ8" s="221"/>
      <c r="BR8" s="221"/>
      <c r="BS8" s="221"/>
      <c r="BT8" s="221"/>
      <c r="BU8" s="221"/>
      <c r="BV8" s="221"/>
      <c r="BW8" s="221"/>
      <c r="BX8" s="221"/>
      <c r="BY8" s="221"/>
      <c r="BZ8" s="221"/>
      <c r="CA8" s="221"/>
      <c r="CB8" s="221"/>
      <c r="CC8" s="221"/>
      <c r="CD8" s="221"/>
      <c r="CE8" s="221"/>
      <c r="CF8" s="221"/>
      <c r="CG8" s="221"/>
    </row>
    <row r="9" spans="1:109" ht="34.5" customHeight="1">
      <c r="A9" s="83"/>
      <c r="B9" s="361" t="s">
        <v>12</v>
      </c>
      <c r="C9" s="363" t="s">
        <v>27</v>
      </c>
      <c r="D9" s="361" t="s">
        <v>14</v>
      </c>
      <c r="E9" s="365" t="s">
        <v>33</v>
      </c>
      <c r="F9" s="335" t="s">
        <v>34</v>
      </c>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6"/>
      <c r="AG9" s="134"/>
      <c r="AH9" s="134"/>
      <c r="AI9" s="134"/>
      <c r="AJ9" s="134"/>
      <c r="AK9" s="134"/>
      <c r="AL9" s="134"/>
      <c r="AM9" s="134"/>
      <c r="AN9" s="134"/>
      <c r="AO9" s="134"/>
      <c r="AP9" s="134"/>
      <c r="AQ9" s="134"/>
      <c r="AR9" s="134"/>
      <c r="AS9" s="134"/>
      <c r="AT9" s="138"/>
      <c r="AU9" s="337" t="s">
        <v>65</v>
      </c>
      <c r="AV9" s="340" t="s">
        <v>28</v>
      </c>
      <c r="AW9" s="343" t="s">
        <v>66</v>
      </c>
      <c r="AX9" s="343" t="s">
        <v>67</v>
      </c>
      <c r="AY9" s="346" t="s">
        <v>68</v>
      </c>
      <c r="AZ9" s="343" t="s">
        <v>69</v>
      </c>
      <c r="BA9" s="331" t="s">
        <v>35</v>
      </c>
      <c r="BB9" s="67"/>
      <c r="BC9" s="67"/>
      <c r="BD9" s="292"/>
      <c r="BE9" s="221"/>
      <c r="BF9" s="298"/>
      <c r="BG9" s="91"/>
      <c r="BH9" s="221"/>
      <c r="BI9" s="221"/>
      <c r="BJ9" s="221"/>
      <c r="BK9" s="221"/>
      <c r="BL9" s="221"/>
      <c r="BM9" s="221"/>
    </row>
    <row r="10" spans="1:109" ht="59.25" customHeight="1">
      <c r="A10" s="84"/>
      <c r="B10" s="361"/>
      <c r="C10" s="363"/>
      <c r="D10" s="361"/>
      <c r="E10" s="366"/>
      <c r="F10" s="352" t="s">
        <v>63</v>
      </c>
      <c r="G10" s="335"/>
      <c r="H10" s="335"/>
      <c r="I10" s="335"/>
      <c r="J10" s="335"/>
      <c r="K10" s="335"/>
      <c r="L10" s="335"/>
      <c r="M10" s="335"/>
      <c r="N10" s="335"/>
      <c r="O10" s="335"/>
      <c r="P10" s="335"/>
      <c r="Q10" s="335"/>
      <c r="R10" s="335"/>
      <c r="S10" s="335"/>
      <c r="T10" s="335"/>
      <c r="U10" s="335"/>
      <c r="V10" s="352" t="s">
        <v>64</v>
      </c>
      <c r="W10" s="335"/>
      <c r="X10" s="335"/>
      <c r="Y10" s="336"/>
      <c r="Z10" s="134"/>
      <c r="AA10" s="134"/>
      <c r="AB10" s="134"/>
      <c r="AC10" s="134"/>
      <c r="AD10" s="134"/>
      <c r="AE10" s="134"/>
      <c r="AF10" s="134"/>
      <c r="AG10" s="134"/>
      <c r="AH10" s="134"/>
      <c r="AI10" s="134"/>
      <c r="AJ10" s="134"/>
      <c r="AK10" s="134"/>
      <c r="AL10" s="134"/>
      <c r="AM10" s="134"/>
      <c r="AN10" s="134"/>
      <c r="AO10" s="134"/>
      <c r="AP10" s="134"/>
      <c r="AQ10" s="134"/>
      <c r="AR10" s="134"/>
      <c r="AS10" s="134"/>
      <c r="AT10" s="138"/>
      <c r="AU10" s="338"/>
      <c r="AV10" s="341"/>
      <c r="AW10" s="344"/>
      <c r="AX10" s="344"/>
      <c r="AY10" s="347"/>
      <c r="AZ10" s="344"/>
      <c r="BA10" s="332"/>
      <c r="BB10" s="67"/>
      <c r="BC10" s="67"/>
      <c r="BD10" s="292"/>
      <c r="BE10" s="221"/>
      <c r="BF10" s="298"/>
      <c r="BG10" s="91"/>
      <c r="BH10" s="221"/>
      <c r="BI10" s="221"/>
      <c r="BJ10" s="221"/>
      <c r="BK10" s="221"/>
      <c r="BL10" s="221"/>
      <c r="BM10" s="221"/>
    </row>
    <row r="11" spans="1:109" ht="85.5" customHeight="1" thickBot="1">
      <c r="A11" s="84"/>
      <c r="B11" s="362"/>
      <c r="C11" s="364"/>
      <c r="D11" s="362"/>
      <c r="E11" s="367"/>
      <c r="F11" s="214">
        <v>1</v>
      </c>
      <c r="G11" s="167">
        <v>2</v>
      </c>
      <c r="H11" s="167">
        <v>3</v>
      </c>
      <c r="I11" s="167">
        <v>4</v>
      </c>
      <c r="J11" s="167">
        <v>5</v>
      </c>
      <c r="K11" s="167">
        <v>6</v>
      </c>
      <c r="L11" s="167">
        <v>7</v>
      </c>
      <c r="M11" s="167">
        <v>8</v>
      </c>
      <c r="N11" s="167">
        <v>9</v>
      </c>
      <c r="O11" s="167">
        <v>10</v>
      </c>
      <c r="P11" s="167">
        <v>11</v>
      </c>
      <c r="Q11" s="167">
        <v>12</v>
      </c>
      <c r="R11" s="167">
        <v>13</v>
      </c>
      <c r="S11" s="286">
        <v>14</v>
      </c>
      <c r="T11" s="220"/>
      <c r="U11" s="168">
        <v>15</v>
      </c>
      <c r="V11" s="287">
        <v>16</v>
      </c>
      <c r="W11" s="286">
        <v>17</v>
      </c>
      <c r="X11" s="286">
        <v>18</v>
      </c>
      <c r="Y11" s="167">
        <v>19</v>
      </c>
      <c r="Z11" s="167"/>
      <c r="AA11" s="167"/>
      <c r="AB11" s="167"/>
      <c r="AC11" s="167"/>
      <c r="AD11" s="167"/>
      <c r="AE11" s="167"/>
      <c r="AF11" s="167"/>
      <c r="AG11" s="167"/>
      <c r="AH11" s="167"/>
      <c r="AI11" s="167"/>
      <c r="AJ11" s="167"/>
      <c r="AK11" s="167"/>
      <c r="AL11" s="167"/>
      <c r="AM11" s="167"/>
      <c r="AN11" s="167"/>
      <c r="AO11" s="167"/>
      <c r="AP11" s="167"/>
      <c r="AQ11" s="167"/>
      <c r="AR11" s="167"/>
      <c r="AS11" s="167"/>
      <c r="AT11" s="168"/>
      <c r="AU11" s="339"/>
      <c r="AV11" s="342"/>
      <c r="AW11" s="345"/>
      <c r="AX11" s="345"/>
      <c r="AY11" s="348"/>
      <c r="AZ11" s="345"/>
      <c r="BA11" s="333"/>
      <c r="BB11" s="67"/>
      <c r="BC11" s="288" t="s">
        <v>214</v>
      </c>
      <c r="BD11" s="294" t="s">
        <v>215</v>
      </c>
      <c r="BE11" s="288" t="s">
        <v>216</v>
      </c>
      <c r="BF11" s="300" t="s">
        <v>217</v>
      </c>
      <c r="BG11" s="91"/>
      <c r="BH11" s="221"/>
      <c r="BI11" s="221"/>
      <c r="BJ11" s="221"/>
      <c r="BK11" s="221"/>
      <c r="BL11" s="221"/>
      <c r="BM11" s="221"/>
    </row>
    <row r="12" spans="1:109" ht="20.25" hidden="1" customHeight="1">
      <c r="A12" s="84"/>
      <c r="B12" s="99"/>
      <c r="C12" s="164"/>
      <c r="D12" s="165" t="s">
        <v>37</v>
      </c>
      <c r="E12" s="166">
        <f>SUM(F12:AF12)</f>
        <v>19</v>
      </c>
      <c r="F12" s="162">
        <f>IF(SUM(F21:F24)=$F$6,0,1)</f>
        <v>1</v>
      </c>
      <c r="G12" s="96">
        <f t="shared" ref="G12:Y12" si="0">IF(SUM(G21:G24)=$F$6,0,1)</f>
        <v>1</v>
      </c>
      <c r="H12" s="96">
        <f t="shared" si="0"/>
        <v>1</v>
      </c>
      <c r="I12" s="96">
        <f t="shared" si="0"/>
        <v>1</v>
      </c>
      <c r="J12" s="96">
        <f t="shared" si="0"/>
        <v>1</v>
      </c>
      <c r="K12" s="96">
        <f t="shared" si="0"/>
        <v>1</v>
      </c>
      <c r="L12" s="96">
        <f t="shared" si="0"/>
        <v>1</v>
      </c>
      <c r="M12" s="96">
        <f t="shared" si="0"/>
        <v>1</v>
      </c>
      <c r="N12" s="96">
        <f t="shared" si="0"/>
        <v>1</v>
      </c>
      <c r="O12" s="96">
        <f t="shared" si="0"/>
        <v>1</v>
      </c>
      <c r="P12" s="96">
        <f t="shared" si="0"/>
        <v>1</v>
      </c>
      <c r="Q12" s="96">
        <f t="shared" si="0"/>
        <v>1</v>
      </c>
      <c r="R12" s="96">
        <f t="shared" si="0"/>
        <v>1</v>
      </c>
      <c r="S12" s="101">
        <f t="shared" si="0"/>
        <v>1</v>
      </c>
      <c r="T12" s="101"/>
      <c r="U12" s="162">
        <f t="shared" si="0"/>
        <v>1</v>
      </c>
      <c r="V12" s="95">
        <f t="shared" si="0"/>
        <v>1</v>
      </c>
      <c r="W12" s="96">
        <f t="shared" si="0"/>
        <v>1</v>
      </c>
      <c r="X12" s="96">
        <f t="shared" si="0"/>
        <v>1</v>
      </c>
      <c r="Y12" s="96">
        <f t="shared" si="0"/>
        <v>1</v>
      </c>
      <c r="Z12" s="96"/>
      <c r="AA12" s="96"/>
      <c r="AB12" s="96"/>
      <c r="AC12" s="96"/>
      <c r="AD12" s="96"/>
      <c r="AE12" s="96"/>
      <c r="AF12" s="145"/>
      <c r="AG12" s="95"/>
      <c r="AH12" s="95"/>
      <c r="AI12" s="95"/>
      <c r="AJ12" s="95"/>
      <c r="AK12" s="95"/>
      <c r="AL12" s="95"/>
      <c r="AM12" s="95"/>
      <c r="AN12" s="95"/>
      <c r="AO12" s="95"/>
      <c r="AP12" s="95"/>
      <c r="AQ12" s="95"/>
      <c r="AR12" s="95"/>
      <c r="AS12" s="95"/>
      <c r="AT12" s="144"/>
      <c r="AU12" s="97"/>
      <c r="AV12" s="98"/>
      <c r="AW12" s="99"/>
      <c r="AX12" s="99"/>
      <c r="AY12" s="99"/>
      <c r="AZ12" s="99"/>
      <c r="BA12" s="100"/>
      <c r="BB12" s="67"/>
      <c r="BC12" s="288"/>
      <c r="BD12" s="294"/>
      <c r="BE12" s="288"/>
      <c r="BF12" s="300"/>
      <c r="BG12" s="91"/>
      <c r="BH12" s="221"/>
      <c r="BI12" s="221"/>
      <c r="BJ12" s="221"/>
      <c r="BK12" s="221"/>
      <c r="BL12" s="221"/>
      <c r="BM12" s="221"/>
    </row>
    <row r="13" spans="1:109" ht="20.25" hidden="1" customHeight="1">
      <c r="A13" s="84"/>
      <c r="B13" s="86"/>
      <c r="C13" s="94"/>
      <c r="D13" s="146"/>
      <c r="E13" s="163"/>
      <c r="F13" s="145"/>
      <c r="G13" s="96"/>
      <c r="H13" s="96"/>
      <c r="I13" s="96"/>
      <c r="J13" s="96"/>
      <c r="K13" s="96"/>
      <c r="L13" s="96"/>
      <c r="M13" s="96"/>
      <c r="N13" s="96"/>
      <c r="O13" s="96"/>
      <c r="P13" s="96"/>
      <c r="Q13" s="96"/>
      <c r="R13" s="96"/>
      <c r="S13" s="101"/>
      <c r="T13" s="101"/>
      <c r="U13" s="162"/>
      <c r="V13" s="95"/>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155"/>
      <c r="AU13" s="97"/>
      <c r="AV13" s="98"/>
      <c r="AW13" s="99"/>
      <c r="AX13" s="99"/>
      <c r="AY13" s="99"/>
      <c r="AZ13" s="99"/>
      <c r="BA13" s="100"/>
      <c r="BB13" s="67"/>
      <c r="BC13" s="288"/>
      <c r="BD13" s="294"/>
      <c r="BE13" s="288"/>
      <c r="BF13" s="300"/>
      <c r="BG13" s="91"/>
      <c r="BH13" s="221"/>
      <c r="BI13" s="221"/>
      <c r="BJ13" s="221"/>
      <c r="BK13" s="221"/>
      <c r="BL13" s="221"/>
      <c r="BM13" s="221"/>
    </row>
    <row r="14" spans="1:109" ht="20.25" hidden="1" customHeight="1">
      <c r="A14" s="84"/>
      <c r="B14" s="86"/>
      <c r="C14" s="94"/>
      <c r="D14" s="146"/>
      <c r="E14" s="163"/>
      <c r="F14" s="145"/>
      <c r="G14" s="96"/>
      <c r="H14" s="96"/>
      <c r="I14" s="96"/>
      <c r="J14" s="96"/>
      <c r="K14" s="96"/>
      <c r="L14" s="96"/>
      <c r="M14" s="96"/>
      <c r="N14" s="96"/>
      <c r="O14" s="96"/>
      <c r="P14" s="96"/>
      <c r="Q14" s="96"/>
      <c r="R14" s="96"/>
      <c r="S14" s="101"/>
      <c r="T14" s="101"/>
      <c r="U14" s="162"/>
      <c r="V14" s="95"/>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155"/>
      <c r="AU14" s="97"/>
      <c r="AV14" s="98"/>
      <c r="AW14" s="99"/>
      <c r="AX14" s="99"/>
      <c r="AY14" s="99"/>
      <c r="AZ14" s="99"/>
      <c r="BA14" s="100"/>
      <c r="BB14" s="67"/>
      <c r="BC14" s="288"/>
      <c r="BD14" s="294"/>
      <c r="BE14" s="288"/>
      <c r="BF14" s="300"/>
      <c r="BG14" s="91"/>
      <c r="BH14" s="221"/>
      <c r="BI14" s="221"/>
      <c r="BJ14" s="221"/>
      <c r="BK14" s="221"/>
      <c r="BL14" s="221"/>
      <c r="BM14" s="221"/>
    </row>
    <row r="15" spans="1:109" ht="20.25" hidden="1" customHeight="1">
      <c r="A15" s="84"/>
      <c r="B15" s="86"/>
      <c r="C15" s="94"/>
      <c r="D15" s="146"/>
      <c r="E15" s="163"/>
      <c r="F15" s="145"/>
      <c r="G15" s="96"/>
      <c r="H15" s="96"/>
      <c r="I15" s="96"/>
      <c r="J15" s="96"/>
      <c r="K15" s="96"/>
      <c r="L15" s="96"/>
      <c r="M15" s="96"/>
      <c r="N15" s="96"/>
      <c r="O15" s="96"/>
      <c r="P15" s="96"/>
      <c r="Q15" s="96"/>
      <c r="R15" s="96"/>
      <c r="S15" s="101"/>
      <c r="T15" s="101"/>
      <c r="U15" s="162"/>
      <c r="V15" s="95"/>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155"/>
      <c r="AU15" s="97"/>
      <c r="AV15" s="98"/>
      <c r="AW15" s="99"/>
      <c r="AX15" s="99"/>
      <c r="AY15" s="99"/>
      <c r="AZ15" s="99"/>
      <c r="BA15" s="100"/>
      <c r="BB15" s="67"/>
      <c r="BC15" s="288"/>
      <c r="BD15" s="294"/>
      <c r="BE15" s="288"/>
      <c r="BF15" s="300"/>
      <c r="BG15" s="91"/>
      <c r="BH15" s="221"/>
      <c r="BI15" s="221"/>
      <c r="BJ15" s="221"/>
      <c r="BK15" s="221"/>
      <c r="BL15" s="221"/>
      <c r="BM15" s="221"/>
    </row>
    <row r="16" spans="1:109" ht="20.25" hidden="1" customHeight="1">
      <c r="A16" s="84"/>
      <c r="B16" s="86"/>
      <c r="C16" s="94"/>
      <c r="D16" s="146"/>
      <c r="E16" s="163"/>
      <c r="F16" s="145"/>
      <c r="G16" s="96"/>
      <c r="H16" s="96"/>
      <c r="I16" s="96"/>
      <c r="J16" s="96"/>
      <c r="K16" s="96"/>
      <c r="L16" s="96"/>
      <c r="M16" s="96"/>
      <c r="N16" s="96"/>
      <c r="O16" s="96"/>
      <c r="P16" s="96"/>
      <c r="Q16" s="96"/>
      <c r="R16" s="96"/>
      <c r="S16" s="101"/>
      <c r="T16" s="101"/>
      <c r="U16" s="162"/>
      <c r="V16" s="95"/>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155"/>
      <c r="AU16" s="97"/>
      <c r="AV16" s="98"/>
      <c r="AW16" s="99"/>
      <c r="AX16" s="99"/>
      <c r="AY16" s="99"/>
      <c r="AZ16" s="99"/>
      <c r="BA16" s="100"/>
      <c r="BB16" s="67"/>
      <c r="BC16" s="288"/>
      <c r="BD16" s="294"/>
      <c r="BE16" s="288"/>
      <c r="BF16" s="300"/>
      <c r="BG16" s="91"/>
      <c r="BH16" s="221"/>
      <c r="BI16" s="221"/>
      <c r="BJ16" s="221"/>
      <c r="BK16" s="221"/>
      <c r="BL16" s="221"/>
      <c r="BM16" s="221"/>
    </row>
    <row r="17" spans="1:109" ht="20.25" hidden="1" customHeight="1">
      <c r="A17" s="84"/>
      <c r="B17" s="86"/>
      <c r="C17" s="94"/>
      <c r="D17" s="146"/>
      <c r="E17" s="163"/>
      <c r="F17" s="145"/>
      <c r="G17" s="96"/>
      <c r="H17" s="96"/>
      <c r="I17" s="96"/>
      <c r="J17" s="96"/>
      <c r="K17" s="96"/>
      <c r="L17" s="96"/>
      <c r="M17" s="96"/>
      <c r="N17" s="96"/>
      <c r="O17" s="96"/>
      <c r="P17" s="96"/>
      <c r="Q17" s="96"/>
      <c r="R17" s="96"/>
      <c r="S17" s="101"/>
      <c r="T17" s="101"/>
      <c r="U17" s="162"/>
      <c r="V17" s="95"/>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155"/>
      <c r="AU17" s="97"/>
      <c r="AV17" s="98"/>
      <c r="AW17" s="99"/>
      <c r="AX17" s="99"/>
      <c r="AY17" s="99"/>
      <c r="AZ17" s="99"/>
      <c r="BA17" s="100"/>
      <c r="BB17" s="67"/>
      <c r="BC17" s="288"/>
      <c r="BD17" s="294"/>
      <c r="BE17" s="288"/>
      <c r="BF17" s="300"/>
      <c r="BG17" s="91"/>
      <c r="BH17" s="221"/>
      <c r="BI17" s="221"/>
      <c r="BJ17" s="221"/>
      <c r="BK17" s="221"/>
      <c r="BL17" s="221"/>
      <c r="BM17" s="221"/>
    </row>
    <row r="18" spans="1:109" ht="20.25" hidden="1" customHeight="1">
      <c r="A18" s="84"/>
      <c r="B18" s="86"/>
      <c r="C18" s="94"/>
      <c r="D18" s="146"/>
      <c r="E18" s="163"/>
      <c r="F18" s="148"/>
      <c r="G18" s="101"/>
      <c r="H18" s="101"/>
      <c r="I18" s="101"/>
      <c r="J18" s="101"/>
      <c r="K18" s="101"/>
      <c r="L18" s="101"/>
      <c r="M18" s="101"/>
      <c r="N18" s="101"/>
      <c r="O18" s="101"/>
      <c r="P18" s="101"/>
      <c r="Q18" s="101"/>
      <c r="R18" s="101"/>
      <c r="S18" s="101"/>
      <c r="T18" s="101"/>
      <c r="U18" s="216"/>
      <c r="V18" s="21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56"/>
      <c r="AU18" s="102"/>
      <c r="AV18" s="85"/>
      <c r="AW18" s="86"/>
      <c r="AX18" s="86"/>
      <c r="AY18" s="86"/>
      <c r="AZ18" s="86"/>
      <c r="BA18" s="103"/>
      <c r="BB18" s="67"/>
      <c r="BC18" s="288"/>
      <c r="BD18" s="294"/>
      <c r="BE18" s="288"/>
      <c r="BF18" s="300"/>
      <c r="BG18" s="91"/>
      <c r="BH18" s="221"/>
      <c r="BI18" s="221"/>
      <c r="BJ18" s="221"/>
      <c r="BK18" s="221"/>
      <c r="BL18" s="221"/>
      <c r="BM18" s="221"/>
    </row>
    <row r="19" spans="1:109" ht="20.25" hidden="1" customHeight="1">
      <c r="A19" s="84"/>
      <c r="B19" s="86"/>
      <c r="C19" s="94"/>
      <c r="D19" s="146"/>
      <c r="E19" s="163"/>
      <c r="F19" s="148"/>
      <c r="G19" s="101"/>
      <c r="H19" s="101"/>
      <c r="I19" s="101"/>
      <c r="J19" s="101"/>
      <c r="K19" s="101"/>
      <c r="L19" s="101"/>
      <c r="M19" s="101"/>
      <c r="N19" s="101"/>
      <c r="O19" s="101"/>
      <c r="P19" s="101"/>
      <c r="Q19" s="101"/>
      <c r="R19" s="101"/>
      <c r="S19" s="101"/>
      <c r="T19" s="101"/>
      <c r="U19" s="216"/>
      <c r="V19" s="21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56"/>
      <c r="AU19" s="102"/>
      <c r="AV19" s="85"/>
      <c r="AW19" s="86"/>
      <c r="AX19" s="86"/>
      <c r="AY19" s="86"/>
      <c r="AZ19" s="86"/>
      <c r="BA19" s="103"/>
      <c r="BB19" s="67"/>
      <c r="BC19" s="288"/>
      <c r="BD19" s="294"/>
      <c r="BE19" s="288"/>
      <c r="BF19" s="301"/>
      <c r="BG19" s="223"/>
      <c r="BH19" s="223"/>
      <c r="BI19" s="223"/>
      <c r="BJ19" s="223"/>
      <c r="BK19" s="223"/>
      <c r="BL19" s="223"/>
      <c r="BM19" s="223"/>
      <c r="BN19" s="223"/>
      <c r="BO19" s="223"/>
      <c r="BP19" s="223"/>
      <c r="BQ19" s="223"/>
      <c r="BR19" s="223"/>
      <c r="BS19" s="223"/>
      <c r="CF19" s="223"/>
      <c r="CG19" s="223"/>
      <c r="CH19" s="223"/>
      <c r="CI19" s="223"/>
      <c r="CJ19" s="223"/>
      <c r="CK19" s="223"/>
      <c r="CL19" s="223"/>
      <c r="CM19" s="223"/>
      <c r="CN19" s="223"/>
      <c r="CO19" s="223"/>
      <c r="CP19" s="223"/>
      <c r="CQ19" s="223"/>
      <c r="CR19" s="223"/>
      <c r="CS19" s="223"/>
    </row>
    <row r="20" spans="1:109" ht="20.25" hidden="1" customHeight="1">
      <c r="A20" s="84"/>
      <c r="B20" s="104"/>
      <c r="C20" s="105"/>
      <c r="D20" s="106"/>
      <c r="E20" s="107"/>
      <c r="F20" s="108"/>
      <c r="G20" s="109"/>
      <c r="H20" s="109"/>
      <c r="I20" s="109"/>
      <c r="J20" s="109"/>
      <c r="K20" s="109"/>
      <c r="L20" s="110"/>
      <c r="M20" s="110"/>
      <c r="N20" s="110"/>
      <c r="O20" s="110"/>
      <c r="P20" s="110"/>
      <c r="Q20" s="110"/>
      <c r="R20" s="110"/>
      <c r="S20" s="110"/>
      <c r="T20" s="110"/>
      <c r="U20" s="217"/>
      <c r="V20" s="212"/>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57"/>
      <c r="AU20" s="111"/>
      <c r="AV20" s="112"/>
      <c r="AW20" s="113"/>
      <c r="AX20" s="113"/>
      <c r="AY20" s="113"/>
      <c r="AZ20" s="113"/>
      <c r="BA20" s="151">
        <f>COUNTIF(BA25:BA64,"ВЫСОКИЙ")</f>
        <v>6</v>
      </c>
      <c r="BB20" s="67"/>
      <c r="BC20" s="288"/>
      <c r="BD20" s="294"/>
      <c r="BE20" s="288"/>
      <c r="BF20" s="300"/>
      <c r="BG20" s="91"/>
      <c r="BH20" s="221"/>
      <c r="BI20" s="221"/>
      <c r="BJ20" s="221"/>
      <c r="BK20" s="221"/>
      <c r="BL20" s="221"/>
      <c r="BM20" s="221"/>
    </row>
    <row r="21" spans="1:109" ht="20.25" hidden="1" customHeight="1">
      <c r="A21" s="84"/>
      <c r="B21" s="114"/>
      <c r="C21" s="115"/>
      <c r="D21" s="116"/>
      <c r="E21" s="117">
        <v>2</v>
      </c>
      <c r="F21" s="143"/>
      <c r="G21" s="110"/>
      <c r="H21" s="110"/>
      <c r="I21" s="110"/>
      <c r="J21" s="110"/>
      <c r="K21" s="110"/>
      <c r="L21" s="110"/>
      <c r="M21" s="110"/>
      <c r="N21" s="110"/>
      <c r="O21" s="110"/>
      <c r="P21" s="110"/>
      <c r="Q21" s="110"/>
      <c r="R21" s="110"/>
      <c r="S21" s="110">
        <f t="shared" ref="S21" si="1">COUNTIF(S25:S64,"2")</f>
        <v>17</v>
      </c>
      <c r="T21" s="110"/>
      <c r="U21" s="217"/>
      <c r="V21" s="143">
        <f>COUNTIF(V25:V64,"2")</f>
        <v>16</v>
      </c>
      <c r="W21" s="110">
        <f t="shared" ref="W21:X21" si="2">COUNTIF(W25:W64,"2")</f>
        <v>13</v>
      </c>
      <c r="X21" s="149">
        <f t="shared" si="2"/>
        <v>14</v>
      </c>
      <c r="Y21" s="110"/>
      <c r="Z21" s="110"/>
      <c r="AA21" s="110"/>
      <c r="AB21" s="110"/>
      <c r="AC21" s="110"/>
      <c r="AD21" s="110"/>
      <c r="AE21" s="110"/>
      <c r="AF21" s="110"/>
      <c r="AG21" s="110"/>
      <c r="AH21" s="110"/>
      <c r="AI21" s="110"/>
      <c r="AJ21" s="110"/>
      <c r="AK21" s="110"/>
      <c r="AL21" s="110"/>
      <c r="AM21" s="110"/>
      <c r="AN21" s="110"/>
      <c r="AO21" s="110"/>
      <c r="AP21" s="110"/>
      <c r="AQ21" s="110"/>
      <c r="AR21" s="110"/>
      <c r="AS21" s="110">
        <f>COUNTIF(AS25:AS64,"2")</f>
        <v>0</v>
      </c>
      <c r="AT21" s="157">
        <f t="shared" ref="AT21" si="3">COUNTIF(AT25:AT64,"2")</f>
        <v>0</v>
      </c>
      <c r="AU21" s="118">
        <f t="shared" ref="AU21:AZ21" si="4">MAX(AU25:AU64)</f>
        <v>23</v>
      </c>
      <c r="AV21" s="169">
        <f t="shared" si="4"/>
        <v>1</v>
      </c>
      <c r="AW21" s="119">
        <f t="shared" si="4"/>
        <v>15</v>
      </c>
      <c r="AX21" s="169">
        <f t="shared" si="4"/>
        <v>1</v>
      </c>
      <c r="AY21" s="119">
        <f t="shared" si="4"/>
        <v>7</v>
      </c>
      <c r="AZ21" s="169">
        <f t="shared" si="4"/>
        <v>1</v>
      </c>
      <c r="BA21" s="151">
        <f>COUNTIF(BA25:BA64,"ПОВЫШЕННЫЙ")</f>
        <v>5</v>
      </c>
      <c r="BB21" s="67"/>
      <c r="BC21" s="288"/>
      <c r="BD21" s="294"/>
      <c r="BE21" s="289"/>
      <c r="BF21" s="302"/>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208"/>
      <c r="CO21" s="208"/>
      <c r="CP21" s="208"/>
      <c r="CQ21" s="208"/>
      <c r="CR21" s="208"/>
      <c r="CS21" s="208"/>
      <c r="CT21" s="208"/>
      <c r="CU21" s="208"/>
      <c r="CV21" s="208"/>
      <c r="CW21" s="208"/>
      <c r="CX21" s="208"/>
      <c r="CY21" s="208"/>
      <c r="CZ21" s="208"/>
      <c r="DA21" s="208"/>
      <c r="DB21" s="208"/>
      <c r="DC21" s="208"/>
      <c r="DD21" s="208"/>
      <c r="DE21" s="208"/>
    </row>
    <row r="22" spans="1:109" ht="20.25" hidden="1" customHeight="1">
      <c r="A22" s="84"/>
      <c r="B22" s="114"/>
      <c r="C22" s="115"/>
      <c r="D22" s="116">
        <f>COUNTIF(E25:E64,1)</f>
        <v>15</v>
      </c>
      <c r="E22" s="117">
        <v>1</v>
      </c>
      <c r="F22" s="143">
        <f>COUNTIF(F25:F64,"1")</f>
        <v>24</v>
      </c>
      <c r="G22" s="110">
        <f t="shared" ref="G22:Y22" si="5">COUNTIF(G25:G64,"1")</f>
        <v>24</v>
      </c>
      <c r="H22" s="110">
        <f t="shared" si="5"/>
        <v>18</v>
      </c>
      <c r="I22" s="110">
        <f t="shared" si="5"/>
        <v>19</v>
      </c>
      <c r="J22" s="110">
        <f t="shared" si="5"/>
        <v>19</v>
      </c>
      <c r="K22" s="110">
        <f t="shared" si="5"/>
        <v>16</v>
      </c>
      <c r="L22" s="110">
        <f t="shared" si="5"/>
        <v>13</v>
      </c>
      <c r="M22" s="110">
        <f t="shared" si="5"/>
        <v>13</v>
      </c>
      <c r="N22" s="110">
        <f t="shared" si="5"/>
        <v>22</v>
      </c>
      <c r="O22" s="110">
        <f t="shared" si="5"/>
        <v>18</v>
      </c>
      <c r="P22" s="110">
        <f t="shared" si="5"/>
        <v>17</v>
      </c>
      <c r="Q22" s="110">
        <f t="shared" si="5"/>
        <v>12</v>
      </c>
      <c r="R22" s="110">
        <f t="shared" si="5"/>
        <v>17</v>
      </c>
      <c r="S22" s="110">
        <f t="shared" si="5"/>
        <v>2</v>
      </c>
      <c r="T22" s="110"/>
      <c r="U22" s="217">
        <f t="shared" si="5"/>
        <v>6</v>
      </c>
      <c r="V22" s="212">
        <f>COUNTIF(V25:V64,"1")</f>
        <v>1</v>
      </c>
      <c r="W22" s="110">
        <f t="shared" si="5"/>
        <v>5</v>
      </c>
      <c r="X22" s="110">
        <f t="shared" si="5"/>
        <v>5</v>
      </c>
      <c r="Y22" s="110">
        <f t="shared" si="5"/>
        <v>22</v>
      </c>
      <c r="Z22" s="110"/>
      <c r="AA22" s="110"/>
      <c r="AB22" s="110"/>
      <c r="AC22" s="110"/>
      <c r="AD22" s="110"/>
      <c r="AE22" s="110"/>
      <c r="AF22" s="110"/>
      <c r="AG22" s="110"/>
      <c r="AH22" s="110"/>
      <c r="AI22" s="110"/>
      <c r="AJ22" s="110"/>
      <c r="AK22" s="110"/>
      <c r="AL22" s="110"/>
      <c r="AM22" s="110"/>
      <c r="AN22" s="110"/>
      <c r="AO22" s="110"/>
      <c r="AP22" s="110"/>
      <c r="AQ22" s="110"/>
      <c r="AR22" s="110"/>
      <c r="AS22" s="110">
        <f>COUNTIF(AS25:AS64,"1")</f>
        <v>0</v>
      </c>
      <c r="AT22" s="157">
        <f t="shared" ref="AT22" si="6">COUNTIF(AT25:AT64,"1")</f>
        <v>0</v>
      </c>
      <c r="AU22" s="118">
        <f t="shared" ref="AU22:AZ22" si="7">MIN(AU25:AU64)</f>
        <v>0</v>
      </c>
      <c r="AV22" s="169">
        <f t="shared" si="7"/>
        <v>0</v>
      </c>
      <c r="AW22" s="119">
        <f t="shared" si="7"/>
        <v>0</v>
      </c>
      <c r="AX22" s="169">
        <f t="shared" si="7"/>
        <v>0</v>
      </c>
      <c r="AY22" s="119">
        <f t="shared" si="7"/>
        <v>0</v>
      </c>
      <c r="AZ22" s="169">
        <f t="shared" si="7"/>
        <v>0</v>
      </c>
      <c r="BA22" s="151">
        <f>COUNTIF(BA25:BA64,"БАЗОВЫЙ")</f>
        <v>0</v>
      </c>
      <c r="BB22" s="67"/>
      <c r="BC22" s="288"/>
      <c r="BD22" s="294"/>
      <c r="BE22" s="289"/>
      <c r="BF22" s="302"/>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c r="CE22" s="208"/>
      <c r="CF22" s="208"/>
      <c r="CG22" s="208"/>
      <c r="CH22" s="208"/>
      <c r="CI22" s="208"/>
      <c r="CJ22" s="208"/>
      <c r="CK22" s="208"/>
      <c r="CL22" s="208"/>
      <c r="CM22" s="208"/>
      <c r="CN22" s="208"/>
      <c r="CO22" s="208"/>
      <c r="CP22" s="208"/>
      <c r="CQ22" s="208"/>
      <c r="CR22" s="208"/>
      <c r="CS22" s="208"/>
      <c r="CT22" s="208"/>
      <c r="CU22" s="208"/>
      <c r="CV22" s="208"/>
      <c r="CW22" s="208"/>
      <c r="CX22" s="208"/>
      <c r="CY22" s="208"/>
      <c r="CZ22" s="208"/>
      <c r="DA22" s="208"/>
      <c r="DB22" s="208"/>
      <c r="DC22" s="208"/>
      <c r="DD22" s="208"/>
      <c r="DE22" s="208"/>
    </row>
    <row r="23" spans="1:109" ht="20.25" hidden="1" customHeight="1">
      <c r="A23" s="84">
        <f>COUNT(C25:C64)</f>
        <v>27</v>
      </c>
      <c r="B23" s="114"/>
      <c r="C23" s="115"/>
      <c r="D23" s="116">
        <f>COUNTIF(E25:E64,2)</f>
        <v>12</v>
      </c>
      <c r="E23" s="117">
        <v>0</v>
      </c>
      <c r="F23" s="110">
        <f t="shared" ref="F23" si="8">COUNTIF(F25:F64,"0")</f>
        <v>1</v>
      </c>
      <c r="G23" s="110">
        <f t="shared" ref="G23:Y23" si="9">COUNTIF(G25:G64,"0")</f>
        <v>1</v>
      </c>
      <c r="H23" s="110">
        <f t="shared" si="9"/>
        <v>7</v>
      </c>
      <c r="I23" s="110">
        <f t="shared" si="9"/>
        <v>6</v>
      </c>
      <c r="J23" s="110">
        <f t="shared" si="9"/>
        <v>4</v>
      </c>
      <c r="K23" s="110">
        <f t="shared" si="9"/>
        <v>9</v>
      </c>
      <c r="L23" s="110">
        <f t="shared" si="9"/>
        <v>6</v>
      </c>
      <c r="M23" s="110">
        <f t="shared" si="9"/>
        <v>12</v>
      </c>
      <c r="N23" s="110">
        <f t="shared" si="9"/>
        <v>2</v>
      </c>
      <c r="O23" s="110">
        <f t="shared" si="9"/>
        <v>2</v>
      </c>
      <c r="P23" s="110">
        <f t="shared" si="9"/>
        <v>7</v>
      </c>
      <c r="Q23" s="110">
        <f t="shared" si="9"/>
        <v>7</v>
      </c>
      <c r="R23" s="110">
        <f t="shared" si="9"/>
        <v>7</v>
      </c>
      <c r="S23" s="110">
        <f t="shared" si="9"/>
        <v>5</v>
      </c>
      <c r="T23" s="110"/>
      <c r="U23" s="217">
        <f t="shared" si="9"/>
        <v>11</v>
      </c>
      <c r="V23" s="212">
        <f t="shared" si="9"/>
        <v>4</v>
      </c>
      <c r="W23" s="110">
        <f t="shared" si="9"/>
        <v>4</v>
      </c>
      <c r="X23" s="110">
        <f t="shared" si="9"/>
        <v>2</v>
      </c>
      <c r="Y23" s="110">
        <f t="shared" si="9"/>
        <v>1</v>
      </c>
      <c r="Z23" s="110"/>
      <c r="AA23" s="110"/>
      <c r="AB23" s="110"/>
      <c r="AC23" s="110"/>
      <c r="AD23" s="110"/>
      <c r="AE23" s="110"/>
      <c r="AF23" s="110"/>
      <c r="AG23" s="110"/>
      <c r="AH23" s="110"/>
      <c r="AI23" s="110"/>
      <c r="AJ23" s="110"/>
      <c r="AK23" s="110"/>
      <c r="AL23" s="110"/>
      <c r="AM23" s="110"/>
      <c r="AN23" s="110"/>
      <c r="AO23" s="110"/>
      <c r="AP23" s="110"/>
      <c r="AQ23" s="110"/>
      <c r="AR23" s="110"/>
      <c r="AS23" s="110">
        <f>COUNTIF(AS25:AS64,"0")</f>
        <v>0</v>
      </c>
      <c r="AT23" s="157">
        <f t="shared" ref="AT23" si="10">COUNTIF(AT25:AT64,"0")</f>
        <v>0</v>
      </c>
      <c r="AU23" s="186">
        <f>AU24/$F$6</f>
        <v>14.555555555555555</v>
      </c>
      <c r="AV23" s="187"/>
      <c r="AW23" s="188">
        <f>AW24/F6</f>
        <v>9.518518518518519</v>
      </c>
      <c r="AX23" s="188"/>
      <c r="AY23" s="188">
        <f>AY24/F6</f>
        <v>4.4074074074074074</v>
      </c>
      <c r="AZ23" s="150"/>
      <c r="BA23" s="151">
        <f>COUNTIF(BA25:BA64,"ПОНИЖЕННЫЙ")</f>
        <v>8</v>
      </c>
      <c r="BB23" s="67"/>
      <c r="BC23" s="288"/>
      <c r="BD23" s="294"/>
      <c r="BE23" s="289"/>
      <c r="BF23" s="302"/>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208"/>
      <c r="CO23" s="208"/>
      <c r="CP23" s="208"/>
      <c r="CQ23" s="208"/>
      <c r="CR23" s="208"/>
      <c r="CS23" s="208"/>
      <c r="CT23" s="208"/>
      <c r="CU23" s="208"/>
      <c r="CV23" s="208"/>
      <c r="CW23" s="208"/>
      <c r="CX23" s="208"/>
      <c r="CY23" s="208"/>
      <c r="CZ23" s="208"/>
      <c r="DA23" s="208"/>
      <c r="DB23" s="208"/>
      <c r="DC23" s="208"/>
      <c r="DD23" s="208"/>
      <c r="DE23" s="208"/>
    </row>
    <row r="24" spans="1:109" ht="38.25" hidden="1" customHeight="1" thickBot="1">
      <c r="A24" s="84">
        <f>SUM(A25:A64)</f>
        <v>27</v>
      </c>
      <c r="B24" s="120" t="s">
        <v>12</v>
      </c>
      <c r="C24" s="121" t="s">
        <v>29</v>
      </c>
      <c r="D24" s="122" t="s">
        <v>30</v>
      </c>
      <c r="E24" s="142" t="s">
        <v>36</v>
      </c>
      <c r="F24" s="110">
        <f t="shared" ref="F24:Y24" si="11">COUNTIF(F25:F64,"N")</f>
        <v>0</v>
      </c>
      <c r="G24" s="110">
        <f t="shared" si="11"/>
        <v>0</v>
      </c>
      <c r="H24" s="110">
        <f t="shared" si="11"/>
        <v>0</v>
      </c>
      <c r="I24" s="110">
        <f t="shared" si="11"/>
        <v>0</v>
      </c>
      <c r="J24" s="110">
        <f t="shared" si="11"/>
        <v>2</v>
      </c>
      <c r="K24" s="110">
        <f t="shared" si="11"/>
        <v>0</v>
      </c>
      <c r="L24" s="110">
        <f t="shared" si="11"/>
        <v>6</v>
      </c>
      <c r="M24" s="110">
        <f t="shared" si="11"/>
        <v>0</v>
      </c>
      <c r="N24" s="110">
        <f t="shared" si="11"/>
        <v>1</v>
      </c>
      <c r="O24" s="110">
        <f t="shared" si="11"/>
        <v>5</v>
      </c>
      <c r="P24" s="110">
        <f t="shared" si="11"/>
        <v>1</v>
      </c>
      <c r="Q24" s="110">
        <f t="shared" si="11"/>
        <v>6</v>
      </c>
      <c r="R24" s="110">
        <f t="shared" si="11"/>
        <v>1</v>
      </c>
      <c r="S24" s="110">
        <f t="shared" si="11"/>
        <v>1</v>
      </c>
      <c r="T24" s="110"/>
      <c r="U24" s="217">
        <f t="shared" si="11"/>
        <v>8</v>
      </c>
      <c r="V24" s="212">
        <f t="shared" si="11"/>
        <v>4</v>
      </c>
      <c r="W24" s="110">
        <f t="shared" si="11"/>
        <v>3</v>
      </c>
      <c r="X24" s="110">
        <f t="shared" si="11"/>
        <v>4</v>
      </c>
      <c r="Y24" s="110">
        <f t="shared" si="11"/>
        <v>2</v>
      </c>
      <c r="Z24" s="110"/>
      <c r="AA24" s="110"/>
      <c r="AB24" s="110"/>
      <c r="AC24" s="110"/>
      <c r="AD24" s="110"/>
      <c r="AE24" s="110"/>
      <c r="AF24" s="110"/>
      <c r="AG24" s="123"/>
      <c r="AH24" s="123"/>
      <c r="AI24" s="123"/>
      <c r="AJ24" s="123"/>
      <c r="AK24" s="123"/>
      <c r="AL24" s="123"/>
      <c r="AM24" s="123"/>
      <c r="AN24" s="123"/>
      <c r="AO24" s="123"/>
      <c r="AP24" s="123"/>
      <c r="AQ24" s="123"/>
      <c r="AR24" s="123"/>
      <c r="AS24" s="123">
        <f>COUNTIF(AS25:AS64,"N")</f>
        <v>0</v>
      </c>
      <c r="AT24" s="158">
        <f t="shared" ref="AT24" si="12">COUNTIF(AT25:AT64,"N")</f>
        <v>0</v>
      </c>
      <c r="AU24" s="124">
        <f>SUM(AU25:AU64)</f>
        <v>393</v>
      </c>
      <c r="AV24" s="125">
        <f>AU24/23/F6</f>
        <v>0.63285024154589364</v>
      </c>
      <c r="AW24" s="126">
        <f>SUM(AW25:AW64)</f>
        <v>257</v>
      </c>
      <c r="AX24" s="154">
        <f>AW24/15/F6</f>
        <v>0.63456790123456785</v>
      </c>
      <c r="AY24" s="126">
        <f>SUM(AY25:AY64)</f>
        <v>119</v>
      </c>
      <c r="AZ24" s="154">
        <f>AY24/7/F6</f>
        <v>0.62962962962962965</v>
      </c>
      <c r="BA24" s="152">
        <f>COUNTIF(BA25:BA64,"НИЗКИЙ")</f>
        <v>8</v>
      </c>
      <c r="BB24" s="284"/>
      <c r="BC24" s="290" t="str">
        <f>'АНКЕТА УЧИТЕЛЯ'!B32</f>
        <v>Л.Г. Петерсон</v>
      </c>
      <c r="BD24" s="295">
        <f>'АНКЕТА УЧИТЕЛЯ'!B36</f>
        <v>31</v>
      </c>
      <c r="BE24" s="290" t="str">
        <f>'АНКЕТА УЧИТЕЛЯ'!B40</f>
        <v>Соответствие занимаемой должности</v>
      </c>
      <c r="BF24" s="295">
        <f>'АНКЕТА УЧИТЕЛЯ'!B44</f>
        <v>10</v>
      </c>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223"/>
      <c r="CN24" s="223"/>
      <c r="CO24" s="223"/>
      <c r="CP24" s="223"/>
      <c r="CQ24" s="223"/>
      <c r="CR24" s="223"/>
      <c r="CS24" s="223"/>
      <c r="CT24" s="223"/>
      <c r="CU24" s="223"/>
      <c r="CV24" s="223"/>
      <c r="CW24" s="223"/>
      <c r="CX24" s="223"/>
      <c r="CY24" s="223"/>
      <c r="CZ24" s="223"/>
      <c r="DA24" s="223"/>
      <c r="DB24" s="223"/>
      <c r="DC24" s="223"/>
      <c r="DD24" s="223"/>
      <c r="DE24" s="223"/>
    </row>
    <row r="25" spans="1:109" ht="15" customHeight="1" thickBot="1">
      <c r="A25" s="133">
        <f>IF('СПИСОК КЛАССА'!I25&gt;0,1,0)</f>
        <v>1</v>
      </c>
      <c r="B25" s="87">
        <v>1</v>
      </c>
      <c r="C25" s="88">
        <f>IF(NOT(ISBLANK('СПИСОК КЛАССА'!C25)),'СПИСОК КЛАССА'!C25,"")</f>
        <v>1</v>
      </c>
      <c r="D25" s="130" t="str">
        <f>IF(NOT(ISBLANK('СПИСОК КЛАССА'!D25)),IF($A25=1,'СПИСОК КЛАССА'!D25, "УЧЕНИК НЕ ВЫПОЛНЯЛ РАБОТУ"),"")</f>
        <v/>
      </c>
      <c r="E25" s="147">
        <f>IF($C25&lt;&gt;"",'СПИСОК КЛАССА'!I25,"")</f>
        <v>2</v>
      </c>
      <c r="F25" s="215">
        <v>1</v>
      </c>
      <c r="G25" s="215">
        <v>1</v>
      </c>
      <c r="H25" s="215">
        <v>1</v>
      </c>
      <c r="I25" s="215">
        <v>1</v>
      </c>
      <c r="J25" s="215">
        <v>1</v>
      </c>
      <c r="K25" s="215">
        <v>1</v>
      </c>
      <c r="L25" s="215" t="s">
        <v>36</v>
      </c>
      <c r="M25" s="215">
        <v>0</v>
      </c>
      <c r="N25" s="215">
        <v>1</v>
      </c>
      <c r="O25" s="215">
        <v>1</v>
      </c>
      <c r="P25" s="215">
        <v>1</v>
      </c>
      <c r="Q25" s="215">
        <v>1</v>
      </c>
      <c r="R25" s="215">
        <v>0</v>
      </c>
      <c r="S25" s="198">
        <v>2</v>
      </c>
      <c r="T25" s="198">
        <f t="shared" ref="T25:T31" si="13">COUNTIF(S25,1)+COUNTIF(S25,2)</f>
        <v>1</v>
      </c>
      <c r="U25" s="218">
        <v>0</v>
      </c>
      <c r="V25" s="219">
        <v>2</v>
      </c>
      <c r="W25" s="198">
        <v>2</v>
      </c>
      <c r="X25" s="215">
        <v>2</v>
      </c>
      <c r="Y25" s="198">
        <v>1</v>
      </c>
      <c r="Z25" s="198"/>
      <c r="AA25" s="198"/>
      <c r="AB25" s="198"/>
      <c r="AC25" s="198"/>
      <c r="AD25" s="198"/>
      <c r="AE25" s="198"/>
      <c r="AF25" s="198"/>
      <c r="AG25" s="89"/>
      <c r="AH25" s="89"/>
      <c r="AI25" s="89"/>
      <c r="AJ25" s="89"/>
      <c r="AK25" s="89"/>
      <c r="AL25" s="89"/>
      <c r="AM25" s="89"/>
      <c r="AN25" s="89"/>
      <c r="AO25" s="89"/>
      <c r="AP25" s="89"/>
      <c r="AQ25" s="89"/>
      <c r="AR25" s="89"/>
      <c r="AS25" s="89"/>
      <c r="AT25" s="159"/>
      <c r="AU25" s="161">
        <f>IF(AND(OR($C25&lt;&gt;"",$D25&lt;&gt;""),$A25=1,$AU$6="ДА"),SUM(F25:S25,U25:Y25),"" )</f>
        <v>19</v>
      </c>
      <c r="AV25" s="127">
        <f t="shared" ref="AV25:AV64" si="14">IF(AND(OR($C25&lt;&gt;"",$D25&lt;&gt;""),$A25=1,$AU$6="ДА"),AU25/23,"")</f>
        <v>0.82608695652173914</v>
      </c>
      <c r="AW25" s="128">
        <f t="shared" ref="AW25:AW64" si="15">IF(AND(OR($C25&lt;&gt;"",$D25&lt;&gt;""),$A25=1,$AU$6="ДА"),SUM(F25:R25,T25,U25 ),"")</f>
        <v>11</v>
      </c>
      <c r="AX25" s="153">
        <f t="shared" ref="AX25:AX64" si="16">IF(AND(OR($C25&lt;&gt;"",$D25&lt;&gt;""),$A25=1,$AU$6="ДА"),AW25/15,"")</f>
        <v>0.73333333333333328</v>
      </c>
      <c r="AY25" s="128">
        <f t="shared" ref="AY25:AY64" si="17">IF(AND(OR($C25&lt;&gt;"",$D25&lt;&gt;""),$A25=1,$AU$6="ДА"),SUM(V25:Y25),"" )</f>
        <v>7</v>
      </c>
      <c r="AZ25" s="153">
        <f t="shared" ref="AZ25:AZ64" si="18">IF(AND(OR($C25&lt;&gt;"",$D25&lt;&gt;""),$A25=1,$AU$6="ДА"),AY25/7,"")</f>
        <v>1</v>
      </c>
      <c r="BA25" s="129" t="str">
        <f t="shared" ref="BA25:BA64" si="19">IF(AND(OR($C25&lt;&gt;"",$D25&lt;&gt;""),$A25=1,$AU$6="ДА"), IF(AND((AW25&lt;=10),(AY25&lt;=3)),"НИЗКИЙ",IF(AND(AW25&lt;=10,AY25&gt;=4),"ПОНИЖЕННЫЙ",IF(AND(AW25&gt;=11, AY25&lt;=3),"БАЗОВЫЙ",IF(AND(AW25&gt;=13, AY25&gt;=6),"ВЫСОКИЙ","ПОВЫШЕННЫЙ")))),"")</f>
        <v>ПОВЫШЕННЫЙ</v>
      </c>
      <c r="BB25" s="285"/>
      <c r="BC25" s="291" t="str">
        <f>IF($A25=1,BC$24,"")</f>
        <v>Л.Г. Петерсон</v>
      </c>
      <c r="BD25" s="296">
        <f t="shared" ref="BD25:BF40" si="20">IF($A25=1,BD$24,"")</f>
        <v>31</v>
      </c>
      <c r="BE25" s="291" t="str">
        <f t="shared" si="20"/>
        <v>Соответствие занимаемой должности</v>
      </c>
      <c r="BF25" s="296">
        <f t="shared" si="20"/>
        <v>10</v>
      </c>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row>
    <row r="26" spans="1:109" ht="12.75" customHeight="1" thickBot="1">
      <c r="A26" s="133">
        <f>IF('СПИСОК КЛАССА'!I26&gt;0,1,0)</f>
        <v>1</v>
      </c>
      <c r="B26" s="87">
        <v>2</v>
      </c>
      <c r="C26" s="88">
        <f>IF(NOT(ISBLANK('СПИСОК КЛАССА'!C26)),'СПИСОК КЛАССА'!C26,"")</f>
        <v>2</v>
      </c>
      <c r="D26" s="130" t="str">
        <f>IF(NOT(ISBLANK('СПИСОК КЛАССА'!D26)),IF($A26=1,'СПИСОК КЛАССА'!D26, "УЧЕНИК НЕ ВЫПОЛНЯЛ РАБОТУ"),"")</f>
        <v/>
      </c>
      <c r="E26" s="147">
        <f>IF($C26&lt;&gt;"",'СПИСОК КЛАССА'!I26,"")</f>
        <v>1</v>
      </c>
      <c r="F26" s="215">
        <v>1</v>
      </c>
      <c r="G26" s="215">
        <v>1</v>
      </c>
      <c r="H26" s="215">
        <v>1</v>
      </c>
      <c r="I26" s="215">
        <v>0</v>
      </c>
      <c r="J26" s="215">
        <v>1</v>
      </c>
      <c r="K26" s="215">
        <v>0</v>
      </c>
      <c r="L26" s="215">
        <v>0</v>
      </c>
      <c r="M26" s="215">
        <v>1</v>
      </c>
      <c r="N26" s="215">
        <v>0</v>
      </c>
      <c r="O26" s="215">
        <v>1</v>
      </c>
      <c r="P26" s="215">
        <v>0</v>
      </c>
      <c r="Q26" s="215">
        <v>0</v>
      </c>
      <c r="R26" s="215">
        <v>0</v>
      </c>
      <c r="S26" s="198">
        <v>0</v>
      </c>
      <c r="T26" s="198">
        <f t="shared" si="13"/>
        <v>0</v>
      </c>
      <c r="U26" s="218">
        <v>0</v>
      </c>
      <c r="V26" s="219">
        <v>0</v>
      </c>
      <c r="W26" s="198">
        <v>0</v>
      </c>
      <c r="X26" s="215" t="s">
        <v>36</v>
      </c>
      <c r="Y26" s="198" t="s">
        <v>36</v>
      </c>
      <c r="Z26" s="198"/>
      <c r="AA26" s="198"/>
      <c r="AB26" s="198"/>
      <c r="AC26" s="198"/>
      <c r="AD26" s="198"/>
      <c r="AE26" s="198"/>
      <c r="AF26" s="198"/>
      <c r="AG26" s="89"/>
      <c r="AH26" s="89"/>
      <c r="AI26" s="89"/>
      <c r="AJ26" s="89"/>
      <c r="AK26" s="89"/>
      <c r="AL26" s="89"/>
      <c r="AM26" s="89"/>
      <c r="AN26" s="89"/>
      <c r="AO26" s="89"/>
      <c r="AP26" s="89"/>
      <c r="AQ26" s="89"/>
      <c r="AR26" s="89"/>
      <c r="AS26" s="89"/>
      <c r="AT26" s="159"/>
      <c r="AU26" s="161">
        <f t="shared" ref="AU26:AU64" si="21">IF(AND(OR($C26&lt;&gt;"",$D26&lt;&gt;""),$A26=1,$AU$6="ДА"),SUM(F26:S26,U26:Y26),"" )</f>
        <v>6</v>
      </c>
      <c r="AV26" s="127">
        <f t="shared" si="14"/>
        <v>0.2608695652173913</v>
      </c>
      <c r="AW26" s="128">
        <f t="shared" si="15"/>
        <v>6</v>
      </c>
      <c r="AX26" s="153">
        <f t="shared" si="16"/>
        <v>0.4</v>
      </c>
      <c r="AY26" s="128">
        <f t="shared" si="17"/>
        <v>0</v>
      </c>
      <c r="AZ26" s="153">
        <f t="shared" si="18"/>
        <v>0</v>
      </c>
      <c r="BA26" s="129" t="str">
        <f t="shared" si="19"/>
        <v>НИЗКИЙ</v>
      </c>
      <c r="BB26" s="285"/>
      <c r="BC26" s="291" t="str">
        <f t="shared" ref="BC26:BF64" si="22">IF($A26=1,BC$24,"")</f>
        <v>Л.Г. Петерсон</v>
      </c>
      <c r="BD26" s="296">
        <f t="shared" si="20"/>
        <v>31</v>
      </c>
      <c r="BE26" s="291" t="str">
        <f t="shared" si="20"/>
        <v>Соответствие занимаемой должности</v>
      </c>
      <c r="BF26" s="296">
        <f t="shared" si="20"/>
        <v>10</v>
      </c>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row>
    <row r="27" spans="1:109" ht="12.75" customHeight="1" thickBot="1">
      <c r="A27" s="133">
        <f>IF('СПИСОК КЛАССА'!I27&gt;0,1,0)</f>
        <v>1</v>
      </c>
      <c r="B27" s="87">
        <v>3</v>
      </c>
      <c r="C27" s="88">
        <f>IF(NOT(ISBLANK('СПИСОК КЛАССА'!C27)),'СПИСОК КЛАССА'!C27,"")</f>
        <v>3</v>
      </c>
      <c r="D27" s="130" t="str">
        <f>IF(NOT(ISBLANK('СПИСОК КЛАССА'!D27)),IF($A27=1,'СПИСОК КЛАССА'!D27, "УЧЕНИК НЕ ВЫПОЛНЯЛ РАБОТУ"),"")</f>
        <v/>
      </c>
      <c r="E27" s="147">
        <f>IF($C27&lt;&gt;"",'СПИСОК КЛАССА'!I27,"")</f>
        <v>1</v>
      </c>
      <c r="F27" s="215">
        <v>1</v>
      </c>
      <c r="G27" s="215">
        <v>1</v>
      </c>
      <c r="H27" s="215">
        <v>1</v>
      </c>
      <c r="I27" s="215">
        <v>1</v>
      </c>
      <c r="J27" s="215">
        <v>0</v>
      </c>
      <c r="K27" s="215">
        <v>1</v>
      </c>
      <c r="L27" s="215">
        <v>1</v>
      </c>
      <c r="M27" s="215">
        <v>1</v>
      </c>
      <c r="N27" s="215">
        <v>1</v>
      </c>
      <c r="O27" s="215">
        <v>1</v>
      </c>
      <c r="P27" s="215">
        <v>1</v>
      </c>
      <c r="Q27" s="215" t="s">
        <v>36</v>
      </c>
      <c r="R27" s="215">
        <v>1</v>
      </c>
      <c r="S27" s="198">
        <v>2</v>
      </c>
      <c r="T27" s="198">
        <f t="shared" si="13"/>
        <v>1</v>
      </c>
      <c r="U27" s="218">
        <v>1</v>
      </c>
      <c r="V27" s="219">
        <v>2</v>
      </c>
      <c r="W27" s="198">
        <v>2</v>
      </c>
      <c r="X27" s="215">
        <v>2</v>
      </c>
      <c r="Y27" s="198">
        <v>1</v>
      </c>
      <c r="Z27" s="198"/>
      <c r="AA27" s="198"/>
      <c r="AB27" s="198"/>
      <c r="AC27" s="198"/>
      <c r="AD27" s="198"/>
      <c r="AE27" s="198"/>
      <c r="AF27" s="198"/>
      <c r="AG27" s="89"/>
      <c r="AH27" s="89"/>
      <c r="AI27" s="89"/>
      <c r="AJ27" s="89"/>
      <c r="AK27" s="89"/>
      <c r="AL27" s="89"/>
      <c r="AM27" s="89"/>
      <c r="AN27" s="89"/>
      <c r="AO27" s="89"/>
      <c r="AP27" s="89"/>
      <c r="AQ27" s="89"/>
      <c r="AR27" s="89"/>
      <c r="AS27" s="89"/>
      <c r="AT27" s="159"/>
      <c r="AU27" s="161">
        <f t="shared" si="21"/>
        <v>21</v>
      </c>
      <c r="AV27" s="127">
        <f t="shared" si="14"/>
        <v>0.91304347826086951</v>
      </c>
      <c r="AW27" s="128">
        <f t="shared" si="15"/>
        <v>13</v>
      </c>
      <c r="AX27" s="153">
        <f t="shared" si="16"/>
        <v>0.8666666666666667</v>
      </c>
      <c r="AY27" s="128">
        <f t="shared" si="17"/>
        <v>7</v>
      </c>
      <c r="AZ27" s="153">
        <f t="shared" si="18"/>
        <v>1</v>
      </c>
      <c r="BA27" s="129" t="str">
        <f t="shared" si="19"/>
        <v>ВЫСОКИЙ</v>
      </c>
      <c r="BB27" s="285"/>
      <c r="BC27" s="291" t="str">
        <f t="shared" si="22"/>
        <v>Л.Г. Петерсон</v>
      </c>
      <c r="BD27" s="296">
        <f t="shared" si="20"/>
        <v>31</v>
      </c>
      <c r="BE27" s="291" t="str">
        <f t="shared" si="20"/>
        <v>Соответствие занимаемой должности</v>
      </c>
      <c r="BF27" s="296">
        <f t="shared" si="20"/>
        <v>10</v>
      </c>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row>
    <row r="28" spans="1:109" ht="12.75" customHeight="1" thickBot="1">
      <c r="A28" s="133">
        <f>IF('СПИСОК КЛАССА'!I28&gt;0,1,0)</f>
        <v>1</v>
      </c>
      <c r="B28" s="87">
        <v>4</v>
      </c>
      <c r="C28" s="88">
        <f>IF(NOT(ISBLANK('СПИСОК КЛАССА'!C28)),'СПИСОК КЛАССА'!C28,"")</f>
        <v>4</v>
      </c>
      <c r="D28" s="130" t="str">
        <f>IF(NOT(ISBLANK('СПИСОК КЛАССА'!D28)),IF($A28=1,'СПИСОК КЛАССА'!D28, "УЧЕНИК НЕ ВЫПОЛНЯЛ РАБОТУ"),"")</f>
        <v/>
      </c>
      <c r="E28" s="147">
        <f>IF($C28&lt;&gt;"",'СПИСОК КЛАССА'!I28,"")</f>
        <v>1</v>
      </c>
      <c r="F28" s="215">
        <v>1</v>
      </c>
      <c r="G28" s="215">
        <v>1</v>
      </c>
      <c r="H28" s="215">
        <v>0</v>
      </c>
      <c r="I28" s="215">
        <v>1</v>
      </c>
      <c r="J28" s="215">
        <v>1</v>
      </c>
      <c r="K28" s="215">
        <v>0</v>
      </c>
      <c r="L28" s="215">
        <v>1</v>
      </c>
      <c r="M28" s="215">
        <v>0</v>
      </c>
      <c r="N28" s="215">
        <v>1</v>
      </c>
      <c r="O28" s="215">
        <v>1</v>
      </c>
      <c r="P28" s="215">
        <v>0</v>
      </c>
      <c r="Q28" s="215">
        <v>1</v>
      </c>
      <c r="R28" s="215">
        <v>0</v>
      </c>
      <c r="S28" s="198">
        <v>2</v>
      </c>
      <c r="T28" s="198">
        <f t="shared" si="13"/>
        <v>1</v>
      </c>
      <c r="U28" s="218">
        <v>1</v>
      </c>
      <c r="V28" s="219">
        <v>2</v>
      </c>
      <c r="W28" s="198">
        <v>1</v>
      </c>
      <c r="X28" s="215">
        <v>2</v>
      </c>
      <c r="Y28" s="198">
        <v>1</v>
      </c>
      <c r="Z28" s="198"/>
      <c r="AA28" s="198"/>
      <c r="AB28" s="198"/>
      <c r="AC28" s="198"/>
      <c r="AD28" s="198"/>
      <c r="AE28" s="198"/>
      <c r="AF28" s="198"/>
      <c r="AG28" s="89"/>
      <c r="AH28" s="89"/>
      <c r="AI28" s="89"/>
      <c r="AJ28" s="89"/>
      <c r="AK28" s="89"/>
      <c r="AL28" s="89"/>
      <c r="AM28" s="89"/>
      <c r="AN28" s="89"/>
      <c r="AO28" s="89"/>
      <c r="AP28" s="89"/>
      <c r="AQ28" s="89"/>
      <c r="AR28" s="89"/>
      <c r="AS28" s="89"/>
      <c r="AT28" s="159"/>
      <c r="AU28" s="161">
        <f t="shared" si="21"/>
        <v>17</v>
      </c>
      <c r="AV28" s="127">
        <f t="shared" si="14"/>
        <v>0.73913043478260865</v>
      </c>
      <c r="AW28" s="128">
        <f t="shared" si="15"/>
        <v>10</v>
      </c>
      <c r="AX28" s="153">
        <f t="shared" si="16"/>
        <v>0.66666666666666663</v>
      </c>
      <c r="AY28" s="128">
        <f t="shared" si="17"/>
        <v>6</v>
      </c>
      <c r="AZ28" s="153">
        <f t="shared" si="18"/>
        <v>0.8571428571428571</v>
      </c>
      <c r="BA28" s="129" t="str">
        <f t="shared" si="19"/>
        <v>ПОНИЖЕННЫЙ</v>
      </c>
      <c r="BB28" s="285"/>
      <c r="BC28" s="291" t="str">
        <f t="shared" si="22"/>
        <v>Л.Г. Петерсон</v>
      </c>
      <c r="BD28" s="296">
        <f t="shared" si="20"/>
        <v>31</v>
      </c>
      <c r="BE28" s="291" t="str">
        <f t="shared" si="20"/>
        <v>Соответствие занимаемой должности</v>
      </c>
      <c r="BF28" s="296">
        <f t="shared" si="20"/>
        <v>10</v>
      </c>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row>
    <row r="29" spans="1:109" ht="12.75" customHeight="1" thickBot="1">
      <c r="A29" s="133">
        <f>IF('СПИСОК КЛАССА'!I29&gt;0,1,0)</f>
        <v>1</v>
      </c>
      <c r="B29" s="87">
        <v>5</v>
      </c>
      <c r="C29" s="88">
        <f>IF(NOT(ISBLANK('СПИСОК КЛАССА'!C29)),'СПИСОК КЛАССА'!C29,"")</f>
        <v>5</v>
      </c>
      <c r="D29" s="130" t="str">
        <f>IF(NOT(ISBLANK('СПИСОК КЛАССА'!D29)),IF($A29=1,'СПИСОК КЛАССА'!D29, "УЧЕНИК НЕ ВЫПОЛНЯЛ РАБОТУ"),"")</f>
        <v/>
      </c>
      <c r="E29" s="147">
        <f>IF($C29&lt;&gt;"",'СПИСОК КЛАССА'!I29,"")</f>
        <v>2</v>
      </c>
      <c r="F29" s="215">
        <v>1</v>
      </c>
      <c r="G29" s="215">
        <v>1</v>
      </c>
      <c r="H29" s="215">
        <v>1</v>
      </c>
      <c r="I29" s="215">
        <v>1</v>
      </c>
      <c r="J29" s="215">
        <v>1</v>
      </c>
      <c r="K29" s="215">
        <v>1</v>
      </c>
      <c r="L29" s="215">
        <v>1</v>
      </c>
      <c r="M29" s="215">
        <v>1</v>
      </c>
      <c r="N29" s="215">
        <v>1</v>
      </c>
      <c r="O29" s="215">
        <v>1</v>
      </c>
      <c r="P29" s="215">
        <v>1</v>
      </c>
      <c r="Q29" s="215">
        <v>1</v>
      </c>
      <c r="R29" s="215">
        <v>1</v>
      </c>
      <c r="S29" s="198">
        <v>2</v>
      </c>
      <c r="T29" s="198">
        <f t="shared" si="13"/>
        <v>1</v>
      </c>
      <c r="U29" s="218">
        <v>0</v>
      </c>
      <c r="V29" s="219">
        <v>1</v>
      </c>
      <c r="W29" s="198" t="s">
        <v>36</v>
      </c>
      <c r="X29" s="215">
        <v>2</v>
      </c>
      <c r="Y29" s="198">
        <v>1</v>
      </c>
      <c r="Z29" s="198"/>
      <c r="AA29" s="198"/>
      <c r="AB29" s="198"/>
      <c r="AC29" s="198"/>
      <c r="AD29" s="198"/>
      <c r="AE29" s="198"/>
      <c r="AF29" s="198"/>
      <c r="AG29" s="89"/>
      <c r="AH29" s="89"/>
      <c r="AI29" s="89"/>
      <c r="AJ29" s="89"/>
      <c r="AK29" s="89"/>
      <c r="AL29" s="89"/>
      <c r="AM29" s="89"/>
      <c r="AN29" s="89"/>
      <c r="AO29" s="89"/>
      <c r="AP29" s="89"/>
      <c r="AQ29" s="89"/>
      <c r="AR29" s="89"/>
      <c r="AS29" s="89"/>
      <c r="AT29" s="159"/>
      <c r="AU29" s="161">
        <f t="shared" si="21"/>
        <v>19</v>
      </c>
      <c r="AV29" s="127">
        <f t="shared" si="14"/>
        <v>0.82608695652173914</v>
      </c>
      <c r="AW29" s="128">
        <f t="shared" si="15"/>
        <v>14</v>
      </c>
      <c r="AX29" s="153">
        <f t="shared" si="16"/>
        <v>0.93333333333333335</v>
      </c>
      <c r="AY29" s="128">
        <f t="shared" si="17"/>
        <v>4</v>
      </c>
      <c r="AZ29" s="153">
        <f t="shared" si="18"/>
        <v>0.5714285714285714</v>
      </c>
      <c r="BA29" s="129" t="str">
        <f t="shared" si="19"/>
        <v>ПОВЫШЕННЫЙ</v>
      </c>
      <c r="BB29" s="285"/>
      <c r="BC29" s="291" t="str">
        <f t="shared" si="22"/>
        <v>Л.Г. Петерсон</v>
      </c>
      <c r="BD29" s="296">
        <f t="shared" si="20"/>
        <v>31</v>
      </c>
      <c r="BE29" s="291" t="str">
        <f t="shared" si="20"/>
        <v>Соответствие занимаемой должности</v>
      </c>
      <c r="BF29" s="296">
        <f t="shared" si="20"/>
        <v>10</v>
      </c>
      <c r="BG29" s="224"/>
      <c r="BH29" s="224"/>
      <c r="BI29" s="224"/>
      <c r="BJ29" s="224"/>
      <c r="BK29" s="224"/>
      <c r="BL29" s="224"/>
      <c r="BM29" s="224"/>
      <c r="BN29" s="224"/>
      <c r="BO29" s="224"/>
      <c r="BP29" s="224"/>
      <c r="BQ29" s="224"/>
      <c r="BR29" s="224"/>
      <c r="BS29" s="224"/>
      <c r="BT29" s="224"/>
      <c r="BU29" s="224"/>
      <c r="BV29" s="224"/>
      <c r="BW29" s="224"/>
      <c r="BX29" s="224"/>
      <c r="BY29" s="224"/>
      <c r="BZ29" s="224"/>
      <c r="CA29" s="224"/>
      <c r="CB29" s="224"/>
      <c r="CC29" s="224"/>
      <c r="CD29" s="224"/>
      <c r="CE29" s="224"/>
    </row>
    <row r="30" spans="1:109" ht="12.75" customHeight="1" thickBot="1">
      <c r="A30" s="133">
        <f>IF('СПИСОК КЛАССА'!I30&gt;0,1,0)</f>
        <v>1</v>
      </c>
      <c r="B30" s="87">
        <v>6</v>
      </c>
      <c r="C30" s="88">
        <f>IF(NOT(ISBLANK('СПИСОК КЛАССА'!C30)),'СПИСОК КЛАССА'!C30,"")</f>
        <v>6</v>
      </c>
      <c r="D30" s="130" t="str">
        <f>IF(NOT(ISBLANK('СПИСОК КЛАССА'!D30)),IF($A30=1,'СПИСОК КЛАССА'!D30, "УЧЕНИК НЕ ВЫПОЛНЯЛ РАБОТУ"),"")</f>
        <v/>
      </c>
      <c r="E30" s="147">
        <f>IF($C30&lt;&gt;"",'СПИСОК КЛАССА'!I30,"")</f>
        <v>2</v>
      </c>
      <c r="F30" s="215"/>
      <c r="G30" s="215"/>
      <c r="H30" s="215"/>
      <c r="I30" s="215"/>
      <c r="J30" s="215"/>
      <c r="K30" s="215"/>
      <c r="L30" s="215"/>
      <c r="M30" s="215"/>
      <c r="N30" s="215"/>
      <c r="O30" s="215"/>
      <c r="P30" s="215"/>
      <c r="Q30" s="215"/>
      <c r="R30" s="215"/>
      <c r="S30" s="198"/>
      <c r="T30" s="198">
        <f t="shared" si="13"/>
        <v>0</v>
      </c>
      <c r="U30" s="218"/>
      <c r="V30" s="219"/>
      <c r="W30" s="198"/>
      <c r="X30" s="215"/>
      <c r="Y30" s="198"/>
      <c r="Z30" s="198"/>
      <c r="AA30" s="198"/>
      <c r="AB30" s="198"/>
      <c r="AC30" s="198"/>
      <c r="AD30" s="198"/>
      <c r="AE30" s="198"/>
      <c r="AF30" s="198"/>
      <c r="AG30" s="89"/>
      <c r="AH30" s="89"/>
      <c r="AI30" s="89"/>
      <c r="AJ30" s="89"/>
      <c r="AK30" s="89"/>
      <c r="AL30" s="89"/>
      <c r="AM30" s="89"/>
      <c r="AN30" s="89"/>
      <c r="AO30" s="89"/>
      <c r="AP30" s="89"/>
      <c r="AQ30" s="89"/>
      <c r="AR30" s="89"/>
      <c r="AS30" s="89"/>
      <c r="AT30" s="159"/>
      <c r="AU30" s="161">
        <f t="shared" si="21"/>
        <v>0</v>
      </c>
      <c r="AV30" s="127">
        <f t="shared" si="14"/>
        <v>0</v>
      </c>
      <c r="AW30" s="128">
        <f t="shared" si="15"/>
        <v>0</v>
      </c>
      <c r="AX30" s="153">
        <f t="shared" si="16"/>
        <v>0</v>
      </c>
      <c r="AY30" s="128">
        <f t="shared" si="17"/>
        <v>0</v>
      </c>
      <c r="AZ30" s="153">
        <f t="shared" si="18"/>
        <v>0</v>
      </c>
      <c r="BA30" s="129" t="str">
        <f t="shared" si="19"/>
        <v>НИЗКИЙ</v>
      </c>
      <c r="BB30" s="285"/>
      <c r="BC30" s="291" t="str">
        <f t="shared" si="22"/>
        <v>Л.Г. Петерсон</v>
      </c>
      <c r="BD30" s="296">
        <f t="shared" si="20"/>
        <v>31</v>
      </c>
      <c r="BE30" s="291" t="str">
        <f t="shared" si="20"/>
        <v>Соответствие занимаемой должности</v>
      </c>
      <c r="BF30" s="296">
        <f t="shared" si="20"/>
        <v>10</v>
      </c>
      <c r="BG30" s="224"/>
      <c r="BH30" s="224"/>
      <c r="BI30" s="224"/>
      <c r="BJ30" s="224"/>
      <c r="BK30" s="224"/>
      <c r="BL30" s="224"/>
      <c r="BM30" s="224"/>
      <c r="BN30" s="224"/>
      <c r="BO30" s="224"/>
      <c r="BP30" s="224"/>
      <c r="BQ30" s="224"/>
      <c r="BR30" s="224"/>
      <c r="BS30" s="224"/>
      <c r="BT30" s="224"/>
      <c r="BU30" s="224"/>
      <c r="BV30" s="224"/>
      <c r="BW30" s="224"/>
      <c r="BX30" s="224"/>
      <c r="BY30" s="224"/>
      <c r="BZ30" s="224"/>
      <c r="CA30" s="224"/>
      <c r="CB30" s="224"/>
      <c r="CC30" s="224"/>
      <c r="CD30" s="224"/>
      <c r="CE30" s="224"/>
    </row>
    <row r="31" spans="1:109" ht="12.75" customHeight="1" thickBot="1">
      <c r="A31" s="133">
        <f>IF('СПИСОК КЛАССА'!I31&gt;0,1,0)</f>
        <v>1</v>
      </c>
      <c r="B31" s="87">
        <v>7</v>
      </c>
      <c r="C31" s="88">
        <f>IF(NOT(ISBLANK('СПИСОК КЛАССА'!C31)),'СПИСОК КЛАССА'!C31,"")</f>
        <v>7</v>
      </c>
      <c r="D31" s="130" t="str">
        <f>IF(NOT(ISBLANK('СПИСОК КЛАССА'!D31)),IF($A31=1,'СПИСОК КЛАССА'!D31, "УЧЕНИК НЕ ВЫПОЛНЯЛ РАБОТУ"),"")</f>
        <v/>
      </c>
      <c r="E31" s="147">
        <f>IF($C31&lt;&gt;"",'СПИСОК КЛАССА'!I31,"")</f>
        <v>1</v>
      </c>
      <c r="F31" s="215">
        <v>1</v>
      </c>
      <c r="G31" s="215">
        <v>1</v>
      </c>
      <c r="H31" s="215">
        <v>1</v>
      </c>
      <c r="I31" s="215">
        <v>0</v>
      </c>
      <c r="J31" s="215" t="s">
        <v>36</v>
      </c>
      <c r="K31" s="215">
        <v>1</v>
      </c>
      <c r="L31" s="215" t="s">
        <v>36</v>
      </c>
      <c r="M31" s="215">
        <v>1</v>
      </c>
      <c r="N31" s="215">
        <v>1</v>
      </c>
      <c r="O31" s="215">
        <v>0</v>
      </c>
      <c r="P31" s="215">
        <v>1</v>
      </c>
      <c r="Q31" s="215" t="s">
        <v>36</v>
      </c>
      <c r="R31" s="215">
        <v>1</v>
      </c>
      <c r="S31" s="198">
        <v>2</v>
      </c>
      <c r="T31" s="198">
        <f t="shared" si="13"/>
        <v>1</v>
      </c>
      <c r="U31" s="218">
        <v>0</v>
      </c>
      <c r="V31" s="219" t="s">
        <v>36</v>
      </c>
      <c r="W31" s="198">
        <v>2</v>
      </c>
      <c r="X31" s="215">
        <v>2</v>
      </c>
      <c r="Y31" s="198">
        <v>1</v>
      </c>
      <c r="Z31" s="198"/>
      <c r="AA31" s="198"/>
      <c r="AB31" s="198"/>
      <c r="AC31" s="198"/>
      <c r="AD31" s="198"/>
      <c r="AE31" s="198"/>
      <c r="AF31" s="198"/>
      <c r="AG31" s="89"/>
      <c r="AH31" s="89"/>
      <c r="AI31" s="89"/>
      <c r="AJ31" s="89"/>
      <c r="AK31" s="89"/>
      <c r="AL31" s="89"/>
      <c r="AM31" s="89"/>
      <c r="AN31" s="89"/>
      <c r="AO31" s="89"/>
      <c r="AP31" s="89"/>
      <c r="AQ31" s="89"/>
      <c r="AR31" s="89"/>
      <c r="AS31" s="89"/>
      <c r="AT31" s="159"/>
      <c r="AU31" s="161">
        <f t="shared" si="21"/>
        <v>15</v>
      </c>
      <c r="AV31" s="127">
        <f t="shared" si="14"/>
        <v>0.65217391304347827</v>
      </c>
      <c r="AW31" s="128">
        <f t="shared" si="15"/>
        <v>9</v>
      </c>
      <c r="AX31" s="153">
        <f t="shared" si="16"/>
        <v>0.6</v>
      </c>
      <c r="AY31" s="128">
        <f t="shared" si="17"/>
        <v>5</v>
      </c>
      <c r="AZ31" s="153">
        <f t="shared" si="18"/>
        <v>0.7142857142857143</v>
      </c>
      <c r="BA31" s="129" t="str">
        <f t="shared" si="19"/>
        <v>ПОНИЖЕННЫЙ</v>
      </c>
      <c r="BB31" s="285"/>
      <c r="BC31" s="291" t="str">
        <f t="shared" si="22"/>
        <v>Л.Г. Петерсон</v>
      </c>
      <c r="BD31" s="296">
        <f t="shared" si="20"/>
        <v>31</v>
      </c>
      <c r="BE31" s="291" t="str">
        <f t="shared" si="20"/>
        <v>Соответствие занимаемой должности</v>
      </c>
      <c r="BF31" s="296">
        <f t="shared" si="20"/>
        <v>10</v>
      </c>
      <c r="BG31" s="224"/>
      <c r="BH31" s="224"/>
      <c r="BI31" s="224"/>
      <c r="BJ31" s="224"/>
      <c r="BK31" s="224"/>
      <c r="BL31" s="224"/>
      <c r="BM31" s="224"/>
      <c r="BN31" s="224"/>
      <c r="BO31" s="224"/>
      <c r="BP31" s="224"/>
      <c r="BQ31" s="224"/>
      <c r="BR31" s="224"/>
      <c r="BS31" s="224"/>
      <c r="BT31" s="224"/>
      <c r="BU31" s="224"/>
      <c r="BV31" s="224"/>
      <c r="BW31" s="224"/>
      <c r="BX31" s="224"/>
      <c r="BY31" s="224"/>
      <c r="BZ31" s="224"/>
      <c r="CA31" s="224"/>
      <c r="CB31" s="224"/>
      <c r="CC31" s="224"/>
      <c r="CD31" s="224"/>
      <c r="CE31" s="224"/>
    </row>
    <row r="32" spans="1:109" ht="12.75" customHeight="1" thickBot="1">
      <c r="A32" s="133">
        <f>IF('СПИСОК КЛАССА'!I32&gt;0,1,0)</f>
        <v>1</v>
      </c>
      <c r="B32" s="87">
        <v>8</v>
      </c>
      <c r="C32" s="88">
        <f>IF(NOT(ISBLANK('СПИСОК КЛАССА'!C32)),'СПИСОК КЛАССА'!C32,"")</f>
        <v>8</v>
      </c>
      <c r="D32" s="130" t="str">
        <f>IF(NOT(ISBLANK('СПИСОК КЛАССА'!D32)),IF($A32=1,'СПИСОК КЛАССА'!D32, "УЧЕНИК НЕ ВЫПОЛНЯЛ РАБОТУ"),"")</f>
        <v/>
      </c>
      <c r="E32" s="147">
        <f>IF($C32&lt;&gt;"",'СПИСОК КЛАССА'!I32,"")</f>
        <v>2</v>
      </c>
      <c r="F32" s="215">
        <v>0</v>
      </c>
      <c r="G32" s="215">
        <v>1</v>
      </c>
      <c r="H32" s="215">
        <v>1</v>
      </c>
      <c r="I32" s="215">
        <v>0</v>
      </c>
      <c r="J32" s="215">
        <v>1</v>
      </c>
      <c r="K32" s="215">
        <v>0</v>
      </c>
      <c r="L32" s="215">
        <v>1</v>
      </c>
      <c r="M32" s="215">
        <v>1</v>
      </c>
      <c r="N32" s="215">
        <v>1</v>
      </c>
      <c r="O32" s="215">
        <v>1</v>
      </c>
      <c r="P32" s="215">
        <v>0</v>
      </c>
      <c r="Q32" s="215">
        <v>1</v>
      </c>
      <c r="R32" s="215">
        <v>1</v>
      </c>
      <c r="S32" s="198">
        <v>2</v>
      </c>
      <c r="T32" s="198">
        <f t="shared" ref="T32:T64" si="23">COUNTIF(S32,1)+COUNTIF(S32,2)</f>
        <v>1</v>
      </c>
      <c r="U32" s="218" t="s">
        <v>36</v>
      </c>
      <c r="V32" s="219">
        <v>2</v>
      </c>
      <c r="W32" s="198">
        <v>2</v>
      </c>
      <c r="X32" s="215">
        <v>1</v>
      </c>
      <c r="Y32" s="198">
        <v>1</v>
      </c>
      <c r="Z32" s="198"/>
      <c r="AA32" s="198"/>
      <c r="AB32" s="198"/>
      <c r="AC32" s="198"/>
      <c r="AD32" s="198"/>
      <c r="AE32" s="198"/>
      <c r="AF32" s="198"/>
      <c r="AG32" s="89"/>
      <c r="AH32" s="89"/>
      <c r="AI32" s="89"/>
      <c r="AJ32" s="89"/>
      <c r="AK32" s="89"/>
      <c r="AL32" s="89"/>
      <c r="AM32" s="89"/>
      <c r="AN32" s="89"/>
      <c r="AO32" s="89"/>
      <c r="AP32" s="89"/>
      <c r="AQ32" s="89"/>
      <c r="AR32" s="89"/>
      <c r="AS32" s="89"/>
      <c r="AT32" s="159"/>
      <c r="AU32" s="161">
        <f t="shared" si="21"/>
        <v>17</v>
      </c>
      <c r="AV32" s="127">
        <f t="shared" si="14"/>
        <v>0.73913043478260865</v>
      </c>
      <c r="AW32" s="128">
        <f t="shared" si="15"/>
        <v>10</v>
      </c>
      <c r="AX32" s="153">
        <f t="shared" si="16"/>
        <v>0.66666666666666663</v>
      </c>
      <c r="AY32" s="128">
        <f t="shared" si="17"/>
        <v>6</v>
      </c>
      <c r="AZ32" s="153">
        <f t="shared" si="18"/>
        <v>0.8571428571428571</v>
      </c>
      <c r="BA32" s="129" t="str">
        <f t="shared" si="19"/>
        <v>ПОНИЖЕННЫЙ</v>
      </c>
      <c r="BB32" s="285"/>
      <c r="BC32" s="291" t="str">
        <f t="shared" si="22"/>
        <v>Л.Г. Петерсон</v>
      </c>
      <c r="BD32" s="296">
        <f t="shared" si="20"/>
        <v>31</v>
      </c>
      <c r="BE32" s="291" t="str">
        <f t="shared" si="20"/>
        <v>Соответствие занимаемой должности</v>
      </c>
      <c r="BF32" s="296">
        <f t="shared" si="20"/>
        <v>10</v>
      </c>
      <c r="BG32" s="224"/>
      <c r="BH32" s="224"/>
      <c r="BI32" s="224"/>
      <c r="BJ32" s="224"/>
      <c r="BK32" s="224"/>
      <c r="BL32" s="224"/>
      <c r="BM32" s="224"/>
      <c r="BN32" s="224"/>
      <c r="BO32" s="224"/>
      <c r="BP32" s="224"/>
      <c r="BQ32" s="224"/>
      <c r="BR32" s="224"/>
      <c r="BS32" s="224"/>
      <c r="BT32" s="224"/>
      <c r="BU32" s="224"/>
      <c r="BV32" s="224"/>
      <c r="BW32" s="224"/>
      <c r="BX32" s="224"/>
      <c r="BY32" s="224"/>
      <c r="BZ32" s="224"/>
      <c r="CA32" s="224"/>
      <c r="CB32" s="224"/>
      <c r="CC32" s="224"/>
      <c r="CD32" s="224"/>
      <c r="CE32" s="224"/>
    </row>
    <row r="33" spans="1:83" ht="12.75" customHeight="1" thickBot="1">
      <c r="A33" s="133">
        <f>IF('СПИСОК КЛАССА'!I33&gt;0,1,0)</f>
        <v>1</v>
      </c>
      <c r="B33" s="87">
        <v>9</v>
      </c>
      <c r="C33" s="88">
        <f>IF(NOT(ISBLANK('СПИСОК КЛАССА'!C33)),'СПИСОК КЛАССА'!C33,"")</f>
        <v>9</v>
      </c>
      <c r="D33" s="130" t="str">
        <f>IF(NOT(ISBLANK('СПИСОК КЛАССА'!D33)),IF($A33=1,'СПИСОК КЛАССА'!D33, "УЧЕНИК НЕ ВЫПОЛНЯЛ РАБОТУ"),"")</f>
        <v/>
      </c>
      <c r="E33" s="147">
        <f>IF($C33&lt;&gt;"",'СПИСОК КЛАССА'!I33,"")</f>
        <v>1</v>
      </c>
      <c r="F33" s="215">
        <v>1</v>
      </c>
      <c r="G33" s="215">
        <v>1</v>
      </c>
      <c r="H33" s="215">
        <v>1</v>
      </c>
      <c r="I33" s="215">
        <v>1</v>
      </c>
      <c r="J33" s="215">
        <v>1</v>
      </c>
      <c r="K33" s="215">
        <v>1</v>
      </c>
      <c r="L33" s="215">
        <v>1</v>
      </c>
      <c r="M33" s="215">
        <v>1</v>
      </c>
      <c r="N33" s="215">
        <v>1</v>
      </c>
      <c r="O33" s="215">
        <v>1</v>
      </c>
      <c r="P33" s="215">
        <v>1</v>
      </c>
      <c r="Q33" s="215">
        <v>0</v>
      </c>
      <c r="R33" s="215">
        <v>1</v>
      </c>
      <c r="S33" s="198">
        <v>2</v>
      </c>
      <c r="T33" s="198">
        <f t="shared" si="23"/>
        <v>1</v>
      </c>
      <c r="U33" s="218">
        <v>0</v>
      </c>
      <c r="V33" s="219">
        <v>2</v>
      </c>
      <c r="W33" s="198">
        <v>2</v>
      </c>
      <c r="X33" s="215">
        <v>2</v>
      </c>
      <c r="Y33" s="198">
        <v>1</v>
      </c>
      <c r="Z33" s="198"/>
      <c r="AA33" s="198"/>
      <c r="AB33" s="198"/>
      <c r="AC33" s="198"/>
      <c r="AD33" s="198"/>
      <c r="AE33" s="198"/>
      <c r="AF33" s="198"/>
      <c r="AG33" s="89"/>
      <c r="AH33" s="89"/>
      <c r="AI33" s="89"/>
      <c r="AJ33" s="89"/>
      <c r="AK33" s="89"/>
      <c r="AL33" s="89"/>
      <c r="AM33" s="89"/>
      <c r="AN33" s="89"/>
      <c r="AO33" s="89"/>
      <c r="AP33" s="89"/>
      <c r="AQ33" s="89"/>
      <c r="AR33" s="89"/>
      <c r="AS33" s="89"/>
      <c r="AT33" s="159"/>
      <c r="AU33" s="161">
        <f t="shared" si="21"/>
        <v>21</v>
      </c>
      <c r="AV33" s="127">
        <f t="shared" si="14"/>
        <v>0.91304347826086951</v>
      </c>
      <c r="AW33" s="128">
        <f t="shared" si="15"/>
        <v>13</v>
      </c>
      <c r="AX33" s="153">
        <f t="shared" si="16"/>
        <v>0.8666666666666667</v>
      </c>
      <c r="AY33" s="128">
        <f t="shared" si="17"/>
        <v>7</v>
      </c>
      <c r="AZ33" s="153">
        <f t="shared" si="18"/>
        <v>1</v>
      </c>
      <c r="BA33" s="129" t="str">
        <f t="shared" si="19"/>
        <v>ВЫСОКИЙ</v>
      </c>
      <c r="BB33" s="285"/>
      <c r="BC33" s="291" t="str">
        <f t="shared" si="22"/>
        <v>Л.Г. Петерсон</v>
      </c>
      <c r="BD33" s="296">
        <f t="shared" si="20"/>
        <v>31</v>
      </c>
      <c r="BE33" s="291" t="str">
        <f t="shared" si="20"/>
        <v>Соответствие занимаемой должности</v>
      </c>
      <c r="BF33" s="296">
        <f t="shared" si="20"/>
        <v>10</v>
      </c>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4"/>
      <c r="CD33" s="224"/>
      <c r="CE33" s="224"/>
    </row>
    <row r="34" spans="1:83" ht="12.75" customHeight="1" thickBot="1">
      <c r="A34" s="133">
        <f>IF('СПИСОК КЛАССА'!I34&gt;0,1,0)</f>
        <v>1</v>
      </c>
      <c r="B34" s="87">
        <v>10</v>
      </c>
      <c r="C34" s="88">
        <f>IF(NOT(ISBLANK('СПИСОК КЛАССА'!C34)),'СПИСОК КЛАССА'!C34,"")</f>
        <v>10</v>
      </c>
      <c r="D34" s="130" t="str">
        <f>IF(NOT(ISBLANK('СПИСОК КЛАССА'!D34)),IF($A34=1,'СПИСОК КЛАССА'!D34, "УЧЕНИК НЕ ВЫПОЛНЯЛ РАБОТУ"),"")</f>
        <v/>
      </c>
      <c r="E34" s="147">
        <f>IF($C34&lt;&gt;"",'СПИСОК КЛАССА'!I34,"")</f>
        <v>1</v>
      </c>
      <c r="F34" s="215">
        <v>1</v>
      </c>
      <c r="G34" s="215">
        <v>1</v>
      </c>
      <c r="H34" s="215">
        <v>1</v>
      </c>
      <c r="I34" s="215">
        <v>1</v>
      </c>
      <c r="J34" s="215">
        <v>1</v>
      </c>
      <c r="K34" s="215">
        <v>1</v>
      </c>
      <c r="L34" s="215">
        <v>1</v>
      </c>
      <c r="M34" s="215">
        <v>1</v>
      </c>
      <c r="N34" s="215">
        <v>1</v>
      </c>
      <c r="O34" s="215">
        <v>1</v>
      </c>
      <c r="P34" s="215">
        <v>1</v>
      </c>
      <c r="Q34" s="215">
        <v>0</v>
      </c>
      <c r="R34" s="215">
        <v>0</v>
      </c>
      <c r="S34" s="198">
        <v>0</v>
      </c>
      <c r="T34" s="198">
        <f t="shared" si="23"/>
        <v>0</v>
      </c>
      <c r="U34" s="218">
        <v>0</v>
      </c>
      <c r="V34" s="219">
        <v>2</v>
      </c>
      <c r="W34" s="198">
        <v>0</v>
      </c>
      <c r="X34" s="215">
        <v>1</v>
      </c>
      <c r="Y34" s="198">
        <v>1</v>
      </c>
      <c r="Z34" s="198"/>
      <c r="AA34" s="198"/>
      <c r="AB34" s="198"/>
      <c r="AC34" s="198"/>
      <c r="AD34" s="198"/>
      <c r="AE34" s="198"/>
      <c r="AF34" s="198"/>
      <c r="AG34" s="89"/>
      <c r="AH34" s="89"/>
      <c r="AI34" s="89"/>
      <c r="AJ34" s="89"/>
      <c r="AK34" s="89"/>
      <c r="AL34" s="89"/>
      <c r="AM34" s="89"/>
      <c r="AN34" s="89"/>
      <c r="AO34" s="89"/>
      <c r="AP34" s="89"/>
      <c r="AQ34" s="89"/>
      <c r="AR34" s="89"/>
      <c r="AS34" s="89"/>
      <c r="AT34" s="159"/>
      <c r="AU34" s="161">
        <f t="shared" si="21"/>
        <v>15</v>
      </c>
      <c r="AV34" s="127">
        <f t="shared" si="14"/>
        <v>0.65217391304347827</v>
      </c>
      <c r="AW34" s="128">
        <f t="shared" si="15"/>
        <v>11</v>
      </c>
      <c r="AX34" s="153">
        <f t="shared" si="16"/>
        <v>0.73333333333333328</v>
      </c>
      <c r="AY34" s="128">
        <f t="shared" si="17"/>
        <v>4</v>
      </c>
      <c r="AZ34" s="153">
        <f t="shared" si="18"/>
        <v>0.5714285714285714</v>
      </c>
      <c r="BA34" s="129" t="str">
        <f t="shared" si="19"/>
        <v>ПОВЫШЕННЫЙ</v>
      </c>
      <c r="BB34" s="285"/>
      <c r="BC34" s="291" t="str">
        <f t="shared" si="22"/>
        <v>Л.Г. Петерсон</v>
      </c>
      <c r="BD34" s="296">
        <f t="shared" si="20"/>
        <v>31</v>
      </c>
      <c r="BE34" s="291" t="str">
        <f t="shared" si="20"/>
        <v>Соответствие занимаемой должности</v>
      </c>
      <c r="BF34" s="296">
        <f t="shared" si="20"/>
        <v>10</v>
      </c>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4"/>
      <c r="CD34" s="224"/>
      <c r="CE34" s="224"/>
    </row>
    <row r="35" spans="1:83" ht="12.75" customHeight="1" thickBot="1">
      <c r="A35" s="133">
        <f>IF('СПИСОК КЛАССА'!I35&gt;0,1,0)</f>
        <v>1</v>
      </c>
      <c r="B35" s="87">
        <v>11</v>
      </c>
      <c r="C35" s="88">
        <f>IF(NOT(ISBLANK('СПИСОК КЛАССА'!C35)),'СПИСОК КЛАССА'!C35,"")</f>
        <v>11</v>
      </c>
      <c r="D35" s="130" t="str">
        <f>IF(NOT(ISBLANK('СПИСОК КЛАССА'!D35)),IF($A35=1,'СПИСОК КЛАССА'!D35, "УЧЕНИК НЕ ВЫПОЛНЯЛ РАБОТУ"),"")</f>
        <v/>
      </c>
      <c r="E35" s="147">
        <f>IF($C35&lt;&gt;"",'СПИСОК КЛАССА'!I35,"")</f>
        <v>1</v>
      </c>
      <c r="F35" s="215">
        <v>1</v>
      </c>
      <c r="G35" s="215">
        <v>1</v>
      </c>
      <c r="H35" s="215">
        <v>1</v>
      </c>
      <c r="I35" s="215">
        <v>1</v>
      </c>
      <c r="J35" s="215">
        <v>1</v>
      </c>
      <c r="K35" s="215">
        <v>0</v>
      </c>
      <c r="L35" s="215">
        <v>1</v>
      </c>
      <c r="M35" s="215">
        <v>1</v>
      </c>
      <c r="N35" s="215">
        <v>1</v>
      </c>
      <c r="O35" s="215" t="s">
        <v>36</v>
      </c>
      <c r="P35" s="215">
        <v>0</v>
      </c>
      <c r="Q35" s="215">
        <v>1</v>
      </c>
      <c r="R35" s="215">
        <v>0</v>
      </c>
      <c r="S35" s="198">
        <v>0</v>
      </c>
      <c r="T35" s="198">
        <f t="shared" si="23"/>
        <v>0</v>
      </c>
      <c r="U35" s="218">
        <v>0</v>
      </c>
      <c r="V35" s="219">
        <v>0</v>
      </c>
      <c r="W35" s="198">
        <v>1</v>
      </c>
      <c r="X35" s="215">
        <v>2</v>
      </c>
      <c r="Y35" s="198">
        <v>1</v>
      </c>
      <c r="Z35" s="198"/>
      <c r="AA35" s="198"/>
      <c r="AB35" s="198"/>
      <c r="AC35" s="198"/>
      <c r="AD35" s="198"/>
      <c r="AE35" s="198"/>
      <c r="AF35" s="198"/>
      <c r="AG35" s="89"/>
      <c r="AH35" s="89"/>
      <c r="AI35" s="89"/>
      <c r="AJ35" s="89"/>
      <c r="AK35" s="89"/>
      <c r="AL35" s="89"/>
      <c r="AM35" s="89"/>
      <c r="AN35" s="89"/>
      <c r="AO35" s="89"/>
      <c r="AP35" s="89"/>
      <c r="AQ35" s="89"/>
      <c r="AR35" s="89"/>
      <c r="AS35" s="89"/>
      <c r="AT35" s="159"/>
      <c r="AU35" s="161">
        <f t="shared" si="21"/>
        <v>13</v>
      </c>
      <c r="AV35" s="127">
        <f t="shared" si="14"/>
        <v>0.56521739130434778</v>
      </c>
      <c r="AW35" s="128">
        <f t="shared" si="15"/>
        <v>9</v>
      </c>
      <c r="AX35" s="153">
        <f t="shared" si="16"/>
        <v>0.6</v>
      </c>
      <c r="AY35" s="128">
        <f t="shared" si="17"/>
        <v>4</v>
      </c>
      <c r="AZ35" s="153">
        <f t="shared" si="18"/>
        <v>0.5714285714285714</v>
      </c>
      <c r="BA35" s="129" t="str">
        <f t="shared" si="19"/>
        <v>ПОНИЖЕННЫЙ</v>
      </c>
      <c r="BB35" s="285"/>
      <c r="BC35" s="291" t="str">
        <f t="shared" si="22"/>
        <v>Л.Г. Петерсон</v>
      </c>
      <c r="BD35" s="296">
        <f t="shared" si="20"/>
        <v>31</v>
      </c>
      <c r="BE35" s="291" t="str">
        <f t="shared" si="20"/>
        <v>Соответствие занимаемой должности</v>
      </c>
      <c r="BF35" s="296">
        <f t="shared" si="20"/>
        <v>10</v>
      </c>
      <c r="BG35" s="224"/>
      <c r="BH35" s="224"/>
      <c r="BI35" s="224"/>
      <c r="BJ35" s="224"/>
      <c r="BK35" s="224"/>
      <c r="BL35" s="224"/>
      <c r="BM35" s="224"/>
      <c r="BN35" s="224"/>
      <c r="BO35" s="224"/>
      <c r="BP35" s="224"/>
      <c r="BQ35" s="224"/>
      <c r="BR35" s="224"/>
      <c r="BS35" s="224"/>
      <c r="BT35" s="224"/>
      <c r="BU35" s="224"/>
      <c r="BV35" s="224"/>
      <c r="BW35" s="224"/>
      <c r="BX35" s="224"/>
      <c r="BY35" s="224"/>
      <c r="BZ35" s="224"/>
      <c r="CA35" s="224"/>
      <c r="CB35" s="224"/>
      <c r="CC35" s="224"/>
      <c r="CD35" s="224"/>
      <c r="CE35" s="224"/>
    </row>
    <row r="36" spans="1:83" ht="12.75" customHeight="1" thickBot="1">
      <c r="A36" s="133">
        <f>IF('СПИСОК КЛАССА'!I36&gt;0,1,0)</f>
        <v>1</v>
      </c>
      <c r="B36" s="87">
        <v>12</v>
      </c>
      <c r="C36" s="88">
        <f>IF(NOT(ISBLANK('СПИСОК КЛАССА'!C36)),'СПИСОК КЛАССА'!C36,"")</f>
        <v>12</v>
      </c>
      <c r="D36" s="130" t="str">
        <f>IF(NOT(ISBLANK('СПИСОК КЛАССА'!D36)),IF($A36=1,'СПИСОК КЛАССА'!D36, "УЧЕНИК НЕ ВЫПОЛНЯЛ РАБОТУ"),"")</f>
        <v/>
      </c>
      <c r="E36" s="147">
        <f>IF($C36&lt;&gt;"",'СПИСОК КЛАССА'!I36,"")</f>
        <v>1</v>
      </c>
      <c r="F36" s="215">
        <v>1</v>
      </c>
      <c r="G36" s="215">
        <v>1</v>
      </c>
      <c r="H36" s="215">
        <v>1</v>
      </c>
      <c r="I36" s="215">
        <v>0</v>
      </c>
      <c r="J36" s="215">
        <v>1</v>
      </c>
      <c r="K36" s="215">
        <v>0</v>
      </c>
      <c r="L36" s="215" t="s">
        <v>36</v>
      </c>
      <c r="M36" s="215">
        <v>0</v>
      </c>
      <c r="N36" s="215">
        <v>1</v>
      </c>
      <c r="O36" s="215" t="s">
        <v>36</v>
      </c>
      <c r="P36" s="215">
        <v>0</v>
      </c>
      <c r="Q36" s="215" t="s">
        <v>36</v>
      </c>
      <c r="R36" s="215">
        <v>1</v>
      </c>
      <c r="S36" s="198">
        <v>1</v>
      </c>
      <c r="T36" s="198">
        <f t="shared" si="23"/>
        <v>1</v>
      </c>
      <c r="U36" s="218">
        <v>1</v>
      </c>
      <c r="V36" s="219">
        <v>2</v>
      </c>
      <c r="W36" s="198">
        <v>0</v>
      </c>
      <c r="X36" s="215" t="s">
        <v>36</v>
      </c>
      <c r="Y36" s="198">
        <v>1</v>
      </c>
      <c r="Z36" s="198"/>
      <c r="AA36" s="198"/>
      <c r="AB36" s="198"/>
      <c r="AC36" s="198"/>
      <c r="AD36" s="198"/>
      <c r="AE36" s="198"/>
      <c r="AF36" s="198"/>
      <c r="AG36" s="89"/>
      <c r="AH36" s="89"/>
      <c r="AI36" s="89"/>
      <c r="AJ36" s="89"/>
      <c r="AK36" s="89"/>
      <c r="AL36" s="89"/>
      <c r="AM36" s="89"/>
      <c r="AN36" s="89"/>
      <c r="AO36" s="89"/>
      <c r="AP36" s="89"/>
      <c r="AQ36" s="89"/>
      <c r="AR36" s="89"/>
      <c r="AS36" s="89"/>
      <c r="AT36" s="159"/>
      <c r="AU36" s="161">
        <f t="shared" si="21"/>
        <v>11</v>
      </c>
      <c r="AV36" s="127">
        <f t="shared" si="14"/>
        <v>0.47826086956521741</v>
      </c>
      <c r="AW36" s="128">
        <f t="shared" si="15"/>
        <v>8</v>
      </c>
      <c r="AX36" s="153">
        <f t="shared" si="16"/>
        <v>0.53333333333333333</v>
      </c>
      <c r="AY36" s="128">
        <f t="shared" si="17"/>
        <v>3</v>
      </c>
      <c r="AZ36" s="153">
        <f t="shared" si="18"/>
        <v>0.42857142857142855</v>
      </c>
      <c r="BA36" s="129" t="str">
        <f t="shared" si="19"/>
        <v>НИЗКИЙ</v>
      </c>
      <c r="BB36" s="285"/>
      <c r="BC36" s="291" t="str">
        <f t="shared" si="22"/>
        <v>Л.Г. Петерсон</v>
      </c>
      <c r="BD36" s="296">
        <f t="shared" si="20"/>
        <v>31</v>
      </c>
      <c r="BE36" s="291" t="str">
        <f t="shared" si="20"/>
        <v>Соответствие занимаемой должности</v>
      </c>
      <c r="BF36" s="296">
        <f t="shared" si="20"/>
        <v>10</v>
      </c>
      <c r="BG36" s="224"/>
      <c r="BH36" s="224"/>
      <c r="BI36" s="224"/>
      <c r="BJ36" s="224"/>
      <c r="BK36" s="224"/>
      <c r="BL36" s="224"/>
      <c r="BM36" s="224"/>
      <c r="BN36" s="224"/>
      <c r="BO36" s="224"/>
      <c r="BP36" s="224"/>
      <c r="BQ36" s="224"/>
      <c r="BR36" s="224"/>
      <c r="BS36" s="224"/>
      <c r="BT36" s="224"/>
      <c r="BU36" s="224"/>
      <c r="BV36" s="224"/>
      <c r="BW36" s="224"/>
      <c r="BX36" s="224"/>
      <c r="BY36" s="224"/>
      <c r="BZ36" s="224"/>
      <c r="CA36" s="224"/>
      <c r="CB36" s="224"/>
      <c r="CC36" s="224"/>
      <c r="CD36" s="224"/>
      <c r="CE36" s="224"/>
    </row>
    <row r="37" spans="1:83" ht="12.75" customHeight="1" thickBot="1">
      <c r="A37" s="133">
        <f>IF('СПИСОК КЛАССА'!I37&gt;0,1,0)</f>
        <v>1</v>
      </c>
      <c r="B37" s="87">
        <v>13</v>
      </c>
      <c r="C37" s="88">
        <f>IF(NOT(ISBLANK('СПИСОК КЛАССА'!C37)),'СПИСОК КЛАССА'!C37,"")</f>
        <v>13</v>
      </c>
      <c r="D37" s="130" t="str">
        <f>IF(NOT(ISBLANK('СПИСОК КЛАССА'!D37)),IF($A37=1,'СПИСОК КЛАССА'!D37, "УЧЕНИК НЕ ВЫПОЛНЯЛ РАБОТУ"),"")</f>
        <v/>
      </c>
      <c r="E37" s="147">
        <f>IF($C37&lt;&gt;"",'СПИСОК КЛАССА'!I37,"")</f>
        <v>2</v>
      </c>
      <c r="F37" s="215">
        <v>1</v>
      </c>
      <c r="G37" s="215">
        <v>1</v>
      </c>
      <c r="H37" s="215">
        <v>1</v>
      </c>
      <c r="I37" s="215">
        <v>1</v>
      </c>
      <c r="J37" s="215">
        <v>1</v>
      </c>
      <c r="K37" s="215">
        <v>1</v>
      </c>
      <c r="L37" s="215">
        <v>1</v>
      </c>
      <c r="M37" s="215">
        <v>0</v>
      </c>
      <c r="N37" s="215">
        <v>1</v>
      </c>
      <c r="O37" s="215">
        <v>1</v>
      </c>
      <c r="P37" s="215">
        <v>1</v>
      </c>
      <c r="Q37" s="215">
        <v>1</v>
      </c>
      <c r="R37" s="215">
        <v>1</v>
      </c>
      <c r="S37" s="198">
        <v>2</v>
      </c>
      <c r="T37" s="198">
        <f t="shared" si="23"/>
        <v>1</v>
      </c>
      <c r="U37" s="218">
        <v>1</v>
      </c>
      <c r="V37" s="219">
        <v>2</v>
      </c>
      <c r="W37" s="198">
        <v>2</v>
      </c>
      <c r="X37" s="215">
        <v>2</v>
      </c>
      <c r="Y37" s="198">
        <v>1</v>
      </c>
      <c r="Z37" s="198"/>
      <c r="AA37" s="198"/>
      <c r="AB37" s="198"/>
      <c r="AC37" s="198"/>
      <c r="AD37" s="198"/>
      <c r="AE37" s="198"/>
      <c r="AF37" s="198"/>
      <c r="AG37" s="89"/>
      <c r="AH37" s="89"/>
      <c r="AI37" s="89"/>
      <c r="AJ37" s="89"/>
      <c r="AK37" s="89"/>
      <c r="AL37" s="89"/>
      <c r="AM37" s="89"/>
      <c r="AN37" s="89"/>
      <c r="AO37" s="89"/>
      <c r="AP37" s="89"/>
      <c r="AQ37" s="89"/>
      <c r="AR37" s="89"/>
      <c r="AS37" s="89"/>
      <c r="AT37" s="159"/>
      <c r="AU37" s="161">
        <f t="shared" si="21"/>
        <v>22</v>
      </c>
      <c r="AV37" s="127">
        <f t="shared" si="14"/>
        <v>0.95652173913043481</v>
      </c>
      <c r="AW37" s="128">
        <f t="shared" si="15"/>
        <v>14</v>
      </c>
      <c r="AX37" s="153">
        <f t="shared" si="16"/>
        <v>0.93333333333333335</v>
      </c>
      <c r="AY37" s="128">
        <f t="shared" si="17"/>
        <v>7</v>
      </c>
      <c r="AZ37" s="153">
        <f t="shared" si="18"/>
        <v>1</v>
      </c>
      <c r="BA37" s="129" t="str">
        <f t="shared" si="19"/>
        <v>ВЫСОКИЙ</v>
      </c>
      <c r="BB37" s="285"/>
      <c r="BC37" s="291" t="str">
        <f t="shared" si="22"/>
        <v>Л.Г. Петерсон</v>
      </c>
      <c r="BD37" s="296">
        <f t="shared" si="20"/>
        <v>31</v>
      </c>
      <c r="BE37" s="291" t="str">
        <f t="shared" si="20"/>
        <v>Соответствие занимаемой должности</v>
      </c>
      <c r="BF37" s="296">
        <f t="shared" si="20"/>
        <v>10</v>
      </c>
      <c r="BG37" s="224"/>
      <c r="BH37" s="224"/>
      <c r="BI37" s="224"/>
      <c r="BJ37" s="224"/>
      <c r="BK37" s="224"/>
      <c r="BL37" s="224"/>
      <c r="BM37" s="224"/>
      <c r="BN37" s="224"/>
      <c r="BO37" s="224"/>
      <c r="BP37" s="224"/>
      <c r="BQ37" s="224"/>
      <c r="BR37" s="224"/>
      <c r="BS37" s="224"/>
      <c r="BT37" s="224"/>
      <c r="BU37" s="224"/>
      <c r="BV37" s="224"/>
      <c r="BW37" s="224"/>
      <c r="BX37" s="224"/>
      <c r="BY37" s="224"/>
      <c r="BZ37" s="224"/>
      <c r="CA37" s="224"/>
      <c r="CB37" s="224"/>
      <c r="CC37" s="224"/>
      <c r="CD37" s="224"/>
      <c r="CE37" s="224"/>
    </row>
    <row r="38" spans="1:83" ht="12.75" customHeight="1" thickBot="1">
      <c r="A38" s="133">
        <f>IF('СПИСОК КЛАССА'!I38&gt;0,1,0)</f>
        <v>1</v>
      </c>
      <c r="B38" s="87">
        <v>14</v>
      </c>
      <c r="C38" s="88">
        <f>IF(NOT(ISBLANK('СПИСОК КЛАССА'!C38)),'СПИСОК КЛАССА'!C38,"")</f>
        <v>14</v>
      </c>
      <c r="D38" s="130" t="str">
        <f>IF(NOT(ISBLANK('СПИСОК КЛАССА'!D38)),IF($A38=1,'СПИСОК КЛАССА'!D38, "УЧЕНИК НЕ ВЫПОЛНЯЛ РАБОТУ"),"")</f>
        <v/>
      </c>
      <c r="E38" s="147">
        <f>IF($C38&lt;&gt;"",'СПИСОК КЛАССА'!I38,"")</f>
        <v>1</v>
      </c>
      <c r="F38" s="215">
        <v>1</v>
      </c>
      <c r="G38" s="215">
        <v>1</v>
      </c>
      <c r="H38" s="215">
        <v>1</v>
      </c>
      <c r="I38" s="215">
        <v>1</v>
      </c>
      <c r="J38" s="215">
        <v>1</v>
      </c>
      <c r="K38" s="215">
        <v>1</v>
      </c>
      <c r="L38" s="215">
        <v>1</v>
      </c>
      <c r="M38" s="215">
        <v>1</v>
      </c>
      <c r="N38" s="215">
        <v>1</v>
      </c>
      <c r="O38" s="215">
        <v>1</v>
      </c>
      <c r="P38" s="215">
        <v>1</v>
      </c>
      <c r="Q38" s="215">
        <v>1</v>
      </c>
      <c r="R38" s="215">
        <v>1</v>
      </c>
      <c r="S38" s="198">
        <v>2</v>
      </c>
      <c r="T38" s="198">
        <f t="shared" si="23"/>
        <v>1</v>
      </c>
      <c r="U38" s="218">
        <v>1</v>
      </c>
      <c r="V38" s="219">
        <v>2</v>
      </c>
      <c r="W38" s="198">
        <v>2</v>
      </c>
      <c r="X38" s="215">
        <v>2</v>
      </c>
      <c r="Y38" s="198">
        <v>1</v>
      </c>
      <c r="Z38" s="198"/>
      <c r="AA38" s="198"/>
      <c r="AB38" s="198"/>
      <c r="AC38" s="198"/>
      <c r="AD38" s="198"/>
      <c r="AE38" s="198"/>
      <c r="AF38" s="198"/>
      <c r="AG38" s="89"/>
      <c r="AH38" s="89"/>
      <c r="AI38" s="89"/>
      <c r="AJ38" s="89"/>
      <c r="AK38" s="89"/>
      <c r="AL38" s="89"/>
      <c r="AM38" s="89"/>
      <c r="AN38" s="89"/>
      <c r="AO38" s="89"/>
      <c r="AP38" s="89"/>
      <c r="AQ38" s="89"/>
      <c r="AR38" s="89"/>
      <c r="AS38" s="89"/>
      <c r="AT38" s="159"/>
      <c r="AU38" s="161">
        <f t="shared" si="21"/>
        <v>23</v>
      </c>
      <c r="AV38" s="127">
        <f t="shared" si="14"/>
        <v>1</v>
      </c>
      <c r="AW38" s="128">
        <f t="shared" si="15"/>
        <v>15</v>
      </c>
      <c r="AX38" s="153">
        <f t="shared" si="16"/>
        <v>1</v>
      </c>
      <c r="AY38" s="128">
        <f t="shared" si="17"/>
        <v>7</v>
      </c>
      <c r="AZ38" s="153">
        <f t="shared" si="18"/>
        <v>1</v>
      </c>
      <c r="BA38" s="129" t="str">
        <f t="shared" si="19"/>
        <v>ВЫСОКИЙ</v>
      </c>
      <c r="BB38" s="285"/>
      <c r="BC38" s="291" t="str">
        <f t="shared" si="22"/>
        <v>Л.Г. Петерсон</v>
      </c>
      <c r="BD38" s="296">
        <f t="shared" si="20"/>
        <v>31</v>
      </c>
      <c r="BE38" s="291" t="str">
        <f t="shared" si="20"/>
        <v>Соответствие занимаемой должности</v>
      </c>
      <c r="BF38" s="296">
        <f t="shared" si="20"/>
        <v>10</v>
      </c>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row>
    <row r="39" spans="1:83" ht="12.75" customHeight="1" thickBot="1">
      <c r="A39" s="133">
        <f>IF('СПИСОК КЛАССА'!I39&gt;0,1,0)</f>
        <v>1</v>
      </c>
      <c r="B39" s="87">
        <v>15</v>
      </c>
      <c r="C39" s="88">
        <f>IF(NOT(ISBLANK('СПИСОК КЛАССА'!C39)),'СПИСОК КЛАССА'!C39,"")</f>
        <v>15</v>
      </c>
      <c r="D39" s="130" t="str">
        <f>IF(NOT(ISBLANK('СПИСОК КЛАССА'!D39)),IF($A39=1,'СПИСОК КЛАССА'!D39, "УЧЕНИК НЕ ВЫПОЛНЯЛ РАБОТУ"),"")</f>
        <v/>
      </c>
      <c r="E39" s="147">
        <f>IF($C39&lt;&gt;"",'СПИСОК КЛАССА'!I39,"")</f>
        <v>2</v>
      </c>
      <c r="F39" s="215">
        <v>1</v>
      </c>
      <c r="G39" s="215">
        <v>1</v>
      </c>
      <c r="H39" s="215">
        <v>0</v>
      </c>
      <c r="I39" s="215">
        <v>0</v>
      </c>
      <c r="J39" s="215">
        <v>1</v>
      </c>
      <c r="K39" s="215">
        <v>0</v>
      </c>
      <c r="L39" s="215">
        <v>1</v>
      </c>
      <c r="M39" s="215">
        <v>1</v>
      </c>
      <c r="N39" s="215">
        <v>0</v>
      </c>
      <c r="O39" s="215">
        <v>1</v>
      </c>
      <c r="P39" s="215">
        <v>1</v>
      </c>
      <c r="Q39" s="215">
        <v>0</v>
      </c>
      <c r="R39" s="215">
        <v>1</v>
      </c>
      <c r="S39" s="198">
        <v>1</v>
      </c>
      <c r="T39" s="198">
        <f t="shared" si="23"/>
        <v>1</v>
      </c>
      <c r="U39" s="218">
        <v>0</v>
      </c>
      <c r="V39" s="219">
        <v>2</v>
      </c>
      <c r="W39" s="198">
        <v>2</v>
      </c>
      <c r="X39" s="215">
        <v>1</v>
      </c>
      <c r="Y39" s="198">
        <v>1</v>
      </c>
      <c r="Z39" s="198"/>
      <c r="AA39" s="198"/>
      <c r="AB39" s="198"/>
      <c r="AC39" s="198"/>
      <c r="AD39" s="198"/>
      <c r="AE39" s="198"/>
      <c r="AF39" s="198"/>
      <c r="AG39" s="89"/>
      <c r="AH39" s="89"/>
      <c r="AI39" s="89"/>
      <c r="AJ39" s="89"/>
      <c r="AK39" s="89"/>
      <c r="AL39" s="89"/>
      <c r="AM39" s="89"/>
      <c r="AN39" s="89"/>
      <c r="AO39" s="89"/>
      <c r="AP39" s="89"/>
      <c r="AQ39" s="89"/>
      <c r="AR39" s="89"/>
      <c r="AS39" s="89"/>
      <c r="AT39" s="159"/>
      <c r="AU39" s="161">
        <f t="shared" si="21"/>
        <v>15</v>
      </c>
      <c r="AV39" s="127">
        <f t="shared" si="14"/>
        <v>0.65217391304347827</v>
      </c>
      <c r="AW39" s="128">
        <f t="shared" si="15"/>
        <v>9</v>
      </c>
      <c r="AX39" s="153">
        <f t="shared" si="16"/>
        <v>0.6</v>
      </c>
      <c r="AY39" s="128">
        <f t="shared" si="17"/>
        <v>6</v>
      </c>
      <c r="AZ39" s="153">
        <f t="shared" si="18"/>
        <v>0.8571428571428571</v>
      </c>
      <c r="BA39" s="129" t="str">
        <f t="shared" si="19"/>
        <v>ПОНИЖЕННЫЙ</v>
      </c>
      <c r="BB39" s="285"/>
      <c r="BC39" s="291" t="str">
        <f t="shared" si="22"/>
        <v>Л.Г. Петерсон</v>
      </c>
      <c r="BD39" s="296">
        <f t="shared" si="20"/>
        <v>31</v>
      </c>
      <c r="BE39" s="291" t="str">
        <f t="shared" si="20"/>
        <v>Соответствие занимаемой должности</v>
      </c>
      <c r="BF39" s="296">
        <f t="shared" si="20"/>
        <v>10</v>
      </c>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row>
    <row r="40" spans="1:83" ht="12.75" customHeight="1" thickBot="1">
      <c r="A40" s="133">
        <f>IF('СПИСОК КЛАССА'!I40&gt;0,1,0)</f>
        <v>1</v>
      </c>
      <c r="B40" s="87">
        <v>16</v>
      </c>
      <c r="C40" s="88">
        <f>IF(NOT(ISBLANK('СПИСОК КЛАССА'!C40)),'СПИСОК КЛАССА'!C40,"")</f>
        <v>16</v>
      </c>
      <c r="D40" s="130" t="str">
        <f>IF(NOT(ISBLANK('СПИСОК КЛАССА'!D40)),IF($A40=1,'СПИСОК КЛАССА'!D40, "УЧЕНИК НЕ ВЫПОЛНЯЛ РАБОТУ"),"")</f>
        <v/>
      </c>
      <c r="E40" s="147">
        <f>IF($C40&lt;&gt;"",'СПИСОК КЛАССА'!I40,"")</f>
        <v>1</v>
      </c>
      <c r="F40" s="215">
        <v>1</v>
      </c>
      <c r="G40" s="215">
        <v>1</v>
      </c>
      <c r="H40" s="215">
        <v>1</v>
      </c>
      <c r="I40" s="215">
        <v>1</v>
      </c>
      <c r="J40" s="215">
        <v>0</v>
      </c>
      <c r="K40" s="215">
        <v>1</v>
      </c>
      <c r="L40" s="215" t="s">
        <v>36</v>
      </c>
      <c r="M40" s="215">
        <v>0</v>
      </c>
      <c r="N40" s="215" t="s">
        <v>36</v>
      </c>
      <c r="O40" s="215" t="s">
        <v>36</v>
      </c>
      <c r="P40" s="215">
        <v>1</v>
      </c>
      <c r="Q40" s="215" t="s">
        <v>36</v>
      </c>
      <c r="R40" s="215" t="s">
        <v>36</v>
      </c>
      <c r="S40" s="198">
        <v>0</v>
      </c>
      <c r="T40" s="198">
        <f t="shared" si="23"/>
        <v>0</v>
      </c>
      <c r="U40" s="218" t="s">
        <v>36</v>
      </c>
      <c r="V40" s="219">
        <v>2</v>
      </c>
      <c r="W40" s="198">
        <v>1</v>
      </c>
      <c r="X40" s="215">
        <v>2</v>
      </c>
      <c r="Y40" s="198">
        <v>1</v>
      </c>
      <c r="Z40" s="198"/>
      <c r="AA40" s="198"/>
      <c r="AB40" s="198"/>
      <c r="AC40" s="198"/>
      <c r="AD40" s="198"/>
      <c r="AE40" s="198"/>
      <c r="AF40" s="198"/>
      <c r="AG40" s="89"/>
      <c r="AH40" s="89"/>
      <c r="AI40" s="89"/>
      <c r="AJ40" s="89"/>
      <c r="AK40" s="89"/>
      <c r="AL40" s="89"/>
      <c r="AM40" s="89"/>
      <c r="AN40" s="89"/>
      <c r="AO40" s="89"/>
      <c r="AP40" s="89"/>
      <c r="AQ40" s="89"/>
      <c r="AR40" s="89"/>
      <c r="AS40" s="89"/>
      <c r="AT40" s="159"/>
      <c r="AU40" s="161">
        <f t="shared" si="21"/>
        <v>12</v>
      </c>
      <c r="AV40" s="127">
        <f t="shared" si="14"/>
        <v>0.52173913043478259</v>
      </c>
      <c r="AW40" s="128">
        <f t="shared" si="15"/>
        <v>6</v>
      </c>
      <c r="AX40" s="153">
        <f t="shared" si="16"/>
        <v>0.4</v>
      </c>
      <c r="AY40" s="128">
        <f t="shared" si="17"/>
        <v>6</v>
      </c>
      <c r="AZ40" s="153">
        <f t="shared" si="18"/>
        <v>0.8571428571428571</v>
      </c>
      <c r="BA40" s="129" t="str">
        <f t="shared" si="19"/>
        <v>ПОНИЖЕННЫЙ</v>
      </c>
      <c r="BB40" s="285"/>
      <c r="BC40" s="291" t="str">
        <f t="shared" si="22"/>
        <v>Л.Г. Петерсон</v>
      </c>
      <c r="BD40" s="296">
        <f t="shared" si="20"/>
        <v>31</v>
      </c>
      <c r="BE40" s="291" t="str">
        <f t="shared" si="20"/>
        <v>Соответствие занимаемой должности</v>
      </c>
      <c r="BF40" s="296">
        <f t="shared" si="20"/>
        <v>10</v>
      </c>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row>
    <row r="41" spans="1:83" ht="12.75" customHeight="1" thickBot="1">
      <c r="A41" s="133">
        <f>IF('СПИСОК КЛАССА'!I41&gt;0,1,0)</f>
        <v>1</v>
      </c>
      <c r="B41" s="87">
        <v>17</v>
      </c>
      <c r="C41" s="88">
        <f>IF(NOT(ISBLANK('СПИСОК КЛАССА'!C41)),'СПИСОК КЛАССА'!C41,"")</f>
        <v>17</v>
      </c>
      <c r="D41" s="130" t="str">
        <f>IF(NOT(ISBLANK('СПИСОК КЛАССА'!D41)),IF($A41=1,'СПИСОК КЛАССА'!D41, "УЧЕНИК НЕ ВЫПОЛНЯЛ РАБОТУ"),"")</f>
        <v/>
      </c>
      <c r="E41" s="147">
        <f>IF($C41&lt;&gt;"",'СПИСОК КЛАССА'!I41,"")</f>
        <v>2</v>
      </c>
      <c r="F41" s="215">
        <v>1</v>
      </c>
      <c r="G41" s="215">
        <v>1</v>
      </c>
      <c r="H41" s="215">
        <v>0</v>
      </c>
      <c r="I41" s="215">
        <v>1</v>
      </c>
      <c r="J41" s="215">
        <v>1</v>
      </c>
      <c r="K41" s="215">
        <v>0</v>
      </c>
      <c r="L41" s="215">
        <v>0</v>
      </c>
      <c r="M41" s="215">
        <v>1</v>
      </c>
      <c r="N41" s="215">
        <v>1</v>
      </c>
      <c r="O41" s="215">
        <v>0</v>
      </c>
      <c r="P41" s="215">
        <v>0</v>
      </c>
      <c r="Q41" s="215">
        <v>0</v>
      </c>
      <c r="R41" s="215">
        <v>1</v>
      </c>
      <c r="S41" s="198">
        <v>2</v>
      </c>
      <c r="T41" s="198">
        <f t="shared" si="23"/>
        <v>1</v>
      </c>
      <c r="U41" s="218">
        <v>0</v>
      </c>
      <c r="V41" s="219">
        <v>0</v>
      </c>
      <c r="W41" s="198">
        <v>0</v>
      </c>
      <c r="X41" s="215">
        <v>0</v>
      </c>
      <c r="Y41" s="198">
        <v>0</v>
      </c>
      <c r="Z41" s="198"/>
      <c r="AA41" s="198"/>
      <c r="AB41" s="198"/>
      <c r="AC41" s="198"/>
      <c r="AD41" s="198"/>
      <c r="AE41" s="198"/>
      <c r="AF41" s="198"/>
      <c r="AG41" s="89"/>
      <c r="AH41" s="89"/>
      <c r="AI41" s="89"/>
      <c r="AJ41" s="89"/>
      <c r="AK41" s="89"/>
      <c r="AL41" s="89"/>
      <c r="AM41" s="89"/>
      <c r="AN41" s="89"/>
      <c r="AO41" s="89"/>
      <c r="AP41" s="89"/>
      <c r="AQ41" s="89"/>
      <c r="AR41" s="89"/>
      <c r="AS41" s="89"/>
      <c r="AT41" s="159"/>
      <c r="AU41" s="161">
        <f t="shared" si="21"/>
        <v>9</v>
      </c>
      <c r="AV41" s="127">
        <f t="shared" si="14"/>
        <v>0.39130434782608697</v>
      </c>
      <c r="AW41" s="128">
        <f t="shared" si="15"/>
        <v>8</v>
      </c>
      <c r="AX41" s="153">
        <f t="shared" si="16"/>
        <v>0.53333333333333333</v>
      </c>
      <c r="AY41" s="128">
        <f t="shared" si="17"/>
        <v>0</v>
      </c>
      <c r="AZ41" s="153">
        <f t="shared" si="18"/>
        <v>0</v>
      </c>
      <c r="BA41" s="129" t="str">
        <f t="shared" si="19"/>
        <v>НИЗКИЙ</v>
      </c>
      <c r="BB41" s="285"/>
      <c r="BC41" s="291" t="str">
        <f t="shared" si="22"/>
        <v>Л.Г. Петерсон</v>
      </c>
      <c r="BD41" s="296">
        <f t="shared" si="22"/>
        <v>31</v>
      </c>
      <c r="BE41" s="291" t="str">
        <f t="shared" si="22"/>
        <v>Соответствие занимаемой должности</v>
      </c>
      <c r="BF41" s="296">
        <f t="shared" si="22"/>
        <v>10</v>
      </c>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row>
    <row r="42" spans="1:83" ht="12.75" customHeight="1" thickBot="1">
      <c r="A42" s="133">
        <f>IF('СПИСОК КЛАССА'!I42&gt;0,1,0)</f>
        <v>1</v>
      </c>
      <c r="B42" s="87">
        <v>18</v>
      </c>
      <c r="C42" s="88">
        <f>IF(NOT(ISBLANK('СПИСОК КЛАССА'!C42)),'СПИСОК КЛАССА'!C42,"")</f>
        <v>18</v>
      </c>
      <c r="D42" s="130" t="str">
        <f>IF(NOT(ISBLANK('СПИСОК КЛАССА'!D42)),IF($A42=1,'СПИСОК КЛАССА'!D42, "УЧЕНИК НЕ ВЫПОЛНЯЛ РАБОТУ"),"")</f>
        <v/>
      </c>
      <c r="E42" s="147">
        <f>IF($C42&lt;&gt;"",'СПИСОК КЛАССА'!I42,"")</f>
        <v>2</v>
      </c>
      <c r="F42" s="215">
        <v>1</v>
      </c>
      <c r="G42" s="215">
        <v>1</v>
      </c>
      <c r="H42" s="215">
        <v>1</v>
      </c>
      <c r="I42" s="215">
        <v>1</v>
      </c>
      <c r="J42" s="215">
        <v>1</v>
      </c>
      <c r="K42" s="215">
        <v>0</v>
      </c>
      <c r="L42" s="215">
        <v>1</v>
      </c>
      <c r="M42" s="215">
        <v>1</v>
      </c>
      <c r="N42" s="215">
        <v>1</v>
      </c>
      <c r="O42" s="215">
        <v>1</v>
      </c>
      <c r="P42" s="215">
        <v>1</v>
      </c>
      <c r="Q42" s="215">
        <v>1</v>
      </c>
      <c r="R42" s="215">
        <v>1</v>
      </c>
      <c r="S42" s="198">
        <v>2</v>
      </c>
      <c r="T42" s="198">
        <f t="shared" si="23"/>
        <v>1</v>
      </c>
      <c r="U42" s="218" t="s">
        <v>36</v>
      </c>
      <c r="V42" s="219">
        <v>2</v>
      </c>
      <c r="W42" s="198">
        <v>2</v>
      </c>
      <c r="X42" s="215">
        <v>2</v>
      </c>
      <c r="Y42" s="198">
        <v>1</v>
      </c>
      <c r="Z42" s="198"/>
      <c r="AA42" s="198"/>
      <c r="AB42" s="198"/>
      <c r="AC42" s="198"/>
      <c r="AD42" s="198"/>
      <c r="AE42" s="198"/>
      <c r="AF42" s="198"/>
      <c r="AG42" s="89"/>
      <c r="AH42" s="89"/>
      <c r="AI42" s="89"/>
      <c r="AJ42" s="89"/>
      <c r="AK42" s="89"/>
      <c r="AL42" s="89"/>
      <c r="AM42" s="89"/>
      <c r="AN42" s="89"/>
      <c r="AO42" s="89"/>
      <c r="AP42" s="89"/>
      <c r="AQ42" s="89"/>
      <c r="AR42" s="89"/>
      <c r="AS42" s="89"/>
      <c r="AT42" s="159"/>
      <c r="AU42" s="161">
        <f t="shared" si="21"/>
        <v>21</v>
      </c>
      <c r="AV42" s="127">
        <f t="shared" si="14"/>
        <v>0.91304347826086951</v>
      </c>
      <c r="AW42" s="128">
        <f t="shared" si="15"/>
        <v>13</v>
      </c>
      <c r="AX42" s="153">
        <f t="shared" si="16"/>
        <v>0.8666666666666667</v>
      </c>
      <c r="AY42" s="128">
        <f t="shared" si="17"/>
        <v>7</v>
      </c>
      <c r="AZ42" s="153">
        <f t="shared" si="18"/>
        <v>1</v>
      </c>
      <c r="BA42" s="129" t="str">
        <f t="shared" si="19"/>
        <v>ВЫСОКИЙ</v>
      </c>
      <c r="BB42" s="285"/>
      <c r="BC42" s="291" t="str">
        <f t="shared" si="22"/>
        <v>Л.Г. Петерсон</v>
      </c>
      <c r="BD42" s="296">
        <f t="shared" si="22"/>
        <v>31</v>
      </c>
      <c r="BE42" s="291" t="str">
        <f t="shared" si="22"/>
        <v>Соответствие занимаемой должности</v>
      </c>
      <c r="BF42" s="296">
        <f t="shared" si="22"/>
        <v>10</v>
      </c>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row>
    <row r="43" spans="1:83" ht="12.75" customHeight="1" thickBot="1">
      <c r="A43" s="133">
        <f>IF('СПИСОК КЛАССА'!I43&gt;0,1,0)</f>
        <v>1</v>
      </c>
      <c r="B43" s="87">
        <v>19</v>
      </c>
      <c r="C43" s="88">
        <f>IF(NOT(ISBLANK('СПИСОК КЛАССА'!C43)),'СПИСОК КЛАССА'!C43,"")</f>
        <v>19</v>
      </c>
      <c r="D43" s="130" t="str">
        <f>IF(NOT(ISBLANK('СПИСОК КЛАССА'!D43)),IF($A43=1,'СПИСОК КЛАССА'!D43, "УЧЕНИК НЕ ВЫПОЛНЯЛ РАБОТУ"),"")</f>
        <v/>
      </c>
      <c r="E43" s="147">
        <f>IF($C43&lt;&gt;"",'СПИСОК КЛАССА'!I43,"")</f>
        <v>2</v>
      </c>
      <c r="F43" s="215">
        <v>1</v>
      </c>
      <c r="G43" s="215">
        <v>1</v>
      </c>
      <c r="H43" s="215">
        <v>1</v>
      </c>
      <c r="I43" s="215">
        <v>1</v>
      </c>
      <c r="J43" s="215">
        <v>1</v>
      </c>
      <c r="K43" s="215">
        <v>1</v>
      </c>
      <c r="L43" s="215">
        <v>1</v>
      </c>
      <c r="M43" s="215">
        <v>1</v>
      </c>
      <c r="N43" s="215">
        <v>1</v>
      </c>
      <c r="O43" s="215">
        <v>1</v>
      </c>
      <c r="P43" s="215">
        <v>1</v>
      </c>
      <c r="Q43" s="215">
        <v>1</v>
      </c>
      <c r="R43" s="215">
        <v>1</v>
      </c>
      <c r="S43" s="198">
        <v>2</v>
      </c>
      <c r="T43" s="198">
        <f t="shared" si="23"/>
        <v>1</v>
      </c>
      <c r="U43" s="218">
        <v>1</v>
      </c>
      <c r="V43" s="219">
        <v>2</v>
      </c>
      <c r="W43" s="198">
        <v>1</v>
      </c>
      <c r="X43" s="215">
        <v>2</v>
      </c>
      <c r="Y43" s="198">
        <v>1</v>
      </c>
      <c r="Z43" s="198"/>
      <c r="AA43" s="198"/>
      <c r="AB43" s="198"/>
      <c r="AC43" s="198"/>
      <c r="AD43" s="198"/>
      <c r="AE43" s="198"/>
      <c r="AF43" s="198"/>
      <c r="AG43" s="89"/>
      <c r="AH43" s="89"/>
      <c r="AI43" s="89"/>
      <c r="AJ43" s="89"/>
      <c r="AK43" s="89"/>
      <c r="AL43" s="89"/>
      <c r="AM43" s="89"/>
      <c r="AN43" s="89"/>
      <c r="AO43" s="89"/>
      <c r="AP43" s="89"/>
      <c r="AQ43" s="89"/>
      <c r="AR43" s="89"/>
      <c r="AS43" s="89"/>
      <c r="AT43" s="159"/>
      <c r="AU43" s="161">
        <f t="shared" si="21"/>
        <v>22</v>
      </c>
      <c r="AV43" s="127">
        <f t="shared" si="14"/>
        <v>0.95652173913043481</v>
      </c>
      <c r="AW43" s="128">
        <f t="shared" si="15"/>
        <v>15</v>
      </c>
      <c r="AX43" s="153">
        <f t="shared" si="16"/>
        <v>1</v>
      </c>
      <c r="AY43" s="128">
        <f t="shared" si="17"/>
        <v>6</v>
      </c>
      <c r="AZ43" s="153">
        <f t="shared" si="18"/>
        <v>0.8571428571428571</v>
      </c>
      <c r="BA43" s="129" t="str">
        <f t="shared" si="19"/>
        <v>ВЫСОКИЙ</v>
      </c>
      <c r="BB43" s="285"/>
      <c r="BC43" s="291" t="str">
        <f t="shared" si="22"/>
        <v>Л.Г. Петерсон</v>
      </c>
      <c r="BD43" s="296">
        <f t="shared" si="22"/>
        <v>31</v>
      </c>
      <c r="BE43" s="291" t="str">
        <f t="shared" si="22"/>
        <v>Соответствие занимаемой должности</v>
      </c>
      <c r="BF43" s="296">
        <f t="shared" si="22"/>
        <v>10</v>
      </c>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row>
    <row r="44" spans="1:83" ht="12.75" customHeight="1" thickBot="1">
      <c r="A44" s="133">
        <f>IF('СПИСОК КЛАССА'!I44&gt;0,1,0)</f>
        <v>1</v>
      </c>
      <c r="B44" s="87">
        <v>20</v>
      </c>
      <c r="C44" s="88">
        <f>IF(NOT(ISBLANK('СПИСОК КЛАССА'!C44)),'СПИСОК КЛАССА'!C44,"")</f>
        <v>20</v>
      </c>
      <c r="D44" s="130" t="str">
        <f>IF(NOT(ISBLANK('СПИСОК КЛАССА'!D44)),IF($A44=1,'СПИСОК КЛАССА'!D44, "УЧЕНИК НЕ ВЫПОЛНЯЛ РАБОТУ"),"")</f>
        <v/>
      </c>
      <c r="E44" s="147">
        <f>IF($C44&lt;&gt;"",'СПИСОК КЛАССА'!I44,"")</f>
        <v>2</v>
      </c>
      <c r="F44" s="215"/>
      <c r="G44" s="215"/>
      <c r="H44" s="215"/>
      <c r="I44" s="215"/>
      <c r="J44" s="215"/>
      <c r="K44" s="215"/>
      <c r="L44" s="215"/>
      <c r="M44" s="215"/>
      <c r="N44" s="215"/>
      <c r="O44" s="215"/>
      <c r="P44" s="215"/>
      <c r="Q44" s="215"/>
      <c r="R44" s="215"/>
      <c r="S44" s="198"/>
      <c r="T44" s="198">
        <f t="shared" si="23"/>
        <v>0</v>
      </c>
      <c r="U44" s="218"/>
      <c r="V44" s="219"/>
      <c r="W44" s="198"/>
      <c r="X44" s="215"/>
      <c r="Y44" s="198"/>
      <c r="Z44" s="198"/>
      <c r="AA44" s="198"/>
      <c r="AB44" s="198"/>
      <c r="AC44" s="198"/>
      <c r="AD44" s="198"/>
      <c r="AE44" s="198"/>
      <c r="AF44" s="198"/>
      <c r="AG44" s="89"/>
      <c r="AH44" s="89"/>
      <c r="AI44" s="89"/>
      <c r="AJ44" s="89"/>
      <c r="AK44" s="89"/>
      <c r="AL44" s="89"/>
      <c r="AM44" s="89"/>
      <c r="AN44" s="89"/>
      <c r="AO44" s="89"/>
      <c r="AP44" s="89"/>
      <c r="AQ44" s="89"/>
      <c r="AR44" s="89"/>
      <c r="AS44" s="89"/>
      <c r="AT44" s="159"/>
      <c r="AU44" s="161">
        <f t="shared" si="21"/>
        <v>0</v>
      </c>
      <c r="AV44" s="127">
        <f t="shared" si="14"/>
        <v>0</v>
      </c>
      <c r="AW44" s="128">
        <f t="shared" si="15"/>
        <v>0</v>
      </c>
      <c r="AX44" s="153">
        <f t="shared" si="16"/>
        <v>0</v>
      </c>
      <c r="AY44" s="128">
        <f t="shared" si="17"/>
        <v>0</v>
      </c>
      <c r="AZ44" s="153">
        <f t="shared" si="18"/>
        <v>0</v>
      </c>
      <c r="BA44" s="129" t="str">
        <f t="shared" si="19"/>
        <v>НИЗКИЙ</v>
      </c>
      <c r="BB44" s="285"/>
      <c r="BC44" s="291" t="str">
        <f t="shared" si="22"/>
        <v>Л.Г. Петерсон</v>
      </c>
      <c r="BD44" s="296">
        <f t="shared" si="22"/>
        <v>31</v>
      </c>
      <c r="BE44" s="291" t="str">
        <f t="shared" si="22"/>
        <v>Соответствие занимаемой должности</v>
      </c>
      <c r="BF44" s="296">
        <f t="shared" si="22"/>
        <v>10</v>
      </c>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row>
    <row r="45" spans="1:83" ht="12.75" customHeight="1" thickBot="1">
      <c r="A45" s="133">
        <f>IF('СПИСОК КЛАССА'!I45&gt;0,1,0)</f>
        <v>1</v>
      </c>
      <c r="B45" s="87">
        <v>21</v>
      </c>
      <c r="C45" s="88">
        <f>IF(NOT(ISBLANK('СПИСОК КЛАССА'!C45)),'СПИСОК КЛАССА'!C45,"")</f>
        <v>21</v>
      </c>
      <c r="D45" s="130" t="str">
        <f>IF(NOT(ISBLANK('СПИСОК КЛАССА'!D45)),IF($A45=1,'СПИСОК КЛАССА'!D45, "УЧЕНИК НЕ ВЫПОЛНЯЛ РАБОТУ"),"")</f>
        <v/>
      </c>
      <c r="E45" s="147">
        <f>IF($C45&lt;&gt;"",'СПИСОК КЛАССА'!I45,"")</f>
        <v>2</v>
      </c>
      <c r="F45" s="215">
        <v>1</v>
      </c>
      <c r="G45" s="215">
        <v>1</v>
      </c>
      <c r="H45" s="215">
        <v>1</v>
      </c>
      <c r="I45" s="215">
        <v>1</v>
      </c>
      <c r="J45" s="215">
        <v>0</v>
      </c>
      <c r="K45" s="215">
        <v>1</v>
      </c>
      <c r="L45" s="215">
        <v>1</v>
      </c>
      <c r="M45" s="215">
        <v>0</v>
      </c>
      <c r="N45" s="215">
        <v>1</v>
      </c>
      <c r="O45" s="215">
        <v>1</v>
      </c>
      <c r="P45" s="215">
        <v>1</v>
      </c>
      <c r="Q45" s="215">
        <v>1</v>
      </c>
      <c r="R45" s="215">
        <v>1</v>
      </c>
      <c r="S45" s="198">
        <v>2</v>
      </c>
      <c r="T45" s="198">
        <f t="shared" si="23"/>
        <v>1</v>
      </c>
      <c r="U45" s="218">
        <v>0</v>
      </c>
      <c r="V45" s="219">
        <v>2</v>
      </c>
      <c r="W45" s="198">
        <v>1</v>
      </c>
      <c r="X45" s="215">
        <v>2</v>
      </c>
      <c r="Y45" s="198">
        <v>1</v>
      </c>
      <c r="Z45" s="198"/>
      <c r="AA45" s="198"/>
      <c r="AB45" s="198"/>
      <c r="AC45" s="198"/>
      <c r="AD45" s="198"/>
      <c r="AE45" s="198"/>
      <c r="AF45" s="198"/>
      <c r="AG45" s="89"/>
      <c r="AH45" s="89"/>
      <c r="AI45" s="89"/>
      <c r="AJ45" s="89"/>
      <c r="AK45" s="89"/>
      <c r="AL45" s="89"/>
      <c r="AM45" s="89"/>
      <c r="AN45" s="89"/>
      <c r="AO45" s="89"/>
      <c r="AP45" s="89"/>
      <c r="AQ45" s="89"/>
      <c r="AR45" s="89"/>
      <c r="AS45" s="89"/>
      <c r="AT45" s="159"/>
      <c r="AU45" s="161">
        <f t="shared" si="21"/>
        <v>19</v>
      </c>
      <c r="AV45" s="127">
        <f t="shared" si="14"/>
        <v>0.82608695652173914</v>
      </c>
      <c r="AW45" s="128">
        <f t="shared" si="15"/>
        <v>12</v>
      </c>
      <c r="AX45" s="153">
        <f t="shared" si="16"/>
        <v>0.8</v>
      </c>
      <c r="AY45" s="128">
        <f t="shared" si="17"/>
        <v>6</v>
      </c>
      <c r="AZ45" s="153">
        <f t="shared" si="18"/>
        <v>0.8571428571428571</v>
      </c>
      <c r="BA45" s="129" t="str">
        <f t="shared" si="19"/>
        <v>ПОВЫШЕННЫЙ</v>
      </c>
      <c r="BB45" s="285"/>
      <c r="BC45" s="291" t="str">
        <f t="shared" si="22"/>
        <v>Л.Г. Петерсон</v>
      </c>
      <c r="BD45" s="296">
        <f t="shared" si="22"/>
        <v>31</v>
      </c>
      <c r="BE45" s="291" t="str">
        <f t="shared" si="22"/>
        <v>Соответствие занимаемой должности</v>
      </c>
      <c r="BF45" s="296">
        <f t="shared" si="22"/>
        <v>10</v>
      </c>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row>
    <row r="46" spans="1:83" ht="12.75" customHeight="1" thickBot="1">
      <c r="A46" s="133">
        <f>IF('СПИСОК КЛАССА'!I46&gt;0,1,0)</f>
        <v>1</v>
      </c>
      <c r="B46" s="87">
        <v>22</v>
      </c>
      <c r="C46" s="88">
        <f>IF(NOT(ISBLANK('СПИСОК КЛАССА'!C46)),'СПИСОК КЛАССА'!C46,"")</f>
        <v>22</v>
      </c>
      <c r="D46" s="130" t="str">
        <f>IF(NOT(ISBLANK('СПИСОК КЛАССА'!D46)),IF($A46=1,'СПИСОК КЛАССА'!D46, "УЧЕНИК НЕ ВЫПОЛНЯЛ РАБОТУ"),"")</f>
        <v/>
      </c>
      <c r="E46" s="147">
        <f>IF($C46&lt;&gt;"",'СПИСОК КЛАССА'!I46,"")</f>
        <v>1</v>
      </c>
      <c r="F46" s="215">
        <v>1</v>
      </c>
      <c r="G46" s="215">
        <v>1</v>
      </c>
      <c r="H46" s="215">
        <v>1</v>
      </c>
      <c r="I46" s="215">
        <v>0</v>
      </c>
      <c r="J46" s="215">
        <v>1</v>
      </c>
      <c r="K46" s="215">
        <v>1</v>
      </c>
      <c r="L46" s="215" t="s">
        <v>36</v>
      </c>
      <c r="M46" s="215">
        <v>0</v>
      </c>
      <c r="N46" s="215">
        <v>1</v>
      </c>
      <c r="O46" s="215" t="s">
        <v>36</v>
      </c>
      <c r="P46" s="215">
        <v>1</v>
      </c>
      <c r="Q46" s="215" t="s">
        <v>36</v>
      </c>
      <c r="R46" s="215">
        <v>1</v>
      </c>
      <c r="S46" s="198">
        <v>2</v>
      </c>
      <c r="T46" s="198">
        <f t="shared" si="23"/>
        <v>1</v>
      </c>
      <c r="U46" s="218" t="s">
        <v>36</v>
      </c>
      <c r="V46" s="219">
        <v>0</v>
      </c>
      <c r="W46" s="198">
        <v>2</v>
      </c>
      <c r="X46" s="215" t="s">
        <v>36</v>
      </c>
      <c r="Y46" s="198">
        <v>1</v>
      </c>
      <c r="Z46" s="198"/>
      <c r="AA46" s="198"/>
      <c r="AB46" s="198"/>
      <c r="AC46" s="198"/>
      <c r="AD46" s="198"/>
      <c r="AE46" s="198"/>
      <c r="AF46" s="198"/>
      <c r="AG46" s="89"/>
      <c r="AH46" s="89"/>
      <c r="AI46" s="89"/>
      <c r="AJ46" s="89"/>
      <c r="AK46" s="89"/>
      <c r="AL46" s="89"/>
      <c r="AM46" s="89"/>
      <c r="AN46" s="89"/>
      <c r="AO46" s="89"/>
      <c r="AP46" s="89"/>
      <c r="AQ46" s="89"/>
      <c r="AR46" s="89"/>
      <c r="AS46" s="89"/>
      <c r="AT46" s="159"/>
      <c r="AU46" s="161">
        <f t="shared" si="21"/>
        <v>13</v>
      </c>
      <c r="AV46" s="127">
        <f t="shared" si="14"/>
        <v>0.56521739130434778</v>
      </c>
      <c r="AW46" s="128">
        <f t="shared" si="15"/>
        <v>9</v>
      </c>
      <c r="AX46" s="153">
        <f t="shared" si="16"/>
        <v>0.6</v>
      </c>
      <c r="AY46" s="128">
        <f t="shared" si="17"/>
        <v>3</v>
      </c>
      <c r="AZ46" s="153">
        <f t="shared" si="18"/>
        <v>0.42857142857142855</v>
      </c>
      <c r="BA46" s="129" t="str">
        <f t="shared" si="19"/>
        <v>НИЗКИЙ</v>
      </c>
      <c r="BB46" s="285"/>
      <c r="BC46" s="291" t="str">
        <f t="shared" si="22"/>
        <v>Л.Г. Петерсон</v>
      </c>
      <c r="BD46" s="296">
        <f t="shared" si="22"/>
        <v>31</v>
      </c>
      <c r="BE46" s="291" t="str">
        <f t="shared" si="22"/>
        <v>Соответствие занимаемой должности</v>
      </c>
      <c r="BF46" s="296">
        <f t="shared" si="22"/>
        <v>10</v>
      </c>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row>
    <row r="47" spans="1:83" ht="12.75" customHeight="1" thickBot="1">
      <c r="A47" s="133">
        <f>IF('СПИСОК КЛАССА'!I47&gt;0,1,0)</f>
        <v>1</v>
      </c>
      <c r="B47" s="87">
        <v>23</v>
      </c>
      <c r="C47" s="88">
        <f>IF(NOT(ISBLANK('СПИСОК КЛАССА'!C47)),'СПИСОК КЛАССА'!C47,"")</f>
        <v>23</v>
      </c>
      <c r="D47" s="130" t="str">
        <f>IF(NOT(ISBLANK('СПИСОК КЛАССА'!D47)),IF($A47=1,'СПИСОК КЛАССА'!D47, "УЧЕНИК НЕ ВЫПОЛНЯЛ РАБОТУ"),"")</f>
        <v/>
      </c>
      <c r="E47" s="147">
        <f>IF($C47&lt;&gt;"",'СПИСОК КЛАССА'!I47,"")</f>
        <v>1</v>
      </c>
      <c r="F47" s="215">
        <v>1</v>
      </c>
      <c r="G47" s="215">
        <v>1</v>
      </c>
      <c r="H47" s="215">
        <v>0</v>
      </c>
      <c r="I47" s="215">
        <v>1</v>
      </c>
      <c r="J47" s="215">
        <v>0</v>
      </c>
      <c r="K47" s="215">
        <v>1</v>
      </c>
      <c r="L47" s="215">
        <v>0</v>
      </c>
      <c r="M47" s="215">
        <v>0</v>
      </c>
      <c r="N47" s="215">
        <v>1</v>
      </c>
      <c r="O47" s="215">
        <v>1</v>
      </c>
      <c r="P47" s="215">
        <v>1</v>
      </c>
      <c r="Q47" s="215">
        <v>0</v>
      </c>
      <c r="R47" s="215">
        <v>1</v>
      </c>
      <c r="S47" s="198">
        <v>2</v>
      </c>
      <c r="T47" s="198">
        <f t="shared" si="23"/>
        <v>1</v>
      </c>
      <c r="U47" s="218">
        <v>0</v>
      </c>
      <c r="V47" s="219">
        <v>2</v>
      </c>
      <c r="W47" s="198">
        <v>2</v>
      </c>
      <c r="X47" s="215">
        <v>1</v>
      </c>
      <c r="Y47" s="198">
        <v>1</v>
      </c>
      <c r="Z47" s="198"/>
      <c r="AA47" s="198"/>
      <c r="AB47" s="198"/>
      <c r="AC47" s="198"/>
      <c r="AD47" s="198"/>
      <c r="AE47" s="198"/>
      <c r="AF47" s="198"/>
      <c r="AG47" s="89"/>
      <c r="AH47" s="89"/>
      <c r="AI47" s="89"/>
      <c r="AJ47" s="89"/>
      <c r="AK47" s="89"/>
      <c r="AL47" s="89"/>
      <c r="AM47" s="89"/>
      <c r="AN47" s="89"/>
      <c r="AO47" s="89"/>
      <c r="AP47" s="89"/>
      <c r="AQ47" s="89"/>
      <c r="AR47" s="89"/>
      <c r="AS47" s="89"/>
      <c r="AT47" s="159"/>
      <c r="AU47" s="161">
        <f t="shared" si="21"/>
        <v>16</v>
      </c>
      <c r="AV47" s="127">
        <f t="shared" si="14"/>
        <v>0.69565217391304346</v>
      </c>
      <c r="AW47" s="128">
        <f t="shared" si="15"/>
        <v>9</v>
      </c>
      <c r="AX47" s="153">
        <f t="shared" si="16"/>
        <v>0.6</v>
      </c>
      <c r="AY47" s="128">
        <f t="shared" si="17"/>
        <v>6</v>
      </c>
      <c r="AZ47" s="153">
        <f t="shared" si="18"/>
        <v>0.8571428571428571</v>
      </c>
      <c r="BA47" s="129" t="str">
        <f t="shared" si="19"/>
        <v>ПОНИЖЕННЫЙ</v>
      </c>
      <c r="BB47" s="285"/>
      <c r="BC47" s="291" t="str">
        <f t="shared" si="22"/>
        <v>Л.Г. Петерсон</v>
      </c>
      <c r="BD47" s="296">
        <f t="shared" si="22"/>
        <v>31</v>
      </c>
      <c r="BE47" s="291" t="str">
        <f t="shared" si="22"/>
        <v>Соответствие занимаемой должности</v>
      </c>
      <c r="BF47" s="296">
        <f t="shared" si="22"/>
        <v>10</v>
      </c>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row>
    <row r="48" spans="1:83" ht="12.75" customHeight="1" thickBot="1">
      <c r="A48" s="133">
        <f>IF('СПИСОК КЛАССА'!I48&gt;0,1,0)</f>
        <v>1</v>
      </c>
      <c r="B48" s="87">
        <v>24</v>
      </c>
      <c r="C48" s="88">
        <f>IF(NOT(ISBLANK('СПИСОК КЛАССА'!C48)),'СПИСОК КЛАССА'!C48,"")</f>
        <v>24</v>
      </c>
      <c r="D48" s="130" t="str">
        <f>IF(NOT(ISBLANK('СПИСОК КЛАССА'!D48)),IF($A48=1,'СПИСОК КЛАССА'!D48, "УЧЕНИК НЕ ВЫПОЛНЯЛ РАБОТУ"),"")</f>
        <v/>
      </c>
      <c r="E48" s="147">
        <f>IF($C48&lt;&gt;"",'СПИСОК КЛАССА'!I48,"")</f>
        <v>1</v>
      </c>
      <c r="F48" s="215">
        <v>1</v>
      </c>
      <c r="G48" s="215">
        <v>1</v>
      </c>
      <c r="H48" s="215">
        <v>0</v>
      </c>
      <c r="I48" s="215">
        <v>1</v>
      </c>
      <c r="J48" s="215">
        <v>1</v>
      </c>
      <c r="K48" s="215">
        <v>1</v>
      </c>
      <c r="L48" s="215">
        <v>0</v>
      </c>
      <c r="M48" s="215">
        <v>0</v>
      </c>
      <c r="N48" s="215">
        <v>1</v>
      </c>
      <c r="O48" s="215">
        <v>1</v>
      </c>
      <c r="P48" s="215">
        <v>0</v>
      </c>
      <c r="Q48" s="215">
        <v>1</v>
      </c>
      <c r="R48" s="215">
        <v>0</v>
      </c>
      <c r="S48" s="198">
        <v>0</v>
      </c>
      <c r="T48" s="198">
        <f t="shared" si="23"/>
        <v>0</v>
      </c>
      <c r="U48" s="218" t="s">
        <v>36</v>
      </c>
      <c r="V48" s="219" t="s">
        <v>36</v>
      </c>
      <c r="W48" s="198" t="s">
        <v>36</v>
      </c>
      <c r="X48" s="215" t="s">
        <v>36</v>
      </c>
      <c r="Y48" s="198" t="s">
        <v>36</v>
      </c>
      <c r="Z48" s="198"/>
      <c r="AA48" s="198"/>
      <c r="AB48" s="198"/>
      <c r="AC48" s="198"/>
      <c r="AD48" s="198"/>
      <c r="AE48" s="198"/>
      <c r="AF48" s="198"/>
      <c r="AG48" s="89"/>
      <c r="AH48" s="89"/>
      <c r="AI48" s="89"/>
      <c r="AJ48" s="89"/>
      <c r="AK48" s="89"/>
      <c r="AL48" s="89"/>
      <c r="AM48" s="89"/>
      <c r="AN48" s="89"/>
      <c r="AO48" s="89"/>
      <c r="AP48" s="89"/>
      <c r="AQ48" s="89"/>
      <c r="AR48" s="89"/>
      <c r="AS48" s="89"/>
      <c r="AT48" s="159"/>
      <c r="AU48" s="161">
        <f t="shared" si="21"/>
        <v>8</v>
      </c>
      <c r="AV48" s="127">
        <f t="shared" si="14"/>
        <v>0.34782608695652173</v>
      </c>
      <c r="AW48" s="128">
        <f t="shared" si="15"/>
        <v>8</v>
      </c>
      <c r="AX48" s="153">
        <f t="shared" si="16"/>
        <v>0.53333333333333333</v>
      </c>
      <c r="AY48" s="128">
        <f t="shared" si="17"/>
        <v>0</v>
      </c>
      <c r="AZ48" s="153">
        <f t="shared" si="18"/>
        <v>0</v>
      </c>
      <c r="BA48" s="129" t="str">
        <f t="shared" si="19"/>
        <v>НИЗКИЙ</v>
      </c>
      <c r="BB48" s="285"/>
      <c r="BC48" s="291" t="str">
        <f t="shared" si="22"/>
        <v>Л.Г. Петерсон</v>
      </c>
      <c r="BD48" s="296">
        <f t="shared" si="22"/>
        <v>31</v>
      </c>
      <c r="BE48" s="291" t="str">
        <f t="shared" si="22"/>
        <v>Соответствие занимаемой должности</v>
      </c>
      <c r="BF48" s="296">
        <f t="shared" si="22"/>
        <v>10</v>
      </c>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row>
    <row r="49" spans="1:83" ht="12.75" customHeight="1" thickBot="1">
      <c r="A49" s="133">
        <f>IF('СПИСОК КЛАССА'!I49&gt;0,1,0)</f>
        <v>1</v>
      </c>
      <c r="B49" s="87">
        <v>25</v>
      </c>
      <c r="C49" s="88">
        <f>IF(NOT(ISBLANK('СПИСОК КЛАССА'!C49)),'СПИСОК КЛАССА'!C49,"")</f>
        <v>25</v>
      </c>
      <c r="D49" s="130" t="str">
        <f>IF(NOT(ISBLANK('СПИСОК КЛАССА'!D49)),IF($A49=1,'СПИСОК КЛАССА'!D49, "УЧЕНИК НЕ ВЫПОЛНЯЛ РАБОТУ"),"")</f>
        <v/>
      </c>
      <c r="E49" s="147">
        <f>IF($C49&lt;&gt;"",'СПИСОК КЛАССА'!I49,"")</f>
        <v>1</v>
      </c>
      <c r="F49" s="215">
        <v>1</v>
      </c>
      <c r="G49" s="215">
        <v>1</v>
      </c>
      <c r="H49" s="215">
        <v>0</v>
      </c>
      <c r="I49" s="215">
        <v>1</v>
      </c>
      <c r="J49" s="215">
        <v>1</v>
      </c>
      <c r="K49" s="215">
        <v>1</v>
      </c>
      <c r="L49" s="215" t="s">
        <v>36</v>
      </c>
      <c r="M49" s="215">
        <v>0</v>
      </c>
      <c r="N49" s="215">
        <v>1</v>
      </c>
      <c r="O49" s="215">
        <v>1</v>
      </c>
      <c r="P49" s="215">
        <v>1</v>
      </c>
      <c r="Q49" s="215">
        <v>0</v>
      </c>
      <c r="R49" s="215">
        <v>1</v>
      </c>
      <c r="S49" s="198">
        <v>2</v>
      </c>
      <c r="T49" s="198">
        <f t="shared" si="23"/>
        <v>1</v>
      </c>
      <c r="U49" s="218" t="s">
        <v>36</v>
      </c>
      <c r="V49" s="219" t="s">
        <v>36</v>
      </c>
      <c r="W49" s="198">
        <v>2</v>
      </c>
      <c r="X49" s="215">
        <v>1</v>
      </c>
      <c r="Y49" s="198">
        <v>1</v>
      </c>
      <c r="Z49" s="198"/>
      <c r="AA49" s="198"/>
      <c r="AB49" s="198"/>
      <c r="AC49" s="198"/>
      <c r="AD49" s="198"/>
      <c r="AE49" s="198"/>
      <c r="AF49" s="198"/>
      <c r="AG49" s="89"/>
      <c r="AH49" s="89"/>
      <c r="AI49" s="89"/>
      <c r="AJ49" s="89"/>
      <c r="AK49" s="89"/>
      <c r="AL49" s="89"/>
      <c r="AM49" s="89"/>
      <c r="AN49" s="89"/>
      <c r="AO49" s="89"/>
      <c r="AP49" s="89"/>
      <c r="AQ49" s="89"/>
      <c r="AR49" s="89"/>
      <c r="AS49" s="89"/>
      <c r="AT49" s="159"/>
      <c r="AU49" s="161">
        <f t="shared" si="21"/>
        <v>15</v>
      </c>
      <c r="AV49" s="127">
        <f t="shared" si="14"/>
        <v>0.65217391304347827</v>
      </c>
      <c r="AW49" s="128">
        <f t="shared" si="15"/>
        <v>10</v>
      </c>
      <c r="AX49" s="153">
        <f t="shared" si="16"/>
        <v>0.66666666666666663</v>
      </c>
      <c r="AY49" s="128">
        <f t="shared" si="17"/>
        <v>4</v>
      </c>
      <c r="AZ49" s="153">
        <f t="shared" si="18"/>
        <v>0.5714285714285714</v>
      </c>
      <c r="BA49" s="129" t="str">
        <f t="shared" si="19"/>
        <v>ПОНИЖЕННЫЙ</v>
      </c>
      <c r="BB49" s="285"/>
      <c r="BC49" s="291" t="str">
        <f t="shared" si="22"/>
        <v>Л.Г. Петерсон</v>
      </c>
      <c r="BD49" s="296">
        <f t="shared" si="22"/>
        <v>31</v>
      </c>
      <c r="BE49" s="291" t="str">
        <f t="shared" si="22"/>
        <v>Соответствие занимаемой должности</v>
      </c>
      <c r="BF49" s="296">
        <f t="shared" si="22"/>
        <v>10</v>
      </c>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row>
    <row r="50" spans="1:83" ht="12.75" customHeight="1" thickBot="1">
      <c r="A50" s="133">
        <f>IF('СПИСОК КЛАССА'!I50&gt;0,1,0)</f>
        <v>1</v>
      </c>
      <c r="B50" s="87">
        <v>26</v>
      </c>
      <c r="C50" s="88">
        <f>IF(NOT(ISBLANK('СПИСОК КЛАССА'!C50)),'СПИСОК КЛАССА'!C50,"")</f>
        <v>26</v>
      </c>
      <c r="D50" s="130" t="str">
        <f>IF(NOT(ISBLANK('СПИСОК КЛАССА'!D50)),IF($A50=1,'СПИСОК КЛАССА'!D50, "УЧЕНИК НЕ ВЫПОЛНЯЛ РАБОТУ"),"")</f>
        <v/>
      </c>
      <c r="E50" s="147">
        <f>IF($C50&lt;&gt;"",'СПИСОК КЛАССА'!I50,"")</f>
        <v>2</v>
      </c>
      <c r="F50" s="215">
        <v>1</v>
      </c>
      <c r="G50" s="215">
        <v>0</v>
      </c>
      <c r="H50" s="215">
        <v>0</v>
      </c>
      <c r="I50" s="215">
        <v>1</v>
      </c>
      <c r="J50" s="215" t="s">
        <v>36</v>
      </c>
      <c r="K50" s="215">
        <v>0</v>
      </c>
      <c r="L50" s="215">
        <v>0</v>
      </c>
      <c r="M50" s="215">
        <v>0</v>
      </c>
      <c r="N50" s="215">
        <v>1</v>
      </c>
      <c r="O50" s="215" t="s">
        <v>36</v>
      </c>
      <c r="P50" s="215" t="s">
        <v>36</v>
      </c>
      <c r="Q50" s="215">
        <v>1</v>
      </c>
      <c r="R50" s="215">
        <v>0</v>
      </c>
      <c r="S50" s="198" t="s">
        <v>36</v>
      </c>
      <c r="T50" s="198">
        <f t="shared" si="23"/>
        <v>0</v>
      </c>
      <c r="U50" s="218" t="s">
        <v>36</v>
      </c>
      <c r="V50" s="219" t="s">
        <v>36</v>
      </c>
      <c r="W50" s="198" t="s">
        <v>36</v>
      </c>
      <c r="X50" s="215">
        <v>0</v>
      </c>
      <c r="Y50" s="198">
        <v>1</v>
      </c>
      <c r="Z50" s="198"/>
      <c r="AA50" s="198"/>
      <c r="AB50" s="198"/>
      <c r="AC50" s="198"/>
      <c r="AD50" s="198"/>
      <c r="AE50" s="198"/>
      <c r="AF50" s="198"/>
      <c r="AG50" s="89"/>
      <c r="AH50" s="89"/>
      <c r="AI50" s="89"/>
      <c r="AJ50" s="89"/>
      <c r="AK50" s="89"/>
      <c r="AL50" s="89"/>
      <c r="AM50" s="89"/>
      <c r="AN50" s="89"/>
      <c r="AO50" s="89"/>
      <c r="AP50" s="89"/>
      <c r="AQ50" s="89"/>
      <c r="AR50" s="89"/>
      <c r="AS50" s="89"/>
      <c r="AT50" s="159"/>
      <c r="AU50" s="161">
        <f t="shared" si="21"/>
        <v>5</v>
      </c>
      <c r="AV50" s="127">
        <f t="shared" si="14"/>
        <v>0.21739130434782608</v>
      </c>
      <c r="AW50" s="128">
        <f t="shared" si="15"/>
        <v>4</v>
      </c>
      <c r="AX50" s="153">
        <f t="shared" si="16"/>
        <v>0.26666666666666666</v>
      </c>
      <c r="AY50" s="128">
        <f t="shared" si="17"/>
        <v>1</v>
      </c>
      <c r="AZ50" s="153">
        <f t="shared" si="18"/>
        <v>0.14285714285714285</v>
      </c>
      <c r="BA50" s="129" t="str">
        <f t="shared" si="19"/>
        <v>НИЗКИЙ</v>
      </c>
      <c r="BB50" s="285"/>
      <c r="BC50" s="291" t="str">
        <f t="shared" si="22"/>
        <v>Л.Г. Петерсон</v>
      </c>
      <c r="BD50" s="296">
        <f t="shared" si="22"/>
        <v>31</v>
      </c>
      <c r="BE50" s="291" t="str">
        <f t="shared" si="22"/>
        <v>Соответствие занимаемой должности</v>
      </c>
      <c r="BF50" s="296">
        <f t="shared" si="22"/>
        <v>10</v>
      </c>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row>
    <row r="51" spans="1:83" ht="12.75" customHeight="1" thickBot="1">
      <c r="A51" s="133">
        <f>IF('СПИСОК КЛАССА'!I51&gt;0,1,0)</f>
        <v>1</v>
      </c>
      <c r="B51" s="87">
        <v>27</v>
      </c>
      <c r="C51" s="88">
        <f>IF(NOT(ISBLANK('СПИСОК КЛАССА'!C51)),'СПИСОК КЛАССА'!C51,"")</f>
        <v>27</v>
      </c>
      <c r="D51" s="130" t="str">
        <f>IF(NOT(ISBLANK('СПИСОК КЛАССА'!D51)),IF($A51=1,'СПИСОК КЛАССА'!D51, "УЧЕНИК НЕ ВЫПОЛНЯЛ РАБОТУ"),"")</f>
        <v/>
      </c>
      <c r="E51" s="147">
        <f>IF($C51&lt;&gt;"",'СПИСОК КЛАССА'!I51,"")</f>
        <v>1</v>
      </c>
      <c r="F51" s="215">
        <v>1</v>
      </c>
      <c r="G51" s="215">
        <v>1</v>
      </c>
      <c r="H51" s="215">
        <v>1</v>
      </c>
      <c r="I51" s="215">
        <v>1</v>
      </c>
      <c r="J51" s="215">
        <v>1</v>
      </c>
      <c r="K51" s="215">
        <v>1</v>
      </c>
      <c r="L51" s="215">
        <v>0</v>
      </c>
      <c r="M51" s="215">
        <v>0</v>
      </c>
      <c r="N51" s="215">
        <v>1</v>
      </c>
      <c r="O51" s="215">
        <v>1</v>
      </c>
      <c r="P51" s="215">
        <v>1</v>
      </c>
      <c r="Q51" s="215" t="s">
        <v>36</v>
      </c>
      <c r="R51" s="215">
        <v>1</v>
      </c>
      <c r="S51" s="198">
        <v>2</v>
      </c>
      <c r="T51" s="198">
        <f t="shared" si="23"/>
        <v>1</v>
      </c>
      <c r="U51" s="218" t="s">
        <v>36</v>
      </c>
      <c r="V51" s="219">
        <v>2</v>
      </c>
      <c r="W51" s="198">
        <v>2</v>
      </c>
      <c r="X51" s="215">
        <v>2</v>
      </c>
      <c r="Y51" s="198">
        <v>1</v>
      </c>
      <c r="Z51" s="198"/>
      <c r="AA51" s="198"/>
      <c r="AB51" s="198"/>
      <c r="AC51" s="198"/>
      <c r="AD51" s="198"/>
      <c r="AE51" s="198"/>
      <c r="AF51" s="198"/>
      <c r="AG51" s="89"/>
      <c r="AH51" s="89"/>
      <c r="AI51" s="89"/>
      <c r="AJ51" s="89"/>
      <c r="AK51" s="89"/>
      <c r="AL51" s="89"/>
      <c r="AM51" s="89"/>
      <c r="AN51" s="89"/>
      <c r="AO51" s="89"/>
      <c r="AP51" s="89"/>
      <c r="AQ51" s="89"/>
      <c r="AR51" s="89"/>
      <c r="AS51" s="89"/>
      <c r="AT51" s="159"/>
      <c r="AU51" s="161">
        <f t="shared" si="21"/>
        <v>19</v>
      </c>
      <c r="AV51" s="127">
        <f t="shared" si="14"/>
        <v>0.82608695652173914</v>
      </c>
      <c r="AW51" s="128">
        <f t="shared" si="15"/>
        <v>11</v>
      </c>
      <c r="AX51" s="153">
        <f t="shared" si="16"/>
        <v>0.73333333333333328</v>
      </c>
      <c r="AY51" s="128">
        <f t="shared" si="17"/>
        <v>7</v>
      </c>
      <c r="AZ51" s="153">
        <f t="shared" si="18"/>
        <v>1</v>
      </c>
      <c r="BA51" s="129" t="str">
        <f t="shared" si="19"/>
        <v>ПОВЫШЕННЫЙ</v>
      </c>
      <c r="BB51" s="285"/>
      <c r="BC51" s="291" t="str">
        <f t="shared" si="22"/>
        <v>Л.Г. Петерсон</v>
      </c>
      <c r="BD51" s="296">
        <f t="shared" si="22"/>
        <v>31</v>
      </c>
      <c r="BE51" s="291" t="str">
        <f t="shared" si="22"/>
        <v>Соответствие занимаемой должности</v>
      </c>
      <c r="BF51" s="296">
        <f t="shared" si="22"/>
        <v>10</v>
      </c>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row>
    <row r="52" spans="1:83" ht="12.75" customHeight="1" thickBot="1">
      <c r="A52" s="133">
        <f>IF('СПИСОК КЛАССА'!I52&gt;0,1,0)</f>
        <v>0</v>
      </c>
      <c r="B52" s="87">
        <v>28</v>
      </c>
      <c r="C52" s="88" t="str">
        <f>IF(NOT(ISBLANK('СПИСОК КЛАССА'!C52)),'СПИСОК КЛАССА'!C52,"")</f>
        <v/>
      </c>
      <c r="D52" s="130" t="str">
        <f>IF(NOT(ISBLANK('СПИСОК КЛАССА'!D52)),IF($A52=1,'СПИСОК КЛАССА'!D52, "УЧЕНИК НЕ ВЫПОЛНЯЛ РАБОТУ"),"")</f>
        <v/>
      </c>
      <c r="E52" s="147" t="str">
        <f>IF($C52&lt;&gt;"",'СПИСОК КЛАССА'!I52,"")</f>
        <v/>
      </c>
      <c r="F52" s="215"/>
      <c r="G52" s="215"/>
      <c r="H52" s="215"/>
      <c r="I52" s="215"/>
      <c r="J52" s="215"/>
      <c r="K52" s="215"/>
      <c r="L52" s="215"/>
      <c r="M52" s="215"/>
      <c r="N52" s="215"/>
      <c r="O52" s="215"/>
      <c r="P52" s="215"/>
      <c r="Q52" s="215"/>
      <c r="R52" s="215"/>
      <c r="S52" s="198"/>
      <c r="T52" s="198">
        <f t="shared" si="23"/>
        <v>0</v>
      </c>
      <c r="U52" s="218"/>
      <c r="V52" s="219"/>
      <c r="W52" s="198"/>
      <c r="X52" s="215"/>
      <c r="Y52" s="198"/>
      <c r="Z52" s="198"/>
      <c r="AA52" s="198"/>
      <c r="AB52" s="198"/>
      <c r="AC52" s="198"/>
      <c r="AD52" s="198"/>
      <c r="AE52" s="198"/>
      <c r="AF52" s="198"/>
      <c r="AG52" s="89"/>
      <c r="AH52" s="89"/>
      <c r="AI52" s="89"/>
      <c r="AJ52" s="89"/>
      <c r="AK52" s="89"/>
      <c r="AL52" s="89"/>
      <c r="AM52" s="89"/>
      <c r="AN52" s="89"/>
      <c r="AO52" s="89"/>
      <c r="AP52" s="89"/>
      <c r="AQ52" s="89"/>
      <c r="AR52" s="89"/>
      <c r="AS52" s="89"/>
      <c r="AT52" s="159"/>
      <c r="AU52" s="161" t="str">
        <f t="shared" si="21"/>
        <v/>
      </c>
      <c r="AV52" s="127" t="str">
        <f t="shared" si="14"/>
        <v/>
      </c>
      <c r="AW52" s="128" t="str">
        <f t="shared" si="15"/>
        <v/>
      </c>
      <c r="AX52" s="153" t="str">
        <f t="shared" si="16"/>
        <v/>
      </c>
      <c r="AY52" s="128" t="str">
        <f t="shared" si="17"/>
        <v/>
      </c>
      <c r="AZ52" s="153" t="str">
        <f t="shared" si="18"/>
        <v/>
      </c>
      <c r="BA52" s="129" t="str">
        <f t="shared" si="19"/>
        <v/>
      </c>
      <c r="BB52" s="285"/>
      <c r="BC52" s="291" t="str">
        <f t="shared" si="22"/>
        <v/>
      </c>
      <c r="BD52" s="296" t="str">
        <f t="shared" si="22"/>
        <v/>
      </c>
      <c r="BE52" s="291" t="str">
        <f t="shared" si="22"/>
        <v/>
      </c>
      <c r="BF52" s="296" t="str">
        <f t="shared" si="22"/>
        <v/>
      </c>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row>
    <row r="53" spans="1:83" ht="12.75" customHeight="1" thickBot="1">
      <c r="A53" s="133">
        <f>IF('СПИСОК КЛАССА'!I53&gt;0,1,0)</f>
        <v>0</v>
      </c>
      <c r="B53" s="87">
        <v>29</v>
      </c>
      <c r="C53" s="88" t="str">
        <f>IF(NOT(ISBLANK('СПИСОК КЛАССА'!C53)),'СПИСОК КЛАССА'!C53,"")</f>
        <v/>
      </c>
      <c r="D53" s="130" t="str">
        <f>IF(NOT(ISBLANK('СПИСОК КЛАССА'!D53)),IF($A53=1,'СПИСОК КЛАССА'!D53, "УЧЕНИК НЕ ВЫПОЛНЯЛ РАБОТУ"),"")</f>
        <v/>
      </c>
      <c r="E53" s="147" t="str">
        <f>IF($C53&lt;&gt;"",'СПИСОК КЛАССА'!I53,"")</f>
        <v/>
      </c>
      <c r="F53" s="215"/>
      <c r="G53" s="215"/>
      <c r="H53" s="215"/>
      <c r="I53" s="215"/>
      <c r="J53" s="215"/>
      <c r="K53" s="215"/>
      <c r="L53" s="215"/>
      <c r="M53" s="215"/>
      <c r="N53" s="215"/>
      <c r="O53" s="215"/>
      <c r="P53" s="215"/>
      <c r="Q53" s="215"/>
      <c r="R53" s="215"/>
      <c r="S53" s="198"/>
      <c r="T53" s="198">
        <f t="shared" si="23"/>
        <v>0</v>
      </c>
      <c r="U53" s="218"/>
      <c r="V53" s="219"/>
      <c r="W53" s="198"/>
      <c r="X53" s="215"/>
      <c r="Y53" s="198"/>
      <c r="Z53" s="198"/>
      <c r="AA53" s="198"/>
      <c r="AB53" s="198"/>
      <c r="AC53" s="198"/>
      <c r="AD53" s="198"/>
      <c r="AE53" s="198"/>
      <c r="AF53" s="198"/>
      <c r="AG53" s="89"/>
      <c r="AH53" s="89"/>
      <c r="AI53" s="89"/>
      <c r="AJ53" s="89"/>
      <c r="AK53" s="89"/>
      <c r="AL53" s="89"/>
      <c r="AM53" s="89"/>
      <c r="AN53" s="89"/>
      <c r="AO53" s="89"/>
      <c r="AP53" s="89"/>
      <c r="AQ53" s="89"/>
      <c r="AR53" s="89"/>
      <c r="AS53" s="89"/>
      <c r="AT53" s="159"/>
      <c r="AU53" s="161" t="str">
        <f t="shared" si="21"/>
        <v/>
      </c>
      <c r="AV53" s="127" t="str">
        <f t="shared" si="14"/>
        <v/>
      </c>
      <c r="AW53" s="128" t="str">
        <f t="shared" si="15"/>
        <v/>
      </c>
      <c r="AX53" s="153" t="str">
        <f t="shared" si="16"/>
        <v/>
      </c>
      <c r="AY53" s="128" t="str">
        <f t="shared" si="17"/>
        <v/>
      </c>
      <c r="AZ53" s="153" t="str">
        <f t="shared" si="18"/>
        <v/>
      </c>
      <c r="BA53" s="129" t="str">
        <f t="shared" si="19"/>
        <v/>
      </c>
      <c r="BB53" s="285"/>
      <c r="BC53" s="291" t="str">
        <f t="shared" si="22"/>
        <v/>
      </c>
      <c r="BD53" s="296" t="str">
        <f t="shared" si="22"/>
        <v/>
      </c>
      <c r="BE53" s="291" t="str">
        <f t="shared" si="22"/>
        <v/>
      </c>
      <c r="BF53" s="296" t="str">
        <f t="shared" si="22"/>
        <v/>
      </c>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row>
    <row r="54" spans="1:83" ht="12.75" customHeight="1" thickBot="1">
      <c r="A54" s="133">
        <f>IF('СПИСОК КЛАССА'!I54&gt;0,1,0)</f>
        <v>0</v>
      </c>
      <c r="B54" s="87">
        <v>30</v>
      </c>
      <c r="C54" s="88" t="str">
        <f>IF(NOT(ISBLANK('СПИСОК КЛАССА'!C54)),'СПИСОК КЛАССА'!C54,"")</f>
        <v/>
      </c>
      <c r="D54" s="130" t="str">
        <f>IF(NOT(ISBLANK('СПИСОК КЛАССА'!D54)),IF($A54=1,'СПИСОК КЛАССА'!D54, "УЧЕНИК НЕ ВЫПОЛНЯЛ РАБОТУ"),"")</f>
        <v/>
      </c>
      <c r="E54" s="147" t="str">
        <f>IF($C54&lt;&gt;"",'СПИСОК КЛАССА'!I54,"")</f>
        <v/>
      </c>
      <c r="F54" s="215"/>
      <c r="G54" s="215"/>
      <c r="H54" s="215"/>
      <c r="I54" s="215"/>
      <c r="J54" s="215"/>
      <c r="K54" s="215"/>
      <c r="L54" s="215"/>
      <c r="M54" s="215"/>
      <c r="N54" s="215"/>
      <c r="O54" s="215"/>
      <c r="P54" s="215"/>
      <c r="Q54" s="215"/>
      <c r="R54" s="215"/>
      <c r="S54" s="198"/>
      <c r="T54" s="198">
        <f t="shared" si="23"/>
        <v>0</v>
      </c>
      <c r="U54" s="218"/>
      <c r="V54" s="219"/>
      <c r="W54" s="198"/>
      <c r="X54" s="215"/>
      <c r="Y54" s="198"/>
      <c r="Z54" s="198"/>
      <c r="AA54" s="198"/>
      <c r="AB54" s="198"/>
      <c r="AC54" s="198"/>
      <c r="AD54" s="198"/>
      <c r="AE54" s="198"/>
      <c r="AF54" s="198"/>
      <c r="AG54" s="89"/>
      <c r="AH54" s="89"/>
      <c r="AI54" s="89"/>
      <c r="AJ54" s="89"/>
      <c r="AK54" s="89"/>
      <c r="AL54" s="89"/>
      <c r="AM54" s="89"/>
      <c r="AN54" s="89"/>
      <c r="AO54" s="89"/>
      <c r="AP54" s="89"/>
      <c r="AQ54" s="89"/>
      <c r="AR54" s="89"/>
      <c r="AS54" s="89"/>
      <c r="AT54" s="159"/>
      <c r="AU54" s="161" t="str">
        <f t="shared" si="21"/>
        <v/>
      </c>
      <c r="AV54" s="127" t="str">
        <f t="shared" si="14"/>
        <v/>
      </c>
      <c r="AW54" s="128" t="str">
        <f t="shared" si="15"/>
        <v/>
      </c>
      <c r="AX54" s="153" t="str">
        <f t="shared" si="16"/>
        <v/>
      </c>
      <c r="AY54" s="128" t="str">
        <f t="shared" si="17"/>
        <v/>
      </c>
      <c r="AZ54" s="153" t="str">
        <f t="shared" si="18"/>
        <v/>
      </c>
      <c r="BA54" s="129" t="str">
        <f t="shared" si="19"/>
        <v/>
      </c>
      <c r="BB54" s="285"/>
      <c r="BC54" s="291" t="str">
        <f t="shared" si="22"/>
        <v/>
      </c>
      <c r="BD54" s="296" t="str">
        <f t="shared" si="22"/>
        <v/>
      </c>
      <c r="BE54" s="291" t="str">
        <f t="shared" si="22"/>
        <v/>
      </c>
      <c r="BF54" s="296" t="str">
        <f t="shared" si="22"/>
        <v/>
      </c>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row>
    <row r="55" spans="1:83" ht="12.75" customHeight="1" thickBot="1">
      <c r="A55" s="133">
        <f>IF('СПИСОК КЛАССА'!I55&gt;0,1,0)</f>
        <v>0</v>
      </c>
      <c r="B55" s="87">
        <v>31</v>
      </c>
      <c r="C55" s="88" t="str">
        <f>IF(NOT(ISBLANK('СПИСОК КЛАССА'!C55)),'СПИСОК КЛАССА'!C55,"")</f>
        <v/>
      </c>
      <c r="D55" s="130" t="str">
        <f>IF(NOT(ISBLANK('СПИСОК КЛАССА'!D55)),IF($A55=1,'СПИСОК КЛАССА'!D55, "УЧЕНИК НЕ ВЫПОЛНЯЛ РАБОТУ"),"")</f>
        <v/>
      </c>
      <c r="E55" s="147" t="str">
        <f>IF($C55&lt;&gt;"",'СПИСОК КЛАССА'!I55,"")</f>
        <v/>
      </c>
      <c r="F55" s="215"/>
      <c r="G55" s="215"/>
      <c r="H55" s="215"/>
      <c r="I55" s="215"/>
      <c r="J55" s="215"/>
      <c r="K55" s="215"/>
      <c r="L55" s="215"/>
      <c r="M55" s="215"/>
      <c r="N55" s="215"/>
      <c r="O55" s="215"/>
      <c r="P55" s="215"/>
      <c r="Q55" s="215"/>
      <c r="R55" s="215"/>
      <c r="S55" s="198"/>
      <c r="T55" s="198">
        <f t="shared" si="23"/>
        <v>0</v>
      </c>
      <c r="U55" s="218"/>
      <c r="V55" s="219"/>
      <c r="W55" s="198"/>
      <c r="X55" s="215"/>
      <c r="Y55" s="198"/>
      <c r="Z55" s="198"/>
      <c r="AA55" s="198"/>
      <c r="AB55" s="198"/>
      <c r="AC55" s="198"/>
      <c r="AD55" s="198"/>
      <c r="AE55" s="198"/>
      <c r="AF55" s="198"/>
      <c r="AG55" s="89"/>
      <c r="AH55" s="89"/>
      <c r="AI55" s="89"/>
      <c r="AJ55" s="89"/>
      <c r="AK55" s="89"/>
      <c r="AL55" s="89"/>
      <c r="AM55" s="89"/>
      <c r="AN55" s="89"/>
      <c r="AO55" s="89"/>
      <c r="AP55" s="89"/>
      <c r="AQ55" s="89"/>
      <c r="AR55" s="89"/>
      <c r="AS55" s="89"/>
      <c r="AT55" s="159"/>
      <c r="AU55" s="161" t="str">
        <f t="shared" si="21"/>
        <v/>
      </c>
      <c r="AV55" s="127" t="str">
        <f t="shared" si="14"/>
        <v/>
      </c>
      <c r="AW55" s="128" t="str">
        <f t="shared" si="15"/>
        <v/>
      </c>
      <c r="AX55" s="153" t="str">
        <f t="shared" si="16"/>
        <v/>
      </c>
      <c r="AY55" s="128" t="str">
        <f t="shared" si="17"/>
        <v/>
      </c>
      <c r="AZ55" s="153" t="str">
        <f t="shared" si="18"/>
        <v/>
      </c>
      <c r="BA55" s="129" t="str">
        <f t="shared" si="19"/>
        <v/>
      </c>
      <c r="BB55" s="285"/>
      <c r="BC55" s="291" t="str">
        <f t="shared" si="22"/>
        <v/>
      </c>
      <c r="BD55" s="296" t="str">
        <f t="shared" si="22"/>
        <v/>
      </c>
      <c r="BE55" s="291" t="str">
        <f t="shared" si="22"/>
        <v/>
      </c>
      <c r="BF55" s="296" t="str">
        <f t="shared" si="22"/>
        <v/>
      </c>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row>
    <row r="56" spans="1:83" ht="12.75" customHeight="1" thickBot="1">
      <c r="A56" s="133">
        <f>IF('СПИСОК КЛАССА'!I56&gt;0,1,0)</f>
        <v>0</v>
      </c>
      <c r="B56" s="87">
        <v>32</v>
      </c>
      <c r="C56" s="88" t="str">
        <f>IF(NOT(ISBLANK('СПИСОК КЛАССА'!C56)),'СПИСОК КЛАССА'!C56,"")</f>
        <v/>
      </c>
      <c r="D56" s="130" t="str">
        <f>IF(NOT(ISBLANK('СПИСОК КЛАССА'!D56)),IF($A56=1,'СПИСОК КЛАССА'!D56, "УЧЕНИК НЕ ВЫПОЛНЯЛ РАБОТУ"),"")</f>
        <v/>
      </c>
      <c r="E56" s="147" t="str">
        <f>IF($C56&lt;&gt;"",'СПИСОК КЛАССА'!I56,"")</f>
        <v/>
      </c>
      <c r="F56" s="215"/>
      <c r="G56" s="215"/>
      <c r="H56" s="215"/>
      <c r="I56" s="215"/>
      <c r="J56" s="215"/>
      <c r="K56" s="215"/>
      <c r="L56" s="215"/>
      <c r="M56" s="215"/>
      <c r="N56" s="215"/>
      <c r="O56" s="215"/>
      <c r="P56" s="215"/>
      <c r="Q56" s="215"/>
      <c r="R56" s="215"/>
      <c r="S56" s="198"/>
      <c r="T56" s="198">
        <f t="shared" si="23"/>
        <v>0</v>
      </c>
      <c r="U56" s="218"/>
      <c r="V56" s="219"/>
      <c r="W56" s="198"/>
      <c r="X56" s="215"/>
      <c r="Y56" s="198"/>
      <c r="Z56" s="198"/>
      <c r="AA56" s="198"/>
      <c r="AB56" s="198"/>
      <c r="AC56" s="198"/>
      <c r="AD56" s="198"/>
      <c r="AE56" s="198"/>
      <c r="AF56" s="198"/>
      <c r="AG56" s="89"/>
      <c r="AH56" s="89"/>
      <c r="AI56" s="89"/>
      <c r="AJ56" s="89"/>
      <c r="AK56" s="89"/>
      <c r="AL56" s="89"/>
      <c r="AM56" s="89"/>
      <c r="AN56" s="89"/>
      <c r="AO56" s="89"/>
      <c r="AP56" s="89"/>
      <c r="AQ56" s="89"/>
      <c r="AR56" s="89"/>
      <c r="AS56" s="89"/>
      <c r="AT56" s="159"/>
      <c r="AU56" s="161" t="str">
        <f t="shared" si="21"/>
        <v/>
      </c>
      <c r="AV56" s="127" t="str">
        <f t="shared" si="14"/>
        <v/>
      </c>
      <c r="AW56" s="128" t="str">
        <f t="shared" si="15"/>
        <v/>
      </c>
      <c r="AX56" s="153" t="str">
        <f t="shared" si="16"/>
        <v/>
      </c>
      <c r="AY56" s="128" t="str">
        <f t="shared" si="17"/>
        <v/>
      </c>
      <c r="AZ56" s="153" t="str">
        <f t="shared" si="18"/>
        <v/>
      </c>
      <c r="BA56" s="129" t="str">
        <f t="shared" si="19"/>
        <v/>
      </c>
      <c r="BB56" s="285"/>
      <c r="BC56" s="291" t="str">
        <f t="shared" si="22"/>
        <v/>
      </c>
      <c r="BD56" s="296" t="str">
        <f t="shared" si="22"/>
        <v/>
      </c>
      <c r="BE56" s="291" t="str">
        <f t="shared" si="22"/>
        <v/>
      </c>
      <c r="BF56" s="296" t="str">
        <f t="shared" si="22"/>
        <v/>
      </c>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row>
    <row r="57" spans="1:83" ht="12.75" customHeight="1" thickBot="1">
      <c r="A57" s="133">
        <f>IF('СПИСОК КЛАССА'!I57&gt;0,1,0)</f>
        <v>0</v>
      </c>
      <c r="B57" s="87">
        <v>33</v>
      </c>
      <c r="C57" s="88" t="str">
        <f>IF(NOT(ISBLANK('СПИСОК КЛАССА'!C57)),'СПИСОК КЛАССА'!C57,"")</f>
        <v/>
      </c>
      <c r="D57" s="130" t="str">
        <f>IF(NOT(ISBLANK('СПИСОК КЛАССА'!D57)),IF($A57=1,'СПИСОК КЛАССА'!D57, "УЧЕНИК НЕ ВЫПОЛНЯЛ РАБОТУ"),"")</f>
        <v/>
      </c>
      <c r="E57" s="147" t="str">
        <f>IF($C57&lt;&gt;"",'СПИСОК КЛАССА'!I57,"")</f>
        <v/>
      </c>
      <c r="F57" s="215"/>
      <c r="G57" s="215"/>
      <c r="H57" s="215"/>
      <c r="I57" s="215"/>
      <c r="J57" s="215"/>
      <c r="K57" s="215"/>
      <c r="L57" s="215"/>
      <c r="M57" s="215"/>
      <c r="N57" s="215"/>
      <c r="O57" s="215"/>
      <c r="P57" s="215"/>
      <c r="Q57" s="215"/>
      <c r="R57" s="215"/>
      <c r="S57" s="198"/>
      <c r="T57" s="198">
        <f t="shared" si="23"/>
        <v>0</v>
      </c>
      <c r="U57" s="218"/>
      <c r="V57" s="219"/>
      <c r="W57" s="198"/>
      <c r="X57" s="215"/>
      <c r="Y57" s="198"/>
      <c r="Z57" s="198"/>
      <c r="AA57" s="198"/>
      <c r="AB57" s="198"/>
      <c r="AC57" s="198"/>
      <c r="AD57" s="198"/>
      <c r="AE57" s="198"/>
      <c r="AF57" s="198"/>
      <c r="AG57" s="89"/>
      <c r="AH57" s="89"/>
      <c r="AI57" s="89"/>
      <c r="AJ57" s="89"/>
      <c r="AK57" s="89"/>
      <c r="AL57" s="89"/>
      <c r="AM57" s="89"/>
      <c r="AN57" s="89"/>
      <c r="AO57" s="89"/>
      <c r="AP57" s="89"/>
      <c r="AQ57" s="89"/>
      <c r="AR57" s="89"/>
      <c r="AS57" s="89"/>
      <c r="AT57" s="159"/>
      <c r="AU57" s="161" t="str">
        <f t="shared" si="21"/>
        <v/>
      </c>
      <c r="AV57" s="127" t="str">
        <f t="shared" si="14"/>
        <v/>
      </c>
      <c r="AW57" s="128" t="str">
        <f t="shared" si="15"/>
        <v/>
      </c>
      <c r="AX57" s="153" t="str">
        <f t="shared" si="16"/>
        <v/>
      </c>
      <c r="AY57" s="128" t="str">
        <f t="shared" si="17"/>
        <v/>
      </c>
      <c r="AZ57" s="153" t="str">
        <f t="shared" si="18"/>
        <v/>
      </c>
      <c r="BA57" s="129" t="str">
        <f t="shared" si="19"/>
        <v/>
      </c>
      <c r="BB57" s="285"/>
      <c r="BC57" s="291" t="str">
        <f t="shared" si="22"/>
        <v/>
      </c>
      <c r="BD57" s="296" t="str">
        <f t="shared" si="22"/>
        <v/>
      </c>
      <c r="BE57" s="291" t="str">
        <f t="shared" si="22"/>
        <v/>
      </c>
      <c r="BF57" s="296" t="str">
        <f t="shared" si="22"/>
        <v/>
      </c>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row>
    <row r="58" spans="1:83" ht="12.75" customHeight="1" thickBot="1">
      <c r="A58" s="133">
        <f>IF('СПИСОК КЛАССА'!I58&gt;0,1,0)</f>
        <v>0</v>
      </c>
      <c r="B58" s="87">
        <v>34</v>
      </c>
      <c r="C58" s="88" t="str">
        <f>IF(NOT(ISBLANK('СПИСОК КЛАССА'!C58)),'СПИСОК КЛАССА'!C58,"")</f>
        <v/>
      </c>
      <c r="D58" s="130" t="str">
        <f>IF(NOT(ISBLANK('СПИСОК КЛАССА'!D58)),IF($A58=1,'СПИСОК КЛАССА'!D58, "УЧЕНИК НЕ ВЫПОЛНЯЛ РАБОТУ"),"")</f>
        <v/>
      </c>
      <c r="E58" s="147" t="str">
        <f>IF($C58&lt;&gt;"",'СПИСОК КЛАССА'!I58,"")</f>
        <v/>
      </c>
      <c r="F58" s="215"/>
      <c r="G58" s="215"/>
      <c r="H58" s="215"/>
      <c r="I58" s="215"/>
      <c r="J58" s="215"/>
      <c r="K58" s="215"/>
      <c r="L58" s="215"/>
      <c r="M58" s="215"/>
      <c r="N58" s="215"/>
      <c r="O58" s="215"/>
      <c r="P58" s="215"/>
      <c r="Q58" s="215"/>
      <c r="R58" s="215"/>
      <c r="S58" s="198"/>
      <c r="T58" s="198">
        <f t="shared" si="23"/>
        <v>0</v>
      </c>
      <c r="U58" s="218"/>
      <c r="V58" s="219"/>
      <c r="W58" s="198"/>
      <c r="X58" s="215"/>
      <c r="Y58" s="198"/>
      <c r="Z58" s="198"/>
      <c r="AA58" s="198"/>
      <c r="AB58" s="198"/>
      <c r="AC58" s="198"/>
      <c r="AD58" s="198"/>
      <c r="AE58" s="198"/>
      <c r="AF58" s="198"/>
      <c r="AG58" s="89"/>
      <c r="AH58" s="89"/>
      <c r="AI58" s="89"/>
      <c r="AJ58" s="89"/>
      <c r="AK58" s="89"/>
      <c r="AL58" s="89"/>
      <c r="AM58" s="89"/>
      <c r="AN58" s="89"/>
      <c r="AO58" s="89"/>
      <c r="AP58" s="89"/>
      <c r="AQ58" s="89"/>
      <c r="AR58" s="89"/>
      <c r="AS58" s="89"/>
      <c r="AT58" s="159"/>
      <c r="AU58" s="161" t="str">
        <f t="shared" si="21"/>
        <v/>
      </c>
      <c r="AV58" s="127" t="str">
        <f t="shared" si="14"/>
        <v/>
      </c>
      <c r="AW58" s="128" t="str">
        <f t="shared" si="15"/>
        <v/>
      </c>
      <c r="AX58" s="153" t="str">
        <f t="shared" si="16"/>
        <v/>
      </c>
      <c r="AY58" s="128" t="str">
        <f t="shared" si="17"/>
        <v/>
      </c>
      <c r="AZ58" s="153" t="str">
        <f t="shared" si="18"/>
        <v/>
      </c>
      <c r="BA58" s="129" t="str">
        <f t="shared" si="19"/>
        <v/>
      </c>
      <c r="BB58" s="285"/>
      <c r="BC58" s="291" t="str">
        <f t="shared" si="22"/>
        <v/>
      </c>
      <c r="BD58" s="296" t="str">
        <f t="shared" si="22"/>
        <v/>
      </c>
      <c r="BE58" s="291" t="str">
        <f t="shared" si="22"/>
        <v/>
      </c>
      <c r="BF58" s="296" t="str">
        <f t="shared" si="22"/>
        <v/>
      </c>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row>
    <row r="59" spans="1:83" ht="12.75" customHeight="1" thickBot="1">
      <c r="A59" s="133">
        <f>IF('СПИСОК КЛАССА'!I59&gt;0,1,0)</f>
        <v>0</v>
      </c>
      <c r="B59" s="87">
        <v>35</v>
      </c>
      <c r="C59" s="88" t="str">
        <f>IF(NOT(ISBLANK('СПИСОК КЛАССА'!C59)),'СПИСОК КЛАССА'!C59,"")</f>
        <v/>
      </c>
      <c r="D59" s="130" t="str">
        <f>IF(NOT(ISBLANK('СПИСОК КЛАССА'!D59)),IF($A59=1,'СПИСОК КЛАССА'!D59, "УЧЕНИК НЕ ВЫПОЛНЯЛ РАБОТУ"),"")</f>
        <v/>
      </c>
      <c r="E59" s="147" t="str">
        <f>IF($C59&lt;&gt;"",'СПИСОК КЛАССА'!I59,"")</f>
        <v/>
      </c>
      <c r="F59" s="215"/>
      <c r="G59" s="215"/>
      <c r="H59" s="215"/>
      <c r="I59" s="215"/>
      <c r="J59" s="215"/>
      <c r="K59" s="215"/>
      <c r="L59" s="215"/>
      <c r="M59" s="215"/>
      <c r="N59" s="215"/>
      <c r="O59" s="215"/>
      <c r="P59" s="215"/>
      <c r="Q59" s="215"/>
      <c r="R59" s="215"/>
      <c r="S59" s="198"/>
      <c r="T59" s="198">
        <f t="shared" si="23"/>
        <v>0</v>
      </c>
      <c r="U59" s="218"/>
      <c r="V59" s="219"/>
      <c r="W59" s="198"/>
      <c r="X59" s="215"/>
      <c r="Y59" s="198"/>
      <c r="Z59" s="198"/>
      <c r="AA59" s="198"/>
      <c r="AB59" s="198"/>
      <c r="AC59" s="198"/>
      <c r="AD59" s="198"/>
      <c r="AE59" s="198"/>
      <c r="AF59" s="198"/>
      <c r="AG59" s="89"/>
      <c r="AH59" s="89"/>
      <c r="AI59" s="89"/>
      <c r="AJ59" s="89"/>
      <c r="AK59" s="89"/>
      <c r="AL59" s="89"/>
      <c r="AM59" s="89"/>
      <c r="AN59" s="89"/>
      <c r="AO59" s="89"/>
      <c r="AP59" s="89"/>
      <c r="AQ59" s="89"/>
      <c r="AR59" s="89"/>
      <c r="AS59" s="89"/>
      <c r="AT59" s="159"/>
      <c r="AU59" s="161" t="str">
        <f t="shared" si="21"/>
        <v/>
      </c>
      <c r="AV59" s="127" t="str">
        <f t="shared" si="14"/>
        <v/>
      </c>
      <c r="AW59" s="128" t="str">
        <f t="shared" si="15"/>
        <v/>
      </c>
      <c r="AX59" s="153" t="str">
        <f t="shared" si="16"/>
        <v/>
      </c>
      <c r="AY59" s="128" t="str">
        <f t="shared" si="17"/>
        <v/>
      </c>
      <c r="AZ59" s="153" t="str">
        <f t="shared" si="18"/>
        <v/>
      </c>
      <c r="BA59" s="129" t="str">
        <f t="shared" si="19"/>
        <v/>
      </c>
      <c r="BB59" s="285"/>
      <c r="BC59" s="291" t="str">
        <f t="shared" si="22"/>
        <v/>
      </c>
      <c r="BD59" s="296" t="str">
        <f t="shared" si="22"/>
        <v/>
      </c>
      <c r="BE59" s="291" t="str">
        <f t="shared" si="22"/>
        <v/>
      </c>
      <c r="BF59" s="296" t="str">
        <f t="shared" si="22"/>
        <v/>
      </c>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row>
    <row r="60" spans="1:83" ht="12.75" customHeight="1" thickBot="1">
      <c r="A60" s="133">
        <f>IF('СПИСОК КЛАССА'!I60&gt;0,1,0)</f>
        <v>0</v>
      </c>
      <c r="B60" s="87">
        <v>36</v>
      </c>
      <c r="C60" s="88" t="str">
        <f>IF(NOT(ISBLANK('СПИСОК КЛАССА'!C60)),'СПИСОК КЛАССА'!C60,"")</f>
        <v/>
      </c>
      <c r="D60" s="130" t="str">
        <f>IF(NOT(ISBLANK('СПИСОК КЛАССА'!D60)),IF($A60=1,'СПИСОК КЛАССА'!D60, "УЧЕНИК НЕ ВЫПОЛНЯЛ РАБОТУ"),"")</f>
        <v/>
      </c>
      <c r="E60" s="147" t="str">
        <f>IF($C60&lt;&gt;"",'СПИСОК КЛАССА'!I60,"")</f>
        <v/>
      </c>
      <c r="F60" s="215"/>
      <c r="G60" s="215"/>
      <c r="H60" s="215"/>
      <c r="I60" s="215"/>
      <c r="J60" s="215"/>
      <c r="K60" s="215"/>
      <c r="L60" s="215"/>
      <c r="M60" s="215"/>
      <c r="N60" s="215"/>
      <c r="O60" s="215"/>
      <c r="P60" s="215"/>
      <c r="Q60" s="215"/>
      <c r="R60" s="215"/>
      <c r="S60" s="198"/>
      <c r="T60" s="198">
        <f t="shared" si="23"/>
        <v>0</v>
      </c>
      <c r="U60" s="218"/>
      <c r="V60" s="219"/>
      <c r="W60" s="198"/>
      <c r="X60" s="215"/>
      <c r="Y60" s="198"/>
      <c r="Z60" s="198"/>
      <c r="AA60" s="198"/>
      <c r="AB60" s="198"/>
      <c r="AC60" s="198"/>
      <c r="AD60" s="198"/>
      <c r="AE60" s="198"/>
      <c r="AF60" s="198"/>
      <c r="AG60" s="89"/>
      <c r="AH60" s="89"/>
      <c r="AI60" s="89"/>
      <c r="AJ60" s="89"/>
      <c r="AK60" s="89"/>
      <c r="AL60" s="89"/>
      <c r="AM60" s="89"/>
      <c r="AN60" s="89"/>
      <c r="AO60" s="89"/>
      <c r="AP60" s="89"/>
      <c r="AQ60" s="89"/>
      <c r="AR60" s="89"/>
      <c r="AS60" s="89"/>
      <c r="AT60" s="159"/>
      <c r="AU60" s="161" t="str">
        <f t="shared" si="21"/>
        <v/>
      </c>
      <c r="AV60" s="127" t="str">
        <f t="shared" si="14"/>
        <v/>
      </c>
      <c r="AW60" s="128" t="str">
        <f t="shared" si="15"/>
        <v/>
      </c>
      <c r="AX60" s="153" t="str">
        <f t="shared" si="16"/>
        <v/>
      </c>
      <c r="AY60" s="128" t="str">
        <f t="shared" si="17"/>
        <v/>
      </c>
      <c r="AZ60" s="153" t="str">
        <f t="shared" si="18"/>
        <v/>
      </c>
      <c r="BA60" s="129" t="str">
        <f t="shared" si="19"/>
        <v/>
      </c>
      <c r="BB60" s="285"/>
      <c r="BC60" s="291" t="str">
        <f t="shared" si="22"/>
        <v/>
      </c>
      <c r="BD60" s="296" t="str">
        <f t="shared" si="22"/>
        <v/>
      </c>
      <c r="BE60" s="291" t="str">
        <f t="shared" si="22"/>
        <v/>
      </c>
      <c r="BF60" s="296" t="str">
        <f t="shared" si="22"/>
        <v/>
      </c>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row>
    <row r="61" spans="1:83" ht="12.75" customHeight="1" thickBot="1">
      <c r="A61" s="133">
        <f>IF('СПИСОК КЛАССА'!I61&gt;0,1,0)</f>
        <v>0</v>
      </c>
      <c r="B61" s="87">
        <v>37</v>
      </c>
      <c r="C61" s="88" t="str">
        <f>IF(NOT(ISBLANK('СПИСОК КЛАССА'!C61)),'СПИСОК КЛАССА'!C61,"")</f>
        <v/>
      </c>
      <c r="D61" s="130" t="str">
        <f>IF(NOT(ISBLANK('СПИСОК КЛАССА'!D61)),IF($A61=1,'СПИСОК КЛАССА'!D61, "УЧЕНИК НЕ ВЫПОЛНЯЛ РАБОТУ"),"")</f>
        <v/>
      </c>
      <c r="E61" s="147" t="str">
        <f>IF($C61&lt;&gt;"",'СПИСОК КЛАССА'!I61,"")</f>
        <v/>
      </c>
      <c r="F61" s="215"/>
      <c r="G61" s="215"/>
      <c r="H61" s="215"/>
      <c r="I61" s="215"/>
      <c r="J61" s="215"/>
      <c r="K61" s="215"/>
      <c r="L61" s="215"/>
      <c r="M61" s="215"/>
      <c r="N61" s="215"/>
      <c r="O61" s="215"/>
      <c r="P61" s="215"/>
      <c r="Q61" s="215"/>
      <c r="R61" s="215"/>
      <c r="S61" s="198"/>
      <c r="T61" s="198">
        <f t="shared" si="23"/>
        <v>0</v>
      </c>
      <c r="U61" s="218"/>
      <c r="V61" s="219"/>
      <c r="W61" s="198"/>
      <c r="X61" s="215"/>
      <c r="Y61" s="198"/>
      <c r="Z61" s="198"/>
      <c r="AA61" s="198"/>
      <c r="AB61" s="198"/>
      <c r="AC61" s="198"/>
      <c r="AD61" s="198"/>
      <c r="AE61" s="198"/>
      <c r="AF61" s="198"/>
      <c r="AG61" s="89"/>
      <c r="AH61" s="89"/>
      <c r="AI61" s="89"/>
      <c r="AJ61" s="89"/>
      <c r="AK61" s="89"/>
      <c r="AL61" s="89"/>
      <c r="AM61" s="89"/>
      <c r="AN61" s="89"/>
      <c r="AO61" s="89"/>
      <c r="AP61" s="89"/>
      <c r="AQ61" s="89"/>
      <c r="AR61" s="89"/>
      <c r="AS61" s="89"/>
      <c r="AT61" s="159"/>
      <c r="AU61" s="161" t="str">
        <f t="shared" si="21"/>
        <v/>
      </c>
      <c r="AV61" s="127" t="str">
        <f t="shared" si="14"/>
        <v/>
      </c>
      <c r="AW61" s="128" t="str">
        <f t="shared" si="15"/>
        <v/>
      </c>
      <c r="AX61" s="153" t="str">
        <f t="shared" si="16"/>
        <v/>
      </c>
      <c r="AY61" s="128" t="str">
        <f t="shared" si="17"/>
        <v/>
      </c>
      <c r="AZ61" s="153" t="str">
        <f t="shared" si="18"/>
        <v/>
      </c>
      <c r="BA61" s="129" t="str">
        <f t="shared" si="19"/>
        <v/>
      </c>
      <c r="BB61" s="285"/>
      <c r="BC61" s="291" t="str">
        <f t="shared" si="22"/>
        <v/>
      </c>
      <c r="BD61" s="296" t="str">
        <f t="shared" si="22"/>
        <v/>
      </c>
      <c r="BE61" s="291" t="str">
        <f t="shared" si="22"/>
        <v/>
      </c>
      <c r="BF61" s="296" t="str">
        <f t="shared" si="22"/>
        <v/>
      </c>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row>
    <row r="62" spans="1:83" ht="12.75" customHeight="1" thickBot="1">
      <c r="A62" s="133">
        <f>IF('СПИСОК КЛАССА'!I62&gt;0,1,0)</f>
        <v>0</v>
      </c>
      <c r="B62" s="87">
        <v>38</v>
      </c>
      <c r="C62" s="88" t="str">
        <f>IF(NOT(ISBLANK('СПИСОК КЛАССА'!C62)),'СПИСОК КЛАССА'!C62,"")</f>
        <v/>
      </c>
      <c r="D62" s="130" t="str">
        <f>IF(NOT(ISBLANK('СПИСОК КЛАССА'!D62)),IF($A62=1,'СПИСОК КЛАССА'!D62, "УЧЕНИК НЕ ВЫПОЛНЯЛ РАБОТУ"),"")</f>
        <v/>
      </c>
      <c r="E62" s="147" t="str">
        <f>IF($C62&lt;&gt;"",'СПИСОК КЛАССА'!I62,"")</f>
        <v/>
      </c>
      <c r="F62" s="215"/>
      <c r="G62" s="215"/>
      <c r="H62" s="215"/>
      <c r="I62" s="215"/>
      <c r="J62" s="215"/>
      <c r="K62" s="215"/>
      <c r="L62" s="215"/>
      <c r="M62" s="215"/>
      <c r="N62" s="215"/>
      <c r="O62" s="215"/>
      <c r="P62" s="215"/>
      <c r="Q62" s="215"/>
      <c r="R62" s="215"/>
      <c r="S62" s="198"/>
      <c r="T62" s="198">
        <f t="shared" si="23"/>
        <v>0</v>
      </c>
      <c r="U62" s="218"/>
      <c r="V62" s="219"/>
      <c r="W62" s="198"/>
      <c r="X62" s="215"/>
      <c r="Y62" s="198"/>
      <c r="Z62" s="198"/>
      <c r="AA62" s="198"/>
      <c r="AB62" s="198"/>
      <c r="AC62" s="198"/>
      <c r="AD62" s="198"/>
      <c r="AE62" s="198"/>
      <c r="AF62" s="198"/>
      <c r="AG62" s="89"/>
      <c r="AH62" s="89"/>
      <c r="AI62" s="89"/>
      <c r="AJ62" s="89"/>
      <c r="AK62" s="89"/>
      <c r="AL62" s="89"/>
      <c r="AM62" s="89"/>
      <c r="AN62" s="89"/>
      <c r="AO62" s="89"/>
      <c r="AP62" s="89"/>
      <c r="AQ62" s="89"/>
      <c r="AR62" s="89"/>
      <c r="AS62" s="89"/>
      <c r="AT62" s="159"/>
      <c r="AU62" s="161" t="str">
        <f t="shared" si="21"/>
        <v/>
      </c>
      <c r="AV62" s="127" t="str">
        <f t="shared" si="14"/>
        <v/>
      </c>
      <c r="AW62" s="128" t="str">
        <f t="shared" si="15"/>
        <v/>
      </c>
      <c r="AX62" s="153" t="str">
        <f t="shared" si="16"/>
        <v/>
      </c>
      <c r="AY62" s="128" t="str">
        <f t="shared" si="17"/>
        <v/>
      </c>
      <c r="AZ62" s="153" t="str">
        <f t="shared" si="18"/>
        <v/>
      </c>
      <c r="BA62" s="129" t="str">
        <f t="shared" si="19"/>
        <v/>
      </c>
      <c r="BB62" s="285"/>
      <c r="BC62" s="291" t="str">
        <f t="shared" si="22"/>
        <v/>
      </c>
      <c r="BD62" s="296" t="str">
        <f t="shared" si="22"/>
        <v/>
      </c>
      <c r="BE62" s="291" t="str">
        <f t="shared" si="22"/>
        <v/>
      </c>
      <c r="BF62" s="296" t="str">
        <f t="shared" si="22"/>
        <v/>
      </c>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row>
    <row r="63" spans="1:83" ht="12.75" customHeight="1" thickBot="1">
      <c r="A63" s="133">
        <f>IF('СПИСОК КЛАССА'!I63&gt;0,1,0)</f>
        <v>0</v>
      </c>
      <c r="B63" s="87">
        <v>39</v>
      </c>
      <c r="C63" s="88" t="str">
        <f>IF(NOT(ISBLANK('СПИСОК КЛАССА'!C63)),'СПИСОК КЛАССА'!C63,"")</f>
        <v/>
      </c>
      <c r="D63" s="130" t="str">
        <f>IF(NOT(ISBLANK('СПИСОК КЛАССА'!D63)),IF($A63=1,'СПИСОК КЛАССА'!D63, "УЧЕНИК НЕ ВЫПОЛНЯЛ РАБОТУ"),"")</f>
        <v/>
      </c>
      <c r="E63" s="147" t="str">
        <f>IF($C63&lt;&gt;"",'СПИСОК КЛАССА'!I63,"")</f>
        <v/>
      </c>
      <c r="F63" s="215"/>
      <c r="G63" s="215"/>
      <c r="H63" s="215"/>
      <c r="I63" s="215"/>
      <c r="J63" s="215"/>
      <c r="K63" s="215"/>
      <c r="L63" s="215"/>
      <c r="M63" s="215"/>
      <c r="N63" s="215"/>
      <c r="O63" s="215"/>
      <c r="P63" s="215"/>
      <c r="Q63" s="215"/>
      <c r="R63" s="215"/>
      <c r="S63" s="198"/>
      <c r="T63" s="198">
        <f t="shared" si="23"/>
        <v>0</v>
      </c>
      <c r="U63" s="218"/>
      <c r="V63" s="219"/>
      <c r="W63" s="198"/>
      <c r="X63" s="215"/>
      <c r="Y63" s="198"/>
      <c r="Z63" s="198"/>
      <c r="AA63" s="198"/>
      <c r="AB63" s="198"/>
      <c r="AC63" s="198"/>
      <c r="AD63" s="198"/>
      <c r="AE63" s="198"/>
      <c r="AF63" s="198"/>
      <c r="AG63" s="131"/>
      <c r="AH63" s="131"/>
      <c r="AI63" s="131"/>
      <c r="AJ63" s="131"/>
      <c r="AK63" s="131"/>
      <c r="AL63" s="131"/>
      <c r="AM63" s="131"/>
      <c r="AN63" s="131"/>
      <c r="AO63" s="131"/>
      <c r="AP63" s="131"/>
      <c r="AQ63" s="131"/>
      <c r="AR63" s="131"/>
      <c r="AS63" s="131"/>
      <c r="AT63" s="159"/>
      <c r="AU63" s="161" t="str">
        <f t="shared" si="21"/>
        <v/>
      </c>
      <c r="AV63" s="127" t="str">
        <f t="shared" si="14"/>
        <v/>
      </c>
      <c r="AW63" s="128" t="str">
        <f t="shared" si="15"/>
        <v/>
      </c>
      <c r="AX63" s="153" t="str">
        <f t="shared" si="16"/>
        <v/>
      </c>
      <c r="AY63" s="128" t="str">
        <f t="shared" si="17"/>
        <v/>
      </c>
      <c r="AZ63" s="153" t="str">
        <f t="shared" si="18"/>
        <v/>
      </c>
      <c r="BA63" s="129" t="str">
        <f t="shared" si="19"/>
        <v/>
      </c>
      <c r="BB63" s="285"/>
      <c r="BC63" s="291" t="str">
        <f t="shared" si="22"/>
        <v/>
      </c>
      <c r="BD63" s="296" t="str">
        <f t="shared" si="22"/>
        <v/>
      </c>
      <c r="BE63" s="291" t="str">
        <f t="shared" si="22"/>
        <v/>
      </c>
      <c r="BF63" s="296" t="str">
        <f t="shared" si="22"/>
        <v/>
      </c>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row>
    <row r="64" spans="1:83" ht="12.75" customHeight="1" thickBot="1">
      <c r="A64" s="133">
        <f>IF('СПИСОК КЛАССА'!I64&gt;0,1,0)</f>
        <v>0</v>
      </c>
      <c r="B64" s="87">
        <v>40</v>
      </c>
      <c r="C64" s="88" t="str">
        <f>IF(NOT(ISBLANK('СПИСОК КЛАССА'!C64)),'СПИСОК КЛАССА'!C64,"")</f>
        <v/>
      </c>
      <c r="D64" s="130" t="str">
        <f>IF(NOT(ISBLANK('СПИСОК КЛАССА'!D64)),IF($A64=1,'СПИСОК КЛАССА'!D64, "УЧЕНИК НЕ ВЫПОЛНЯЛ РАБОТУ"),"")</f>
        <v/>
      </c>
      <c r="E64" s="147" t="str">
        <f>IF($C64&lt;&gt;"",'СПИСОК КЛАССА'!I64,"")</f>
        <v/>
      </c>
      <c r="F64" s="215"/>
      <c r="G64" s="215"/>
      <c r="H64" s="215"/>
      <c r="I64" s="215"/>
      <c r="J64" s="215"/>
      <c r="K64" s="215"/>
      <c r="L64" s="215"/>
      <c r="M64" s="215"/>
      <c r="N64" s="215"/>
      <c r="O64" s="215"/>
      <c r="P64" s="215"/>
      <c r="Q64" s="215"/>
      <c r="R64" s="215"/>
      <c r="S64" s="198"/>
      <c r="T64" s="198">
        <f t="shared" si="23"/>
        <v>0</v>
      </c>
      <c r="U64" s="218"/>
      <c r="V64" s="219"/>
      <c r="W64" s="198"/>
      <c r="X64" s="215"/>
      <c r="Y64" s="198"/>
      <c r="Z64" s="198"/>
      <c r="AA64" s="198"/>
      <c r="AB64" s="198"/>
      <c r="AC64" s="198"/>
      <c r="AD64" s="198"/>
      <c r="AE64" s="198"/>
      <c r="AF64" s="198"/>
      <c r="AG64" s="132"/>
      <c r="AH64" s="132"/>
      <c r="AI64" s="132"/>
      <c r="AJ64" s="132"/>
      <c r="AK64" s="132"/>
      <c r="AL64" s="132"/>
      <c r="AM64" s="132"/>
      <c r="AN64" s="132"/>
      <c r="AO64" s="132"/>
      <c r="AP64" s="132"/>
      <c r="AQ64" s="132"/>
      <c r="AR64" s="132"/>
      <c r="AS64" s="132"/>
      <c r="AT64" s="160"/>
      <c r="AU64" s="161" t="str">
        <f t="shared" si="21"/>
        <v/>
      </c>
      <c r="AV64" s="127" t="str">
        <f t="shared" si="14"/>
        <v/>
      </c>
      <c r="AW64" s="128" t="str">
        <f t="shared" si="15"/>
        <v/>
      </c>
      <c r="AX64" s="153" t="str">
        <f t="shared" si="16"/>
        <v/>
      </c>
      <c r="AY64" s="128" t="str">
        <f t="shared" si="17"/>
        <v/>
      </c>
      <c r="AZ64" s="153" t="str">
        <f t="shared" si="18"/>
        <v/>
      </c>
      <c r="BA64" s="129" t="str">
        <f t="shared" si="19"/>
        <v/>
      </c>
      <c r="BB64" s="285"/>
      <c r="BC64" s="291" t="str">
        <f t="shared" si="22"/>
        <v/>
      </c>
      <c r="BD64" s="296" t="str">
        <f t="shared" si="22"/>
        <v/>
      </c>
      <c r="BE64" s="291" t="str">
        <f t="shared" si="22"/>
        <v/>
      </c>
      <c r="BF64" s="296" t="str">
        <f t="shared" si="22"/>
        <v/>
      </c>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row>
    <row r="65" spans="1:8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292"/>
      <c r="BE65" s="221"/>
      <c r="BF65" s="298"/>
      <c r="BG65" s="91"/>
      <c r="BH65" s="221"/>
      <c r="BI65" s="221"/>
      <c r="BJ65" s="221"/>
      <c r="BK65" s="221"/>
      <c r="BL65" s="221"/>
      <c r="BM65" s="221"/>
      <c r="BN65" s="221"/>
      <c r="BO65" s="221"/>
      <c r="BP65" s="221"/>
      <c r="BQ65" s="221"/>
      <c r="BR65" s="221"/>
      <c r="BS65" s="221"/>
      <c r="BT65" s="221"/>
      <c r="BU65" s="221"/>
      <c r="BV65" s="221"/>
      <c r="BW65" s="221"/>
      <c r="BX65" s="221"/>
      <c r="BY65" s="221"/>
      <c r="BZ65" s="221"/>
      <c r="CA65" s="221"/>
      <c r="CB65" s="221"/>
      <c r="CC65" s="221"/>
      <c r="CD65" s="221"/>
      <c r="CE65" s="221"/>
      <c r="CF65" s="221"/>
      <c r="CG65" s="221"/>
    </row>
    <row r="66" spans="1:8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s="67"/>
      <c r="BB66" s="67"/>
      <c r="BC66" s="67"/>
      <c r="BD66" s="292"/>
      <c r="BE66" s="221"/>
      <c r="BF66" s="298"/>
      <c r="BG66" s="91"/>
      <c r="BH66" s="221"/>
      <c r="BI66" s="221"/>
      <c r="BJ66" s="221"/>
      <c r="BK66" s="221"/>
      <c r="BL66" s="221"/>
      <c r="BM66" s="221"/>
      <c r="BN66" s="221"/>
      <c r="BO66" s="221"/>
      <c r="BP66" s="221"/>
      <c r="BQ66" s="221"/>
      <c r="BR66" s="221"/>
      <c r="BS66" s="221"/>
      <c r="BT66" s="221"/>
      <c r="BU66" s="221"/>
      <c r="BV66" s="221"/>
      <c r="BW66" s="221"/>
      <c r="BX66" s="221"/>
      <c r="BY66" s="221"/>
      <c r="BZ66" s="221"/>
      <c r="CA66" s="221"/>
      <c r="CB66" s="221"/>
      <c r="CC66" s="221"/>
      <c r="CD66" s="221"/>
      <c r="CE66" s="221"/>
      <c r="CF66" s="221"/>
      <c r="CG66" s="221"/>
    </row>
    <row r="67" spans="1:8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s="67"/>
      <c r="BB67" s="67"/>
      <c r="BC67" s="67"/>
      <c r="BD67" s="292"/>
      <c r="BE67" s="221"/>
      <c r="BF67" s="298"/>
      <c r="BG67" s="9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row>
    <row r="68" spans="1:85">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292"/>
      <c r="BE68" s="221"/>
      <c r="BF68" s="298"/>
      <c r="BG68" s="91"/>
      <c r="BH68" s="221"/>
      <c r="BI68" s="221"/>
      <c r="BJ68" s="221"/>
      <c r="BK68" s="221"/>
      <c r="BL68" s="221"/>
      <c r="BM68" s="221"/>
      <c r="BN68" s="221"/>
      <c r="BO68" s="221"/>
      <c r="BP68" s="221"/>
      <c r="BQ68" s="221"/>
      <c r="BR68" s="221"/>
      <c r="BS68" s="221"/>
      <c r="BT68" s="221"/>
      <c r="BU68" s="221"/>
      <c r="BV68" s="221"/>
      <c r="BW68" s="221"/>
      <c r="BX68" s="221"/>
      <c r="BY68" s="221"/>
      <c r="BZ68" s="221"/>
      <c r="CA68" s="221"/>
      <c r="CB68" s="221"/>
      <c r="CC68" s="221"/>
      <c r="CD68" s="221"/>
      <c r="CE68" s="221"/>
      <c r="CF68" s="221"/>
      <c r="CG68" s="221"/>
    </row>
    <row r="69" spans="1:8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s="67"/>
      <c r="BB69" s="67"/>
      <c r="BC69" s="67"/>
      <c r="BD69" s="292"/>
      <c r="BE69" s="221"/>
      <c r="BF69" s="298"/>
      <c r="BG69" s="9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row>
    <row r="70" spans="1:85">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7"/>
      <c r="BC70" s="67"/>
      <c r="BD70" s="292"/>
      <c r="BE70" s="221"/>
      <c r="BF70" s="298"/>
      <c r="BG70" s="91"/>
      <c r="BH70" s="221"/>
      <c r="BI70" s="221"/>
      <c r="BJ70" s="221"/>
      <c r="BK70" s="221"/>
      <c r="BL70" s="221"/>
      <c r="BM70" s="221"/>
      <c r="BN70" s="221"/>
      <c r="BO70" s="221"/>
      <c r="BP70" s="221"/>
      <c r="BQ70" s="221"/>
      <c r="BR70" s="221"/>
      <c r="BS70" s="221"/>
      <c r="BT70" s="221"/>
      <c r="BU70" s="221"/>
      <c r="BV70" s="221"/>
      <c r="BW70" s="221"/>
      <c r="BX70" s="221"/>
      <c r="BY70" s="221"/>
      <c r="BZ70" s="221"/>
      <c r="CA70" s="221"/>
      <c r="CB70" s="221"/>
      <c r="CC70" s="221"/>
      <c r="CD70" s="221"/>
      <c r="CE70" s="221"/>
      <c r="CF70" s="221"/>
      <c r="CG70" s="221"/>
    </row>
    <row r="71" spans="1:85">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292"/>
      <c r="BE71" s="221"/>
      <c r="BF71" s="298"/>
      <c r="BG71" s="91"/>
      <c r="BH71" s="221"/>
      <c r="BI71" s="221"/>
      <c r="BJ71" s="221"/>
      <c r="BK71" s="221"/>
      <c r="BL71" s="221"/>
      <c r="BM71" s="221"/>
      <c r="BN71" s="221"/>
      <c r="BO71" s="221"/>
      <c r="BP71" s="221"/>
      <c r="BQ71" s="221"/>
      <c r="BR71" s="221"/>
      <c r="BS71" s="221"/>
      <c r="BT71" s="221"/>
      <c r="BU71" s="221"/>
      <c r="BV71" s="221"/>
      <c r="BW71" s="221"/>
      <c r="BX71" s="221"/>
      <c r="BY71" s="221"/>
      <c r="BZ71" s="221"/>
      <c r="CA71" s="221"/>
      <c r="CB71" s="221"/>
      <c r="CC71" s="221"/>
      <c r="CD71" s="221"/>
      <c r="CE71" s="221"/>
      <c r="CF71" s="221"/>
      <c r="CG71" s="221"/>
    </row>
    <row r="72" spans="1:8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292"/>
      <c r="BE72" s="221"/>
      <c r="BF72" s="298"/>
      <c r="BG72" s="91"/>
      <c r="BH72" s="221"/>
      <c r="BI72" s="221"/>
      <c r="BJ72" s="221"/>
      <c r="BK72" s="221"/>
      <c r="BL72" s="221"/>
      <c r="BM72" s="221"/>
      <c r="BN72" s="221"/>
      <c r="BO72" s="221"/>
      <c r="BP72" s="221"/>
      <c r="BQ72" s="221"/>
      <c r="BR72" s="221"/>
      <c r="BS72" s="221"/>
      <c r="BT72" s="221"/>
      <c r="BU72" s="221"/>
      <c r="BV72" s="221"/>
      <c r="BW72" s="221"/>
      <c r="BX72" s="221"/>
      <c r="BY72" s="221"/>
      <c r="BZ72" s="221"/>
      <c r="CA72" s="221"/>
      <c r="CB72" s="221"/>
      <c r="CC72" s="221"/>
      <c r="CD72" s="221"/>
      <c r="CE72" s="221"/>
      <c r="CF72" s="221"/>
      <c r="CG72" s="221"/>
    </row>
    <row r="73" spans="1:8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s="67"/>
      <c r="BB73" s="67"/>
      <c r="BC73" s="67"/>
      <c r="BD73" s="292"/>
      <c r="BE73" s="221"/>
      <c r="BF73" s="298"/>
      <c r="BG73" s="91"/>
      <c r="BH73" s="221"/>
      <c r="BI73" s="221"/>
      <c r="BJ73" s="221"/>
      <c r="BK73" s="221"/>
      <c r="BL73" s="221"/>
      <c r="BM73" s="221"/>
      <c r="BN73" s="221"/>
      <c r="BO73" s="221"/>
      <c r="BP73" s="221"/>
      <c r="BQ73" s="221"/>
      <c r="BR73" s="221"/>
      <c r="BS73" s="221"/>
      <c r="BT73" s="221"/>
      <c r="BU73" s="221"/>
      <c r="BV73" s="221"/>
      <c r="BW73" s="221"/>
      <c r="BX73" s="221"/>
      <c r="BY73" s="221"/>
      <c r="BZ73" s="221"/>
      <c r="CA73" s="221"/>
      <c r="CB73" s="221"/>
      <c r="CC73" s="221"/>
      <c r="CD73" s="221"/>
      <c r="CE73" s="221"/>
      <c r="CF73" s="221"/>
      <c r="CG73" s="221"/>
    </row>
    <row r="74" spans="1:8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292"/>
      <c r="BE74" s="221"/>
      <c r="BF74" s="298"/>
      <c r="BG74" s="91"/>
      <c r="BH74" s="221"/>
      <c r="BI74" s="221"/>
      <c r="BJ74" s="221"/>
      <c r="BK74" s="221"/>
      <c r="BL74" s="221"/>
      <c r="BM74" s="221"/>
      <c r="BN74" s="221"/>
      <c r="BO74" s="221"/>
      <c r="BP74" s="221"/>
      <c r="BQ74" s="221"/>
      <c r="BR74" s="221"/>
      <c r="BS74" s="221"/>
      <c r="BT74" s="221"/>
      <c r="BU74" s="221"/>
      <c r="BV74" s="221"/>
      <c r="BW74" s="221"/>
      <c r="BX74" s="221"/>
      <c r="BY74" s="221"/>
      <c r="BZ74" s="221"/>
      <c r="CA74" s="221"/>
      <c r="CB74" s="221"/>
      <c r="CC74" s="221"/>
      <c r="CD74" s="221"/>
      <c r="CE74" s="221"/>
      <c r="CF74" s="221"/>
      <c r="CG74" s="221"/>
    </row>
    <row r="75" spans="1:8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c r="BB75" s="67"/>
      <c r="BC75" s="67"/>
      <c r="BD75" s="292"/>
      <c r="BE75" s="221"/>
      <c r="BF75" s="298"/>
      <c r="BG75" s="91"/>
      <c r="BH75" s="221"/>
      <c r="BI75" s="221"/>
      <c r="BJ75" s="221"/>
      <c r="BK75" s="221"/>
      <c r="BL75" s="221"/>
      <c r="BM75" s="221"/>
      <c r="BN75" s="221"/>
      <c r="BO75" s="221"/>
      <c r="BP75" s="221"/>
      <c r="BQ75" s="221"/>
      <c r="BR75" s="221"/>
      <c r="BS75" s="221"/>
      <c r="BT75" s="221"/>
      <c r="BU75" s="221"/>
      <c r="BV75" s="221"/>
      <c r="BW75" s="221"/>
      <c r="BX75" s="221"/>
      <c r="BY75" s="221"/>
      <c r="BZ75" s="221"/>
      <c r="CA75" s="221"/>
      <c r="CB75" s="221"/>
      <c r="CC75" s="221"/>
      <c r="CD75" s="221"/>
      <c r="CE75" s="221"/>
      <c r="CF75" s="221"/>
      <c r="CG75" s="221"/>
    </row>
    <row r="76" spans="1:8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67"/>
      <c r="BC76" s="67"/>
      <c r="BD76" s="292"/>
      <c r="BE76" s="221"/>
      <c r="BF76" s="298"/>
      <c r="BG76" s="91"/>
      <c r="BH76" s="221"/>
      <c r="BI76" s="221"/>
      <c r="BJ76" s="221"/>
      <c r="BK76" s="221"/>
      <c r="BL76" s="221"/>
      <c r="BM76" s="221"/>
      <c r="BN76" s="221"/>
      <c r="BO76" s="221"/>
      <c r="BP76" s="221"/>
      <c r="BQ76" s="221"/>
      <c r="BR76" s="221"/>
      <c r="BS76" s="221"/>
      <c r="BT76" s="221"/>
      <c r="BU76" s="221"/>
      <c r="BV76" s="221"/>
      <c r="BW76" s="221"/>
      <c r="BX76" s="221"/>
      <c r="BY76" s="221"/>
      <c r="BZ76" s="221"/>
      <c r="CA76" s="221"/>
      <c r="CB76" s="221"/>
      <c r="CC76" s="221"/>
      <c r="CD76" s="221"/>
      <c r="CE76" s="221"/>
      <c r="CF76" s="221"/>
      <c r="CG76" s="221"/>
    </row>
    <row r="77" spans="1:8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292"/>
      <c r="BE77" s="221"/>
      <c r="BF77" s="298"/>
      <c r="BG77" s="91"/>
      <c r="BH77" s="221"/>
      <c r="BI77" s="221"/>
      <c r="BJ77" s="221"/>
      <c r="BK77" s="221"/>
      <c r="BL77" s="221"/>
      <c r="BM77" s="221"/>
      <c r="BN77" s="221"/>
      <c r="BO77" s="221"/>
      <c r="BP77" s="221"/>
      <c r="BQ77" s="221"/>
      <c r="BR77" s="221"/>
      <c r="BS77" s="221"/>
      <c r="BT77" s="221"/>
      <c r="BU77" s="221"/>
      <c r="BV77" s="221"/>
      <c r="BW77" s="221"/>
      <c r="BX77" s="221"/>
      <c r="BY77" s="221"/>
      <c r="BZ77" s="221"/>
      <c r="CA77" s="221"/>
      <c r="CB77" s="221"/>
      <c r="CC77" s="221"/>
      <c r="CD77" s="221"/>
      <c r="CE77" s="221"/>
      <c r="CF77" s="221"/>
      <c r="CG77" s="221"/>
    </row>
    <row r="78" spans="1:8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292"/>
      <c r="BE78" s="221"/>
      <c r="BF78" s="298"/>
      <c r="BG78" s="9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row>
    <row r="79" spans="1:8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292"/>
      <c r="BE79" s="221"/>
      <c r="BF79" s="298"/>
      <c r="BG79" s="91"/>
      <c r="BH79" s="221"/>
      <c r="BI79" s="221"/>
      <c r="BJ79" s="221"/>
      <c r="BK79" s="221"/>
      <c r="BL79" s="221"/>
      <c r="BM79" s="221"/>
      <c r="BN79" s="221"/>
      <c r="BO79" s="221"/>
      <c r="BP79" s="221"/>
      <c r="BQ79" s="221"/>
      <c r="BR79" s="221"/>
      <c r="BS79" s="221"/>
      <c r="BT79" s="221"/>
      <c r="BU79" s="221"/>
      <c r="BV79" s="221"/>
      <c r="BW79" s="221"/>
      <c r="BX79" s="221"/>
      <c r="BY79" s="221"/>
      <c r="BZ79" s="221"/>
      <c r="CA79" s="221"/>
      <c r="CB79" s="221"/>
      <c r="CC79" s="221"/>
      <c r="CD79" s="221"/>
      <c r="CE79" s="221"/>
      <c r="CF79" s="221"/>
      <c r="CG79" s="221"/>
    </row>
    <row r="80" spans="1:8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292"/>
      <c r="BE80" s="221"/>
      <c r="BF80" s="298"/>
      <c r="BG80" s="91"/>
      <c r="BH80" s="221"/>
      <c r="BI80" s="221"/>
      <c r="BJ80" s="221"/>
      <c r="BK80" s="221"/>
      <c r="BL80" s="221"/>
      <c r="BM80" s="221"/>
      <c r="BN80" s="221"/>
      <c r="BO80" s="221"/>
      <c r="BP80" s="221"/>
      <c r="BQ80" s="221"/>
      <c r="BR80" s="221"/>
      <c r="BS80" s="221"/>
      <c r="BT80" s="221"/>
      <c r="BU80" s="221"/>
      <c r="BV80" s="221"/>
      <c r="BW80" s="221"/>
      <c r="BX80" s="221"/>
      <c r="BY80" s="221"/>
      <c r="BZ80" s="221"/>
      <c r="CA80" s="221"/>
      <c r="CB80" s="221"/>
      <c r="CC80" s="221"/>
      <c r="CD80" s="221"/>
      <c r="CE80" s="221"/>
      <c r="CF80" s="221"/>
      <c r="CG80" s="221"/>
    </row>
    <row r="81" spans="1:85">
      <c r="A81" s="67"/>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s="67"/>
      <c r="BB81" s="67"/>
      <c r="BC81" s="67"/>
      <c r="BD81" s="292"/>
      <c r="BE81" s="221"/>
      <c r="BF81" s="298"/>
      <c r="BG81" s="91"/>
      <c r="BH81" s="221"/>
      <c r="BI81" s="221"/>
      <c r="BJ81" s="221"/>
      <c r="BK81" s="221"/>
      <c r="BL81" s="221"/>
      <c r="BM81" s="221"/>
      <c r="BN81" s="221"/>
      <c r="BO81" s="221"/>
      <c r="BP81" s="221"/>
      <c r="BQ81" s="221"/>
      <c r="BR81" s="221"/>
      <c r="BS81" s="221"/>
      <c r="BT81" s="221"/>
      <c r="BU81" s="221"/>
      <c r="BV81" s="221"/>
      <c r="BW81" s="221"/>
      <c r="BX81" s="221"/>
      <c r="BY81" s="221"/>
      <c r="BZ81" s="221"/>
      <c r="CA81" s="221"/>
      <c r="CB81" s="221"/>
      <c r="CC81" s="221"/>
      <c r="CD81" s="221"/>
      <c r="CE81" s="221"/>
      <c r="CF81" s="221"/>
      <c r="CG81" s="221"/>
    </row>
    <row r="82" spans="1:85">
      <c r="A82" s="67"/>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292"/>
      <c r="BE82" s="221"/>
      <c r="BF82" s="298"/>
      <c r="BG82" s="91"/>
      <c r="BH82" s="221"/>
      <c r="BI82" s="221"/>
      <c r="BJ82" s="221"/>
      <c r="BK82" s="221"/>
      <c r="BL82" s="221"/>
      <c r="BM82" s="221"/>
      <c r="BN82" s="221"/>
      <c r="BO82" s="221"/>
      <c r="BP82" s="221"/>
      <c r="BQ82" s="221"/>
      <c r="BR82" s="221"/>
      <c r="BS82" s="221"/>
      <c r="BT82" s="221"/>
      <c r="BU82" s="221"/>
      <c r="BV82" s="221"/>
      <c r="BW82" s="221"/>
      <c r="BX82" s="221"/>
      <c r="BY82" s="221"/>
      <c r="BZ82" s="221"/>
      <c r="CA82" s="221"/>
      <c r="CB82" s="221"/>
      <c r="CC82" s="221"/>
      <c r="CD82" s="221"/>
      <c r="CE82" s="221"/>
      <c r="CF82" s="221"/>
      <c r="CG82" s="221"/>
    </row>
    <row r="83" spans="1:85">
      <c r="A83" s="67"/>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292"/>
      <c r="BE83" s="221"/>
      <c r="BF83" s="298"/>
      <c r="BG83" s="91"/>
      <c r="BH83" s="221"/>
      <c r="BI83" s="221"/>
      <c r="BJ83" s="221"/>
      <c r="BK83" s="221"/>
      <c r="BL83" s="221"/>
      <c r="BM83" s="221"/>
      <c r="BN83" s="221"/>
      <c r="BO83" s="221"/>
      <c r="BP83" s="221"/>
      <c r="BQ83" s="221"/>
      <c r="BR83" s="221"/>
      <c r="BS83" s="221"/>
      <c r="BT83" s="221"/>
      <c r="BU83" s="221"/>
      <c r="BV83" s="221"/>
      <c r="BW83" s="221"/>
      <c r="BX83" s="221"/>
      <c r="BY83" s="221"/>
      <c r="BZ83" s="221"/>
      <c r="CA83" s="221"/>
      <c r="CB83" s="221"/>
      <c r="CC83" s="221"/>
      <c r="CD83" s="221"/>
      <c r="CE83" s="221"/>
      <c r="CF83" s="221"/>
      <c r="CG83" s="221"/>
    </row>
    <row r="84" spans="1:85">
      <c r="A84" s="67"/>
      <c r="B84" s="67"/>
      <c r="C84" s="67"/>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292"/>
      <c r="BE84" s="221"/>
      <c r="BF84" s="298"/>
      <c r="BG84" s="9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c r="CF84" s="221"/>
      <c r="CG84" s="221"/>
    </row>
    <row r="85" spans="1:85">
      <c r="A85" s="67"/>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292"/>
      <c r="BE85" s="221"/>
      <c r="BF85" s="298"/>
      <c r="BG85" s="91"/>
      <c r="BH85" s="221"/>
      <c r="BI85" s="221"/>
      <c r="BJ85" s="221"/>
      <c r="BK85" s="221"/>
      <c r="BL85" s="221"/>
      <c r="BM85" s="221"/>
      <c r="BN85" s="221"/>
      <c r="BO85" s="221"/>
      <c r="BP85" s="221"/>
      <c r="BQ85" s="221"/>
      <c r="BR85" s="221"/>
      <c r="BS85" s="221"/>
      <c r="BT85" s="221"/>
      <c r="BU85" s="221"/>
      <c r="BV85" s="221"/>
      <c r="BW85" s="221"/>
      <c r="BX85" s="221"/>
      <c r="BY85" s="221"/>
      <c r="BZ85" s="221"/>
      <c r="CA85" s="221"/>
      <c r="CB85" s="221"/>
      <c r="CC85" s="221"/>
      <c r="CD85" s="221"/>
      <c r="CE85" s="221"/>
      <c r="CF85" s="221"/>
      <c r="CG85" s="221"/>
    </row>
    <row r="86" spans="1:85">
      <c r="A86" s="67"/>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292"/>
      <c r="BE86" s="221"/>
      <c r="BF86" s="298"/>
      <c r="BG86" s="91"/>
      <c r="BH86" s="221"/>
      <c r="BI86" s="221"/>
      <c r="BJ86" s="221"/>
      <c r="BK86" s="221"/>
      <c r="BL86" s="221"/>
      <c r="BM86" s="221"/>
      <c r="BN86" s="221"/>
      <c r="BO86" s="221"/>
      <c r="BP86" s="221"/>
      <c r="BQ86" s="221"/>
      <c r="BR86" s="221"/>
      <c r="BS86" s="221"/>
      <c r="BT86" s="221"/>
      <c r="BU86" s="221"/>
      <c r="BV86" s="221"/>
      <c r="BW86" s="221"/>
      <c r="BX86" s="221"/>
      <c r="BY86" s="221"/>
      <c r="BZ86" s="221"/>
      <c r="CA86" s="221"/>
      <c r="CB86" s="221"/>
      <c r="CC86" s="221"/>
      <c r="CD86" s="221"/>
      <c r="CE86" s="221"/>
      <c r="CF86" s="221"/>
      <c r="CG86" s="221"/>
    </row>
    <row r="87" spans="1:8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292"/>
      <c r="BE87" s="221"/>
      <c r="BF87" s="298"/>
      <c r="BG87" s="91"/>
      <c r="BH87" s="221"/>
      <c r="BI87" s="221"/>
      <c r="BJ87" s="221"/>
      <c r="BK87" s="221"/>
      <c r="BL87" s="221"/>
      <c r="BM87" s="221"/>
      <c r="BN87" s="221"/>
      <c r="BO87" s="221"/>
      <c r="BP87" s="221"/>
      <c r="BQ87" s="221"/>
      <c r="BR87" s="221"/>
      <c r="BS87" s="221"/>
      <c r="BT87" s="221"/>
      <c r="BU87" s="221"/>
      <c r="BV87" s="221"/>
      <c r="BW87" s="221"/>
      <c r="BX87" s="221"/>
      <c r="BY87" s="221"/>
      <c r="BZ87" s="221"/>
      <c r="CA87" s="221"/>
      <c r="CB87" s="221"/>
      <c r="CC87" s="221"/>
      <c r="CD87" s="221"/>
      <c r="CE87" s="221"/>
      <c r="CF87" s="221"/>
      <c r="CG87" s="221"/>
    </row>
    <row r="88" spans="1:8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292"/>
      <c r="BE88" s="221"/>
      <c r="BF88" s="298"/>
      <c r="BG88" s="91"/>
      <c r="BH88" s="221"/>
      <c r="BI88" s="221"/>
      <c r="BJ88" s="221"/>
      <c r="BK88" s="221"/>
      <c r="BL88" s="221"/>
      <c r="BM88" s="221"/>
      <c r="BN88" s="221"/>
      <c r="BO88" s="221"/>
      <c r="BP88" s="221"/>
      <c r="BQ88" s="221"/>
      <c r="BR88" s="221"/>
      <c r="BS88" s="221"/>
      <c r="BT88" s="221"/>
      <c r="BU88" s="221"/>
      <c r="BV88" s="221"/>
      <c r="BW88" s="221"/>
      <c r="BX88" s="221"/>
      <c r="BY88" s="221"/>
      <c r="BZ88" s="221"/>
      <c r="CA88" s="221"/>
      <c r="CB88" s="221"/>
      <c r="CC88" s="221"/>
      <c r="CD88" s="221"/>
      <c r="CE88" s="221"/>
      <c r="CF88" s="221"/>
      <c r="CG88" s="221"/>
    </row>
    <row r="89" spans="1:8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292"/>
      <c r="BE89" s="221"/>
      <c r="BF89" s="298"/>
      <c r="BG89" s="91"/>
      <c r="BH89" s="221"/>
      <c r="BI89" s="221"/>
      <c r="BJ89" s="221"/>
      <c r="BK89" s="221"/>
      <c r="BL89" s="221"/>
      <c r="BM89" s="221"/>
      <c r="BN89" s="221"/>
      <c r="BO89" s="221"/>
      <c r="BP89" s="221"/>
      <c r="BQ89" s="221"/>
      <c r="BR89" s="221"/>
      <c r="BS89" s="221"/>
      <c r="BT89" s="221"/>
      <c r="BU89" s="221"/>
      <c r="BV89" s="221"/>
      <c r="BW89" s="221"/>
      <c r="BX89" s="221"/>
      <c r="BY89" s="221"/>
      <c r="BZ89" s="221"/>
      <c r="CA89" s="221"/>
      <c r="CB89" s="221"/>
      <c r="CC89" s="221"/>
      <c r="CD89" s="221"/>
      <c r="CE89" s="221"/>
      <c r="CF89" s="221"/>
      <c r="CG89" s="221"/>
    </row>
    <row r="90" spans="1:85">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292"/>
      <c r="BE90" s="221"/>
      <c r="BF90" s="298"/>
      <c r="BG90" s="91"/>
      <c r="BH90" s="221"/>
      <c r="BI90" s="221"/>
      <c r="BJ90" s="221"/>
      <c r="BK90" s="221"/>
      <c r="BL90" s="221"/>
      <c r="BM90" s="221"/>
      <c r="BN90" s="221"/>
      <c r="BO90" s="221"/>
      <c r="BP90" s="221"/>
      <c r="BQ90" s="221"/>
      <c r="BR90" s="221"/>
      <c r="BS90" s="221"/>
      <c r="BT90" s="221"/>
      <c r="BU90" s="221"/>
      <c r="BV90" s="221"/>
      <c r="BW90" s="221"/>
      <c r="BX90" s="221"/>
      <c r="BY90" s="221"/>
      <c r="BZ90" s="221"/>
      <c r="CA90" s="221"/>
      <c r="CB90" s="221"/>
      <c r="CC90" s="221"/>
      <c r="CD90" s="221"/>
      <c r="CE90" s="221"/>
      <c r="CF90" s="221"/>
      <c r="CG90" s="221"/>
    </row>
    <row r="91" spans="1:85">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292"/>
      <c r="BE91" s="221"/>
      <c r="BF91" s="298"/>
      <c r="BG91" s="91"/>
      <c r="BH91" s="221"/>
      <c r="BI91" s="221"/>
      <c r="BJ91" s="221"/>
      <c r="BK91" s="221"/>
      <c r="BL91" s="221"/>
      <c r="BM91" s="221"/>
      <c r="BN91" s="221"/>
      <c r="BO91" s="221"/>
      <c r="BP91" s="221"/>
      <c r="BQ91" s="221"/>
      <c r="BR91" s="221"/>
      <c r="BS91" s="221"/>
      <c r="BT91" s="221"/>
      <c r="BU91" s="221"/>
      <c r="BV91" s="221"/>
      <c r="BW91" s="221"/>
      <c r="BX91" s="221"/>
      <c r="BY91" s="221"/>
      <c r="BZ91" s="221"/>
      <c r="CA91" s="221"/>
      <c r="CB91" s="221"/>
      <c r="CC91" s="221"/>
      <c r="CD91" s="221"/>
      <c r="CE91" s="221"/>
      <c r="CF91" s="221"/>
      <c r="CG91" s="221"/>
    </row>
    <row r="92" spans="1:85">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292"/>
      <c r="BE92" s="221"/>
      <c r="BF92" s="298"/>
      <c r="BG92" s="91"/>
      <c r="BH92" s="221"/>
      <c r="BI92" s="221"/>
      <c r="BJ92" s="221"/>
      <c r="BK92" s="221"/>
      <c r="BL92" s="221"/>
      <c r="BM92" s="221"/>
      <c r="BN92" s="221"/>
      <c r="BO92" s="221"/>
      <c r="BP92" s="221"/>
      <c r="BQ92" s="221"/>
      <c r="BR92" s="221"/>
      <c r="BS92" s="221"/>
      <c r="BT92" s="221"/>
      <c r="BU92" s="221"/>
      <c r="BV92" s="221"/>
      <c r="BW92" s="221"/>
      <c r="BX92" s="221"/>
      <c r="BY92" s="221"/>
      <c r="BZ92" s="221"/>
      <c r="CA92" s="221"/>
      <c r="CB92" s="221"/>
      <c r="CC92" s="221"/>
      <c r="CD92" s="221"/>
      <c r="CE92" s="221"/>
      <c r="CF92" s="221"/>
      <c r="CG92" s="221"/>
    </row>
    <row r="93" spans="1:85">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292"/>
      <c r="BE93" s="221"/>
      <c r="BF93" s="298"/>
      <c r="BG93" s="91"/>
      <c r="BH93" s="221"/>
      <c r="BI93" s="221"/>
      <c r="BJ93" s="221"/>
      <c r="BK93" s="221"/>
      <c r="BL93" s="221"/>
      <c r="BM93" s="221"/>
      <c r="BN93" s="221"/>
      <c r="BO93" s="221"/>
      <c r="BP93" s="221"/>
      <c r="BQ93" s="221"/>
      <c r="BR93" s="221"/>
      <c r="BS93" s="221"/>
      <c r="BT93" s="221"/>
      <c r="BU93" s="221"/>
      <c r="BV93" s="221"/>
      <c r="BW93" s="221"/>
      <c r="BX93" s="221"/>
      <c r="BY93" s="221"/>
      <c r="BZ93" s="221"/>
      <c r="CA93" s="221"/>
      <c r="CB93" s="221"/>
      <c r="CC93" s="221"/>
      <c r="CD93" s="221"/>
      <c r="CE93" s="221"/>
      <c r="CF93" s="221"/>
      <c r="CG93" s="221"/>
    </row>
    <row r="94" spans="1:85">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292"/>
      <c r="BE94" s="221"/>
      <c r="BF94" s="298"/>
      <c r="BG94" s="91"/>
      <c r="BH94" s="221"/>
      <c r="BI94" s="221"/>
      <c r="BJ94" s="221"/>
      <c r="BK94" s="221"/>
      <c r="BL94" s="221"/>
      <c r="BM94" s="221"/>
      <c r="BN94" s="221"/>
      <c r="BO94" s="221"/>
      <c r="BP94" s="221"/>
      <c r="BQ94" s="221"/>
      <c r="BR94" s="221"/>
      <c r="BS94" s="221"/>
      <c r="BT94" s="221"/>
      <c r="BU94" s="221"/>
      <c r="BV94" s="221"/>
      <c r="BW94" s="221"/>
      <c r="BX94" s="221"/>
      <c r="BY94" s="221"/>
      <c r="BZ94" s="221"/>
      <c r="CA94" s="221"/>
      <c r="CB94" s="221"/>
      <c r="CC94" s="221"/>
      <c r="CD94" s="221"/>
      <c r="CE94" s="221"/>
      <c r="CF94" s="221"/>
      <c r="CG94" s="221"/>
    </row>
    <row r="95" spans="1:85">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292"/>
      <c r="BE95" s="221"/>
      <c r="BF95" s="298"/>
      <c r="BG95" s="91"/>
      <c r="BH95" s="221"/>
      <c r="BI95" s="221"/>
      <c r="BJ95" s="221"/>
      <c r="BK95" s="221"/>
      <c r="BL95" s="221"/>
      <c r="BM95" s="221"/>
      <c r="BN95" s="221"/>
      <c r="BO95" s="221"/>
      <c r="BP95" s="221"/>
      <c r="BQ95" s="221"/>
      <c r="BR95" s="221"/>
      <c r="BS95" s="221"/>
      <c r="BT95" s="221"/>
      <c r="BU95" s="221"/>
      <c r="BV95" s="221"/>
      <c r="BW95" s="221"/>
      <c r="BX95" s="221"/>
      <c r="BY95" s="221"/>
      <c r="BZ95" s="221"/>
      <c r="CA95" s="221"/>
      <c r="CB95" s="221"/>
      <c r="CC95" s="221"/>
      <c r="CD95" s="221"/>
      <c r="CE95" s="221"/>
      <c r="CF95" s="221"/>
      <c r="CG95" s="221"/>
    </row>
    <row r="96" spans="1:85">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292"/>
      <c r="BE96" s="221"/>
      <c r="BF96" s="298"/>
      <c r="BG96" s="91"/>
      <c r="BH96" s="221"/>
      <c r="BI96" s="221"/>
      <c r="BJ96" s="221"/>
      <c r="BK96" s="221"/>
      <c r="BL96" s="221"/>
      <c r="BM96" s="221"/>
      <c r="BN96" s="221"/>
      <c r="BO96" s="221"/>
      <c r="BP96" s="221"/>
      <c r="BQ96" s="221"/>
      <c r="BR96" s="221"/>
      <c r="BS96" s="221"/>
      <c r="BT96" s="221"/>
      <c r="BU96" s="221"/>
      <c r="BV96" s="221"/>
      <c r="BW96" s="221"/>
      <c r="BX96" s="221"/>
      <c r="BY96" s="221"/>
      <c r="BZ96" s="221"/>
      <c r="CA96" s="221"/>
      <c r="CB96" s="221"/>
      <c r="CC96" s="221"/>
      <c r="CD96" s="221"/>
      <c r="CE96" s="221"/>
      <c r="CF96" s="221"/>
      <c r="CG96" s="221"/>
    </row>
    <row r="97" spans="1:85">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292"/>
      <c r="BE97" s="221"/>
      <c r="BF97" s="298"/>
      <c r="BG97" s="91"/>
      <c r="BH97" s="221"/>
      <c r="BI97" s="221"/>
      <c r="BJ97" s="221"/>
      <c r="BK97" s="221"/>
      <c r="BL97" s="221"/>
      <c r="BM97" s="221"/>
      <c r="BN97" s="221"/>
      <c r="BO97" s="221"/>
      <c r="BP97" s="221"/>
      <c r="BQ97" s="221"/>
      <c r="BR97" s="221"/>
      <c r="BS97" s="221"/>
      <c r="BT97" s="221"/>
      <c r="BU97" s="221"/>
      <c r="BV97" s="221"/>
      <c r="BW97" s="221"/>
      <c r="BX97" s="221"/>
      <c r="BY97" s="221"/>
      <c r="BZ97" s="221"/>
      <c r="CA97" s="221"/>
      <c r="CB97" s="221"/>
      <c r="CC97" s="221"/>
      <c r="CD97" s="221"/>
      <c r="CE97" s="221"/>
      <c r="CF97" s="221"/>
      <c r="CG97" s="221"/>
    </row>
    <row r="98" spans="1:85">
      <c r="A98" s="67"/>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292"/>
      <c r="BE98" s="221"/>
      <c r="BF98" s="298"/>
      <c r="BG98" s="91"/>
      <c r="BH98" s="221"/>
      <c r="BI98" s="221"/>
      <c r="BJ98" s="221"/>
      <c r="BK98" s="221"/>
      <c r="BL98" s="221"/>
      <c r="BM98" s="221"/>
      <c r="BN98" s="221"/>
      <c r="BO98" s="221"/>
      <c r="BP98" s="221"/>
      <c r="BQ98" s="221"/>
      <c r="BR98" s="221"/>
      <c r="BS98" s="221"/>
      <c r="BT98" s="221"/>
      <c r="BU98" s="221"/>
      <c r="BV98" s="221"/>
      <c r="BW98" s="221"/>
      <c r="BX98" s="221"/>
      <c r="BY98" s="221"/>
      <c r="BZ98" s="221"/>
      <c r="CA98" s="221"/>
      <c r="CB98" s="221"/>
      <c r="CC98" s="221"/>
      <c r="CD98" s="221"/>
      <c r="CE98" s="221"/>
      <c r="CF98" s="221"/>
      <c r="CG98" s="221"/>
    </row>
    <row r="99" spans="1:85">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292"/>
      <c r="BE99" s="221"/>
      <c r="BF99" s="298"/>
      <c r="BG99" s="91"/>
      <c r="BH99" s="221"/>
      <c r="BI99" s="221"/>
      <c r="BJ99" s="221"/>
      <c r="BK99" s="221"/>
      <c r="BL99" s="221"/>
      <c r="BM99" s="221"/>
      <c r="BN99" s="221"/>
      <c r="BO99" s="221"/>
      <c r="BP99" s="221"/>
      <c r="BQ99" s="221"/>
      <c r="BR99" s="221"/>
      <c r="BS99" s="221"/>
      <c r="BT99" s="221"/>
      <c r="BU99" s="221"/>
      <c r="BV99" s="221"/>
      <c r="BW99" s="221"/>
      <c r="BX99" s="221"/>
      <c r="BY99" s="221"/>
      <c r="BZ99" s="221"/>
      <c r="CA99" s="221"/>
      <c r="CB99" s="221"/>
      <c r="CC99" s="221"/>
      <c r="CD99" s="221"/>
      <c r="CE99" s="221"/>
      <c r="CF99" s="221"/>
      <c r="CG99" s="221"/>
    </row>
    <row r="100" spans="1:85">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292"/>
      <c r="BE100" s="221"/>
      <c r="BF100" s="298"/>
      <c r="BG100" s="91"/>
      <c r="BH100" s="221"/>
      <c r="BI100" s="221"/>
      <c r="BJ100" s="221"/>
      <c r="BK100" s="221"/>
      <c r="BL100" s="221"/>
      <c r="BM100" s="221"/>
      <c r="BN100" s="221"/>
      <c r="BO100" s="221"/>
      <c r="BP100" s="221"/>
      <c r="BQ100" s="221"/>
      <c r="BR100" s="221"/>
      <c r="BS100" s="221"/>
      <c r="BT100" s="221"/>
      <c r="BU100" s="221"/>
      <c r="BV100" s="221"/>
      <c r="BW100" s="221"/>
      <c r="BX100" s="221"/>
      <c r="BY100" s="221"/>
      <c r="BZ100" s="221"/>
      <c r="CA100" s="221"/>
      <c r="CB100" s="221"/>
      <c r="CC100" s="221"/>
      <c r="CD100" s="221"/>
      <c r="CE100" s="221"/>
      <c r="CF100" s="221"/>
      <c r="CG100" s="221"/>
    </row>
    <row r="101" spans="1:85">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292"/>
      <c r="BE101" s="221"/>
      <c r="BF101" s="298"/>
      <c r="BG101" s="91"/>
      <c r="BH101" s="221"/>
      <c r="BI101" s="221"/>
      <c r="BJ101" s="221"/>
      <c r="BK101" s="221"/>
      <c r="BL101" s="221"/>
      <c r="BM101" s="221"/>
      <c r="BN101" s="221"/>
      <c r="BO101" s="221"/>
      <c r="BP101" s="221"/>
      <c r="BQ101" s="221"/>
      <c r="BR101" s="221"/>
      <c r="BS101" s="221"/>
      <c r="BT101" s="221"/>
      <c r="BU101" s="221"/>
      <c r="BV101" s="221"/>
      <c r="BW101" s="221"/>
      <c r="BX101" s="221"/>
      <c r="BY101" s="221"/>
      <c r="BZ101" s="221"/>
      <c r="CA101" s="221"/>
      <c r="CB101" s="221"/>
      <c r="CC101" s="221"/>
      <c r="CD101" s="221"/>
      <c r="CE101" s="221"/>
      <c r="CF101" s="221"/>
      <c r="CG101" s="221"/>
    </row>
    <row r="102" spans="1:85">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292"/>
      <c r="BE102" s="221"/>
      <c r="BF102" s="298"/>
      <c r="BG102" s="91"/>
      <c r="BH102" s="221"/>
      <c r="BI102" s="221"/>
      <c r="BJ102" s="221"/>
      <c r="BK102" s="221"/>
      <c r="BL102" s="221"/>
      <c r="BM102" s="221"/>
      <c r="BN102" s="221"/>
      <c r="BO102" s="221"/>
      <c r="BP102" s="221"/>
      <c r="BQ102" s="221"/>
      <c r="BR102" s="221"/>
      <c r="BS102" s="221"/>
      <c r="BT102" s="221"/>
      <c r="BU102" s="221"/>
      <c r="BV102" s="221"/>
      <c r="BW102" s="221"/>
      <c r="BX102" s="221"/>
      <c r="BY102" s="221"/>
      <c r="BZ102" s="221"/>
      <c r="CA102" s="221"/>
      <c r="CB102" s="221"/>
      <c r="CC102" s="221"/>
      <c r="CD102" s="221"/>
      <c r="CE102" s="221"/>
      <c r="CF102" s="221"/>
      <c r="CG102" s="221"/>
    </row>
    <row r="103" spans="1:8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s="67"/>
      <c r="BB103" s="67"/>
      <c r="BC103" s="67"/>
      <c r="BD103" s="292"/>
      <c r="BE103" s="221"/>
      <c r="BF103" s="298"/>
      <c r="BG103" s="91"/>
      <c r="BH103" s="221"/>
      <c r="BI103" s="221"/>
      <c r="BJ103" s="221"/>
      <c r="BK103" s="221"/>
      <c r="BL103" s="221"/>
      <c r="BM103" s="221"/>
      <c r="BN103" s="221"/>
      <c r="BO103" s="221"/>
      <c r="BP103" s="221"/>
      <c r="BQ103" s="221"/>
      <c r="BR103" s="221"/>
      <c r="BS103" s="221"/>
      <c r="BT103" s="221"/>
      <c r="BU103" s="221"/>
      <c r="BV103" s="221"/>
      <c r="BW103" s="221"/>
      <c r="BX103" s="221"/>
      <c r="BY103" s="221"/>
      <c r="BZ103" s="221"/>
      <c r="CA103" s="221"/>
      <c r="CB103" s="221"/>
      <c r="CC103" s="221"/>
      <c r="CD103" s="221"/>
      <c r="CE103" s="221"/>
      <c r="CF103" s="221"/>
      <c r="CG103" s="221"/>
    </row>
    <row r="104" spans="1:8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292"/>
      <c r="BE104" s="221"/>
      <c r="BF104" s="298"/>
      <c r="BG104" s="9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row>
    <row r="105" spans="1:85">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s="67"/>
      <c r="BB105" s="67"/>
      <c r="BC105" s="67"/>
      <c r="BD105" s="292"/>
      <c r="BE105" s="221"/>
      <c r="BF105" s="298"/>
      <c r="BG105" s="91"/>
      <c r="BH105" s="221"/>
      <c r="BI105" s="221"/>
      <c r="BJ105" s="221"/>
      <c r="BK105" s="221"/>
      <c r="BL105" s="221"/>
      <c r="BM105" s="221"/>
      <c r="BN105" s="221"/>
      <c r="BO105" s="221"/>
      <c r="BP105" s="221"/>
      <c r="BQ105" s="221"/>
      <c r="BR105" s="221"/>
      <c r="BS105" s="221"/>
      <c r="BT105" s="221"/>
      <c r="BU105" s="221"/>
      <c r="BV105" s="221"/>
      <c r="BW105" s="221"/>
      <c r="BX105" s="221"/>
      <c r="BY105" s="221"/>
      <c r="BZ105" s="221"/>
      <c r="CA105" s="221"/>
      <c r="CB105" s="221"/>
      <c r="CC105" s="221"/>
      <c r="CD105" s="221"/>
      <c r="CE105" s="221"/>
      <c r="CF105" s="221"/>
      <c r="CG105" s="221"/>
    </row>
    <row r="106" spans="1:8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292"/>
      <c r="BE106" s="221"/>
      <c r="BF106" s="298"/>
      <c r="BG106" s="91"/>
      <c r="BH106" s="221"/>
      <c r="BI106" s="221"/>
      <c r="BJ106" s="221"/>
      <c r="BK106" s="221"/>
      <c r="BL106" s="221"/>
      <c r="BM106" s="221"/>
      <c r="BN106" s="221"/>
      <c r="BO106" s="221"/>
      <c r="BP106" s="221"/>
      <c r="BQ106" s="221"/>
      <c r="BR106" s="221"/>
      <c r="BS106" s="221"/>
      <c r="BT106" s="221"/>
      <c r="BU106" s="221"/>
      <c r="BV106" s="221"/>
      <c r="BW106" s="221"/>
      <c r="BX106" s="221"/>
      <c r="BY106" s="221"/>
      <c r="BZ106" s="221"/>
      <c r="CA106" s="221"/>
      <c r="CB106" s="221"/>
      <c r="CC106" s="221"/>
      <c r="CD106" s="221"/>
      <c r="CE106" s="221"/>
      <c r="CF106" s="221"/>
      <c r="CG106" s="221"/>
    </row>
    <row r="107" spans="1:85">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292"/>
      <c r="BE107" s="221"/>
      <c r="BF107" s="298"/>
      <c r="BG107" s="9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row>
    <row r="108" spans="1:85">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c r="AY108" s="67"/>
      <c r="AZ108" s="67"/>
      <c r="BA108" s="67"/>
      <c r="BB108" s="67"/>
      <c r="BC108" s="67"/>
      <c r="BD108" s="292"/>
      <c r="BE108" s="221"/>
      <c r="BF108" s="298"/>
      <c r="BG108" s="91"/>
      <c r="BH108" s="221"/>
      <c r="BI108" s="221"/>
      <c r="BJ108" s="221"/>
      <c r="BK108" s="221"/>
      <c r="BL108" s="221"/>
      <c r="BM108" s="221"/>
      <c r="BN108" s="221"/>
      <c r="BO108" s="221"/>
      <c r="BP108" s="221"/>
      <c r="BQ108" s="221"/>
      <c r="BR108" s="221"/>
      <c r="BS108" s="221"/>
      <c r="BT108" s="221"/>
      <c r="BU108" s="221"/>
      <c r="BV108" s="221"/>
      <c r="BW108" s="221"/>
      <c r="BX108" s="221"/>
      <c r="BY108" s="221"/>
      <c r="BZ108" s="221"/>
      <c r="CA108" s="221"/>
      <c r="CB108" s="221"/>
      <c r="CC108" s="221"/>
      <c r="CD108" s="221"/>
      <c r="CE108" s="221"/>
      <c r="CF108" s="221"/>
      <c r="CG108" s="221"/>
    </row>
    <row r="109" spans="1:85">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c r="AY109" s="67"/>
      <c r="AZ109" s="67"/>
      <c r="BA109" s="67"/>
      <c r="BB109" s="67"/>
      <c r="BC109" s="67"/>
      <c r="BD109" s="292"/>
      <c r="BE109" s="221"/>
      <c r="BF109" s="298"/>
      <c r="BG109" s="91"/>
      <c r="BH109" s="221"/>
      <c r="BI109" s="221"/>
      <c r="BJ109" s="221"/>
      <c r="BK109" s="221"/>
      <c r="BL109" s="221"/>
      <c r="BM109" s="221"/>
      <c r="BN109" s="221"/>
      <c r="BO109" s="221"/>
      <c r="BP109" s="221"/>
      <c r="BQ109" s="221"/>
      <c r="BR109" s="221"/>
      <c r="BS109" s="221"/>
      <c r="BT109" s="221"/>
      <c r="BU109" s="221"/>
      <c r="BV109" s="221"/>
      <c r="BW109" s="221"/>
      <c r="BX109" s="221"/>
      <c r="BY109" s="221"/>
      <c r="BZ109" s="221"/>
      <c r="CA109" s="221"/>
      <c r="CB109" s="221"/>
      <c r="CC109" s="221"/>
      <c r="CD109" s="221"/>
      <c r="CE109" s="221"/>
      <c r="CF109" s="221"/>
      <c r="CG109" s="221"/>
    </row>
    <row r="110" spans="1:85">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c r="AY110" s="67"/>
      <c r="AZ110" s="67"/>
      <c r="BA110" s="67"/>
      <c r="BB110" s="67"/>
      <c r="BC110" s="67"/>
      <c r="BD110" s="292"/>
      <c r="BE110" s="221"/>
      <c r="BF110" s="298"/>
      <c r="BG110" s="91"/>
      <c r="BH110" s="221"/>
      <c r="BI110" s="221"/>
      <c r="BJ110" s="221"/>
      <c r="BK110" s="221"/>
      <c r="BL110" s="221"/>
      <c r="BM110" s="221"/>
      <c r="BN110" s="221"/>
      <c r="BO110" s="221"/>
      <c r="BP110" s="221"/>
      <c r="BQ110" s="221"/>
      <c r="BR110" s="221"/>
      <c r="BS110" s="221"/>
      <c r="BT110" s="221"/>
      <c r="BU110" s="221"/>
      <c r="BV110" s="221"/>
      <c r="BW110" s="221"/>
      <c r="BX110" s="221"/>
      <c r="BY110" s="221"/>
      <c r="BZ110" s="221"/>
      <c r="CA110" s="221"/>
      <c r="CB110" s="221"/>
      <c r="CC110" s="221"/>
      <c r="CD110" s="221"/>
      <c r="CE110" s="221"/>
      <c r="CF110" s="221"/>
      <c r="CG110" s="221"/>
    </row>
    <row r="111" spans="1:85">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c r="AY111" s="67"/>
      <c r="AZ111" s="67"/>
      <c r="BA111" s="67"/>
      <c r="BB111" s="67"/>
      <c r="BC111" s="67"/>
      <c r="BD111" s="292"/>
      <c r="BE111" s="221"/>
      <c r="BF111" s="298"/>
      <c r="BG111" s="91"/>
      <c r="BH111" s="221"/>
      <c r="BI111" s="221"/>
      <c r="BJ111" s="221"/>
      <c r="BK111" s="221"/>
      <c r="BL111" s="221"/>
      <c r="BM111" s="221"/>
      <c r="BN111" s="221"/>
      <c r="BO111" s="221"/>
      <c r="BP111" s="221"/>
      <c r="BQ111" s="221"/>
      <c r="BR111" s="221"/>
      <c r="BS111" s="221"/>
      <c r="BT111" s="221"/>
      <c r="BU111" s="221"/>
      <c r="BV111" s="221"/>
      <c r="BW111" s="221"/>
      <c r="BX111" s="221"/>
      <c r="BY111" s="221"/>
      <c r="BZ111" s="221"/>
      <c r="CA111" s="221"/>
      <c r="CB111" s="221"/>
      <c r="CC111" s="221"/>
      <c r="CD111" s="221"/>
      <c r="CE111" s="221"/>
      <c r="CF111" s="221"/>
      <c r="CG111" s="221"/>
    </row>
    <row r="112" spans="1:85">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292"/>
      <c r="BE112" s="221"/>
      <c r="BF112" s="298"/>
      <c r="BG112" s="91"/>
      <c r="BH112" s="221"/>
      <c r="BI112" s="221"/>
      <c r="BJ112" s="221"/>
      <c r="BK112" s="221"/>
      <c r="BL112" s="221"/>
      <c r="BM112" s="221"/>
      <c r="BN112" s="221"/>
      <c r="BO112" s="221"/>
      <c r="BP112" s="221"/>
      <c r="BQ112" s="221"/>
      <c r="BR112" s="221"/>
      <c r="BS112" s="221"/>
      <c r="BT112" s="221"/>
      <c r="BU112" s="221"/>
      <c r="BV112" s="221"/>
      <c r="BW112" s="221"/>
      <c r="BX112" s="221"/>
      <c r="BY112" s="221"/>
      <c r="BZ112" s="221"/>
      <c r="CA112" s="221"/>
      <c r="CB112" s="221"/>
      <c r="CC112" s="221"/>
      <c r="CD112" s="221"/>
      <c r="CE112" s="221"/>
      <c r="CF112" s="221"/>
      <c r="CG112" s="221"/>
    </row>
    <row r="113" spans="1:85">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292"/>
      <c r="BE113" s="221"/>
      <c r="BF113" s="298"/>
      <c r="BG113" s="91"/>
      <c r="BH113" s="221"/>
      <c r="BI113" s="221"/>
      <c r="BJ113" s="221"/>
      <c r="BK113" s="221"/>
      <c r="BL113" s="221"/>
      <c r="BM113" s="221"/>
      <c r="BN113" s="221"/>
      <c r="BO113" s="221"/>
      <c r="BP113" s="221"/>
      <c r="BQ113" s="221"/>
      <c r="BR113" s="221"/>
      <c r="BS113" s="221"/>
      <c r="BT113" s="221"/>
      <c r="BU113" s="221"/>
      <c r="BV113" s="221"/>
      <c r="BW113" s="221"/>
      <c r="BX113" s="221"/>
      <c r="BY113" s="221"/>
      <c r="BZ113" s="221"/>
      <c r="CA113" s="221"/>
      <c r="CB113" s="221"/>
      <c r="CC113" s="221"/>
      <c r="CD113" s="221"/>
      <c r="CE113" s="221"/>
      <c r="CF113" s="221"/>
      <c r="CG113" s="221"/>
    </row>
    <row r="114" spans="1:85">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292"/>
      <c r="BE114" s="221"/>
      <c r="BF114" s="298"/>
      <c r="BG114" s="91"/>
      <c r="BH114" s="221"/>
      <c r="BI114" s="221"/>
      <c r="BJ114" s="221"/>
      <c r="BK114" s="221"/>
      <c r="BL114" s="221"/>
      <c r="BM114" s="221"/>
      <c r="BN114" s="221"/>
      <c r="BO114" s="221"/>
      <c r="BP114" s="221"/>
      <c r="BQ114" s="221"/>
      <c r="BR114" s="221"/>
      <c r="BS114" s="221"/>
      <c r="BT114" s="221"/>
      <c r="BU114" s="221"/>
      <c r="BV114" s="221"/>
      <c r="BW114" s="221"/>
      <c r="BX114" s="221"/>
      <c r="BY114" s="221"/>
      <c r="BZ114" s="221"/>
      <c r="CA114" s="221"/>
      <c r="CB114" s="221"/>
      <c r="CC114" s="221"/>
      <c r="CD114" s="221"/>
      <c r="CE114" s="221"/>
      <c r="CF114" s="221"/>
      <c r="CG114" s="221"/>
    </row>
    <row r="115" spans="1:85">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292"/>
      <c r="BE115" s="221"/>
      <c r="BF115" s="298"/>
      <c r="BG115" s="91"/>
      <c r="BH115" s="221"/>
      <c r="BI115" s="221"/>
      <c r="BJ115" s="221"/>
      <c r="BK115" s="221"/>
      <c r="BL115" s="221"/>
      <c r="BM115" s="221"/>
      <c r="BN115" s="221"/>
      <c r="BO115" s="221"/>
      <c r="BP115" s="221"/>
      <c r="BQ115" s="221"/>
      <c r="BR115" s="221"/>
      <c r="BS115" s="221"/>
      <c r="BT115" s="221"/>
      <c r="BU115" s="221"/>
      <c r="BV115" s="221"/>
      <c r="BW115" s="221"/>
      <c r="BX115" s="221"/>
      <c r="BY115" s="221"/>
      <c r="BZ115" s="221"/>
      <c r="CA115" s="221"/>
      <c r="CB115" s="221"/>
      <c r="CC115" s="221"/>
      <c r="CD115" s="221"/>
      <c r="CE115" s="221"/>
      <c r="CF115" s="221"/>
      <c r="CG115" s="221"/>
    </row>
    <row r="116" spans="1:85">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292"/>
      <c r="BE116" s="221"/>
      <c r="BF116" s="298"/>
      <c r="BG116" s="9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row>
    <row r="117" spans="1:85">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292"/>
      <c r="BE117" s="221"/>
      <c r="BF117" s="298"/>
      <c r="BG117" s="91"/>
      <c r="BH117" s="221"/>
      <c r="BI117" s="221"/>
      <c r="BJ117" s="221"/>
      <c r="BK117" s="221"/>
      <c r="BL117" s="221"/>
      <c r="BM117" s="221"/>
      <c r="BN117" s="221"/>
      <c r="BO117" s="221"/>
      <c r="BP117" s="221"/>
      <c r="BQ117" s="221"/>
      <c r="BR117" s="221"/>
      <c r="BS117" s="221"/>
      <c r="BT117" s="221"/>
      <c r="BU117" s="221"/>
      <c r="BV117" s="221"/>
      <c r="BW117" s="221"/>
      <c r="BX117" s="221"/>
      <c r="BY117" s="221"/>
      <c r="BZ117" s="221"/>
      <c r="CA117" s="221"/>
      <c r="CB117" s="221"/>
      <c r="CC117" s="221"/>
      <c r="CD117" s="221"/>
      <c r="CE117" s="221"/>
      <c r="CF117" s="221"/>
      <c r="CG117" s="221"/>
    </row>
    <row r="118" spans="1:85">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c r="AY118" s="67"/>
      <c r="AZ118" s="67"/>
      <c r="BA118" s="67"/>
      <c r="BB118" s="67"/>
      <c r="BC118" s="67"/>
      <c r="BD118" s="292"/>
      <c r="BE118" s="221"/>
      <c r="BF118" s="298"/>
      <c r="BG118" s="91"/>
      <c r="BH118" s="221"/>
      <c r="BI118" s="221"/>
      <c r="BJ118" s="221"/>
      <c r="BK118" s="221"/>
      <c r="BL118" s="221"/>
      <c r="BM118" s="221"/>
      <c r="BN118" s="221"/>
      <c r="BO118" s="221"/>
      <c r="BP118" s="221"/>
      <c r="BQ118" s="221"/>
      <c r="BR118" s="221"/>
      <c r="BS118" s="221"/>
      <c r="BT118" s="221"/>
      <c r="BU118" s="221"/>
      <c r="BV118" s="221"/>
      <c r="BW118" s="221"/>
      <c r="BX118" s="221"/>
      <c r="BY118" s="221"/>
      <c r="BZ118" s="221"/>
      <c r="CA118" s="221"/>
      <c r="CB118" s="221"/>
      <c r="CC118" s="221"/>
      <c r="CD118" s="221"/>
      <c r="CE118" s="221"/>
      <c r="CF118" s="221"/>
      <c r="CG118" s="221"/>
    </row>
    <row r="119" spans="1:85">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292"/>
      <c r="BE119" s="221"/>
      <c r="BF119" s="298"/>
      <c r="BG119" s="91"/>
      <c r="BH119" s="221"/>
      <c r="BI119" s="221"/>
      <c r="BJ119" s="221"/>
      <c r="BK119" s="221"/>
      <c r="BL119" s="221"/>
      <c r="BM119" s="221"/>
      <c r="BN119" s="221"/>
      <c r="BO119" s="221"/>
      <c r="BP119" s="221"/>
      <c r="BQ119" s="221"/>
      <c r="BR119" s="221"/>
      <c r="BS119" s="221"/>
      <c r="BT119" s="221"/>
      <c r="BU119" s="221"/>
      <c r="BV119" s="221"/>
      <c r="BW119" s="221"/>
      <c r="BX119" s="221"/>
      <c r="BY119" s="221"/>
      <c r="BZ119" s="221"/>
      <c r="CA119" s="221"/>
      <c r="CB119" s="221"/>
      <c r="CC119" s="221"/>
      <c r="CD119" s="221"/>
      <c r="CE119" s="221"/>
      <c r="CF119" s="221"/>
      <c r="CG119" s="221"/>
    </row>
    <row r="120" spans="1:85">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292"/>
      <c r="BE120" s="221"/>
      <c r="BF120" s="298"/>
      <c r="BG120" s="91"/>
      <c r="BH120" s="221"/>
      <c r="BI120" s="221"/>
      <c r="BJ120" s="221"/>
      <c r="BK120" s="221"/>
      <c r="BL120" s="221"/>
      <c r="BM120" s="221"/>
      <c r="BN120" s="221"/>
      <c r="BO120" s="221"/>
      <c r="BP120" s="221"/>
      <c r="BQ120" s="221"/>
      <c r="BR120" s="221"/>
      <c r="BS120" s="221"/>
      <c r="BT120" s="221"/>
      <c r="BU120" s="221"/>
      <c r="BV120" s="221"/>
      <c r="BW120" s="221"/>
      <c r="BX120" s="221"/>
      <c r="BY120" s="221"/>
      <c r="BZ120" s="221"/>
      <c r="CA120" s="221"/>
      <c r="CB120" s="221"/>
      <c r="CC120" s="221"/>
      <c r="CD120" s="221"/>
      <c r="CE120" s="221"/>
      <c r="CF120" s="221"/>
      <c r="CG120" s="221"/>
    </row>
    <row r="121" spans="1:85">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292"/>
      <c r="BE121" s="221"/>
      <c r="BF121" s="298"/>
      <c r="BG121" s="9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row>
    <row r="122" spans="1:85">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292"/>
      <c r="BE122" s="221"/>
      <c r="BF122" s="298"/>
      <c r="BG122" s="91"/>
      <c r="BH122" s="221"/>
      <c r="BI122" s="221"/>
      <c r="BJ122" s="221"/>
      <c r="BK122" s="221"/>
      <c r="BL122" s="221"/>
      <c r="BM122" s="221"/>
      <c r="BN122" s="221"/>
      <c r="BO122" s="221"/>
      <c r="BP122" s="221"/>
      <c r="BQ122" s="221"/>
      <c r="BR122" s="221"/>
      <c r="BS122" s="221"/>
      <c r="BT122" s="221"/>
      <c r="BU122" s="221"/>
      <c r="BV122" s="221"/>
      <c r="BW122" s="221"/>
      <c r="BX122" s="221"/>
      <c r="BY122" s="221"/>
      <c r="BZ122" s="221"/>
      <c r="CA122" s="221"/>
      <c r="CB122" s="221"/>
      <c r="CC122" s="221"/>
      <c r="CD122" s="221"/>
      <c r="CE122" s="221"/>
      <c r="CF122" s="221"/>
      <c r="CG122" s="221"/>
    </row>
    <row r="123" spans="1:85">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292"/>
      <c r="BE123" s="221"/>
      <c r="BF123" s="298"/>
      <c r="BG123" s="91"/>
      <c r="BH123" s="221"/>
      <c r="BI123" s="221"/>
      <c r="BJ123" s="221"/>
      <c r="BK123" s="221"/>
      <c r="BL123" s="221"/>
      <c r="BM123" s="221"/>
      <c r="BN123" s="221"/>
      <c r="BO123" s="221"/>
      <c r="BP123" s="221"/>
      <c r="BQ123" s="221"/>
      <c r="BR123" s="221"/>
      <c r="BS123" s="221"/>
      <c r="BT123" s="221"/>
      <c r="BU123" s="221"/>
      <c r="BV123" s="221"/>
      <c r="BW123" s="221"/>
      <c r="BX123" s="221"/>
      <c r="BY123" s="221"/>
      <c r="BZ123" s="221"/>
      <c r="CA123" s="221"/>
      <c r="CB123" s="221"/>
      <c r="CC123" s="221"/>
      <c r="CD123" s="221"/>
      <c r="CE123" s="221"/>
      <c r="CF123" s="221"/>
      <c r="CG123" s="221"/>
    </row>
    <row r="124" spans="1:85">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292"/>
      <c r="BE124" s="221"/>
      <c r="BF124" s="298"/>
      <c r="BG124" s="91"/>
      <c r="BH124" s="221"/>
      <c r="BI124" s="221"/>
      <c r="BJ124" s="221"/>
      <c r="BK124" s="221"/>
      <c r="BL124" s="221"/>
      <c r="BM124" s="221"/>
      <c r="BN124" s="221"/>
      <c r="BO124" s="221"/>
      <c r="BP124" s="221"/>
      <c r="BQ124" s="221"/>
      <c r="BR124" s="221"/>
      <c r="BS124" s="221"/>
      <c r="BT124" s="221"/>
      <c r="BU124" s="221"/>
      <c r="BV124" s="221"/>
      <c r="BW124" s="221"/>
      <c r="BX124" s="221"/>
      <c r="BY124" s="221"/>
      <c r="BZ124" s="221"/>
      <c r="CA124" s="221"/>
      <c r="CB124" s="221"/>
      <c r="CC124" s="221"/>
      <c r="CD124" s="221"/>
      <c r="CE124" s="221"/>
      <c r="CF124" s="221"/>
      <c r="CG124" s="221"/>
    </row>
    <row r="125" spans="1:85">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292"/>
      <c r="BE125" s="221"/>
      <c r="BF125" s="298"/>
      <c r="BG125" s="91"/>
      <c r="BH125" s="221"/>
      <c r="BI125" s="221"/>
      <c r="BJ125" s="221"/>
      <c r="BK125" s="221"/>
      <c r="BL125" s="221"/>
      <c r="BM125" s="221"/>
      <c r="BN125" s="221"/>
      <c r="BO125" s="221"/>
      <c r="BP125" s="221"/>
      <c r="BQ125" s="221"/>
      <c r="BR125" s="221"/>
      <c r="BS125" s="221"/>
      <c r="BT125" s="221"/>
      <c r="BU125" s="221"/>
      <c r="BV125" s="221"/>
      <c r="BW125" s="221"/>
      <c r="BX125" s="221"/>
      <c r="BY125" s="221"/>
      <c r="BZ125" s="221"/>
      <c r="CA125" s="221"/>
      <c r="CB125" s="221"/>
      <c r="CC125" s="221"/>
      <c r="CD125" s="221"/>
      <c r="CE125" s="221"/>
      <c r="CF125" s="221"/>
      <c r="CG125" s="221"/>
    </row>
    <row r="126" spans="1:85">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c r="AY126" s="67"/>
      <c r="AZ126" s="67"/>
      <c r="BA126" s="67"/>
      <c r="BB126" s="67"/>
      <c r="BC126" s="67"/>
      <c r="BD126" s="292"/>
      <c r="BE126" s="221"/>
      <c r="BF126" s="298"/>
      <c r="BG126" s="9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1"/>
      <c r="CE126" s="221"/>
      <c r="CF126" s="221"/>
      <c r="CG126" s="221"/>
    </row>
    <row r="127" spans="1:85">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292"/>
      <c r="BE127" s="221"/>
      <c r="BF127" s="298"/>
      <c r="BG127" s="91"/>
      <c r="BH127" s="221"/>
      <c r="BI127" s="221"/>
      <c r="BJ127" s="221"/>
      <c r="BK127" s="221"/>
      <c r="BL127" s="221"/>
      <c r="BM127" s="221"/>
      <c r="BN127" s="221"/>
      <c r="BO127" s="221"/>
      <c r="BP127" s="221"/>
      <c r="BQ127" s="221"/>
      <c r="BR127" s="221"/>
      <c r="BS127" s="221"/>
      <c r="BT127" s="221"/>
      <c r="BU127" s="221"/>
      <c r="BV127" s="221"/>
      <c r="BW127" s="221"/>
      <c r="BX127" s="221"/>
      <c r="BY127" s="221"/>
      <c r="BZ127" s="221"/>
      <c r="CA127" s="221"/>
      <c r="CB127" s="221"/>
      <c r="CC127" s="221"/>
      <c r="CD127" s="221"/>
      <c r="CE127" s="221"/>
      <c r="CF127" s="221"/>
      <c r="CG127" s="221"/>
    </row>
    <row r="128" spans="1:85">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292"/>
      <c r="BE128" s="221"/>
      <c r="BF128" s="298"/>
      <c r="BG128" s="91"/>
      <c r="BH128" s="221"/>
      <c r="BI128" s="221"/>
      <c r="BJ128" s="221"/>
      <c r="BK128" s="221"/>
      <c r="BL128" s="221"/>
      <c r="BM128" s="221"/>
      <c r="BN128" s="221"/>
      <c r="BO128" s="221"/>
      <c r="BP128" s="221"/>
      <c r="BQ128" s="221"/>
      <c r="BR128" s="221"/>
      <c r="BS128" s="221"/>
      <c r="BT128" s="221"/>
      <c r="BU128" s="221"/>
      <c r="BV128" s="221"/>
      <c r="BW128" s="221"/>
      <c r="BX128" s="221"/>
      <c r="BY128" s="221"/>
      <c r="BZ128" s="221"/>
      <c r="CA128" s="221"/>
      <c r="CB128" s="221"/>
      <c r="CC128" s="221"/>
      <c r="CD128" s="221"/>
      <c r="CE128" s="221"/>
      <c r="CF128" s="221"/>
      <c r="CG128" s="221"/>
    </row>
    <row r="129" spans="1:85">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292"/>
      <c r="BE129" s="221"/>
      <c r="BF129" s="298"/>
      <c r="BG129" s="91"/>
      <c r="BH129" s="221"/>
      <c r="BI129" s="221"/>
      <c r="BJ129" s="221"/>
      <c r="BK129" s="221"/>
      <c r="BL129" s="221"/>
      <c r="BM129" s="221"/>
      <c r="BN129" s="221"/>
      <c r="BO129" s="221"/>
      <c r="BP129" s="221"/>
      <c r="BQ129" s="221"/>
      <c r="BR129" s="221"/>
      <c r="BS129" s="221"/>
      <c r="BT129" s="221"/>
      <c r="BU129" s="221"/>
      <c r="BV129" s="221"/>
      <c r="BW129" s="221"/>
      <c r="BX129" s="221"/>
      <c r="BY129" s="221"/>
      <c r="BZ129" s="221"/>
      <c r="CA129" s="221"/>
      <c r="CB129" s="221"/>
      <c r="CC129" s="221"/>
      <c r="CD129" s="221"/>
      <c r="CE129" s="221"/>
      <c r="CF129" s="221"/>
      <c r="CG129" s="221"/>
    </row>
    <row r="130" spans="1:85">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292"/>
      <c r="BE130" s="221"/>
      <c r="BF130" s="298"/>
      <c r="BG130" s="91"/>
      <c r="BH130" s="221"/>
      <c r="BI130" s="221"/>
      <c r="BJ130" s="221"/>
      <c r="BK130" s="221"/>
      <c r="BL130" s="221"/>
      <c r="BM130" s="221"/>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row>
    <row r="131" spans="1:85">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292"/>
      <c r="BE131" s="221"/>
      <c r="BF131" s="298"/>
      <c r="BG131" s="91"/>
      <c r="BH131" s="221"/>
      <c r="BI131" s="221"/>
      <c r="BJ131" s="221"/>
      <c r="BK131" s="221"/>
      <c r="BL131" s="221"/>
      <c r="BM131" s="221"/>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row>
    <row r="132" spans="1:85">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292"/>
      <c r="BE132" s="221"/>
      <c r="BF132" s="298"/>
      <c r="BG132" s="9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row>
    <row r="133" spans="1:85">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67"/>
      <c r="AN133" s="67"/>
      <c r="AO133" s="67"/>
      <c r="AP133" s="67"/>
      <c r="AQ133" s="67"/>
      <c r="AR133" s="67"/>
      <c r="AS133" s="67"/>
      <c r="AT133" s="67"/>
      <c r="AU133" s="67"/>
      <c r="AV133" s="67"/>
      <c r="AW133" s="67"/>
      <c r="AX133" s="67"/>
      <c r="AY133" s="67"/>
      <c r="AZ133" s="67"/>
      <c r="BA133" s="67"/>
      <c r="BB133" s="67"/>
      <c r="BC133" s="67"/>
      <c r="BD133" s="292"/>
      <c r="BE133" s="221"/>
      <c r="BF133" s="298"/>
      <c r="BG133" s="91"/>
      <c r="BH133" s="221"/>
      <c r="BI133" s="221"/>
      <c r="BJ133" s="221"/>
      <c r="BK133" s="221"/>
      <c r="BL133" s="221"/>
      <c r="BM133" s="221"/>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row>
    <row r="134" spans="1:8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292"/>
      <c r="BE134" s="221"/>
      <c r="BF134" s="298"/>
      <c r="BG134" s="9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row>
    <row r="135" spans="1:85">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292"/>
      <c r="BE135" s="221"/>
      <c r="BF135" s="298"/>
      <c r="BG135" s="91"/>
      <c r="BH135" s="221"/>
      <c r="BI135" s="221"/>
      <c r="BJ135" s="221"/>
      <c r="BK135" s="221"/>
      <c r="BL135" s="221"/>
      <c r="BM135" s="221"/>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row>
    <row r="136" spans="1:85">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292"/>
      <c r="BE136" s="221"/>
      <c r="BF136" s="298"/>
      <c r="BG136" s="91"/>
      <c r="BH136" s="221"/>
      <c r="BI136" s="221"/>
      <c r="BJ136" s="221"/>
      <c r="BK136" s="221"/>
      <c r="BL136" s="221"/>
      <c r="BM136" s="221"/>
      <c r="BN136" s="221"/>
      <c r="BO136" s="221"/>
      <c r="BP136" s="221"/>
      <c r="BQ136" s="221"/>
      <c r="BR136" s="221"/>
      <c r="BS136" s="221"/>
      <c r="BT136" s="221"/>
      <c r="BU136" s="221"/>
      <c r="BV136" s="221"/>
      <c r="BW136" s="221"/>
      <c r="BX136" s="221"/>
      <c r="BY136" s="221"/>
      <c r="BZ136" s="221"/>
      <c r="CA136" s="221"/>
      <c r="CB136" s="221"/>
      <c r="CC136" s="221"/>
      <c r="CD136" s="221"/>
      <c r="CE136" s="221"/>
      <c r="CF136" s="221"/>
      <c r="CG136" s="221"/>
    </row>
    <row r="137" spans="1:85">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292"/>
      <c r="BE137" s="221"/>
      <c r="BF137" s="298"/>
      <c r="BG137" s="9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row>
    <row r="138" spans="1:85">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292"/>
      <c r="BE138" s="221"/>
      <c r="BF138" s="298"/>
      <c r="BG138" s="91"/>
      <c r="BH138" s="221"/>
      <c r="BI138" s="221"/>
      <c r="BJ138" s="221"/>
      <c r="BK138" s="221"/>
      <c r="BL138" s="221"/>
      <c r="BM138" s="221"/>
      <c r="BN138" s="221"/>
      <c r="BO138" s="221"/>
      <c r="BP138" s="221"/>
      <c r="BQ138" s="221"/>
      <c r="BR138" s="221"/>
      <c r="BS138" s="221"/>
      <c r="BT138" s="221"/>
      <c r="BU138" s="221"/>
      <c r="BV138" s="221"/>
      <c r="BW138" s="221"/>
      <c r="BX138" s="221"/>
      <c r="BY138" s="221"/>
      <c r="BZ138" s="221"/>
      <c r="CA138" s="221"/>
      <c r="CB138" s="221"/>
      <c r="CC138" s="221"/>
      <c r="CD138" s="221"/>
      <c r="CE138" s="221"/>
      <c r="CF138" s="221"/>
      <c r="CG138" s="221"/>
    </row>
    <row r="139" spans="1:85">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292"/>
      <c r="BE139" s="221"/>
      <c r="BF139" s="298"/>
      <c r="BG139" s="91"/>
      <c r="BH139" s="221"/>
      <c r="BI139" s="221"/>
      <c r="BJ139" s="221"/>
      <c r="BK139" s="221"/>
      <c r="BL139" s="221"/>
      <c r="BM139" s="221"/>
      <c r="BN139" s="221"/>
      <c r="BO139" s="221"/>
      <c r="BP139" s="221"/>
      <c r="BQ139" s="221"/>
      <c r="BR139" s="221"/>
      <c r="BS139" s="221"/>
      <c r="BT139" s="221"/>
      <c r="BU139" s="221"/>
      <c r="BV139" s="221"/>
      <c r="BW139" s="221"/>
      <c r="BX139" s="221"/>
      <c r="BY139" s="221"/>
      <c r="BZ139" s="221"/>
      <c r="CA139" s="221"/>
      <c r="CB139" s="221"/>
      <c r="CC139" s="221"/>
      <c r="CD139" s="221"/>
      <c r="CE139" s="221"/>
      <c r="CF139" s="221"/>
      <c r="CG139" s="221"/>
    </row>
    <row r="140" spans="1:85">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7"/>
      <c r="AK140" s="67"/>
      <c r="AL140" s="67"/>
      <c r="AM140" s="67"/>
      <c r="AN140" s="67"/>
      <c r="AO140" s="67"/>
      <c r="AP140" s="67"/>
      <c r="AQ140" s="67"/>
      <c r="AR140" s="67"/>
      <c r="AS140" s="67"/>
      <c r="AT140" s="67"/>
      <c r="AU140" s="67"/>
      <c r="AV140" s="67"/>
      <c r="AW140" s="67"/>
      <c r="AX140" s="67"/>
      <c r="AY140" s="67"/>
      <c r="AZ140" s="67"/>
      <c r="BA140" s="67"/>
      <c r="BB140" s="67"/>
      <c r="BC140" s="67"/>
      <c r="BD140" s="292"/>
      <c r="BE140" s="221"/>
      <c r="BF140" s="298"/>
      <c r="BG140" s="91"/>
      <c r="BH140" s="221"/>
      <c r="BI140" s="221"/>
      <c r="BJ140" s="221"/>
      <c r="BK140" s="221"/>
      <c r="BL140" s="221"/>
      <c r="BM140" s="221"/>
      <c r="BN140" s="221"/>
      <c r="BO140" s="221"/>
      <c r="BP140" s="221"/>
      <c r="BQ140" s="221"/>
      <c r="BR140" s="221"/>
      <c r="BS140" s="221"/>
      <c r="BT140" s="221"/>
      <c r="BU140" s="221"/>
      <c r="BV140" s="221"/>
      <c r="BW140" s="221"/>
      <c r="BX140" s="221"/>
      <c r="BY140" s="221"/>
      <c r="BZ140" s="221"/>
      <c r="CA140" s="221"/>
      <c r="CB140" s="221"/>
      <c r="CC140" s="221"/>
      <c r="CD140" s="221"/>
      <c r="CE140" s="221"/>
      <c r="CF140" s="221"/>
      <c r="CG140" s="221"/>
    </row>
    <row r="141" spans="1:85">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7"/>
      <c r="AK141" s="67"/>
      <c r="AL141" s="67"/>
      <c r="AM141" s="67"/>
      <c r="AN141" s="67"/>
      <c r="AO141" s="67"/>
      <c r="AP141" s="67"/>
      <c r="AQ141" s="67"/>
      <c r="AR141" s="67"/>
      <c r="AS141" s="67"/>
      <c r="AT141" s="67"/>
      <c r="AU141" s="67"/>
      <c r="AV141" s="67"/>
      <c r="AW141" s="67"/>
      <c r="AX141" s="67"/>
      <c r="AY141" s="67"/>
      <c r="AZ141" s="67"/>
      <c r="BA141" s="67"/>
      <c r="BB141" s="67"/>
      <c r="BC141" s="67"/>
      <c r="BD141" s="292"/>
      <c r="BE141" s="221"/>
      <c r="BF141" s="298"/>
      <c r="BG141" s="91"/>
      <c r="BH141" s="221"/>
      <c r="BI141" s="221"/>
      <c r="BJ141" s="221"/>
      <c r="BK141" s="221"/>
      <c r="BL141" s="221"/>
      <c r="BM141" s="221"/>
      <c r="BN141" s="221"/>
      <c r="BO141" s="221"/>
      <c r="BP141" s="221"/>
      <c r="BQ141" s="221"/>
      <c r="BR141" s="221"/>
      <c r="BS141" s="221"/>
      <c r="BT141" s="221"/>
      <c r="BU141" s="221"/>
      <c r="BV141" s="221"/>
      <c r="BW141" s="221"/>
      <c r="BX141" s="221"/>
      <c r="BY141" s="221"/>
      <c r="BZ141" s="221"/>
      <c r="CA141" s="221"/>
      <c r="CB141" s="221"/>
      <c r="CC141" s="221"/>
      <c r="CD141" s="221"/>
      <c r="CE141" s="221"/>
      <c r="CF141" s="221"/>
      <c r="CG141" s="221"/>
    </row>
    <row r="142" spans="1:85">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7"/>
      <c r="AT142" s="67"/>
      <c r="AU142" s="67"/>
      <c r="AV142" s="67"/>
      <c r="AW142" s="67"/>
      <c r="AX142" s="67"/>
      <c r="AY142" s="67"/>
      <c r="AZ142" s="67"/>
      <c r="BA142" s="67"/>
      <c r="BB142" s="67"/>
      <c r="BC142" s="67"/>
      <c r="BD142" s="292"/>
      <c r="BE142" s="221"/>
      <c r="BF142" s="298"/>
      <c r="BG142" s="91"/>
      <c r="BH142" s="221"/>
      <c r="BI142" s="221"/>
      <c r="BJ142" s="221"/>
      <c r="BK142" s="221"/>
      <c r="BL142" s="221"/>
      <c r="BM142" s="221"/>
      <c r="BN142" s="221"/>
      <c r="BO142" s="221"/>
      <c r="BP142" s="221"/>
      <c r="BQ142" s="221"/>
      <c r="BR142" s="221"/>
      <c r="BS142" s="221"/>
      <c r="BT142" s="221"/>
      <c r="BU142" s="221"/>
      <c r="BV142" s="221"/>
      <c r="BW142" s="221"/>
      <c r="BX142" s="221"/>
      <c r="BY142" s="221"/>
      <c r="BZ142" s="221"/>
      <c r="CA142" s="221"/>
      <c r="CB142" s="221"/>
      <c r="CC142" s="221"/>
      <c r="CD142" s="221"/>
      <c r="CE142" s="221"/>
      <c r="CF142" s="221"/>
      <c r="CG142" s="221"/>
    </row>
    <row r="143" spans="1:85">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67"/>
      <c r="BC143" s="67"/>
      <c r="BD143" s="292"/>
      <c r="BE143" s="221"/>
      <c r="BF143" s="298"/>
      <c r="BG143" s="91"/>
      <c r="BH143" s="221"/>
      <c r="BI143" s="221"/>
      <c r="BJ143" s="221"/>
      <c r="BK143" s="221"/>
      <c r="BL143" s="221"/>
      <c r="BM143" s="221"/>
      <c r="BN143" s="221"/>
      <c r="BO143" s="221"/>
      <c r="BP143" s="221"/>
      <c r="BQ143" s="221"/>
      <c r="BR143" s="221"/>
      <c r="BS143" s="221"/>
      <c r="BT143" s="221"/>
      <c r="BU143" s="221"/>
      <c r="BV143" s="221"/>
      <c r="BW143" s="221"/>
      <c r="BX143" s="221"/>
      <c r="BY143" s="221"/>
      <c r="BZ143" s="221"/>
      <c r="CA143" s="221"/>
      <c r="CB143" s="221"/>
      <c r="CC143" s="221"/>
      <c r="CD143" s="221"/>
      <c r="CE143" s="221"/>
      <c r="CF143" s="221"/>
      <c r="CG143" s="221"/>
    </row>
    <row r="144" spans="1:85">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c r="AY144" s="67"/>
      <c r="AZ144" s="67"/>
      <c r="BA144" s="67"/>
      <c r="BB144" s="67"/>
      <c r="BC144" s="67"/>
      <c r="BD144" s="292"/>
      <c r="BE144" s="221"/>
      <c r="BF144" s="298"/>
      <c r="BG144" s="9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row>
    <row r="145" spans="1:85">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c r="AY145" s="67"/>
      <c r="AZ145" s="67"/>
      <c r="BA145" s="67"/>
      <c r="BB145" s="67"/>
      <c r="BC145" s="67"/>
      <c r="BD145" s="292"/>
      <c r="BE145" s="221"/>
      <c r="BF145" s="298"/>
      <c r="BG145" s="9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row>
    <row r="146" spans="1:85">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c r="AY146" s="67"/>
      <c r="AZ146" s="67"/>
      <c r="BA146" s="67"/>
      <c r="BB146" s="67"/>
      <c r="BC146" s="67"/>
      <c r="BD146" s="292"/>
      <c r="BE146" s="221"/>
      <c r="BF146" s="298"/>
      <c r="BG146" s="91"/>
      <c r="BH146" s="221"/>
      <c r="BI146" s="221"/>
      <c r="BJ146" s="221"/>
      <c r="BK146" s="221"/>
      <c r="BL146" s="221"/>
      <c r="BM146" s="221"/>
      <c r="BN146" s="221"/>
      <c r="BO146" s="221"/>
      <c r="BP146" s="221"/>
      <c r="BQ146" s="221"/>
      <c r="BR146" s="221"/>
      <c r="BS146" s="221"/>
      <c r="BT146" s="221"/>
      <c r="BU146" s="221"/>
      <c r="BV146" s="221"/>
      <c r="BW146" s="221"/>
      <c r="BX146" s="221"/>
      <c r="BY146" s="221"/>
      <c r="BZ146" s="221"/>
      <c r="CA146" s="221"/>
      <c r="CB146" s="221"/>
      <c r="CC146" s="221"/>
      <c r="CD146" s="221"/>
      <c r="CE146" s="221"/>
      <c r="CF146" s="221"/>
      <c r="CG146" s="221"/>
    </row>
    <row r="147" spans="1:85">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292"/>
      <c r="BE147" s="221"/>
      <c r="BF147" s="298"/>
      <c r="BG147" s="91"/>
      <c r="BH147" s="221"/>
      <c r="BI147" s="221"/>
      <c r="BJ147" s="221"/>
      <c r="BK147" s="221"/>
      <c r="BL147" s="221"/>
      <c r="BM147" s="221"/>
      <c r="BN147" s="221"/>
      <c r="BO147" s="221"/>
      <c r="BP147" s="221"/>
      <c r="BQ147" s="221"/>
      <c r="BR147" s="221"/>
      <c r="BS147" s="221"/>
      <c r="BT147" s="221"/>
      <c r="BU147" s="221"/>
      <c r="BV147" s="221"/>
      <c r="BW147" s="221"/>
      <c r="BX147" s="221"/>
      <c r="BY147" s="221"/>
      <c r="BZ147" s="221"/>
      <c r="CA147" s="221"/>
      <c r="CB147" s="221"/>
      <c r="CC147" s="221"/>
      <c r="CD147" s="221"/>
      <c r="CE147" s="221"/>
      <c r="CF147" s="221"/>
      <c r="CG147" s="221"/>
    </row>
    <row r="148" spans="1:85">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292"/>
      <c r="BE148" s="221"/>
      <c r="BF148" s="298"/>
      <c r="BG148" s="91"/>
      <c r="BH148" s="221"/>
      <c r="BI148" s="221"/>
      <c r="BJ148" s="221"/>
      <c r="BK148" s="221"/>
      <c r="BL148" s="221"/>
      <c r="BM148" s="221"/>
      <c r="BN148" s="221"/>
      <c r="BO148" s="221"/>
      <c r="BP148" s="221"/>
      <c r="BQ148" s="221"/>
      <c r="BR148" s="221"/>
      <c r="BS148" s="221"/>
      <c r="BT148" s="221"/>
      <c r="BU148" s="221"/>
      <c r="BV148" s="221"/>
      <c r="BW148" s="221"/>
      <c r="BX148" s="221"/>
      <c r="BY148" s="221"/>
      <c r="BZ148" s="221"/>
      <c r="CA148" s="221"/>
      <c r="CB148" s="221"/>
      <c r="CC148" s="221"/>
      <c r="CD148" s="221"/>
      <c r="CE148" s="221"/>
      <c r="CF148" s="221"/>
      <c r="CG148" s="221"/>
    </row>
    <row r="149" spans="1:85">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292"/>
      <c r="BE149" s="221"/>
      <c r="BF149" s="298"/>
      <c r="BG149" s="91"/>
      <c r="BH149" s="221"/>
      <c r="BI149" s="221"/>
      <c r="BJ149" s="221"/>
      <c r="BK149" s="221"/>
      <c r="BL149" s="221"/>
      <c r="BM149" s="221"/>
      <c r="BN149" s="221"/>
      <c r="BO149" s="221"/>
      <c r="BP149" s="221"/>
      <c r="BQ149" s="221"/>
      <c r="BR149" s="221"/>
      <c r="BS149" s="221"/>
      <c r="BT149" s="221"/>
      <c r="BU149" s="221"/>
      <c r="BV149" s="221"/>
      <c r="BW149" s="221"/>
      <c r="BX149" s="221"/>
      <c r="BY149" s="221"/>
      <c r="BZ149" s="221"/>
      <c r="CA149" s="221"/>
      <c r="CB149" s="221"/>
      <c r="CC149" s="221"/>
      <c r="CD149" s="221"/>
      <c r="CE149" s="221"/>
      <c r="CF149" s="221"/>
      <c r="CG149" s="221"/>
    </row>
    <row r="150" spans="1:85">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292"/>
      <c r="BE150" s="221"/>
      <c r="BF150" s="298"/>
      <c r="BG150" s="91"/>
      <c r="BH150" s="221"/>
      <c r="BI150" s="221"/>
      <c r="BJ150" s="221"/>
      <c r="BK150" s="221"/>
      <c r="BL150" s="221"/>
      <c r="BM150" s="221"/>
      <c r="BN150" s="221"/>
      <c r="BO150" s="221"/>
      <c r="BP150" s="221"/>
      <c r="BQ150" s="221"/>
      <c r="BR150" s="221"/>
      <c r="BS150" s="221"/>
      <c r="BT150" s="221"/>
      <c r="BU150" s="221"/>
      <c r="BV150" s="221"/>
      <c r="BW150" s="221"/>
      <c r="BX150" s="221"/>
      <c r="BY150" s="221"/>
      <c r="BZ150" s="221"/>
      <c r="CA150" s="221"/>
      <c r="CB150" s="221"/>
      <c r="CC150" s="221"/>
      <c r="CD150" s="221"/>
      <c r="CE150" s="221"/>
      <c r="CF150" s="221"/>
      <c r="CG150" s="221"/>
    </row>
    <row r="151" spans="1:85">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292"/>
      <c r="BE151" s="221"/>
      <c r="BF151" s="298"/>
      <c r="BG151" s="91"/>
      <c r="BH151" s="221"/>
      <c r="BI151" s="221"/>
      <c r="BJ151" s="221"/>
      <c r="BK151" s="221"/>
      <c r="BL151" s="221"/>
      <c r="BM151" s="221"/>
      <c r="BN151" s="221"/>
      <c r="BO151" s="221"/>
      <c r="BP151" s="221"/>
      <c r="BQ151" s="221"/>
      <c r="BR151" s="221"/>
      <c r="BS151" s="221"/>
      <c r="BT151" s="221"/>
      <c r="BU151" s="221"/>
      <c r="BV151" s="221"/>
      <c r="BW151" s="221"/>
      <c r="BX151" s="221"/>
      <c r="BY151" s="221"/>
      <c r="BZ151" s="221"/>
      <c r="CA151" s="221"/>
      <c r="CB151" s="221"/>
      <c r="CC151" s="221"/>
      <c r="CD151" s="221"/>
      <c r="CE151" s="221"/>
      <c r="CF151" s="221"/>
      <c r="CG151" s="221"/>
    </row>
    <row r="152" spans="1:85">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292"/>
      <c r="BE152" s="221"/>
      <c r="BF152" s="298"/>
      <c r="BG152" s="91"/>
      <c r="BH152" s="221"/>
      <c r="BI152" s="221"/>
      <c r="BJ152" s="221"/>
      <c r="BK152" s="221"/>
      <c r="BL152" s="221"/>
      <c r="BM152" s="221"/>
      <c r="BN152" s="221"/>
      <c r="BO152" s="221"/>
      <c r="BP152" s="221"/>
      <c r="BQ152" s="221"/>
      <c r="BR152" s="221"/>
      <c r="BS152" s="221"/>
      <c r="BT152" s="221"/>
      <c r="BU152" s="221"/>
      <c r="BV152" s="221"/>
      <c r="BW152" s="221"/>
      <c r="BX152" s="221"/>
      <c r="BY152" s="221"/>
      <c r="BZ152" s="221"/>
      <c r="CA152" s="221"/>
      <c r="CB152" s="221"/>
      <c r="CC152" s="221"/>
      <c r="CD152" s="221"/>
      <c r="CE152" s="221"/>
      <c r="CF152" s="221"/>
      <c r="CG152" s="221"/>
    </row>
    <row r="153" spans="1:85">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292"/>
      <c r="BE153" s="221"/>
      <c r="BF153" s="298"/>
      <c r="BG153" s="91"/>
      <c r="BH153" s="221"/>
      <c r="BI153" s="221"/>
      <c r="BJ153" s="221"/>
      <c r="BK153" s="221"/>
      <c r="BL153" s="221"/>
      <c r="BM153" s="221"/>
      <c r="BN153" s="221"/>
      <c r="BO153" s="221"/>
      <c r="BP153" s="221"/>
      <c r="BQ153" s="221"/>
      <c r="BR153" s="221"/>
      <c r="BS153" s="221"/>
      <c r="BT153" s="221"/>
      <c r="BU153" s="221"/>
      <c r="BV153" s="221"/>
      <c r="BW153" s="221"/>
      <c r="BX153" s="221"/>
      <c r="BY153" s="221"/>
      <c r="BZ153" s="221"/>
      <c r="CA153" s="221"/>
      <c r="CB153" s="221"/>
      <c r="CC153" s="221"/>
      <c r="CD153" s="221"/>
      <c r="CE153" s="221"/>
      <c r="CF153" s="221"/>
      <c r="CG153" s="221"/>
    </row>
    <row r="154" spans="1:85">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292"/>
      <c r="BE154" s="221"/>
      <c r="BF154" s="298"/>
      <c r="BG154" s="91"/>
      <c r="BH154" s="221"/>
      <c r="BI154" s="221"/>
      <c r="BJ154" s="221"/>
      <c r="BK154" s="221"/>
      <c r="BL154" s="221"/>
      <c r="BM154" s="221"/>
      <c r="BN154" s="221"/>
      <c r="BO154" s="221"/>
      <c r="BP154" s="221"/>
      <c r="BQ154" s="221"/>
      <c r="BR154" s="221"/>
      <c r="BS154" s="221"/>
      <c r="BT154" s="221"/>
      <c r="BU154" s="221"/>
      <c r="BV154" s="221"/>
      <c r="BW154" s="221"/>
      <c r="BX154" s="221"/>
      <c r="BY154" s="221"/>
      <c r="BZ154" s="221"/>
      <c r="CA154" s="221"/>
      <c r="CB154" s="221"/>
      <c r="CC154" s="221"/>
      <c r="CD154" s="221"/>
      <c r="CE154" s="221"/>
      <c r="CF154" s="221"/>
      <c r="CG154" s="221"/>
    </row>
    <row r="155" spans="1:85">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292"/>
      <c r="BE155" s="221"/>
      <c r="BF155" s="298"/>
      <c r="BG155" s="91"/>
      <c r="BH155" s="221"/>
      <c r="BI155" s="221"/>
      <c r="BJ155" s="221"/>
      <c r="BK155" s="221"/>
      <c r="BL155" s="221"/>
      <c r="BM155" s="221"/>
      <c r="BN155" s="221"/>
      <c r="BO155" s="221"/>
      <c r="BP155" s="221"/>
      <c r="BQ155" s="221"/>
      <c r="BR155" s="221"/>
      <c r="BS155" s="221"/>
      <c r="BT155" s="221"/>
      <c r="BU155" s="221"/>
      <c r="BV155" s="221"/>
      <c r="BW155" s="221"/>
      <c r="BX155" s="221"/>
      <c r="BY155" s="221"/>
      <c r="BZ155" s="221"/>
      <c r="CA155" s="221"/>
      <c r="CB155" s="221"/>
      <c r="CC155" s="221"/>
      <c r="CD155" s="221"/>
      <c r="CE155" s="221"/>
      <c r="CF155" s="221"/>
      <c r="CG155" s="221"/>
    </row>
    <row r="156" spans="1:85">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292"/>
      <c r="BE156" s="221"/>
      <c r="BF156" s="298"/>
      <c r="BG156" s="91"/>
      <c r="BH156" s="221"/>
      <c r="BI156" s="221"/>
      <c r="BJ156" s="221"/>
      <c r="BK156" s="221"/>
      <c r="BL156" s="221"/>
      <c r="BM156" s="221"/>
      <c r="BN156" s="221"/>
      <c r="BO156" s="221"/>
      <c r="BP156" s="221"/>
      <c r="BQ156" s="221"/>
      <c r="BR156" s="221"/>
      <c r="BS156" s="221"/>
      <c r="BT156" s="221"/>
      <c r="BU156" s="221"/>
      <c r="BV156" s="221"/>
      <c r="BW156" s="221"/>
      <c r="BX156" s="221"/>
      <c r="BY156" s="221"/>
      <c r="BZ156" s="221"/>
      <c r="CA156" s="221"/>
      <c r="CB156" s="221"/>
      <c r="CC156" s="221"/>
      <c r="CD156" s="221"/>
      <c r="CE156" s="221"/>
      <c r="CF156" s="221"/>
      <c r="CG156" s="221"/>
    </row>
    <row r="157" spans="1:85">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292"/>
      <c r="BE157" s="221"/>
      <c r="BF157" s="298"/>
      <c r="BG157" s="9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row>
    <row r="158" spans="1:85">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292"/>
      <c r="BE158" s="221"/>
      <c r="BF158" s="298"/>
      <c r="BG158" s="91"/>
      <c r="BH158" s="221"/>
      <c r="BI158" s="221"/>
      <c r="BJ158" s="221"/>
      <c r="BK158" s="221"/>
      <c r="BL158" s="221"/>
      <c r="BM158" s="221"/>
      <c r="BN158" s="221"/>
      <c r="BO158" s="221"/>
      <c r="BP158" s="221"/>
      <c r="BQ158" s="221"/>
      <c r="BR158" s="221"/>
      <c r="BS158" s="221"/>
      <c r="BT158" s="221"/>
      <c r="BU158" s="221"/>
      <c r="BV158" s="221"/>
      <c r="BW158" s="221"/>
      <c r="BX158" s="221"/>
      <c r="BY158" s="221"/>
      <c r="BZ158" s="221"/>
      <c r="CA158" s="221"/>
      <c r="CB158" s="221"/>
      <c r="CC158" s="221"/>
      <c r="CD158" s="221"/>
      <c r="CE158" s="221"/>
      <c r="CF158" s="221"/>
      <c r="CG158" s="221"/>
    </row>
    <row r="159" spans="1:85">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292"/>
      <c r="BE159" s="221"/>
      <c r="BF159" s="298"/>
      <c r="BG159" s="91"/>
      <c r="BH159" s="221"/>
      <c r="BI159" s="221"/>
      <c r="BJ159" s="221"/>
      <c r="BK159" s="221"/>
      <c r="BL159" s="221"/>
      <c r="BM159" s="221"/>
      <c r="BN159" s="221"/>
      <c r="BO159" s="221"/>
      <c r="BP159" s="221"/>
      <c r="BQ159" s="221"/>
      <c r="BR159" s="221"/>
      <c r="BS159" s="221"/>
      <c r="BT159" s="221"/>
      <c r="BU159" s="221"/>
      <c r="BV159" s="221"/>
      <c r="BW159" s="221"/>
      <c r="BX159" s="221"/>
      <c r="BY159" s="221"/>
      <c r="BZ159" s="221"/>
      <c r="CA159" s="221"/>
      <c r="CB159" s="221"/>
      <c r="CC159" s="221"/>
      <c r="CD159" s="221"/>
      <c r="CE159" s="221"/>
      <c r="CF159" s="221"/>
      <c r="CG159" s="221"/>
    </row>
    <row r="160" spans="1:85">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292"/>
      <c r="BE160" s="221"/>
      <c r="BF160" s="298"/>
      <c r="BG160" s="91"/>
      <c r="BH160" s="221"/>
      <c r="BI160" s="221"/>
      <c r="BJ160" s="221"/>
      <c r="BK160" s="221"/>
      <c r="BL160" s="221"/>
      <c r="BM160" s="221"/>
      <c r="BN160" s="221"/>
      <c r="BO160" s="221"/>
      <c r="BP160" s="221"/>
      <c r="BQ160" s="221"/>
      <c r="BR160" s="221"/>
      <c r="BS160" s="221"/>
      <c r="BT160" s="221"/>
      <c r="BU160" s="221"/>
      <c r="BV160" s="221"/>
      <c r="BW160" s="221"/>
      <c r="BX160" s="221"/>
      <c r="BY160" s="221"/>
      <c r="BZ160" s="221"/>
      <c r="CA160" s="221"/>
      <c r="CB160" s="221"/>
      <c r="CC160" s="221"/>
      <c r="CD160" s="221"/>
      <c r="CE160" s="221"/>
      <c r="CF160" s="221"/>
      <c r="CG160" s="221"/>
    </row>
    <row r="161" spans="1:85">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292"/>
      <c r="BE161" s="221"/>
      <c r="BF161" s="298"/>
      <c r="BG161" s="91"/>
      <c r="BH161" s="221"/>
      <c r="BI161" s="221"/>
      <c r="BJ161" s="221"/>
      <c r="BK161" s="221"/>
      <c r="BL161" s="221"/>
      <c r="BM161" s="221"/>
      <c r="BN161" s="221"/>
      <c r="BO161" s="221"/>
      <c r="BP161" s="221"/>
      <c r="BQ161" s="221"/>
      <c r="BR161" s="221"/>
      <c r="BS161" s="221"/>
      <c r="BT161" s="221"/>
      <c r="BU161" s="221"/>
      <c r="BV161" s="221"/>
      <c r="BW161" s="221"/>
      <c r="BX161" s="221"/>
      <c r="BY161" s="221"/>
      <c r="BZ161" s="221"/>
      <c r="CA161" s="221"/>
      <c r="CB161" s="221"/>
      <c r="CC161" s="221"/>
      <c r="CD161" s="221"/>
      <c r="CE161" s="221"/>
      <c r="CF161" s="221"/>
      <c r="CG161" s="221"/>
    </row>
    <row r="162" spans="1:85">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292"/>
      <c r="BE162" s="221"/>
      <c r="BF162" s="298"/>
      <c r="BG162" s="91"/>
      <c r="BH162" s="221"/>
      <c r="BI162" s="221"/>
      <c r="BJ162" s="221"/>
      <c r="BK162" s="221"/>
      <c r="BL162" s="221"/>
      <c r="BM162" s="221"/>
      <c r="BN162" s="221"/>
      <c r="BO162" s="221"/>
      <c r="BP162" s="221"/>
      <c r="BQ162" s="221"/>
      <c r="BR162" s="221"/>
      <c r="BS162" s="221"/>
      <c r="BT162" s="221"/>
      <c r="BU162" s="221"/>
      <c r="BV162" s="221"/>
      <c r="BW162" s="221"/>
      <c r="BX162" s="221"/>
      <c r="BY162" s="221"/>
      <c r="BZ162" s="221"/>
      <c r="CA162" s="221"/>
      <c r="CB162" s="221"/>
      <c r="CC162" s="221"/>
      <c r="CD162" s="221"/>
      <c r="CE162" s="221"/>
      <c r="CF162" s="221"/>
      <c r="CG162" s="221"/>
    </row>
    <row r="163" spans="1:85">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292"/>
      <c r="BE163" s="221"/>
      <c r="BF163" s="298"/>
      <c r="BG163" s="91"/>
      <c r="BH163" s="221"/>
      <c r="BI163" s="221"/>
      <c r="BJ163" s="221"/>
      <c r="BK163" s="221"/>
      <c r="BL163" s="221"/>
      <c r="BM163" s="221"/>
      <c r="BN163" s="221"/>
      <c r="BO163" s="221"/>
      <c r="BP163" s="221"/>
      <c r="BQ163" s="221"/>
      <c r="BR163" s="221"/>
      <c r="BS163" s="221"/>
      <c r="BT163" s="221"/>
      <c r="BU163" s="221"/>
      <c r="BV163" s="221"/>
      <c r="BW163" s="221"/>
      <c r="BX163" s="221"/>
      <c r="BY163" s="221"/>
      <c r="BZ163" s="221"/>
      <c r="CA163" s="221"/>
      <c r="CB163" s="221"/>
      <c r="CC163" s="221"/>
      <c r="CD163" s="221"/>
      <c r="CE163" s="221"/>
      <c r="CF163" s="221"/>
      <c r="CG163" s="221"/>
    </row>
    <row r="164" spans="1:85">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292"/>
      <c r="BE164" s="221"/>
      <c r="BF164" s="298"/>
      <c r="BG164" s="91"/>
      <c r="BH164" s="221"/>
      <c r="BI164" s="221"/>
      <c r="BJ164" s="221"/>
      <c r="BK164" s="221"/>
      <c r="BL164" s="221"/>
      <c r="BM164" s="221"/>
      <c r="BN164" s="221"/>
      <c r="BO164" s="221"/>
      <c r="BP164" s="221"/>
      <c r="BQ164" s="221"/>
      <c r="BR164" s="221"/>
      <c r="BS164" s="221"/>
      <c r="BT164" s="221"/>
      <c r="BU164" s="221"/>
      <c r="BV164" s="221"/>
      <c r="BW164" s="221"/>
      <c r="BX164" s="221"/>
      <c r="BY164" s="221"/>
      <c r="BZ164" s="221"/>
      <c r="CA164" s="221"/>
      <c r="CB164" s="221"/>
      <c r="CC164" s="221"/>
      <c r="CD164" s="221"/>
      <c r="CE164" s="221"/>
      <c r="CF164" s="221"/>
      <c r="CG164" s="221"/>
    </row>
    <row r="165" spans="1:85">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292"/>
      <c r="BE165" s="221"/>
      <c r="BF165" s="298"/>
      <c r="BG165" s="91"/>
      <c r="BH165" s="221"/>
      <c r="BI165" s="221"/>
      <c r="BJ165" s="221"/>
      <c r="BK165" s="221"/>
      <c r="BL165" s="221"/>
      <c r="BM165" s="221"/>
      <c r="BN165" s="221"/>
      <c r="BO165" s="221"/>
      <c r="BP165" s="221"/>
      <c r="BQ165" s="221"/>
      <c r="BR165" s="221"/>
      <c r="BS165" s="221"/>
      <c r="BT165" s="221"/>
      <c r="BU165" s="221"/>
      <c r="BV165" s="221"/>
      <c r="BW165" s="221"/>
      <c r="BX165" s="221"/>
      <c r="BY165" s="221"/>
      <c r="BZ165" s="221"/>
      <c r="CA165" s="221"/>
      <c r="CB165" s="221"/>
      <c r="CC165" s="221"/>
      <c r="CD165" s="221"/>
      <c r="CE165" s="221"/>
      <c r="CF165" s="221"/>
      <c r="CG165" s="221"/>
    </row>
    <row r="166" spans="1:85">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292"/>
      <c r="BE166" s="221"/>
      <c r="BF166" s="298"/>
      <c r="BG166" s="91"/>
      <c r="BH166" s="221"/>
      <c r="BI166" s="221"/>
      <c r="BJ166" s="221"/>
      <c r="BK166" s="221"/>
      <c r="BL166" s="221"/>
      <c r="BM166" s="221"/>
      <c r="BN166" s="221"/>
      <c r="BO166" s="221"/>
      <c r="BP166" s="221"/>
      <c r="BQ166" s="221"/>
      <c r="BR166" s="221"/>
      <c r="BS166" s="221"/>
      <c r="BT166" s="221"/>
      <c r="BU166" s="221"/>
      <c r="BV166" s="221"/>
      <c r="BW166" s="221"/>
      <c r="BX166" s="221"/>
      <c r="BY166" s="221"/>
      <c r="BZ166" s="221"/>
      <c r="CA166" s="221"/>
      <c r="CB166" s="221"/>
      <c r="CC166" s="221"/>
      <c r="CD166" s="221"/>
      <c r="CE166" s="221"/>
      <c r="CF166" s="221"/>
      <c r="CG166" s="221"/>
    </row>
    <row r="167" spans="1:85">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292"/>
      <c r="BE167" s="221"/>
      <c r="BF167" s="298"/>
      <c r="BG167" s="91"/>
      <c r="BH167" s="221"/>
      <c r="BI167" s="221"/>
      <c r="BJ167" s="221"/>
      <c r="BK167" s="221"/>
      <c r="BL167" s="221"/>
      <c r="BM167" s="221"/>
      <c r="BN167" s="221"/>
      <c r="BO167" s="221"/>
      <c r="BP167" s="221"/>
      <c r="BQ167" s="221"/>
      <c r="BR167" s="221"/>
      <c r="BS167" s="221"/>
      <c r="BT167" s="221"/>
      <c r="BU167" s="221"/>
      <c r="BV167" s="221"/>
      <c r="BW167" s="221"/>
      <c r="BX167" s="221"/>
      <c r="BY167" s="221"/>
      <c r="BZ167" s="221"/>
      <c r="CA167" s="221"/>
      <c r="CB167" s="221"/>
      <c r="CC167" s="221"/>
      <c r="CD167" s="221"/>
      <c r="CE167" s="221"/>
      <c r="CF167" s="221"/>
      <c r="CG167" s="221"/>
    </row>
  </sheetData>
  <sheetProtection password="C621" sheet="1" objects="1" scenarios="1" selectLockedCells="1"/>
  <protectedRanges>
    <protectedRange sqref="F25:Y64" name="Диапазон2"/>
    <protectedRange sqref="AU6" name="Диапазон1"/>
  </protectedRanges>
  <mergeCells count="25">
    <mergeCell ref="I2:K2"/>
    <mergeCell ref="L2:N2"/>
    <mergeCell ref="O2:P2"/>
    <mergeCell ref="C4:F4"/>
    <mergeCell ref="B9:B11"/>
    <mergeCell ref="C9:C11"/>
    <mergeCell ref="D9:D11"/>
    <mergeCell ref="E9:E11"/>
    <mergeCell ref="E2:H2"/>
    <mergeCell ref="F10:U10"/>
    <mergeCell ref="BA9:BA11"/>
    <mergeCell ref="C8:AF8"/>
    <mergeCell ref="G4:Y4"/>
    <mergeCell ref="F9:AF9"/>
    <mergeCell ref="AU9:AU11"/>
    <mergeCell ref="AV9:AV11"/>
    <mergeCell ref="AW9:AW11"/>
    <mergeCell ref="AX9:AX11"/>
    <mergeCell ref="AY9:AY11"/>
    <mergeCell ref="AZ9:AZ11"/>
    <mergeCell ref="K6:N6"/>
    <mergeCell ref="AX6:BA6"/>
    <mergeCell ref="AX7:AZ7"/>
    <mergeCell ref="AX8:AZ8"/>
    <mergeCell ref="V10:Y10"/>
  </mergeCells>
  <conditionalFormatting sqref="F25:AT64">
    <cfRule type="expression" dxfId="8" priority="2" stopIfTrue="1">
      <formula>AND(OR($C25&lt;&gt;"",$D25&lt;&gt;""),$A25=1,ISBLANK(F25))</formula>
    </cfRule>
  </conditionalFormatting>
  <conditionalFormatting sqref="AU6">
    <cfRule type="cellIs" dxfId="7" priority="1" stopIfTrue="1" operator="equal">
      <formula>"НЕТ"</formula>
    </cfRule>
  </conditionalFormatting>
  <dataValidations xWindow="652" yWindow="549" count="3">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_x000a_" sqref="T25: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extLst xmlns:x14="http://schemas.microsoft.com/office/spreadsheetml/2009/9/main">
    <ext uri="{CCE6A557-97BC-4b89-ADB6-D9C93CAAB3DF}">
      <x14:dataValidations xmlns:xm="http://schemas.microsoft.com/office/excel/2006/main" xWindow="652" yWindow="549" count="2">
        <x14:dataValidation type="list" allowBlank="1" showDropDown="1" showInputMessage="1" showErrorMessage="1" prompt="Возможные значения: 0, 1._x000a_Если ученик не дал ответ - N.">
          <x14:formula1>
            <xm:f>Рабочий!$B$1:$D$1</xm:f>
          </x14:formula1>
          <xm:sqref>U25:U64 AF25:AF64 AC25:AD64 Y25:AA64 F25:R64</xm:sqref>
        </x14:dataValidation>
        <x14:dataValidation type="list" allowBlank="1" showDropDown="1" showInputMessage="1" showErrorMessage="1" prompt="Возможные значения: 0, 1, 2._x000a_Если ученик не дал ответ - N.">
          <x14:formula1>
            <xm:f>Рабочий!$B$3:$E$3</xm:f>
          </x14:formula1>
          <xm:sqref>V25:X64 AB25:AB64 AE25:AE64 S25:S64</xm:sqref>
        </x14:dataValidation>
      </x14:dataValidations>
    </ext>
  </extLst>
</worksheet>
</file>

<file path=xl/worksheets/sheet4.xml><?xml version="1.0" encoding="utf-8"?>
<worksheet xmlns="http://schemas.openxmlformats.org/spreadsheetml/2006/main" xmlns:r="http://schemas.openxmlformats.org/officeDocument/2006/relationships">
  <sheetPr>
    <tabColor rgb="FFFF0000"/>
    <pageSetUpPr fitToPage="1"/>
  </sheetPr>
  <dimension ref="B2:P35"/>
  <sheetViews>
    <sheetView view="pageLayout" topLeftCell="A25" workbookViewId="0">
      <selection activeCell="D4" sqref="D4"/>
    </sheetView>
  </sheetViews>
  <sheetFormatPr defaultRowHeight="12.75"/>
  <cols>
    <col min="1" max="1" width="2.85546875" style="172" customWidth="1"/>
    <col min="2" max="2" width="8.85546875" style="172" customWidth="1"/>
    <col min="3" max="3" width="19.42578125" style="172" customWidth="1"/>
    <col min="4" max="4" width="44.7109375" style="172" customWidth="1"/>
    <col min="5" max="5" width="12.7109375" style="233" customWidth="1"/>
    <col min="6" max="6" width="9.140625" style="233" customWidth="1"/>
    <col min="7" max="7" width="18.5703125" style="172" customWidth="1"/>
    <col min="8" max="8" width="9.5703125" style="232" customWidth="1"/>
    <col min="9" max="14" width="8" style="172" customWidth="1"/>
    <col min="15" max="16384" width="9.140625" style="172"/>
  </cols>
  <sheetData>
    <row r="2" spans="2:15" ht="20.25" customHeight="1">
      <c r="B2" s="385" t="s">
        <v>140</v>
      </c>
      <c r="C2" s="385"/>
      <c r="D2" s="385"/>
      <c r="E2" s="385"/>
      <c r="F2" s="385"/>
      <c r="G2" s="385"/>
      <c r="H2" s="385"/>
      <c r="I2" s="385"/>
      <c r="J2" s="385"/>
      <c r="K2" s="385"/>
      <c r="L2" s="385"/>
      <c r="M2" s="385"/>
    </row>
    <row r="3" spans="2:15" ht="15.75">
      <c r="B3" s="173" t="s">
        <v>40</v>
      </c>
      <c r="C3" s="386" t="str">
        <f>'СПИСОК КЛАССА'!E3</f>
        <v>МБОУ СОШ УИОП №80 г. Хабаровск Хабаровский край</v>
      </c>
      <c r="D3" s="386"/>
      <c r="E3" s="386"/>
      <c r="F3" s="386"/>
      <c r="G3" s="386"/>
      <c r="H3" s="386"/>
      <c r="I3" s="387" t="s">
        <v>1</v>
      </c>
      <c r="J3" s="387"/>
      <c r="K3" s="174" t="str">
        <f>'СПИСОК КЛАССА'!I1</f>
        <v>0304</v>
      </c>
      <c r="L3" s="175"/>
      <c r="M3" s="175"/>
    </row>
    <row r="5" spans="2:15" ht="15.75">
      <c r="B5" s="176"/>
      <c r="C5" s="176"/>
      <c r="D5" s="176"/>
      <c r="E5" s="227"/>
      <c r="F5" s="227"/>
      <c r="G5" s="227"/>
      <c r="H5" s="231"/>
      <c r="I5" s="176"/>
      <c r="J5" s="176"/>
      <c r="K5" s="176"/>
      <c r="L5" s="176"/>
      <c r="M5" s="176"/>
    </row>
    <row r="6" spans="2:15" ht="15.75">
      <c r="B6" s="388" t="s">
        <v>78</v>
      </c>
      <c r="C6" s="388"/>
      <c r="D6" s="388"/>
      <c r="E6" s="388"/>
      <c r="F6" s="388"/>
      <c r="G6" s="388"/>
      <c r="H6" s="388"/>
      <c r="I6" s="388"/>
      <c r="J6" s="388"/>
      <c r="K6" s="388"/>
      <c r="L6" s="388"/>
      <c r="M6" s="388"/>
    </row>
    <row r="7" spans="2:15" ht="45" customHeight="1">
      <c r="B7" s="392" t="s">
        <v>79</v>
      </c>
      <c r="C7" s="392" t="s">
        <v>80</v>
      </c>
      <c r="D7" s="392" t="s">
        <v>113</v>
      </c>
      <c r="E7" s="392" t="s">
        <v>81</v>
      </c>
      <c r="F7" s="392" t="s">
        <v>82</v>
      </c>
      <c r="G7" s="394" t="s">
        <v>114</v>
      </c>
      <c r="H7" s="392" t="s">
        <v>130</v>
      </c>
      <c r="I7" s="389" t="s">
        <v>42</v>
      </c>
      <c r="J7" s="390"/>
      <c r="K7" s="391" t="s">
        <v>43</v>
      </c>
      <c r="L7" s="391"/>
      <c r="M7" s="391" t="s">
        <v>44</v>
      </c>
      <c r="N7" s="391"/>
    </row>
    <row r="8" spans="2:15" ht="20.25" customHeight="1">
      <c r="B8" s="393"/>
      <c r="C8" s="393"/>
      <c r="D8" s="393"/>
      <c r="E8" s="393"/>
      <c r="F8" s="393"/>
      <c r="G8" s="395"/>
      <c r="H8" s="393"/>
      <c r="I8" s="228" t="s">
        <v>45</v>
      </c>
      <c r="J8" s="228" t="s">
        <v>46</v>
      </c>
      <c r="K8" s="171" t="s">
        <v>45</v>
      </c>
      <c r="L8" s="171" t="s">
        <v>46</v>
      </c>
      <c r="M8" s="171" t="s">
        <v>45</v>
      </c>
      <c r="N8" s="171" t="s">
        <v>46</v>
      </c>
    </row>
    <row r="9" spans="2:15" ht="15" customHeight="1">
      <c r="B9" s="379" t="s">
        <v>63</v>
      </c>
      <c r="C9" s="380"/>
      <c r="D9" s="380"/>
      <c r="E9" s="380"/>
      <c r="F9" s="380"/>
      <c r="G9" s="380"/>
      <c r="H9" s="380"/>
      <c r="I9" s="380"/>
      <c r="J9" s="380"/>
      <c r="K9" s="380"/>
      <c r="L9" s="380"/>
      <c r="M9" s="380"/>
      <c r="N9" s="381"/>
    </row>
    <row r="10" spans="2:15" ht="63">
      <c r="B10" s="225">
        <v>1</v>
      </c>
      <c r="C10" s="226" t="s">
        <v>83</v>
      </c>
      <c r="D10" s="226" t="s">
        <v>84</v>
      </c>
      <c r="E10" s="225" t="s">
        <v>85</v>
      </c>
      <c r="F10" s="225" t="s">
        <v>86</v>
      </c>
      <c r="G10" s="230" t="s">
        <v>115</v>
      </c>
      <c r="H10" s="225">
        <v>1</v>
      </c>
      <c r="I10" s="225">
        <f>Ответы_учащихся!F22</f>
        <v>24</v>
      </c>
      <c r="J10" s="178">
        <f>I10/Ответы_учащихся!$F$6</f>
        <v>0.88888888888888884</v>
      </c>
      <c r="K10" s="170">
        <f>Ответы_учащихся!F23</f>
        <v>1</v>
      </c>
      <c r="L10" s="196">
        <f>K10/Ответы_учащихся!$F$6</f>
        <v>3.7037037037037035E-2</v>
      </c>
      <c r="M10" s="225">
        <f>Ответы_учащихся!F24</f>
        <v>0</v>
      </c>
      <c r="N10" s="196">
        <f>M10/Ответы_учащихся!$F$6</f>
        <v>0</v>
      </c>
      <c r="O10" s="179"/>
    </row>
    <row r="11" spans="2:15" ht="47.25">
      <c r="B11" s="225">
        <v>2</v>
      </c>
      <c r="C11" s="226" t="s">
        <v>83</v>
      </c>
      <c r="D11" s="226" t="s">
        <v>87</v>
      </c>
      <c r="E11" s="225" t="s">
        <v>85</v>
      </c>
      <c r="F11" s="225" t="s">
        <v>86</v>
      </c>
      <c r="G11" s="230" t="s">
        <v>118</v>
      </c>
      <c r="H11" s="225">
        <v>1</v>
      </c>
      <c r="I11" s="225">
        <f>Ответы_учащихся!G22</f>
        <v>24</v>
      </c>
      <c r="J11" s="196">
        <f>I11/Ответы_учащихся!$F$6</f>
        <v>0.88888888888888884</v>
      </c>
      <c r="K11" s="170">
        <f>Ответы_учащихся!G23</f>
        <v>1</v>
      </c>
      <c r="L11" s="196">
        <f>K11/Ответы_учащихся!$F$6</f>
        <v>3.7037037037037035E-2</v>
      </c>
      <c r="M11" s="225">
        <f>Ответы_учащихся!G24</f>
        <v>0</v>
      </c>
      <c r="N11" s="196">
        <f>M11/Ответы_учащихся!$F$6</f>
        <v>0</v>
      </c>
      <c r="O11" s="179"/>
    </row>
    <row r="12" spans="2:15" ht="47.25">
      <c r="B12" s="225">
        <v>3</v>
      </c>
      <c r="C12" s="226" t="s">
        <v>88</v>
      </c>
      <c r="D12" s="226" t="s">
        <v>89</v>
      </c>
      <c r="E12" s="225" t="s">
        <v>85</v>
      </c>
      <c r="F12" s="225" t="s">
        <v>86</v>
      </c>
      <c r="G12" s="230" t="s">
        <v>119</v>
      </c>
      <c r="H12" s="225">
        <v>1</v>
      </c>
      <c r="I12" s="225">
        <f>Ответы_учащихся!H$22</f>
        <v>18</v>
      </c>
      <c r="J12" s="196">
        <f>I12/Ответы_учащихся!$F$6</f>
        <v>0.66666666666666663</v>
      </c>
      <c r="K12" s="170">
        <f>Ответы_учащихся!H23</f>
        <v>7</v>
      </c>
      <c r="L12" s="196">
        <f>K12/Ответы_учащихся!$F$6</f>
        <v>0.25925925925925924</v>
      </c>
      <c r="M12" s="225">
        <f>Ответы_учащихся!H24</f>
        <v>0</v>
      </c>
      <c r="N12" s="196">
        <f>M12/Ответы_учащихся!$F$6</f>
        <v>0</v>
      </c>
      <c r="O12" s="179"/>
    </row>
    <row r="13" spans="2:15" ht="31.5">
      <c r="B13" s="225">
        <v>4</v>
      </c>
      <c r="C13" s="226" t="s">
        <v>88</v>
      </c>
      <c r="D13" s="226" t="s">
        <v>90</v>
      </c>
      <c r="E13" s="225" t="s">
        <v>85</v>
      </c>
      <c r="F13" s="225" t="s">
        <v>86</v>
      </c>
      <c r="G13" s="230" t="s">
        <v>120</v>
      </c>
      <c r="H13" s="225">
        <v>1</v>
      </c>
      <c r="I13" s="225">
        <f>Ответы_учащихся!I22</f>
        <v>19</v>
      </c>
      <c r="J13" s="196">
        <f>I13/Ответы_учащихся!$F$6</f>
        <v>0.70370370370370372</v>
      </c>
      <c r="K13" s="170">
        <f>Ответы_учащихся!I23</f>
        <v>6</v>
      </c>
      <c r="L13" s="196">
        <f>K13/Ответы_учащихся!$F$6</f>
        <v>0.22222222222222221</v>
      </c>
      <c r="M13" s="225">
        <f>Ответы_учащихся!I24</f>
        <v>0</v>
      </c>
      <c r="N13" s="196">
        <f>M13/Ответы_учащихся!$F$6</f>
        <v>0</v>
      </c>
      <c r="O13" s="179"/>
    </row>
    <row r="14" spans="2:15" ht="47.25">
      <c r="B14" s="225">
        <v>5</v>
      </c>
      <c r="C14" s="226" t="s">
        <v>83</v>
      </c>
      <c r="D14" s="226" t="s">
        <v>91</v>
      </c>
      <c r="E14" s="225" t="s">
        <v>85</v>
      </c>
      <c r="F14" s="225" t="s">
        <v>86</v>
      </c>
      <c r="G14" s="230" t="s">
        <v>121</v>
      </c>
      <c r="H14" s="225">
        <v>1</v>
      </c>
      <c r="I14" s="225">
        <f>Ответы_учащихся!J22</f>
        <v>19</v>
      </c>
      <c r="J14" s="196">
        <f>I14/Ответы_учащихся!$F$6</f>
        <v>0.70370370370370372</v>
      </c>
      <c r="K14" s="170">
        <f>Ответы_учащихся!J23</f>
        <v>4</v>
      </c>
      <c r="L14" s="196">
        <f>K14/Ответы_учащихся!$F$6</f>
        <v>0.14814814814814814</v>
      </c>
      <c r="M14" s="225">
        <f>Ответы_учащихся!J24</f>
        <v>2</v>
      </c>
      <c r="N14" s="196">
        <f>M14/Ответы_учащихся!$F$6</f>
        <v>7.407407407407407E-2</v>
      </c>
      <c r="O14" s="179"/>
    </row>
    <row r="15" spans="2:15" ht="47.25">
      <c r="B15" s="225">
        <v>6</v>
      </c>
      <c r="C15" s="226" t="s">
        <v>92</v>
      </c>
      <c r="D15" s="226" t="s">
        <v>93</v>
      </c>
      <c r="E15" s="225" t="s">
        <v>85</v>
      </c>
      <c r="F15" s="225" t="s">
        <v>41</v>
      </c>
      <c r="G15" s="230" t="s">
        <v>116</v>
      </c>
      <c r="H15" s="225">
        <v>1</v>
      </c>
      <c r="I15" s="225">
        <f>Ответы_учащихся!K22</f>
        <v>16</v>
      </c>
      <c r="J15" s="196">
        <f>I15/Ответы_учащихся!$F$6</f>
        <v>0.59259259259259256</v>
      </c>
      <c r="K15" s="170">
        <f>Ответы_учащихся!K23</f>
        <v>9</v>
      </c>
      <c r="L15" s="196">
        <f>K15/Ответы_учащихся!$F$6</f>
        <v>0.33333333333333331</v>
      </c>
      <c r="M15" s="225">
        <f>Ответы_учащихся!K24</f>
        <v>0</v>
      </c>
      <c r="N15" s="196">
        <f>M15/Ответы_учащихся!$F$6</f>
        <v>0</v>
      </c>
      <c r="O15" s="179"/>
    </row>
    <row r="16" spans="2:15" ht="47.25">
      <c r="B16" s="225">
        <v>7</v>
      </c>
      <c r="C16" s="226" t="s">
        <v>92</v>
      </c>
      <c r="D16" s="226" t="s">
        <v>94</v>
      </c>
      <c r="E16" s="225" t="s">
        <v>95</v>
      </c>
      <c r="F16" s="225" t="s">
        <v>96</v>
      </c>
      <c r="G16" s="230" t="s">
        <v>122</v>
      </c>
      <c r="H16" s="225">
        <v>1</v>
      </c>
      <c r="I16" s="225">
        <f>Ответы_учащихся!L22</f>
        <v>13</v>
      </c>
      <c r="J16" s="196">
        <f>I16/Ответы_учащихся!$F$6</f>
        <v>0.48148148148148145</v>
      </c>
      <c r="K16" s="170">
        <f>Ответы_учащихся!L23</f>
        <v>6</v>
      </c>
      <c r="L16" s="196">
        <f>K16/Ответы_учащихся!$F$6</f>
        <v>0.22222222222222221</v>
      </c>
      <c r="M16" s="225">
        <f>Ответы_учащихся!L24</f>
        <v>6</v>
      </c>
      <c r="N16" s="196">
        <f>M16/Ответы_учащихся!$F$6</f>
        <v>0.22222222222222221</v>
      </c>
      <c r="O16" s="179"/>
    </row>
    <row r="17" spans="2:16" ht="63">
      <c r="B17" s="225">
        <v>8</v>
      </c>
      <c r="C17" s="226" t="s">
        <v>88</v>
      </c>
      <c r="D17" s="226" t="s">
        <v>97</v>
      </c>
      <c r="E17" s="225" t="s">
        <v>85</v>
      </c>
      <c r="F17" s="225" t="s">
        <v>41</v>
      </c>
      <c r="G17" s="230" t="s">
        <v>123</v>
      </c>
      <c r="H17" s="225">
        <v>1</v>
      </c>
      <c r="I17" s="225">
        <f>Ответы_учащихся!M22</f>
        <v>13</v>
      </c>
      <c r="J17" s="196">
        <f>I17/Ответы_учащихся!$F$6</f>
        <v>0.48148148148148145</v>
      </c>
      <c r="K17" s="170">
        <f>Ответы_учащихся!M23</f>
        <v>12</v>
      </c>
      <c r="L17" s="196">
        <f>K17/Ответы_учащихся!$F$6</f>
        <v>0.44444444444444442</v>
      </c>
      <c r="M17" s="225">
        <f>Ответы_учащихся!M24</f>
        <v>0</v>
      </c>
      <c r="N17" s="196">
        <f>M17/Ответы_учащихся!$F$6</f>
        <v>0</v>
      </c>
      <c r="O17" s="179"/>
    </row>
    <row r="18" spans="2:16" ht="47.25">
      <c r="B18" s="225">
        <v>9</v>
      </c>
      <c r="C18" s="226" t="s">
        <v>98</v>
      </c>
      <c r="D18" s="226" t="s">
        <v>99</v>
      </c>
      <c r="E18" s="225" t="s">
        <v>85</v>
      </c>
      <c r="F18" s="225" t="s">
        <v>86</v>
      </c>
      <c r="G18" s="230" t="s">
        <v>124</v>
      </c>
      <c r="H18" s="225">
        <v>1</v>
      </c>
      <c r="I18" s="225">
        <f>Ответы_учащихся!N22</f>
        <v>22</v>
      </c>
      <c r="J18" s="196">
        <f>I18/Ответы_учащихся!$F$6</f>
        <v>0.81481481481481477</v>
      </c>
      <c r="K18" s="170">
        <f>Ответы_учащихся!N23</f>
        <v>2</v>
      </c>
      <c r="L18" s="196">
        <f>K18/Ответы_учащихся!$F$6</f>
        <v>7.407407407407407E-2</v>
      </c>
      <c r="M18" s="225">
        <f>Ответы_учащихся!N24</f>
        <v>1</v>
      </c>
      <c r="N18" s="196">
        <f>M18/Ответы_учащихся!$F$6</f>
        <v>3.7037037037037035E-2</v>
      </c>
      <c r="O18" s="179"/>
    </row>
    <row r="19" spans="2:16" ht="63">
      <c r="B19" s="225">
        <v>10</v>
      </c>
      <c r="C19" s="226" t="s">
        <v>100</v>
      </c>
      <c r="D19" s="226" t="s">
        <v>101</v>
      </c>
      <c r="E19" s="225" t="s">
        <v>85</v>
      </c>
      <c r="F19" s="225" t="s">
        <v>96</v>
      </c>
      <c r="G19" s="230" t="s">
        <v>125</v>
      </c>
      <c r="H19" s="225">
        <v>1</v>
      </c>
      <c r="I19" s="225">
        <f>Ответы_учащихся!O22</f>
        <v>18</v>
      </c>
      <c r="J19" s="196">
        <f>I19/Ответы_учащихся!$F$6</f>
        <v>0.66666666666666663</v>
      </c>
      <c r="K19" s="170">
        <f>Ответы_учащихся!O23</f>
        <v>2</v>
      </c>
      <c r="L19" s="196">
        <f>K19/Ответы_учащихся!$F$6</f>
        <v>7.407407407407407E-2</v>
      </c>
      <c r="M19" s="225">
        <f>Ответы_учащихся!O24</f>
        <v>5</v>
      </c>
      <c r="N19" s="196">
        <f>M19/Ответы_учащихся!$F$6</f>
        <v>0.18518518518518517</v>
      </c>
      <c r="O19" s="179"/>
    </row>
    <row r="20" spans="2:16" ht="47.25">
      <c r="B20" s="225">
        <v>11</v>
      </c>
      <c r="C20" s="226" t="s">
        <v>92</v>
      </c>
      <c r="D20" s="226" t="s">
        <v>102</v>
      </c>
      <c r="E20" s="225" t="s">
        <v>85</v>
      </c>
      <c r="F20" s="225" t="s">
        <v>41</v>
      </c>
      <c r="G20" s="230" t="s">
        <v>126</v>
      </c>
      <c r="H20" s="225">
        <v>1</v>
      </c>
      <c r="I20" s="225">
        <f>Ответы_учащихся!P22</f>
        <v>17</v>
      </c>
      <c r="J20" s="196">
        <f>I20/Ответы_учащихся!$F$6</f>
        <v>0.62962962962962965</v>
      </c>
      <c r="K20" s="170">
        <f>Ответы_учащихся!P23</f>
        <v>7</v>
      </c>
      <c r="L20" s="196">
        <f>K20/Ответы_учащихся!$F$6</f>
        <v>0.25925925925925924</v>
      </c>
      <c r="M20" s="225">
        <f>Ответы_учащихся!P24</f>
        <v>1</v>
      </c>
      <c r="N20" s="196">
        <f>M20/Ответы_учащихся!$F$6</f>
        <v>3.7037037037037035E-2</v>
      </c>
      <c r="O20" s="179"/>
    </row>
    <row r="21" spans="2:16" ht="47.25">
      <c r="B21" s="225">
        <v>12</v>
      </c>
      <c r="C21" s="226" t="s">
        <v>92</v>
      </c>
      <c r="D21" s="226" t="s">
        <v>103</v>
      </c>
      <c r="E21" s="225" t="s">
        <v>85</v>
      </c>
      <c r="F21" s="225" t="s">
        <v>96</v>
      </c>
      <c r="G21" s="230" t="s">
        <v>122</v>
      </c>
      <c r="H21" s="225">
        <v>1</v>
      </c>
      <c r="I21" s="225">
        <f>Ответы_учащихся!Q22</f>
        <v>12</v>
      </c>
      <c r="J21" s="196">
        <f>I21/Ответы_учащихся!$F$6</f>
        <v>0.44444444444444442</v>
      </c>
      <c r="K21" s="225">
        <f>Ответы_учащихся!Q23</f>
        <v>7</v>
      </c>
      <c r="L21" s="196">
        <f>K21/Ответы_учащихся!$F$6</f>
        <v>0.25925925925925924</v>
      </c>
      <c r="M21" s="225">
        <f>Ответы_учащихся!Q24</f>
        <v>6</v>
      </c>
      <c r="N21" s="196">
        <f>M21/Ответы_учащихся!$F$6</f>
        <v>0.22222222222222221</v>
      </c>
      <c r="O21" s="179"/>
    </row>
    <row r="22" spans="2:16" ht="63">
      <c r="B22" s="225">
        <v>13</v>
      </c>
      <c r="C22" s="226" t="s">
        <v>100</v>
      </c>
      <c r="D22" s="226" t="s">
        <v>104</v>
      </c>
      <c r="E22" s="225" t="s">
        <v>85</v>
      </c>
      <c r="F22" s="225" t="s">
        <v>41</v>
      </c>
      <c r="G22" s="230" t="s">
        <v>125</v>
      </c>
      <c r="H22" s="225">
        <v>1</v>
      </c>
      <c r="I22" s="225">
        <f>Ответы_учащихся!R22</f>
        <v>17</v>
      </c>
      <c r="J22" s="196">
        <f>I22/Ответы_учащихся!$F$6</f>
        <v>0.62962962962962965</v>
      </c>
      <c r="K22" s="225">
        <f>Ответы_учащихся!R23</f>
        <v>7</v>
      </c>
      <c r="L22" s="196">
        <f>K22/Ответы_учащихся!$F$6</f>
        <v>0.25925925925925924</v>
      </c>
      <c r="M22" s="225">
        <f>Ответы_учащихся!R24</f>
        <v>1</v>
      </c>
      <c r="N22" s="196">
        <f>M22/Ответы_учащихся!$F$6</f>
        <v>3.7037037037037035E-2</v>
      </c>
      <c r="O22" s="179"/>
    </row>
    <row r="23" spans="2:16" ht="15.75">
      <c r="B23" s="370">
        <v>14</v>
      </c>
      <c r="C23" s="374" t="s">
        <v>83</v>
      </c>
      <c r="D23" s="374" t="s">
        <v>105</v>
      </c>
      <c r="E23" s="370" t="s">
        <v>85</v>
      </c>
      <c r="F23" s="370" t="s">
        <v>86</v>
      </c>
      <c r="G23" s="368" t="s">
        <v>121</v>
      </c>
      <c r="H23" s="225">
        <v>1</v>
      </c>
      <c r="I23" s="225">
        <f>Ответы_учащихся!S22</f>
        <v>2</v>
      </c>
      <c r="J23" s="196">
        <f>I23/Ответы_учащихся!$F$6</f>
        <v>7.407407407407407E-2</v>
      </c>
      <c r="K23" s="370">
        <f>Ответы_учащихся!S23</f>
        <v>5</v>
      </c>
      <c r="L23" s="372">
        <f>K23/Ответы_учащихся!$F$6</f>
        <v>0.18518518518518517</v>
      </c>
      <c r="M23" s="370">
        <f>Ответы_учащихся!S24</f>
        <v>1</v>
      </c>
      <c r="N23" s="372">
        <f>M23/Ответы_учащихся!$F$6</f>
        <v>3.7037037037037035E-2</v>
      </c>
      <c r="O23" s="179"/>
    </row>
    <row r="24" spans="2:16" ht="15.75">
      <c r="B24" s="371"/>
      <c r="C24" s="375"/>
      <c r="D24" s="375"/>
      <c r="E24" s="371"/>
      <c r="F24" s="371"/>
      <c r="G24" s="369"/>
      <c r="H24" s="225">
        <v>2</v>
      </c>
      <c r="I24" s="225">
        <f>Ответы_учащихся!S21</f>
        <v>17</v>
      </c>
      <c r="J24" s="196">
        <f>I24/Ответы_учащихся!$F$6</f>
        <v>0.62962962962962965</v>
      </c>
      <c r="K24" s="371"/>
      <c r="L24" s="373"/>
      <c r="M24" s="371"/>
      <c r="N24" s="373"/>
      <c r="O24" s="179"/>
    </row>
    <row r="25" spans="2:16" ht="47.25">
      <c r="B25" s="225">
        <v>15</v>
      </c>
      <c r="C25" s="226" t="s">
        <v>92</v>
      </c>
      <c r="D25" s="226" t="s">
        <v>106</v>
      </c>
      <c r="E25" s="225" t="s">
        <v>85</v>
      </c>
      <c r="F25" s="225" t="s">
        <v>96</v>
      </c>
      <c r="G25" s="230" t="s">
        <v>117</v>
      </c>
      <c r="H25" s="225">
        <v>1</v>
      </c>
      <c r="I25" s="225">
        <f>Ответы_учащихся!U22</f>
        <v>6</v>
      </c>
      <c r="J25" s="196">
        <f>I25/Ответы_учащихся!$F$6</f>
        <v>0.22222222222222221</v>
      </c>
      <c r="K25" s="225">
        <f>Ответы_учащихся!U23</f>
        <v>11</v>
      </c>
      <c r="L25" s="196">
        <f>K25/Ответы_учащихся!$F$6</f>
        <v>0.40740740740740738</v>
      </c>
      <c r="M25" s="225">
        <f>Ответы_учащихся!U24</f>
        <v>8</v>
      </c>
      <c r="N25" s="196">
        <f>M25/Ответы_учащихся!$F$6</f>
        <v>0.29629629629629628</v>
      </c>
      <c r="O25" s="179"/>
    </row>
    <row r="26" spans="2:16" ht="15.75">
      <c r="B26" s="382" t="s">
        <v>64</v>
      </c>
      <c r="C26" s="383"/>
      <c r="D26" s="383"/>
      <c r="E26" s="383"/>
      <c r="F26" s="383"/>
      <c r="G26" s="383"/>
      <c r="H26" s="383"/>
      <c r="I26" s="383"/>
      <c r="J26" s="383"/>
      <c r="K26" s="383"/>
      <c r="L26" s="383"/>
      <c r="M26" s="383"/>
      <c r="N26" s="384"/>
      <c r="O26" s="179"/>
      <c r="P26" s="180"/>
    </row>
    <row r="27" spans="2:16" ht="15.75">
      <c r="B27" s="377">
        <v>16</v>
      </c>
      <c r="C27" s="378" t="s">
        <v>92</v>
      </c>
      <c r="D27" s="378" t="s">
        <v>107</v>
      </c>
      <c r="E27" s="377" t="s">
        <v>108</v>
      </c>
      <c r="F27" s="377" t="s">
        <v>86</v>
      </c>
      <c r="G27" s="376" t="s">
        <v>126</v>
      </c>
      <c r="H27" s="225">
        <v>1</v>
      </c>
      <c r="I27" s="225">
        <f>Ответы_учащихся!V22</f>
        <v>1</v>
      </c>
      <c r="J27" s="196">
        <f>I27/Ответы_учащихся!$F$6</f>
        <v>3.7037037037037035E-2</v>
      </c>
      <c r="K27" s="370">
        <f>Ответы_учащихся!V23</f>
        <v>4</v>
      </c>
      <c r="L27" s="372">
        <f>K27/Ответы_учащихся!$F$6</f>
        <v>0.14814814814814814</v>
      </c>
      <c r="M27" s="370">
        <f>Ответы_учащихся!V24</f>
        <v>4</v>
      </c>
      <c r="N27" s="372">
        <f>M27/Ответы_учащихся!$F$6</f>
        <v>0.14814814814814814</v>
      </c>
      <c r="O27" s="179"/>
    </row>
    <row r="28" spans="2:16" ht="15.75">
      <c r="B28" s="377"/>
      <c r="C28" s="378"/>
      <c r="D28" s="378"/>
      <c r="E28" s="377"/>
      <c r="F28" s="377"/>
      <c r="G28" s="376"/>
      <c r="H28" s="225">
        <v>2</v>
      </c>
      <c r="I28" s="225">
        <f>Ответы_учащихся!V21</f>
        <v>16</v>
      </c>
      <c r="J28" s="196">
        <f>I28/Ответы_учащихся!$F$6</f>
        <v>0.59259259259259256</v>
      </c>
      <c r="K28" s="371"/>
      <c r="L28" s="373"/>
      <c r="M28" s="371"/>
      <c r="N28" s="373"/>
      <c r="O28" s="179"/>
    </row>
    <row r="29" spans="2:16" ht="33.75" customHeight="1">
      <c r="B29" s="370">
        <v>17</v>
      </c>
      <c r="C29" s="374" t="s">
        <v>100</v>
      </c>
      <c r="D29" s="374" t="s">
        <v>109</v>
      </c>
      <c r="E29" s="370" t="s">
        <v>108</v>
      </c>
      <c r="F29" s="370" t="s">
        <v>86</v>
      </c>
      <c r="G29" s="368" t="s">
        <v>127</v>
      </c>
      <c r="H29" s="225">
        <v>1</v>
      </c>
      <c r="I29" s="225">
        <f>Ответы_учащихся!W22</f>
        <v>5</v>
      </c>
      <c r="J29" s="196">
        <f>I29/Ответы_учащихся!$F$6</f>
        <v>0.18518518518518517</v>
      </c>
      <c r="K29" s="370">
        <f>Ответы_учащихся!W23</f>
        <v>4</v>
      </c>
      <c r="L29" s="372">
        <f>K29/Ответы_учащихся!$F$6</f>
        <v>0.14814814814814814</v>
      </c>
      <c r="M29" s="370">
        <f>Ответы_учащихся!W24</f>
        <v>3</v>
      </c>
      <c r="N29" s="372">
        <f>M29/Ответы_учащихся!$F$6</f>
        <v>0.1111111111111111</v>
      </c>
      <c r="O29" s="179"/>
    </row>
    <row r="30" spans="2:16" ht="33.75" customHeight="1">
      <c r="B30" s="371"/>
      <c r="C30" s="375"/>
      <c r="D30" s="375"/>
      <c r="E30" s="371"/>
      <c r="F30" s="371"/>
      <c r="G30" s="369"/>
      <c r="H30" s="225">
        <v>2</v>
      </c>
      <c r="I30" s="225">
        <f>Ответы_учащихся!W21</f>
        <v>13</v>
      </c>
      <c r="J30" s="196">
        <f>I30/Ответы_учащихся!$F$6</f>
        <v>0.48148148148148145</v>
      </c>
      <c r="K30" s="371"/>
      <c r="L30" s="373"/>
      <c r="M30" s="371"/>
      <c r="N30" s="373"/>
      <c r="O30" s="179"/>
    </row>
    <row r="31" spans="2:16" ht="15.75">
      <c r="B31" s="370">
        <v>18</v>
      </c>
      <c r="C31" s="374" t="s">
        <v>110</v>
      </c>
      <c r="D31" s="374" t="s">
        <v>111</v>
      </c>
      <c r="E31" s="370" t="s">
        <v>108</v>
      </c>
      <c r="F31" s="370" t="s">
        <v>86</v>
      </c>
      <c r="G31" s="368" t="s">
        <v>128</v>
      </c>
      <c r="H31" s="225">
        <v>1</v>
      </c>
      <c r="I31" s="225">
        <f>Ответы_учащихся!X22</f>
        <v>5</v>
      </c>
      <c r="J31" s="196">
        <f>I31/Ответы_учащихся!$F$6</f>
        <v>0.18518518518518517</v>
      </c>
      <c r="K31" s="370">
        <f>Ответы_учащихся!X23</f>
        <v>2</v>
      </c>
      <c r="L31" s="372">
        <f>K31/Ответы_учащихся!$F$6</f>
        <v>7.407407407407407E-2</v>
      </c>
      <c r="M31" s="370">
        <f>Ответы_учащихся!X24</f>
        <v>4</v>
      </c>
      <c r="N31" s="372">
        <f>M31/Ответы_учащихся!$F$6</f>
        <v>0.14814814814814814</v>
      </c>
      <c r="O31" s="179"/>
    </row>
    <row r="32" spans="2:16" ht="15.75">
      <c r="B32" s="371"/>
      <c r="C32" s="375"/>
      <c r="D32" s="375"/>
      <c r="E32" s="371"/>
      <c r="F32" s="371"/>
      <c r="G32" s="369"/>
      <c r="H32" s="225">
        <v>2</v>
      </c>
      <c r="I32" s="225">
        <f>Ответы_учащихся!X21</f>
        <v>14</v>
      </c>
      <c r="J32" s="196">
        <f>I32/Ответы_учащихся!$F$6</f>
        <v>0.51851851851851849</v>
      </c>
      <c r="K32" s="371"/>
      <c r="L32" s="373"/>
      <c r="M32" s="371"/>
      <c r="N32" s="373"/>
      <c r="O32" s="179"/>
    </row>
    <row r="33" spans="2:16" ht="47.25">
      <c r="B33" s="225">
        <v>19</v>
      </c>
      <c r="C33" s="226" t="s">
        <v>110</v>
      </c>
      <c r="D33" s="226" t="s">
        <v>112</v>
      </c>
      <c r="E33" s="225" t="s">
        <v>108</v>
      </c>
      <c r="F33" s="225" t="s">
        <v>86</v>
      </c>
      <c r="G33" s="230" t="s">
        <v>129</v>
      </c>
      <c r="H33" s="225">
        <v>1</v>
      </c>
      <c r="I33" s="225">
        <f>Ответы_учащихся!Y22</f>
        <v>22</v>
      </c>
      <c r="J33" s="196">
        <f>I33/Ответы_учащихся!$F$6</f>
        <v>0.81481481481481477</v>
      </c>
      <c r="K33" s="225">
        <f>Ответы_учащихся!Y23</f>
        <v>1</v>
      </c>
      <c r="L33" s="196">
        <f>K33/Ответы_учащихся!$F$6</f>
        <v>3.7037037037037035E-2</v>
      </c>
      <c r="M33" s="225">
        <f>Ответы_учащихся!Y24</f>
        <v>2</v>
      </c>
      <c r="N33" s="196">
        <f>M33/Ответы_учащихся!$F$6</f>
        <v>7.407407407407407E-2</v>
      </c>
      <c r="O33" s="179"/>
    </row>
    <row r="34" spans="2:16">
      <c r="P34" s="180"/>
    </row>
    <row r="35" spans="2:16">
      <c r="P35" s="180"/>
    </row>
  </sheetData>
  <sheetProtection password="C621" sheet="1" objects="1" scenarios="1" selectLockedCells="1" selectUnlockedCells="1"/>
  <mergeCells count="56">
    <mergeCell ref="B2:M2"/>
    <mergeCell ref="C3:H3"/>
    <mergeCell ref="I3:J3"/>
    <mergeCell ref="B6:M6"/>
    <mergeCell ref="I7:J7"/>
    <mergeCell ref="K7:L7"/>
    <mergeCell ref="M7:N7"/>
    <mergeCell ref="B7:B8"/>
    <mergeCell ref="C7:C8"/>
    <mergeCell ref="D7:D8"/>
    <mergeCell ref="E7:E8"/>
    <mergeCell ref="F7:F8"/>
    <mergeCell ref="G7:G8"/>
    <mergeCell ref="H7:H8"/>
    <mergeCell ref="B9:N9"/>
    <mergeCell ref="B26:N26"/>
    <mergeCell ref="B23:B24"/>
    <mergeCell ref="C23:C24"/>
    <mergeCell ref="D23:D24"/>
    <mergeCell ref="E23:E24"/>
    <mergeCell ref="F23:F24"/>
    <mergeCell ref="G23:G24"/>
    <mergeCell ref="L23:L24"/>
    <mergeCell ref="K23:K24"/>
    <mergeCell ref="M23:M24"/>
    <mergeCell ref="N23:N24"/>
    <mergeCell ref="B27:B28"/>
    <mergeCell ref="C27:C28"/>
    <mergeCell ref="D27:D28"/>
    <mergeCell ref="E27:E28"/>
    <mergeCell ref="F27:F28"/>
    <mergeCell ref="G27:G28"/>
    <mergeCell ref="K27:K28"/>
    <mergeCell ref="L27:L28"/>
    <mergeCell ref="M27:M28"/>
    <mergeCell ref="N27:N28"/>
    <mergeCell ref="B29:B30"/>
    <mergeCell ref="C29:C30"/>
    <mergeCell ref="D29:D30"/>
    <mergeCell ref="E29:E30"/>
    <mergeCell ref="F29:F30"/>
    <mergeCell ref="G29:G30"/>
    <mergeCell ref="K29:K30"/>
    <mergeCell ref="L29:L30"/>
    <mergeCell ref="M29:M30"/>
    <mergeCell ref="N29:N30"/>
    <mergeCell ref="B31:B32"/>
    <mergeCell ref="C31:C32"/>
    <mergeCell ref="D31:D32"/>
    <mergeCell ref="E31:E32"/>
    <mergeCell ref="F31:F32"/>
    <mergeCell ref="G31:G32"/>
    <mergeCell ref="K31:K32"/>
    <mergeCell ref="L31:L32"/>
    <mergeCell ref="M31:M32"/>
    <mergeCell ref="N31:N32"/>
  </mergeCells>
  <pageMargins left="0.7" right="0.7" top="0.75" bottom="0.75" header="0.3" footer="0.3"/>
  <pageSetup paperSize="9" scale="77" fitToHeight="0" orientation="landscape" r:id="rId1"/>
  <headerFooter scaleWithDoc="0">
    <oddHeader>&amp;CКГБУ "Региональный центр оценки качества образования"</oddHeader>
  </headerFooter>
</worksheet>
</file>

<file path=xl/worksheets/sheet5.xml><?xml version="1.0" encoding="utf-8"?>
<worksheet xmlns="http://schemas.openxmlformats.org/spreadsheetml/2006/main" xmlns:r="http://schemas.openxmlformats.org/officeDocument/2006/relationships">
  <sheetPr>
    <tabColor rgb="FFFF0000"/>
  </sheetPr>
  <dimension ref="B2:L20"/>
  <sheetViews>
    <sheetView view="pageLayout" topLeftCell="A52" zoomScale="110" zoomScalePageLayoutView="110" workbookViewId="0">
      <selection activeCell="B2" sqref="B2:L2"/>
    </sheetView>
  </sheetViews>
  <sheetFormatPr defaultRowHeight="12.75"/>
  <cols>
    <col min="1" max="1" width="2.85546875" style="172" customWidth="1"/>
    <col min="2" max="2" width="12.42578125" style="172" customWidth="1"/>
    <col min="3" max="12" width="12" style="172" customWidth="1"/>
    <col min="13" max="16384" width="9.140625" style="172"/>
  </cols>
  <sheetData>
    <row r="2" spans="2:12" ht="23.25" customHeight="1">
      <c r="B2" s="396" t="s">
        <v>143</v>
      </c>
      <c r="C2" s="396"/>
      <c r="D2" s="396"/>
      <c r="E2" s="396"/>
      <c r="F2" s="396"/>
      <c r="G2" s="396"/>
      <c r="H2" s="396"/>
      <c r="I2" s="396"/>
      <c r="J2" s="396"/>
      <c r="K2" s="396"/>
      <c r="L2" s="396"/>
    </row>
    <row r="3" spans="2:12" ht="15.75">
      <c r="B3" s="173" t="s">
        <v>40</v>
      </c>
      <c r="C3" s="386" t="str">
        <f>'СПИСОК КЛАССА'!E3</f>
        <v>МБОУ СОШ УИОП №80 г. Хабаровск Хабаровский край</v>
      </c>
      <c r="D3" s="386"/>
      <c r="E3" s="386"/>
      <c r="F3" s="386"/>
      <c r="G3" s="386"/>
      <c r="H3" s="387" t="s">
        <v>1</v>
      </c>
      <c r="I3" s="387"/>
      <c r="J3" s="174" t="str">
        <f>'СПИСОК КЛАССА'!I1</f>
        <v>0304</v>
      </c>
      <c r="K3" s="175"/>
      <c r="L3" s="175"/>
    </row>
    <row r="5" spans="2:12" ht="15.75">
      <c r="B5" s="397" t="s">
        <v>47</v>
      </c>
      <c r="C5" s="398" t="s">
        <v>142</v>
      </c>
      <c r="D5" s="398"/>
      <c r="E5" s="398"/>
      <c r="F5" s="398"/>
      <c r="G5" s="398"/>
      <c r="H5" s="398"/>
      <c r="I5" s="398"/>
      <c r="J5" s="398"/>
      <c r="K5" s="398"/>
      <c r="L5" s="398"/>
    </row>
    <row r="6" spans="2:12" ht="63" customHeight="1">
      <c r="B6" s="397"/>
      <c r="C6" s="397" t="s">
        <v>70</v>
      </c>
      <c r="D6" s="397"/>
      <c r="E6" s="397" t="s">
        <v>71</v>
      </c>
      <c r="F6" s="397"/>
      <c r="G6" s="397" t="s">
        <v>72</v>
      </c>
      <c r="H6" s="397"/>
      <c r="I6" s="397" t="s">
        <v>73</v>
      </c>
      <c r="J6" s="397"/>
      <c r="K6" s="397" t="s">
        <v>74</v>
      </c>
      <c r="L6" s="397"/>
    </row>
    <row r="7" spans="2:12" ht="15.75">
      <c r="B7" s="397"/>
      <c r="C7" s="182" t="s">
        <v>48</v>
      </c>
      <c r="D7" s="182" t="s">
        <v>49</v>
      </c>
      <c r="E7" s="182" t="s">
        <v>48</v>
      </c>
      <c r="F7" s="182" t="s">
        <v>49</v>
      </c>
      <c r="G7" s="182" t="s">
        <v>48</v>
      </c>
      <c r="H7" s="182" t="s">
        <v>49</v>
      </c>
      <c r="I7" s="182" t="s">
        <v>48</v>
      </c>
      <c r="J7" s="182" t="s">
        <v>49</v>
      </c>
      <c r="K7" s="182" t="s">
        <v>48</v>
      </c>
      <c r="L7" s="182" t="s">
        <v>49</v>
      </c>
    </row>
    <row r="8" spans="2:12" ht="15.75">
      <c r="B8" s="181">
        <f>Ответы_учащихся!$F$6</f>
        <v>27</v>
      </c>
      <c r="C8" s="181">
        <f>Ответы_учащихся!BA24</f>
        <v>8</v>
      </c>
      <c r="D8" s="183">
        <f>C8/$B$8</f>
        <v>0.29629629629629628</v>
      </c>
      <c r="E8" s="181">
        <f>Ответы_учащихся!BA23</f>
        <v>8</v>
      </c>
      <c r="F8" s="183">
        <f>E8/$B$8</f>
        <v>0.29629629629629628</v>
      </c>
      <c r="G8" s="181">
        <f>Ответы_учащихся!BA22</f>
        <v>0</v>
      </c>
      <c r="H8" s="183">
        <f>G8/$B$8</f>
        <v>0</v>
      </c>
      <c r="I8" s="181">
        <f>Ответы_учащихся!BA21</f>
        <v>5</v>
      </c>
      <c r="J8" s="183">
        <f>I8/$B$8</f>
        <v>0.18518518518518517</v>
      </c>
      <c r="K8" s="181">
        <f>Ответы_учащихся!BA20</f>
        <v>6</v>
      </c>
      <c r="L8" s="183">
        <f>K8/$B$8</f>
        <v>0.22222222222222221</v>
      </c>
    </row>
    <row r="9" spans="2:12" ht="15.75">
      <c r="B9" s="177"/>
      <c r="C9" s="177"/>
      <c r="D9" s="177"/>
      <c r="E9" s="177"/>
      <c r="F9" s="177"/>
      <c r="G9" s="177"/>
      <c r="H9" s="177"/>
      <c r="I9" s="177"/>
      <c r="J9" s="177"/>
      <c r="K9" s="177"/>
      <c r="L9" s="177"/>
    </row>
    <row r="10" spans="2:12" ht="15.75">
      <c r="B10" s="177"/>
      <c r="C10" s="177"/>
      <c r="D10" s="177"/>
      <c r="E10" s="177"/>
      <c r="F10" s="177"/>
      <c r="G10" s="177"/>
      <c r="H10" s="177"/>
      <c r="I10" s="177"/>
      <c r="J10" s="177"/>
      <c r="K10" s="177"/>
      <c r="L10" s="177"/>
    </row>
    <row r="11" spans="2:12" ht="15.75">
      <c r="B11" s="177"/>
      <c r="C11" s="177"/>
      <c r="D11" s="177"/>
      <c r="E11" s="177"/>
      <c r="F11" s="177"/>
      <c r="G11" s="177"/>
      <c r="H11" s="177"/>
      <c r="I11" s="177"/>
      <c r="J11" s="177"/>
      <c r="K11" s="177"/>
      <c r="L11" s="177"/>
    </row>
    <row r="12" spans="2:12" ht="15.75">
      <c r="B12" s="177"/>
      <c r="C12" s="177"/>
      <c r="D12" s="177"/>
      <c r="E12" s="177"/>
      <c r="F12" s="177"/>
      <c r="G12" s="177"/>
      <c r="H12" s="177"/>
      <c r="I12" s="177"/>
      <c r="J12" s="177"/>
      <c r="K12" s="177"/>
      <c r="L12" s="177"/>
    </row>
    <row r="13" spans="2:12" ht="15.75">
      <c r="B13" s="177"/>
      <c r="C13" s="177"/>
      <c r="D13" s="177"/>
      <c r="E13" s="177"/>
      <c r="F13" s="177"/>
      <c r="G13" s="177"/>
      <c r="H13" s="177"/>
      <c r="I13" s="177"/>
      <c r="J13" s="177"/>
      <c r="K13" s="177"/>
      <c r="L13" s="177"/>
    </row>
    <row r="14" spans="2:12" ht="15.75">
      <c r="B14" s="177"/>
      <c r="C14" s="177"/>
      <c r="D14" s="177"/>
      <c r="E14" s="177"/>
      <c r="F14" s="177"/>
      <c r="G14" s="177"/>
      <c r="H14" s="177"/>
      <c r="I14" s="177"/>
      <c r="J14" s="177"/>
      <c r="K14" s="177"/>
      <c r="L14" s="177"/>
    </row>
    <row r="15" spans="2:12" ht="15.75">
      <c r="B15" s="177"/>
      <c r="C15" s="177"/>
      <c r="D15" s="177"/>
      <c r="E15" s="177"/>
      <c r="F15" s="177"/>
      <c r="G15" s="177"/>
      <c r="H15" s="177"/>
      <c r="I15" s="177"/>
      <c r="J15" s="177"/>
      <c r="K15" s="177"/>
      <c r="L15" s="177"/>
    </row>
    <row r="16" spans="2:12" ht="15.75">
      <c r="B16" s="177"/>
      <c r="C16" s="177"/>
      <c r="D16" s="177"/>
      <c r="E16" s="177"/>
      <c r="F16" s="177"/>
      <c r="G16" s="177"/>
      <c r="H16" s="177"/>
      <c r="I16" s="177"/>
      <c r="J16" s="177"/>
      <c r="K16" s="177"/>
      <c r="L16" s="177"/>
    </row>
    <row r="17" spans="2:12" ht="15.75">
      <c r="B17" s="177"/>
      <c r="C17" s="177"/>
      <c r="D17" s="177"/>
      <c r="E17" s="177"/>
      <c r="F17" s="177"/>
      <c r="G17" s="177"/>
      <c r="H17" s="177"/>
      <c r="I17" s="177"/>
      <c r="J17" s="177"/>
      <c r="K17" s="177"/>
      <c r="L17" s="177"/>
    </row>
    <row r="18" spans="2:12" ht="15.75">
      <c r="B18" s="177"/>
      <c r="C18" s="177"/>
      <c r="D18" s="177"/>
      <c r="E18" s="177"/>
      <c r="F18" s="177"/>
      <c r="G18" s="177"/>
      <c r="H18" s="177"/>
      <c r="I18" s="177"/>
      <c r="J18" s="177"/>
      <c r="K18" s="177"/>
      <c r="L18" s="177"/>
    </row>
    <row r="19" spans="2:12" ht="15.75">
      <c r="B19" s="177"/>
      <c r="C19" s="177"/>
      <c r="D19" s="177"/>
      <c r="E19" s="177"/>
      <c r="F19" s="177"/>
      <c r="G19" s="177"/>
      <c r="H19" s="177"/>
      <c r="I19" s="177"/>
      <c r="J19" s="177"/>
      <c r="K19" s="177"/>
      <c r="L19" s="177"/>
    </row>
    <row r="20" spans="2:12" ht="15.75">
      <c r="B20" s="177"/>
      <c r="C20" s="177"/>
      <c r="D20" s="177"/>
      <c r="E20" s="177"/>
      <c r="F20" s="177"/>
      <c r="G20" s="177"/>
      <c r="H20" s="177"/>
      <c r="I20" s="177"/>
      <c r="J20" s="177"/>
      <c r="K20" s="177"/>
      <c r="L20" s="177"/>
    </row>
  </sheetData>
  <sheetProtection password="C621" sheet="1" objects="1" scenarios="1" selectLockedCells="1" selectUnlockedCells="1"/>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6.xml><?xml version="1.0" encoding="utf-8"?>
<worksheet xmlns="http://schemas.openxmlformats.org/spreadsheetml/2006/main" xmlns:r="http://schemas.openxmlformats.org/officeDocument/2006/relationships">
  <sheetPr>
    <tabColor rgb="FFFF0000"/>
  </sheetPr>
  <dimension ref="B2:N3"/>
  <sheetViews>
    <sheetView view="pageLayout" workbookViewId="0">
      <selection activeCell="M35" sqref="M35"/>
    </sheetView>
  </sheetViews>
  <sheetFormatPr defaultRowHeight="12.75"/>
  <cols>
    <col min="1" max="1" width="3.140625" customWidth="1"/>
  </cols>
  <sheetData>
    <row r="2" spans="2:14" ht="17.25" customHeight="1">
      <c r="B2" s="396" t="s">
        <v>144</v>
      </c>
      <c r="C2" s="396"/>
      <c r="D2" s="396"/>
      <c r="E2" s="396"/>
      <c r="F2" s="396"/>
      <c r="G2" s="396"/>
      <c r="H2" s="396"/>
      <c r="I2" s="396"/>
      <c r="J2" s="396"/>
      <c r="K2" s="396"/>
      <c r="L2" s="396"/>
      <c r="M2" s="396"/>
      <c r="N2" s="396"/>
    </row>
    <row r="3" spans="2:14" ht="15.75">
      <c r="B3" s="173" t="s">
        <v>40</v>
      </c>
      <c r="C3" s="386" t="str">
        <f>'СПИСОК КЛАССА'!E3</f>
        <v>МБОУ СОШ УИОП №80 г. Хабаровск Хабаровский край</v>
      </c>
      <c r="D3" s="386"/>
      <c r="E3" s="386"/>
      <c r="F3" s="386"/>
      <c r="G3" s="386"/>
      <c r="H3" s="387" t="s">
        <v>1</v>
      </c>
      <c r="I3" s="387"/>
      <c r="J3" s="174" t="str">
        <f>'СПИСОК КЛАССА'!I1</f>
        <v>0304</v>
      </c>
      <c r="K3" s="175"/>
      <c r="L3" s="175"/>
    </row>
  </sheetData>
  <sheetProtection password="C621" sheet="1" objects="1" scenarios="1" selectLockedCells="1" selectUnlockedCells="1"/>
  <mergeCells count="3">
    <mergeCell ref="C3:G3"/>
    <mergeCell ref="H3:I3"/>
    <mergeCell ref="B2:N2"/>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7.xml><?xml version="1.0" encoding="utf-8"?>
<worksheet xmlns="http://schemas.openxmlformats.org/spreadsheetml/2006/main" xmlns:r="http://schemas.openxmlformats.org/officeDocument/2006/relationships">
  <sheetPr>
    <tabColor rgb="FFFF0000"/>
    <pageSetUpPr fitToPage="1"/>
  </sheetPr>
  <dimension ref="B2:Y13"/>
  <sheetViews>
    <sheetView view="pageLayout" workbookViewId="0">
      <selection activeCell="B2" sqref="B2:L2"/>
    </sheetView>
  </sheetViews>
  <sheetFormatPr defaultRowHeight="12.75"/>
  <cols>
    <col min="1" max="1" width="4.5703125" customWidth="1"/>
    <col min="2" max="2" width="5.85546875" customWidth="1"/>
    <col min="3" max="3" width="32.42578125" customWidth="1"/>
    <col min="4" max="4" width="18.140625" customWidth="1"/>
    <col min="5" max="5" width="18.140625" hidden="1" customWidth="1"/>
    <col min="6" max="11" width="7.85546875" customWidth="1"/>
    <col min="12" max="13" width="7.42578125" customWidth="1"/>
    <col min="14" max="14" width="17.85546875" customWidth="1"/>
    <col min="15" max="15" width="17.85546875" hidden="1" customWidth="1"/>
    <col min="16" max="21" width="7.42578125" customWidth="1"/>
    <col min="22" max="23" width="7.5703125" customWidth="1"/>
  </cols>
  <sheetData>
    <row r="2" spans="2:25" ht="19.5">
      <c r="B2" s="385" t="str">
        <f>Сравнение_части!B2</f>
        <v>Результаты выполнения итоговой работы по математике (3 класс, 2013/2014 учебный год)</v>
      </c>
      <c r="C2" s="385"/>
      <c r="D2" s="385"/>
      <c r="E2" s="385"/>
      <c r="F2" s="385"/>
      <c r="G2" s="385"/>
      <c r="H2" s="385"/>
      <c r="I2" s="385"/>
      <c r="J2" s="385"/>
      <c r="K2" s="385"/>
      <c r="L2" s="385"/>
    </row>
    <row r="3" spans="2:25" ht="15.75">
      <c r="B3" s="173" t="s">
        <v>40</v>
      </c>
      <c r="C3" s="386" t="str">
        <f>'СПИСОК КЛАССА'!E3</f>
        <v>МБОУ СОШ УИОП №80 г. Хабаровск Хабаровский край</v>
      </c>
      <c r="D3" s="386"/>
      <c r="E3" s="386"/>
      <c r="F3" s="386"/>
      <c r="G3" s="386"/>
      <c r="H3" s="387" t="s">
        <v>1</v>
      </c>
      <c r="I3" s="387"/>
      <c r="J3" s="174" t="str">
        <f>'СПИСОК КЛАССА'!I1</f>
        <v>0304</v>
      </c>
      <c r="K3" s="175"/>
      <c r="L3" s="175"/>
    </row>
    <row r="5" spans="2:25" s="192" customFormat="1" ht="48.75" customHeight="1">
      <c r="B5" s="397" t="s">
        <v>12</v>
      </c>
      <c r="C5" s="397" t="s">
        <v>80</v>
      </c>
      <c r="D5" s="401" t="s">
        <v>145</v>
      </c>
      <c r="E5" s="401" t="s">
        <v>147</v>
      </c>
      <c r="F5" s="397" t="s">
        <v>56</v>
      </c>
      <c r="G5" s="397"/>
      <c r="H5" s="397" t="s">
        <v>57</v>
      </c>
      <c r="I5" s="397"/>
      <c r="J5" s="399" t="s">
        <v>58</v>
      </c>
      <c r="K5" s="400"/>
      <c r="L5" s="399" t="s">
        <v>59</v>
      </c>
      <c r="M5" s="400"/>
      <c r="N5" s="403" t="s">
        <v>146</v>
      </c>
      <c r="O5" s="403" t="s">
        <v>147</v>
      </c>
      <c r="P5" s="405" t="s">
        <v>56</v>
      </c>
      <c r="Q5" s="405"/>
      <c r="R5" s="405" t="s">
        <v>57</v>
      </c>
      <c r="S5" s="405"/>
      <c r="T5" s="406" t="s">
        <v>58</v>
      </c>
      <c r="U5" s="407"/>
      <c r="V5" s="406" t="s">
        <v>59</v>
      </c>
      <c r="W5" s="407"/>
    </row>
    <row r="6" spans="2:25" s="192" customFormat="1" ht="33.75" customHeight="1">
      <c r="B6" s="397"/>
      <c r="C6" s="397"/>
      <c r="D6" s="402"/>
      <c r="E6" s="402"/>
      <c r="F6" s="194" t="s">
        <v>48</v>
      </c>
      <c r="G6" s="194" t="s">
        <v>46</v>
      </c>
      <c r="H6" s="194" t="s">
        <v>48</v>
      </c>
      <c r="I6" s="194" t="s">
        <v>46</v>
      </c>
      <c r="J6" s="194" t="s">
        <v>48</v>
      </c>
      <c r="K6" s="194" t="s">
        <v>46</v>
      </c>
      <c r="L6" s="197" t="s">
        <v>48</v>
      </c>
      <c r="M6" s="197" t="s">
        <v>46</v>
      </c>
      <c r="N6" s="404"/>
      <c r="O6" s="404"/>
      <c r="P6" s="236" t="s">
        <v>48</v>
      </c>
      <c r="Q6" s="236" t="s">
        <v>46</v>
      </c>
      <c r="R6" s="236" t="s">
        <v>48</v>
      </c>
      <c r="S6" s="236" t="s">
        <v>46</v>
      </c>
      <c r="T6" s="236" t="s">
        <v>48</v>
      </c>
      <c r="U6" s="236" t="s">
        <v>46</v>
      </c>
      <c r="V6" s="236" t="s">
        <v>48</v>
      </c>
      <c r="W6" s="236" t="s">
        <v>46</v>
      </c>
    </row>
    <row r="7" spans="2:25" ht="18" customHeight="1">
      <c r="B7" s="181">
        <v>1</v>
      </c>
      <c r="C7" s="193" t="s">
        <v>83</v>
      </c>
      <c r="D7" s="170" t="s">
        <v>148</v>
      </c>
      <c r="E7" s="229">
        <v>4</v>
      </c>
      <c r="F7" s="170">
        <f>Ответы_учащихся!F22+Ответы_учащихся!G22+Ответы_учащихся!J22+Ответы_учащихся!S21</f>
        <v>84</v>
      </c>
      <c r="G7" s="196">
        <f>F7/E7/Ответы_учащихся!$F$6</f>
        <v>0.77777777777777779</v>
      </c>
      <c r="H7" s="170">
        <f>Ответы_учащихся!S22</f>
        <v>2</v>
      </c>
      <c r="I7" s="196">
        <f>H7/E7/Ответы_учащихся!F6</f>
        <v>1.8518518518518517E-2</v>
      </c>
      <c r="J7" s="229">
        <f>Ответы_учащихся!F23+Ответы_учащихся!G23+Ответы_учащихся!J23+Ответы_учащихся!S23</f>
        <v>11</v>
      </c>
      <c r="K7" s="196">
        <f>J7/E7/Ответы_учащихся!$F$6</f>
        <v>0.10185185185185185</v>
      </c>
      <c r="L7" s="195">
        <f>Ответы_учащихся!F24+Ответы_учащихся!G24+Ответы_учащихся!J24+Ответы_учащихся!S24</f>
        <v>3</v>
      </c>
      <c r="M7" s="196">
        <f>L7/E7/Ответы_учащихся!$F$6</f>
        <v>2.7777777777777776E-2</v>
      </c>
      <c r="N7" s="229"/>
      <c r="O7" s="229"/>
      <c r="P7" s="229"/>
      <c r="Q7" s="196"/>
      <c r="R7" s="229"/>
      <c r="S7" s="196"/>
      <c r="T7" s="229"/>
      <c r="U7" s="196"/>
      <c r="V7" s="229"/>
      <c r="W7" s="196"/>
      <c r="X7" s="191"/>
      <c r="Y7" s="191"/>
    </row>
    <row r="8" spans="2:25" ht="15.75">
      <c r="B8" s="181">
        <v>2</v>
      </c>
      <c r="C8" s="193" t="s">
        <v>88</v>
      </c>
      <c r="D8" s="170" t="s">
        <v>149</v>
      </c>
      <c r="E8" s="229">
        <v>3</v>
      </c>
      <c r="F8" s="170">
        <f>Ответы_учащихся!H22+Ответы_учащихся!I22+Ответы_учащихся!M22</f>
        <v>50</v>
      </c>
      <c r="G8" s="196">
        <f>F8/E8/Ответы_учащихся!$F$6</f>
        <v>0.61728395061728403</v>
      </c>
      <c r="H8" s="170"/>
      <c r="I8" s="196"/>
      <c r="J8" s="229">
        <f>Ответы_учащихся!H23+Ответы_учащихся!I23+Ответы_учащихся!M23</f>
        <v>25</v>
      </c>
      <c r="K8" s="196">
        <f>J8/E8/Ответы_учащихся!$F$6</f>
        <v>0.30864197530864201</v>
      </c>
      <c r="L8" s="195">
        <f>Ответы_учащихся!H24+Ответы_учащихся!I24+Ответы_учащихся!M24</f>
        <v>0</v>
      </c>
      <c r="M8" s="196">
        <f>L8/E8/Ответы_учащихся!$F$6</f>
        <v>0</v>
      </c>
      <c r="N8" s="229"/>
      <c r="O8" s="229"/>
      <c r="P8" s="229"/>
      <c r="Q8" s="196"/>
      <c r="R8" s="229"/>
      <c r="S8" s="196"/>
      <c r="T8" s="229"/>
      <c r="U8" s="196"/>
      <c r="V8" s="229"/>
      <c r="W8" s="196"/>
      <c r="X8" s="191"/>
      <c r="Y8" s="191"/>
    </row>
    <row r="9" spans="2:25" ht="15.75">
      <c r="B9" s="181">
        <v>3</v>
      </c>
      <c r="C9" s="193" t="s">
        <v>92</v>
      </c>
      <c r="D9" s="170" t="s">
        <v>152</v>
      </c>
      <c r="E9" s="229">
        <v>5</v>
      </c>
      <c r="F9" s="170">
        <f>Ответы_учащихся!K22+Ответы_учащихся!L22+Ответы_учащихся!P22+Ответы_учащихся!Q22+Ответы_учащихся!U22</f>
        <v>64</v>
      </c>
      <c r="G9" s="196">
        <f>F9/E9/Ответы_учащихся!$F$6</f>
        <v>0.47407407407407409</v>
      </c>
      <c r="H9" s="170"/>
      <c r="I9" s="196"/>
      <c r="J9" s="229">
        <f>Ответы_учащихся!K23+Ответы_учащихся!L23+Ответы_учащихся!P23+Ответы_учащихся!Q23+Ответы_учащихся!U23</f>
        <v>40</v>
      </c>
      <c r="K9" s="196">
        <f>J9/E9/Ответы_учащихся!$F$6</f>
        <v>0.29629629629629628</v>
      </c>
      <c r="L9" s="195">
        <f>Ответы_учащихся!K24+Ответы_учащихся!L24+Ответы_учащихся!P24+Ответы_учащихся!Q24+Ответы_учащихся!U24</f>
        <v>21</v>
      </c>
      <c r="M9" s="196">
        <f>L9/E9/Ответы_учащихся!$F$6</f>
        <v>0.15555555555555556</v>
      </c>
      <c r="N9" s="229">
        <v>16</v>
      </c>
      <c r="O9" s="229">
        <v>1</v>
      </c>
      <c r="P9" s="229">
        <f>Ответы_учащихся!V21</f>
        <v>16</v>
      </c>
      <c r="Q9" s="196">
        <f>P9/O9/Ответы_учащихся!$F$6</f>
        <v>0.59259259259259256</v>
      </c>
      <c r="R9" s="229">
        <f>Ответы_учащихся!V22</f>
        <v>1</v>
      </c>
      <c r="S9" s="196">
        <f>R9/O9/Ответы_учащихся!$F$6</f>
        <v>3.7037037037037035E-2</v>
      </c>
      <c r="T9" s="229">
        <f>Ответы_учащихся!V23</f>
        <v>4</v>
      </c>
      <c r="U9" s="196">
        <f>T9/O9/Ответы_учащихся!$F$6</f>
        <v>0.14814814814814814</v>
      </c>
      <c r="V9" s="229">
        <f>Ответы_учащихся!V24</f>
        <v>4</v>
      </c>
      <c r="W9" s="196">
        <f>V9/O9/Ответы_учащихся!$F$6</f>
        <v>0.14814814814814814</v>
      </c>
      <c r="X9" s="191"/>
      <c r="Y9" s="191"/>
    </row>
    <row r="10" spans="2:25" ht="31.5">
      <c r="B10" s="181">
        <v>4</v>
      </c>
      <c r="C10" s="193" t="s">
        <v>100</v>
      </c>
      <c r="D10" s="170" t="s">
        <v>150</v>
      </c>
      <c r="E10" s="229">
        <v>2</v>
      </c>
      <c r="F10" s="170">
        <f>Ответы_учащихся!O22+Ответы_учащихся!R22</f>
        <v>35</v>
      </c>
      <c r="G10" s="196">
        <f>F10/E10/Ответы_учащихся!$F$6</f>
        <v>0.64814814814814814</v>
      </c>
      <c r="H10" s="170"/>
      <c r="I10" s="196"/>
      <c r="J10" s="229">
        <f>Ответы_учащихся!O23+Ответы_учащихся!R23</f>
        <v>9</v>
      </c>
      <c r="K10" s="196">
        <f>J10/E10/Ответы_учащихся!$F$6</f>
        <v>0.16666666666666666</v>
      </c>
      <c r="L10" s="195">
        <f>Ответы_учащихся!O24+Ответы_учащихся!R24</f>
        <v>6</v>
      </c>
      <c r="M10" s="196">
        <f>L10/E10/Ответы_учащихся!$F$6</f>
        <v>0.1111111111111111</v>
      </c>
      <c r="N10" s="229">
        <v>17</v>
      </c>
      <c r="O10" s="229">
        <v>1</v>
      </c>
      <c r="P10" s="229">
        <f>Ответы_учащихся!W21</f>
        <v>13</v>
      </c>
      <c r="Q10" s="196">
        <f>P10/O10/Ответы_учащихся!$F$6</f>
        <v>0.48148148148148145</v>
      </c>
      <c r="R10" s="229">
        <f>Ответы_учащихся!W22</f>
        <v>5</v>
      </c>
      <c r="S10" s="196">
        <f>R10/O10/Ответы_учащихся!$F$6</f>
        <v>0.18518518518518517</v>
      </c>
      <c r="T10" s="229">
        <f>Ответы_учащихся!W23</f>
        <v>4</v>
      </c>
      <c r="U10" s="196">
        <f>T10/O10/Ответы_учащихся!$F$6</f>
        <v>0.14814814814814814</v>
      </c>
      <c r="V10" s="229">
        <f>Ответы_учащихся!W24</f>
        <v>3</v>
      </c>
      <c r="W10" s="196">
        <f>V10/O10/Ответы_учащихся!$F$6</f>
        <v>0.1111111111111111</v>
      </c>
      <c r="X10" s="191"/>
      <c r="Y10" s="191"/>
    </row>
    <row r="11" spans="2:25" ht="15.75">
      <c r="B11" s="181">
        <v>5</v>
      </c>
      <c r="C11" s="193" t="s">
        <v>98</v>
      </c>
      <c r="D11" s="229">
        <v>9</v>
      </c>
      <c r="E11" s="229">
        <v>1</v>
      </c>
      <c r="F11" s="229">
        <f>Ответы_учащихся!N22</f>
        <v>22</v>
      </c>
      <c r="G11" s="196">
        <f>F11/E11/Ответы_учащихся!$F$6</f>
        <v>0.81481481481481477</v>
      </c>
      <c r="H11" s="229"/>
      <c r="I11" s="196"/>
      <c r="J11" s="229">
        <f>Ответы_учащихся!N23</f>
        <v>2</v>
      </c>
      <c r="K11" s="196">
        <f>J11/E11/Ответы_учащихся!$F$6</f>
        <v>7.407407407407407E-2</v>
      </c>
      <c r="L11" s="229">
        <f>Ответы_учащихся!N24</f>
        <v>1</v>
      </c>
      <c r="M11" s="196">
        <f>L11/E11/Ответы_учащихся!$F$6</f>
        <v>3.7037037037037035E-2</v>
      </c>
      <c r="N11" s="229"/>
      <c r="O11" s="229"/>
      <c r="P11" s="229"/>
      <c r="Q11" s="196"/>
      <c r="R11" s="229"/>
      <c r="S11" s="196"/>
      <c r="T11" s="229"/>
      <c r="U11" s="196"/>
      <c r="V11" s="229"/>
      <c r="W11" s="196"/>
      <c r="X11" s="191"/>
      <c r="Y11" s="191"/>
    </row>
    <row r="12" spans="2:25" ht="15.75">
      <c r="B12" s="181">
        <v>6</v>
      </c>
      <c r="C12" s="193" t="s">
        <v>110</v>
      </c>
      <c r="D12" s="229"/>
      <c r="E12" s="229"/>
      <c r="F12" s="229"/>
      <c r="G12" s="196"/>
      <c r="H12" s="229"/>
      <c r="I12" s="196"/>
      <c r="J12" s="229"/>
      <c r="K12" s="196"/>
      <c r="L12" s="229"/>
      <c r="M12" s="196"/>
      <c r="N12" s="229" t="s">
        <v>151</v>
      </c>
      <c r="O12" s="229">
        <v>2</v>
      </c>
      <c r="P12" s="229">
        <f>Ответы_учащихся!X21+Ответы_учащихся!Y22</f>
        <v>36</v>
      </c>
      <c r="Q12" s="196">
        <f>P12/O12/Ответы_учащихся!$F$6</f>
        <v>0.66666666666666663</v>
      </c>
      <c r="R12" s="229">
        <f>Ответы_учащихся!X22</f>
        <v>5</v>
      </c>
      <c r="S12" s="196">
        <f>R12/O12/Ответы_учащихся!$F$6</f>
        <v>9.2592592592592587E-2</v>
      </c>
      <c r="T12" s="229">
        <f>Ответы_учащихся!X23+Ответы_учащихся!Y23</f>
        <v>3</v>
      </c>
      <c r="U12" s="196">
        <f>T12/O12/Ответы_учащихся!$F$6</f>
        <v>5.5555555555555552E-2</v>
      </c>
      <c r="V12" s="229">
        <f>Ответы_учащихся!X24+Ответы_учащихся!Y24</f>
        <v>6</v>
      </c>
      <c r="W12" s="196">
        <f>V12/O12/Ответы_учащихся!$F$6</f>
        <v>0.1111111111111111</v>
      </c>
      <c r="X12" s="191"/>
      <c r="Y12" s="191"/>
    </row>
    <row r="13" spans="2:25">
      <c r="Y13" s="191"/>
    </row>
  </sheetData>
  <sheetProtection password="C621" sheet="1" objects="1" scenarios="1" selectLockedCells="1" selectUnlockedCells="1"/>
  <mergeCells count="17">
    <mergeCell ref="N5:N6"/>
    <mergeCell ref="P5:Q5"/>
    <mergeCell ref="R5:S5"/>
    <mergeCell ref="T5:U5"/>
    <mergeCell ref="V5:W5"/>
    <mergeCell ref="O5:O6"/>
    <mergeCell ref="B2:L2"/>
    <mergeCell ref="C3:G3"/>
    <mergeCell ref="H3:I3"/>
    <mergeCell ref="F5:G5"/>
    <mergeCell ref="H5:I5"/>
    <mergeCell ref="J5:K5"/>
    <mergeCell ref="B5:B6"/>
    <mergeCell ref="C5:C6"/>
    <mergeCell ref="L5:M5"/>
    <mergeCell ref="D5:D6"/>
    <mergeCell ref="E5:E6"/>
  </mergeCells>
  <pageMargins left="0.7" right="0.7" top="0.75" bottom="0.75" header="0.3" footer="0.3"/>
  <pageSetup paperSize="9" scale="66"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tabColor rgb="FFFF0000"/>
    <pageSetUpPr fitToPage="1"/>
  </sheetPr>
  <dimension ref="B2:N3"/>
  <sheetViews>
    <sheetView view="pageLayout" topLeftCell="A46" workbookViewId="0">
      <selection activeCell="B2" sqref="B2:N2"/>
    </sheetView>
  </sheetViews>
  <sheetFormatPr defaultRowHeight="12.75"/>
  <cols>
    <col min="1" max="1" width="3.28515625" customWidth="1"/>
  </cols>
  <sheetData>
    <row r="2" spans="2:14" ht="23.25" customHeight="1">
      <c r="B2" s="396" t="str">
        <f>Анализ_содержание!B2</f>
        <v>Результаты выполнения итоговой работы по математике (3 класс, 2013/2014 учебный год)</v>
      </c>
      <c r="C2" s="396"/>
      <c r="D2" s="396"/>
      <c r="E2" s="396"/>
      <c r="F2" s="396"/>
      <c r="G2" s="396"/>
      <c r="H2" s="396"/>
      <c r="I2" s="396"/>
      <c r="J2" s="396"/>
      <c r="K2" s="396"/>
      <c r="L2" s="396"/>
      <c r="M2" s="396"/>
      <c r="N2" s="396"/>
    </row>
    <row r="3" spans="2:14" ht="15.75">
      <c r="B3" s="173" t="s">
        <v>40</v>
      </c>
      <c r="C3" s="386" t="str">
        <f>'СПИСОК КЛАССА'!E3</f>
        <v>МБОУ СОШ УИОП №80 г. Хабаровск Хабаровский край</v>
      </c>
      <c r="D3" s="386"/>
      <c r="E3" s="386"/>
      <c r="F3" s="386"/>
      <c r="G3" s="386"/>
      <c r="H3" s="387" t="s">
        <v>1</v>
      </c>
      <c r="I3" s="387"/>
      <c r="J3" s="174" t="str">
        <f>'СПИСОК КЛАССА'!I1</f>
        <v>0304</v>
      </c>
      <c r="K3" s="175"/>
      <c r="L3" s="175"/>
    </row>
  </sheetData>
  <sheetProtection password="C621" sheet="1" objects="1" scenarios="1" selectLockedCells="1" selectUnlockedCells="1"/>
  <mergeCells count="3">
    <mergeCell ref="C3:G3"/>
    <mergeCell ref="H3:I3"/>
    <mergeCell ref="B2:N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9.xml><?xml version="1.0" encoding="utf-8"?>
<worksheet xmlns="http://schemas.openxmlformats.org/spreadsheetml/2006/main" xmlns:r="http://schemas.openxmlformats.org/officeDocument/2006/relationships">
  <dimension ref="A1:N54"/>
  <sheetViews>
    <sheetView topLeftCell="A10" workbookViewId="0">
      <selection activeCell="A17" sqref="A17"/>
    </sheetView>
  </sheetViews>
  <sheetFormatPr defaultRowHeight="12.75"/>
  <cols>
    <col min="1" max="1" width="46.28515625" customWidth="1"/>
    <col min="2" max="2" width="18.140625" style="140" customWidth="1"/>
    <col min="3" max="5" width="5" style="140" customWidth="1"/>
  </cols>
  <sheetData>
    <row r="1" spans="1:14" ht="25.5">
      <c r="A1" s="139" t="s">
        <v>38</v>
      </c>
      <c r="B1" s="141">
        <v>0</v>
      </c>
      <c r="C1" s="141">
        <v>1</v>
      </c>
      <c r="D1" s="141" t="s">
        <v>36</v>
      </c>
      <c r="E1" s="141"/>
    </row>
    <row r="2" spans="1:14">
      <c r="B2" s="141"/>
      <c r="C2" s="141"/>
      <c r="D2" s="141"/>
      <c r="E2" s="141"/>
    </row>
    <row r="3" spans="1:14" ht="25.5">
      <c r="A3" s="139" t="s">
        <v>39</v>
      </c>
      <c r="B3" s="141">
        <v>0</v>
      </c>
      <c r="C3" s="141">
        <v>1</v>
      </c>
      <c r="D3" s="141">
        <v>2</v>
      </c>
      <c r="E3" s="141" t="s">
        <v>36</v>
      </c>
    </row>
    <row r="5" spans="1:14">
      <c r="A5" s="184" t="s">
        <v>54</v>
      </c>
    </row>
    <row r="6" spans="1:14">
      <c r="A6" t="s">
        <v>50</v>
      </c>
      <c r="B6" s="237" t="s">
        <v>92</v>
      </c>
    </row>
    <row r="7" spans="1:14">
      <c r="A7" t="s">
        <v>75</v>
      </c>
      <c r="B7" s="237" t="s">
        <v>100</v>
      </c>
    </row>
    <row r="8" spans="1:14">
      <c r="A8" t="s">
        <v>76</v>
      </c>
      <c r="B8" s="237" t="s">
        <v>110</v>
      </c>
    </row>
    <row r="9" spans="1:14">
      <c r="A9" t="s">
        <v>77</v>
      </c>
    </row>
    <row r="10" spans="1:14">
      <c r="A10" t="s">
        <v>51</v>
      </c>
    </row>
    <row r="11" spans="1:14">
      <c r="I11" s="408"/>
      <c r="J11" s="408"/>
      <c r="K11" s="408"/>
      <c r="L11" s="408"/>
      <c r="M11" s="408"/>
      <c r="N11" s="408"/>
    </row>
    <row r="12" spans="1:14">
      <c r="A12" s="184" t="s">
        <v>60</v>
      </c>
      <c r="B12" s="199"/>
      <c r="C12" s="199"/>
      <c r="D12" s="199"/>
      <c r="E12" s="199"/>
      <c r="F12" s="200"/>
      <c r="G12" s="200"/>
      <c r="H12" s="200"/>
      <c r="I12" s="185"/>
      <c r="J12" s="185"/>
      <c r="K12" s="185"/>
      <c r="L12" s="185"/>
      <c r="M12" s="185"/>
      <c r="N12" s="185"/>
    </row>
    <row r="13" spans="1:14" ht="38.25">
      <c r="A13" s="139" t="s">
        <v>61</v>
      </c>
      <c r="B13" s="201"/>
      <c r="C13" s="199"/>
      <c r="D13" s="199"/>
      <c r="E13" s="199"/>
      <c r="F13" s="200"/>
      <c r="G13" s="200"/>
      <c r="H13" s="200"/>
      <c r="I13" s="185"/>
      <c r="J13" s="185"/>
      <c r="K13" s="185"/>
      <c r="L13" s="185"/>
      <c r="M13" s="185"/>
      <c r="N13" s="185"/>
    </row>
    <row r="14" spans="1:14">
      <c r="A14" s="139" t="s">
        <v>56</v>
      </c>
      <c r="B14" s="201"/>
      <c r="C14" s="199"/>
      <c r="D14" s="199"/>
      <c r="E14" s="199"/>
      <c r="F14" s="200"/>
      <c r="G14" s="200"/>
      <c r="H14" s="200"/>
      <c r="I14" s="185"/>
      <c r="J14" s="185"/>
      <c r="K14" s="185"/>
      <c r="L14" s="185"/>
      <c r="M14" s="185"/>
      <c r="N14" s="185"/>
    </row>
    <row r="15" spans="1:14">
      <c r="A15" t="s">
        <v>57</v>
      </c>
      <c r="B15" s="201"/>
      <c r="C15" s="199"/>
      <c r="D15" s="199"/>
      <c r="E15" s="199"/>
      <c r="F15" s="200"/>
      <c r="G15" s="200"/>
      <c r="H15" s="200"/>
      <c r="I15" s="185"/>
      <c r="J15" s="185"/>
      <c r="K15" s="185"/>
      <c r="L15" s="185"/>
      <c r="M15" s="185"/>
      <c r="N15" s="185"/>
    </row>
    <row r="16" spans="1:14">
      <c r="A16" t="s">
        <v>58</v>
      </c>
      <c r="B16" s="201"/>
      <c r="C16" s="199"/>
      <c r="D16" s="199"/>
      <c r="E16" s="199"/>
      <c r="F16" s="200"/>
      <c r="G16" s="200"/>
      <c r="H16" s="200"/>
      <c r="I16" s="185"/>
      <c r="J16" s="185"/>
      <c r="K16" s="185"/>
      <c r="L16" s="185"/>
      <c r="M16" s="185"/>
      <c r="N16" s="185"/>
    </row>
    <row r="17" spans="1:14">
      <c r="A17" t="s">
        <v>59</v>
      </c>
      <c r="B17" s="201"/>
      <c r="C17" s="199"/>
      <c r="D17" s="199"/>
      <c r="E17" s="199"/>
      <c r="F17" s="200"/>
      <c r="G17" s="200"/>
      <c r="H17" s="200"/>
      <c r="I17" s="185"/>
      <c r="J17" s="185"/>
      <c r="K17" s="185"/>
      <c r="L17" s="185"/>
      <c r="M17" s="185"/>
      <c r="N17" s="185"/>
    </row>
    <row r="18" spans="1:14">
      <c r="B18" s="201"/>
      <c r="C18" s="199"/>
      <c r="D18" s="199"/>
      <c r="E18" s="199"/>
      <c r="F18" s="200"/>
      <c r="G18" s="200"/>
      <c r="H18" s="200"/>
    </row>
    <row r="19" spans="1:14">
      <c r="A19" s="184" t="s">
        <v>175</v>
      </c>
      <c r="B19" s="201"/>
      <c r="C19" s="199"/>
      <c r="D19" s="199"/>
      <c r="E19" s="199"/>
      <c r="F19" s="200"/>
      <c r="G19" s="200"/>
      <c r="H19" s="200"/>
    </row>
    <row r="20" spans="1:14">
      <c r="A20" s="184" t="s">
        <v>176</v>
      </c>
      <c r="B20" s="201"/>
      <c r="C20" s="199"/>
      <c r="D20" s="199"/>
      <c r="E20" s="199"/>
      <c r="F20" s="200"/>
      <c r="G20" s="200"/>
      <c r="H20" s="200"/>
    </row>
    <row r="21" spans="1:14">
      <c r="A21" s="239" t="s">
        <v>168</v>
      </c>
      <c r="B21" s="201"/>
      <c r="C21" s="199"/>
      <c r="D21" s="199"/>
      <c r="E21" s="199"/>
      <c r="F21" s="200"/>
      <c r="G21" s="200"/>
      <c r="H21" s="200"/>
    </row>
    <row r="22" spans="1:14">
      <c r="A22" s="239" t="s">
        <v>171</v>
      </c>
      <c r="B22" s="201"/>
      <c r="C22" s="199"/>
      <c r="D22" s="199"/>
      <c r="E22" s="199"/>
      <c r="F22" s="200"/>
      <c r="G22" s="200"/>
      <c r="H22" s="200"/>
    </row>
    <row r="23" spans="1:14">
      <c r="A23" s="239" t="s">
        <v>169</v>
      </c>
      <c r="B23" s="201"/>
      <c r="C23" s="199"/>
      <c r="D23" s="199"/>
      <c r="E23" s="199"/>
      <c r="F23" s="199"/>
      <c r="G23" s="200"/>
      <c r="H23" s="200"/>
    </row>
    <row r="24" spans="1:14">
      <c r="A24" s="239" t="s">
        <v>172</v>
      </c>
      <c r="B24" s="201"/>
      <c r="C24" s="199"/>
      <c r="D24" s="199"/>
      <c r="E24" s="199"/>
      <c r="F24" s="200"/>
      <c r="G24" s="200"/>
      <c r="H24" s="200"/>
    </row>
    <row r="25" spans="1:14">
      <c r="A25" s="239" t="s">
        <v>177</v>
      </c>
      <c r="B25" s="201"/>
      <c r="C25" s="199"/>
      <c r="D25" s="199"/>
      <c r="E25" s="199"/>
      <c r="F25" s="200"/>
      <c r="G25" s="200"/>
      <c r="H25" s="200"/>
    </row>
    <row r="26" spans="1:14">
      <c r="A26" s="239" t="s">
        <v>170</v>
      </c>
      <c r="B26" s="201"/>
      <c r="C26" s="199"/>
      <c r="D26" s="199"/>
      <c r="E26" s="199"/>
      <c r="F26" s="200"/>
      <c r="G26" s="200"/>
      <c r="H26" s="200"/>
    </row>
    <row r="27" spans="1:14">
      <c r="A27" s="239" t="s">
        <v>173</v>
      </c>
      <c r="B27" s="201"/>
      <c r="C27" s="199"/>
      <c r="D27" s="199"/>
      <c r="E27" s="199"/>
      <c r="F27" s="200"/>
      <c r="G27" s="200"/>
      <c r="H27" s="200"/>
    </row>
    <row r="28" spans="1:14">
      <c r="A28" s="239" t="s">
        <v>174</v>
      </c>
      <c r="B28" s="201"/>
      <c r="C28" s="199"/>
      <c r="D28" s="199"/>
      <c r="E28" s="199"/>
      <c r="F28" s="200"/>
      <c r="G28" s="200"/>
      <c r="H28" s="200"/>
    </row>
    <row r="29" spans="1:14">
      <c r="A29" s="266" t="s">
        <v>178</v>
      </c>
      <c r="B29" s="201"/>
      <c r="C29" s="199"/>
      <c r="D29" s="199"/>
      <c r="E29" s="199"/>
      <c r="F29" s="200"/>
      <c r="G29" s="200"/>
      <c r="H29" s="200"/>
    </row>
    <row r="30" spans="1:14">
      <c r="A30" s="239" t="s">
        <v>179</v>
      </c>
      <c r="B30" s="201"/>
      <c r="C30" s="199"/>
      <c r="D30" s="199"/>
      <c r="E30" s="199"/>
      <c r="F30" s="200"/>
      <c r="G30" s="200"/>
      <c r="H30" s="200"/>
    </row>
    <row r="31" spans="1:14">
      <c r="A31" s="239" t="s">
        <v>180</v>
      </c>
      <c r="B31" s="201"/>
      <c r="C31" s="199"/>
      <c r="D31" s="199"/>
      <c r="E31" s="199"/>
      <c r="F31" s="200"/>
      <c r="G31" s="200"/>
      <c r="H31" s="200"/>
    </row>
    <row r="32" spans="1:14">
      <c r="A32" s="239" t="s">
        <v>181</v>
      </c>
      <c r="B32" s="201"/>
      <c r="C32" s="199"/>
      <c r="D32" s="199"/>
      <c r="E32" s="199"/>
      <c r="F32" s="200"/>
      <c r="G32" s="200"/>
      <c r="H32" s="200"/>
    </row>
    <row r="33" spans="1:8">
      <c r="A33" s="239" t="s">
        <v>182</v>
      </c>
      <c r="B33" s="201"/>
      <c r="C33" s="199"/>
      <c r="D33" s="199"/>
      <c r="E33" s="199"/>
      <c r="F33" s="200"/>
      <c r="G33" s="200"/>
      <c r="H33" s="200"/>
    </row>
    <row r="34" spans="1:8">
      <c r="A34" s="239" t="s">
        <v>183</v>
      </c>
      <c r="B34" s="201"/>
      <c r="C34" s="199"/>
      <c r="D34" s="199"/>
      <c r="E34" s="199"/>
      <c r="F34" s="200"/>
      <c r="G34" s="200"/>
      <c r="H34" s="200"/>
    </row>
    <row r="35" spans="1:8">
      <c r="A35" s="239" t="s">
        <v>184</v>
      </c>
      <c r="B35" s="201"/>
      <c r="C35" s="199"/>
      <c r="D35" s="199"/>
      <c r="E35" s="199"/>
      <c r="F35" s="200"/>
      <c r="G35" s="200"/>
      <c r="H35" s="200"/>
    </row>
    <row r="36" spans="1:8">
      <c r="B36" s="201"/>
      <c r="C36" s="199"/>
      <c r="D36" s="199"/>
      <c r="E36" s="199"/>
      <c r="F36" s="200"/>
      <c r="G36" s="200"/>
      <c r="H36" s="200"/>
    </row>
    <row r="37" spans="1:8">
      <c r="B37" s="201"/>
      <c r="C37" s="199"/>
      <c r="D37" s="199"/>
      <c r="E37" s="199"/>
      <c r="F37" s="200"/>
      <c r="G37" s="200"/>
      <c r="H37" s="200"/>
    </row>
    <row r="38" spans="1:8">
      <c r="B38" s="201"/>
      <c r="C38" s="199"/>
      <c r="D38" s="199"/>
      <c r="E38" s="199"/>
      <c r="F38" s="200"/>
      <c r="G38" s="200"/>
      <c r="H38" s="200"/>
    </row>
    <row r="39" spans="1:8">
      <c r="B39" s="201"/>
      <c r="C39" s="199"/>
      <c r="D39" s="199"/>
      <c r="E39" s="199"/>
      <c r="F39" s="200"/>
      <c r="G39" s="200"/>
      <c r="H39" s="200"/>
    </row>
    <row r="40" spans="1:8">
      <c r="B40" s="201"/>
      <c r="C40" s="199"/>
      <c r="D40" s="199"/>
      <c r="E40" s="199"/>
      <c r="F40" s="200"/>
      <c r="G40" s="200"/>
      <c r="H40" s="200"/>
    </row>
    <row r="41" spans="1:8">
      <c r="B41" s="201"/>
      <c r="C41" s="199"/>
      <c r="D41" s="199"/>
      <c r="E41" s="199"/>
      <c r="F41" s="200"/>
      <c r="G41" s="200"/>
      <c r="H41" s="200"/>
    </row>
    <row r="42" spans="1:8">
      <c r="B42" s="201"/>
      <c r="C42" s="199"/>
      <c r="D42" s="199"/>
      <c r="E42" s="199"/>
      <c r="F42" s="200"/>
      <c r="G42" s="200"/>
      <c r="H42" s="200"/>
    </row>
    <row r="43" spans="1:8">
      <c r="B43" s="201"/>
      <c r="C43" s="199"/>
      <c r="D43" s="199"/>
      <c r="E43" s="199"/>
      <c r="F43" s="200"/>
      <c r="G43" s="200"/>
      <c r="H43" s="200"/>
    </row>
    <row r="44" spans="1:8">
      <c r="B44" s="201"/>
      <c r="C44" s="199"/>
      <c r="D44" s="199"/>
      <c r="E44" s="199"/>
      <c r="F44" s="200"/>
      <c r="G44" s="200"/>
      <c r="H44" s="200"/>
    </row>
    <row r="45" spans="1:8">
      <c r="B45" s="201"/>
      <c r="C45" s="199"/>
      <c r="D45" s="199"/>
      <c r="E45" s="199"/>
      <c r="F45" s="200"/>
      <c r="G45" s="200"/>
      <c r="H45" s="200"/>
    </row>
    <row r="46" spans="1:8">
      <c r="B46" s="201"/>
      <c r="C46" s="199"/>
      <c r="D46" s="199"/>
      <c r="E46" s="199"/>
      <c r="F46" s="200"/>
      <c r="G46" s="200"/>
      <c r="H46" s="200"/>
    </row>
    <row r="47" spans="1:8">
      <c r="B47" s="201"/>
      <c r="C47" s="199"/>
      <c r="D47" s="199"/>
      <c r="E47" s="199"/>
      <c r="F47" s="200"/>
      <c r="G47" s="200"/>
      <c r="H47" s="200"/>
    </row>
    <row r="48" spans="1:8">
      <c r="B48" s="201"/>
      <c r="C48" s="199"/>
      <c r="D48" s="199"/>
      <c r="E48" s="199"/>
      <c r="F48" s="200"/>
      <c r="G48" s="200"/>
      <c r="H48" s="200"/>
    </row>
    <row r="49" spans="2:8">
      <c r="B49" s="201"/>
      <c r="C49" s="199"/>
      <c r="D49" s="199"/>
      <c r="E49" s="199"/>
      <c r="F49" s="200"/>
      <c r="G49" s="200"/>
      <c r="H49" s="200"/>
    </row>
    <row r="50" spans="2:8">
      <c r="B50" s="201"/>
      <c r="C50" s="199"/>
      <c r="D50" s="199"/>
      <c r="E50" s="199"/>
      <c r="F50" s="200"/>
      <c r="G50" s="200"/>
      <c r="H50" s="200"/>
    </row>
    <row r="51" spans="2:8">
      <c r="B51" s="201"/>
      <c r="C51" s="199"/>
      <c r="D51" s="199"/>
      <c r="E51" s="199"/>
      <c r="F51" s="200"/>
      <c r="G51" s="200"/>
      <c r="H51" s="200"/>
    </row>
    <row r="52" spans="2:8">
      <c r="B52" s="201"/>
      <c r="C52" s="199"/>
      <c r="D52" s="199"/>
      <c r="E52" s="199"/>
      <c r="F52" s="200"/>
      <c r="G52" s="200"/>
      <c r="H52" s="200"/>
    </row>
    <row r="53" spans="2:8">
      <c r="B53" s="201"/>
      <c r="C53" s="199"/>
      <c r="D53" s="199"/>
      <c r="E53" s="199"/>
      <c r="F53" s="200"/>
      <c r="G53" s="200"/>
      <c r="H53" s="200"/>
    </row>
    <row r="54" spans="2:8">
      <c r="B54" s="201"/>
      <c r="C54" s="199"/>
      <c r="D54" s="199"/>
      <c r="E54" s="199"/>
      <c r="F54" s="200"/>
      <c r="G54" s="200"/>
      <c r="H54" s="200"/>
    </row>
  </sheetData>
  <mergeCells count="2">
    <mergeCell ref="I11:K11"/>
    <mergeCell ref="L11:N1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СПИСОК КЛАССА</vt:lpstr>
      <vt:lpstr>АНКЕТА УЧИТЕЛЯ</vt:lpstr>
      <vt:lpstr>Ответы_учащихся</vt:lpstr>
      <vt:lpstr>План</vt:lpstr>
      <vt:lpstr>Результаты</vt:lpstr>
      <vt:lpstr>Сравнение_части</vt:lpstr>
      <vt:lpstr>Анализ_содержание</vt:lpstr>
      <vt:lpstr>Анализ_задания</vt:lpstr>
      <vt:lpstr>Рабочий</vt:lpstr>
      <vt:lpstr>Диаграмма_рез</vt:lpstr>
      <vt:lpstr>Диаграмма_задания</vt:lpstr>
      <vt:lpstr>Анализ_ученик</vt:lpstr>
      <vt:lpstr>Диаграмма_сравнение</vt:lpstr>
      <vt:lpstr>Лист1</vt:lpstr>
      <vt:lpstr>Ответы_учащихся!Область_печати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2014-04-08T01:16:37Z</cp:lastPrinted>
  <dcterms:created xsi:type="dcterms:W3CDTF">2014-04-01T23:00:43Z</dcterms:created>
  <dcterms:modified xsi:type="dcterms:W3CDTF">2015-12-17T23:53:32Z</dcterms:modified>
</cp:coreProperties>
</file>