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405" windowWidth="19440" windowHeight="9675" tabRatio="822"/>
  </bookViews>
  <sheets>
    <sheet name="СПИСОК КЛАССА" sheetId="1" r:id="rId1"/>
    <sheet name="АНКЕТА УЧИТЕЛЯ" sheetId="15" r:id="rId2"/>
    <sheet name="Ответы_учащихся" sheetId="3" r:id="rId3"/>
    <sheet name="План" sheetId="5" r:id="rId4"/>
    <sheet name="Результаты" sheetId="7" r:id="rId5"/>
    <sheet name="Сравнение_части" sheetId="12" r:id="rId6"/>
    <sheet name="Анализ_содержание" sheetId="9" r:id="rId7"/>
    <sheet name="Анализ_задания" sheetId="10" r:id="rId8"/>
    <sheet name="Рабочий" sheetId="4" state="hidden" r:id="rId9"/>
    <sheet name="Диаграмма_рез" sheetId="8" state="hidden" r:id="rId10"/>
    <sheet name="Диаграмма_задания" sheetId="14" state="hidden" r:id="rId11"/>
    <sheet name="Анализ_ученик" sheetId="17" r:id="rId12"/>
    <sheet name="Диаграмма_сравнение" sheetId="13" state="hidden" r:id="rId13"/>
    <sheet name="Лист1" sheetId="18" r:id="rId14"/>
  </sheets>
  <definedNames>
    <definedName name="Z_BFE542F4_8A0C_4C42_A5CA_C7B0ACF2717E_.wvu.Cols" localSheetId="2" hidden="1">Ответы_учащихся!$A:$B,Ответы_учащихся!$E:$E</definedName>
    <definedName name="Z_BFE542F4_8A0C_4C42_A5CA_C7B0ACF2717E_.wvu.Cols" localSheetId="0" hidden="1">'СПИСОК КЛАССА'!#REF!,'СПИСОК КЛАССА'!$M:$M</definedName>
    <definedName name="Z_BFE542F4_8A0C_4C42_A5CA_C7B0ACF2717E_.wvu.PrintArea" localSheetId="2" hidden="1">Ответы_учащихся!$A$1:$AV$64</definedName>
    <definedName name="Z_BFE542F4_8A0C_4C42_A5CA_C7B0ACF2717E_.wvu.Rows" localSheetId="1" hidden="1">'АНКЕТА УЧИТЕЛЯ'!$52:$65</definedName>
    <definedName name="Z_BFE542F4_8A0C_4C42_A5CA_C7B0ACF2717E_.wvu.Rows" localSheetId="2" hidden="1">Ответы_учащихся!$21:$24</definedName>
    <definedName name="Z_BFE542F4_8A0C_4C42_A5CA_C7B0ACF2717E_.wvu.Rows" localSheetId="0" hidden="1">'СПИСОК КЛАССА'!$5:$5</definedName>
    <definedName name="доп_часть">OFFSET(Диаграмма_сравнение!$D$2:$D$2,1,0,Диаграмма_сравнение!$A$1,1)</definedName>
    <definedName name="доп_часть_доп">OFFSET(Диаграмма_сравнение!$E$2:$E$2,1,0,Диаграмма_сравнение!$A$1,1)</definedName>
    <definedName name="номер">OFFSET(Диаграмма_сравнение!$A$2:$A$2,1,0,Диаграмма_сравнение!$A$1,1)</definedName>
    <definedName name="_xlnm.Print_Area" localSheetId="2">Ответы_учащихся!$A$1:$AV$64</definedName>
    <definedName name="основная_часть">OFFSET(Диаграмма_сравнение!$B$2:$B$2,1,0,Диаграмма_сравнение!$A$1,1)</definedName>
    <definedName name="основная_часть_доп">OFFSET(Диаграмма_сравнение!$C$2:$C$2,1,0,Диаграмма_сравнение!$A$1,1)</definedName>
    <definedName name="процент">OFFSET(Диаграмма_сравнение!$C$2:$C$2,1,0,Диаграмма_сравнение!$A$1,1)</definedName>
    <definedName name="середина">OFFSET(Диаграмма_сравнение!$F$2:$F$2,1,0,Диаграмма_сравнение!$A$1,1)</definedName>
    <definedName name="Ученик">OFFSET(Диаграмма_сравнение!$A$2:$A$2,1,0,Диаграмма_сравнение!$A$1,1)</definedName>
  </definedNames>
  <calcPr calcId="125725"/>
</workbook>
</file>

<file path=xl/calcChain.xml><?xml version="1.0" encoding="utf-8"?>
<calcChain xmlns="http://schemas.openxmlformats.org/spreadsheetml/2006/main">
  <c r="T25" i="3"/>
  <c r="T26"/>
  <c r="T27"/>
  <c r="T28"/>
  <c r="T29"/>
  <c r="T30"/>
  <c r="T31"/>
  <c r="BC52" l="1"/>
  <c r="BD52"/>
  <c r="BE52"/>
  <c r="BF52"/>
  <c r="BC53"/>
  <c r="BD53"/>
  <c r="BE53"/>
  <c r="BF53"/>
  <c r="BC54"/>
  <c r="BD54"/>
  <c r="BE54"/>
  <c r="BF54"/>
  <c r="BC55"/>
  <c r="BD55"/>
  <c r="BE55"/>
  <c r="BF55"/>
  <c r="BC56"/>
  <c r="BD56"/>
  <c r="BE56"/>
  <c r="BF56"/>
  <c r="BC57"/>
  <c r="BD57"/>
  <c r="BE57"/>
  <c r="BF57"/>
  <c r="BC58"/>
  <c r="BD58"/>
  <c r="BE58"/>
  <c r="BF58"/>
  <c r="BC59"/>
  <c r="BD59"/>
  <c r="BE59"/>
  <c r="BF59"/>
  <c r="BC60"/>
  <c r="BD60"/>
  <c r="BE60"/>
  <c r="BF60"/>
  <c r="BC61"/>
  <c r="BD61"/>
  <c r="BE61"/>
  <c r="BF61"/>
  <c r="BC62"/>
  <c r="BD62"/>
  <c r="BE62"/>
  <c r="BF62"/>
  <c r="BC63"/>
  <c r="BD63"/>
  <c r="BE63"/>
  <c r="BF63"/>
  <c r="BC64"/>
  <c r="BD64"/>
  <c r="BE64"/>
  <c r="BF64"/>
  <c r="BF24"/>
  <c r="BE24"/>
  <c r="BD24"/>
  <c r="BC24"/>
  <c r="B2" i="17" l="1"/>
  <c r="B7" i="15" l="1"/>
  <c r="AU54" i="3" l="1"/>
  <c r="AU55"/>
  <c r="AU56"/>
  <c r="AU57"/>
  <c r="AU58"/>
  <c r="AU59"/>
  <c r="AU60"/>
  <c r="AU61"/>
  <c r="AU62"/>
  <c r="AU63"/>
  <c r="AU64"/>
  <c r="K32" i="8"/>
  <c r="K33"/>
  <c r="K34"/>
  <c r="K35"/>
  <c r="K36"/>
  <c r="K37"/>
  <c r="K38"/>
  <c r="K39"/>
  <c r="K40"/>
  <c r="K41"/>
  <c r="K42"/>
  <c r="E30"/>
  <c r="F30"/>
  <c r="G30"/>
  <c r="E31"/>
  <c r="F31"/>
  <c r="G31"/>
  <c r="E32"/>
  <c r="F32"/>
  <c r="G32"/>
  <c r="E33"/>
  <c r="F33"/>
  <c r="G33"/>
  <c r="E34"/>
  <c r="F34"/>
  <c r="G34"/>
  <c r="E35"/>
  <c r="F35"/>
  <c r="G35"/>
  <c r="E36"/>
  <c r="F36"/>
  <c r="G36"/>
  <c r="E37"/>
  <c r="F37"/>
  <c r="G37"/>
  <c r="E38"/>
  <c r="F38"/>
  <c r="G38"/>
  <c r="E39"/>
  <c r="F39"/>
  <c r="G39"/>
  <c r="E40"/>
  <c r="F40"/>
  <c r="G40"/>
  <c r="E41"/>
  <c r="F41"/>
  <c r="G41"/>
  <c r="E42"/>
  <c r="F42"/>
  <c r="G42"/>
  <c r="A32" i="13" l="1"/>
  <c r="A33"/>
  <c r="A34"/>
  <c r="A35"/>
  <c r="A36"/>
  <c r="A37"/>
  <c r="A38"/>
  <c r="A39"/>
  <c r="A40"/>
  <c r="A41"/>
  <c r="B2" i="10" l="1"/>
  <c r="H2" i="15" l="1"/>
  <c r="E2"/>
  <c r="B3" i="14"/>
  <c r="C3"/>
  <c r="D3"/>
  <c r="E3"/>
  <c r="F3"/>
  <c r="G3"/>
  <c r="H3"/>
  <c r="I3"/>
  <c r="J3"/>
  <c r="K3"/>
  <c r="L3"/>
  <c r="M3"/>
  <c r="N3"/>
  <c r="P3"/>
  <c r="T3"/>
  <c r="A3"/>
  <c r="A4"/>
  <c r="B2" i="9" l="1"/>
  <c r="J3" i="12" l="1"/>
  <c r="C3"/>
  <c r="AV54" i="3" l="1"/>
  <c r="H32" i="8" s="1"/>
  <c r="AV55" i="3"/>
  <c r="H33" i="8" s="1"/>
  <c r="AV56" i="3"/>
  <c r="H34" i="8" s="1"/>
  <c r="AV57" i="3"/>
  <c r="H35" i="8" s="1"/>
  <c r="AV58" i="3"/>
  <c r="H36" i="8" s="1"/>
  <c r="AV59" i="3"/>
  <c r="H37" i="8" s="1"/>
  <c r="AV60" i="3"/>
  <c r="H38" i="8" s="1"/>
  <c r="AV61" i="3"/>
  <c r="H39" i="8" s="1"/>
  <c r="AV62" i="3"/>
  <c r="H40" i="8" s="1"/>
  <c r="AV63" i="3"/>
  <c r="H41" i="8" s="1"/>
  <c r="AV64" i="3"/>
  <c r="H42" i="8" s="1"/>
  <c r="T32" i="3"/>
  <c r="T33"/>
  <c r="T34"/>
  <c r="T35"/>
  <c r="T36"/>
  <c r="T37"/>
  <c r="T38"/>
  <c r="T39"/>
  <c r="T40"/>
  <c r="T41"/>
  <c r="T42"/>
  <c r="T43"/>
  <c r="T44"/>
  <c r="T45"/>
  <c r="T46"/>
  <c r="T47"/>
  <c r="T48"/>
  <c r="T49"/>
  <c r="T50"/>
  <c r="T51"/>
  <c r="T52"/>
  <c r="T53"/>
  <c r="T54"/>
  <c r="T55"/>
  <c r="T56"/>
  <c r="T57"/>
  <c r="T58"/>
  <c r="T59"/>
  <c r="T60"/>
  <c r="T61"/>
  <c r="T62"/>
  <c r="T63"/>
  <c r="T64"/>
  <c r="BA54" l="1"/>
  <c r="BA55"/>
  <c r="BA56"/>
  <c r="BA57"/>
  <c r="BA58"/>
  <c r="BA59"/>
  <c r="BA60"/>
  <c r="BA61"/>
  <c r="BA62"/>
  <c r="BA63"/>
  <c r="BA64"/>
  <c r="AY54"/>
  <c r="AZ54"/>
  <c r="AY55"/>
  <c r="AZ55"/>
  <c r="AY56"/>
  <c r="AZ56"/>
  <c r="AY57"/>
  <c r="AZ57"/>
  <c r="AY58"/>
  <c r="AZ58"/>
  <c r="AY59"/>
  <c r="AZ59"/>
  <c r="AY60"/>
  <c r="AZ60"/>
  <c r="AY61"/>
  <c r="AZ61"/>
  <c r="AY62"/>
  <c r="AZ62"/>
  <c r="AY63"/>
  <c r="AZ63"/>
  <c r="AY64"/>
  <c r="AZ64"/>
  <c r="J42" i="8" s="1"/>
  <c r="AW54" i="3"/>
  <c r="AX54"/>
  <c r="AW55"/>
  <c r="AX55"/>
  <c r="AW56"/>
  <c r="AX56"/>
  <c r="AW57"/>
  <c r="AX57"/>
  <c r="AW58"/>
  <c r="AX58"/>
  <c r="AW59"/>
  <c r="AX59"/>
  <c r="AW60"/>
  <c r="AX60"/>
  <c r="AW61"/>
  <c r="AX61"/>
  <c r="AW62"/>
  <c r="AX62"/>
  <c r="AW63"/>
  <c r="AX63"/>
  <c r="AW64"/>
  <c r="AX64"/>
  <c r="I42" i="8" s="1"/>
  <c r="W21" i="3"/>
  <c r="X21"/>
  <c r="V21"/>
  <c r="V22"/>
  <c r="S21"/>
  <c r="B38" i="13" l="1"/>
  <c r="C38" s="1"/>
  <c r="I38" i="8"/>
  <c r="B34" i="13"/>
  <c r="C34" s="1"/>
  <c r="I34" i="8"/>
  <c r="B41" i="13"/>
  <c r="C41" s="1"/>
  <c r="I41" i="8"/>
  <c r="B39" i="13"/>
  <c r="C39" s="1"/>
  <c r="I39" i="8"/>
  <c r="B37" i="13"/>
  <c r="C37" s="1"/>
  <c r="I37" i="8"/>
  <c r="B35" i="13"/>
  <c r="C35" s="1"/>
  <c r="I35" i="8"/>
  <c r="B33" i="13"/>
  <c r="C33" s="1"/>
  <c r="I33" i="8"/>
  <c r="D40" i="13"/>
  <c r="E40" s="1"/>
  <c r="J40" i="8"/>
  <c r="D38" i="13"/>
  <c r="E38" s="1"/>
  <c r="J38" i="8"/>
  <c r="D36" i="13"/>
  <c r="E36" s="1"/>
  <c r="J36" i="8"/>
  <c r="D34" i="13"/>
  <c r="E34" s="1"/>
  <c r="J34" i="8"/>
  <c r="D32" i="13"/>
  <c r="E32" s="1"/>
  <c r="J32" i="8"/>
  <c r="B40" i="13"/>
  <c r="C40" s="1"/>
  <c r="I40" i="8"/>
  <c r="B36" i="13"/>
  <c r="C36" s="1"/>
  <c r="I36" i="8"/>
  <c r="B32" i="13"/>
  <c r="C32" s="1"/>
  <c r="I32" i="8"/>
  <c r="D41" i="13"/>
  <c r="E41" s="1"/>
  <c r="J41" i="8"/>
  <c r="D39" i="13"/>
  <c r="E39" s="1"/>
  <c r="J39" i="8"/>
  <c r="D37" i="13"/>
  <c r="E37" s="1"/>
  <c r="J37" i="8"/>
  <c r="D35" i="13"/>
  <c r="E35" s="1"/>
  <c r="J35" i="8"/>
  <c r="D33" i="13"/>
  <c r="E33" s="1"/>
  <c r="J33" i="8"/>
  <c r="Q4" i="14"/>
  <c r="R9" i="9"/>
  <c r="I27" i="5"/>
  <c r="Q3" i="14"/>
  <c r="P9" i="9"/>
  <c r="I28" i="5"/>
  <c r="S3" i="14"/>
  <c r="I32" i="5"/>
  <c r="R3" i="14"/>
  <c r="P10" i="9"/>
  <c r="I30" i="5"/>
  <c r="O3" i="14"/>
  <c r="I24" i="5"/>
  <c r="J3" i="10" l="1"/>
  <c r="C3"/>
  <c r="J3" i="9" l="1"/>
  <c r="C3"/>
  <c r="J3" i="7"/>
  <c r="C3"/>
  <c r="F23" i="3" l="1"/>
  <c r="F24"/>
  <c r="K3" i="5"/>
  <c r="C3"/>
  <c r="G22" i="3"/>
  <c r="H22"/>
  <c r="I22"/>
  <c r="J22"/>
  <c r="K22"/>
  <c r="L22"/>
  <c r="M22"/>
  <c r="N22"/>
  <c r="O22"/>
  <c r="P22"/>
  <c r="Q22"/>
  <c r="R22"/>
  <c r="S22"/>
  <c r="U22"/>
  <c r="W22"/>
  <c r="X22"/>
  <c r="Y22"/>
  <c r="G23"/>
  <c r="K11" i="5" s="1"/>
  <c r="H23" i="3"/>
  <c r="I23"/>
  <c r="K13" i="5" s="1"/>
  <c r="J23" i="3"/>
  <c r="K14" i="5" s="1"/>
  <c r="K23" i="3"/>
  <c r="L23"/>
  <c r="K16" i="5" s="1"/>
  <c r="M23" i="3"/>
  <c r="K17" i="5" s="1"/>
  <c r="N23" i="3"/>
  <c r="O23"/>
  <c r="P23"/>
  <c r="K20" i="5" s="1"/>
  <c r="Q23" i="3"/>
  <c r="K21" i="5" s="1"/>
  <c r="R23" i="3"/>
  <c r="K22" i="5" s="1"/>
  <c r="S23" i="3"/>
  <c r="K23" i="5" s="1"/>
  <c r="U23" i="3"/>
  <c r="K25" i="5" s="1"/>
  <c r="V23" i="3"/>
  <c r="W23"/>
  <c r="X23"/>
  <c r="Y23"/>
  <c r="K33" i="5" s="1"/>
  <c r="G24" i="3"/>
  <c r="M11" i="5" s="1"/>
  <c r="H24" i="3"/>
  <c r="I24"/>
  <c r="M13" i="5" s="1"/>
  <c r="J24" i="3"/>
  <c r="M14" i="5" s="1"/>
  <c r="K24" i="3"/>
  <c r="L24"/>
  <c r="M16" i="5" s="1"/>
  <c r="M24" i="3"/>
  <c r="M17" i="5" s="1"/>
  <c r="N24" i="3"/>
  <c r="O24"/>
  <c r="P24"/>
  <c r="M20" i="5" s="1"/>
  <c r="Q24" i="3"/>
  <c r="M21" i="5" s="1"/>
  <c r="R24" i="3"/>
  <c r="M22" i="5" s="1"/>
  <c r="S24" i="3"/>
  <c r="M23" i="5" s="1"/>
  <c r="U24" i="3"/>
  <c r="M25" i="5" s="1"/>
  <c r="V24" i="3"/>
  <c r="W24"/>
  <c r="X24"/>
  <c r="Y24"/>
  <c r="M33" i="5" s="1"/>
  <c r="V12" i="9" l="1"/>
  <c r="M31" i="5"/>
  <c r="L10" i="9"/>
  <c r="M19" i="5"/>
  <c r="L9" i="9"/>
  <c r="M15" i="5"/>
  <c r="T9" i="9"/>
  <c r="K27" i="5"/>
  <c r="S4" i="14"/>
  <c r="R12" i="9"/>
  <c r="I31" i="5"/>
  <c r="N4" i="14"/>
  <c r="I22" i="5"/>
  <c r="J4" i="14"/>
  <c r="F11" i="9"/>
  <c r="I18" i="5"/>
  <c r="F4" i="14"/>
  <c r="I14" i="5"/>
  <c r="V10" i="9"/>
  <c r="M29" i="5"/>
  <c r="L11" i="9"/>
  <c r="M18" i="5"/>
  <c r="J8" i="9"/>
  <c r="K12" i="5"/>
  <c r="R4" i="14"/>
  <c r="R10" i="9"/>
  <c r="I29" i="5"/>
  <c r="M4" i="14"/>
  <c r="I21" i="5"/>
  <c r="I4" i="14"/>
  <c r="I17" i="5"/>
  <c r="E4" i="14"/>
  <c r="I13" i="5"/>
  <c r="V9" i="9"/>
  <c r="M27" i="5"/>
  <c r="T12" i="9"/>
  <c r="K31" i="5"/>
  <c r="J10" i="9"/>
  <c r="K19" i="5"/>
  <c r="J9" i="9"/>
  <c r="K15" i="5"/>
  <c r="P4" i="14"/>
  <c r="I25" i="5"/>
  <c r="L4" i="14"/>
  <c r="I20" i="5"/>
  <c r="H4" i="14"/>
  <c r="I16" i="5"/>
  <c r="D4" i="14"/>
  <c r="F8" i="9"/>
  <c r="I12" i="5"/>
  <c r="L7" i="9"/>
  <c r="M10" i="5"/>
  <c r="L8" i="9"/>
  <c r="M12" i="5"/>
  <c r="T10" i="9"/>
  <c r="K29" i="5"/>
  <c r="J11" i="9"/>
  <c r="K18" i="5"/>
  <c r="T4" i="14"/>
  <c r="I33" i="5"/>
  <c r="P12" i="9"/>
  <c r="O4" i="14"/>
  <c r="H7" i="9"/>
  <c r="I23" i="5"/>
  <c r="K4" i="14"/>
  <c r="F10" i="9"/>
  <c r="I19" i="5"/>
  <c r="G4" i="14"/>
  <c r="F9" i="9"/>
  <c r="I15" i="5"/>
  <c r="C4" i="14"/>
  <c r="I11" i="5"/>
  <c r="J7" i="9"/>
  <c r="K10" i="5"/>
  <c r="C26" i="3"/>
  <c r="C27"/>
  <c r="C28"/>
  <c r="C29"/>
  <c r="E29" s="1"/>
  <c r="C30"/>
  <c r="C31"/>
  <c r="C32"/>
  <c r="C33"/>
  <c r="C34"/>
  <c r="C35"/>
  <c r="C36"/>
  <c r="C37"/>
  <c r="C38"/>
  <c r="C39"/>
  <c r="C40"/>
  <c r="C41"/>
  <c r="C42"/>
  <c r="C43"/>
  <c r="C44"/>
  <c r="C45"/>
  <c r="C46"/>
  <c r="C47"/>
  <c r="C48"/>
  <c r="C49"/>
  <c r="C50"/>
  <c r="C51"/>
  <c r="C52"/>
  <c r="C53"/>
  <c r="C54"/>
  <c r="C55"/>
  <c r="C56"/>
  <c r="C57"/>
  <c r="C58"/>
  <c r="C59"/>
  <c r="C60"/>
  <c r="C61"/>
  <c r="C62"/>
  <c r="C63"/>
  <c r="C64"/>
  <c r="E57"/>
  <c r="D32"/>
  <c r="D33"/>
  <c r="D36"/>
  <c r="D37"/>
  <c r="D40"/>
  <c r="D41"/>
  <c r="D44"/>
  <c r="D45"/>
  <c r="D48"/>
  <c r="D49"/>
  <c r="D52"/>
  <c r="D53"/>
  <c r="D54"/>
  <c r="D55"/>
  <c r="D56"/>
  <c r="D57"/>
  <c r="D58"/>
  <c r="D59"/>
  <c r="D60"/>
  <c r="D61"/>
  <c r="D62"/>
  <c r="D63"/>
  <c r="D64"/>
  <c r="A26"/>
  <c r="A27"/>
  <c r="A28"/>
  <c r="A29"/>
  <c r="A30"/>
  <c r="A31"/>
  <c r="A32"/>
  <c r="A33"/>
  <c r="A34"/>
  <c r="A35"/>
  <c r="D35" s="1"/>
  <c r="A36"/>
  <c r="A37"/>
  <c r="A38"/>
  <c r="A39"/>
  <c r="D39" s="1"/>
  <c r="A40"/>
  <c r="A41"/>
  <c r="A42"/>
  <c r="A43"/>
  <c r="D43" s="1"/>
  <c r="A44"/>
  <c r="A45"/>
  <c r="A46"/>
  <c r="A47"/>
  <c r="D47" s="1"/>
  <c r="A48"/>
  <c r="A49"/>
  <c r="A50"/>
  <c r="A51"/>
  <c r="D51" s="1"/>
  <c r="A52"/>
  <c r="A53"/>
  <c r="A54"/>
  <c r="A55"/>
  <c r="A56"/>
  <c r="A57"/>
  <c r="A58"/>
  <c r="A59"/>
  <c r="A60"/>
  <c r="A61"/>
  <c r="A62"/>
  <c r="A63"/>
  <c r="A64"/>
  <c r="A25"/>
  <c r="C25"/>
  <c r="G4"/>
  <c r="O2"/>
  <c r="I2"/>
  <c r="AU53" l="1"/>
  <c r="K31" i="8"/>
  <c r="A31" i="13"/>
  <c r="AV53" i="3"/>
  <c r="H31" i="8" s="1"/>
  <c r="AZ53" i="3"/>
  <c r="AX53"/>
  <c r="BA53"/>
  <c r="AY53"/>
  <c r="AW53"/>
  <c r="K30" i="8"/>
  <c r="AU52" i="3"/>
  <c r="A30" i="13"/>
  <c r="AV52" i="3"/>
  <c r="H30" i="8" s="1"/>
  <c r="AY52" i="3"/>
  <c r="AW52"/>
  <c r="BA52"/>
  <c r="AZ52"/>
  <c r="AX52"/>
  <c r="BC46"/>
  <c r="BF46"/>
  <c r="BD46"/>
  <c r="BE46"/>
  <c r="BC42"/>
  <c r="BF42"/>
  <c r="BD42"/>
  <c r="BE42"/>
  <c r="BC34"/>
  <c r="BE34"/>
  <c r="BF34"/>
  <c r="BD34"/>
  <c r="BC49"/>
  <c r="BE49"/>
  <c r="BD49"/>
  <c r="BF49"/>
  <c r="BC37"/>
  <c r="BD37"/>
  <c r="BE37"/>
  <c r="BF37"/>
  <c r="BC48"/>
  <c r="BF48"/>
  <c r="BD48"/>
  <c r="BE48"/>
  <c r="BC44"/>
  <c r="BF44"/>
  <c r="BD44"/>
  <c r="BE44"/>
  <c r="BC40"/>
  <c r="BF40"/>
  <c r="BD40"/>
  <c r="BE40"/>
  <c r="BC36"/>
  <c r="BF36"/>
  <c r="BD36"/>
  <c r="BE36"/>
  <c r="BC50"/>
  <c r="BF50"/>
  <c r="BD50"/>
  <c r="BE50"/>
  <c r="BC38"/>
  <c r="BF38"/>
  <c r="BD38"/>
  <c r="BE38"/>
  <c r="BC45"/>
  <c r="BE45"/>
  <c r="BD45"/>
  <c r="BF45"/>
  <c r="BC41"/>
  <c r="BE41"/>
  <c r="BD41"/>
  <c r="BF41"/>
  <c r="BC33"/>
  <c r="BD33"/>
  <c r="BE33"/>
  <c r="BF33"/>
  <c r="BC51"/>
  <c r="BE51"/>
  <c r="BD51"/>
  <c r="BF51"/>
  <c r="BC47"/>
  <c r="BE47"/>
  <c r="BD47"/>
  <c r="BF47"/>
  <c r="BC43"/>
  <c r="BE43"/>
  <c r="BD43"/>
  <c r="BF43"/>
  <c r="BC39"/>
  <c r="BE39"/>
  <c r="BD39"/>
  <c r="BF39"/>
  <c r="BC35"/>
  <c r="BD35"/>
  <c r="BE35"/>
  <c r="BF35"/>
  <c r="D50"/>
  <c r="K28" i="8" s="1"/>
  <c r="D46" i="3"/>
  <c r="AU46" s="1"/>
  <c r="AV46" s="1"/>
  <c r="H24" i="8" s="1"/>
  <c r="D42" i="3"/>
  <c r="A20" i="13" s="1"/>
  <c r="D38" i="3"/>
  <c r="A16" i="13" s="1"/>
  <c r="D34" i="3"/>
  <c r="AU34" s="1"/>
  <c r="AV34" s="1"/>
  <c r="H12" i="8" s="1"/>
  <c r="AU51" i="3"/>
  <c r="AV51" s="1"/>
  <c r="H29" i="8" s="1"/>
  <c r="K29"/>
  <c r="A29" i="13"/>
  <c r="AW51" i="3"/>
  <c r="AX51" s="1"/>
  <c r="AY51"/>
  <c r="AZ51" s="1"/>
  <c r="AU50"/>
  <c r="AV50" s="1"/>
  <c r="H28" i="8" s="1"/>
  <c r="A28" i="13"/>
  <c r="AW50" i="3"/>
  <c r="AX50" s="1"/>
  <c r="AU49"/>
  <c r="AV49" s="1"/>
  <c r="H27" i="8" s="1"/>
  <c r="K27"/>
  <c r="A27" i="13"/>
  <c r="AY49" i="3"/>
  <c r="AZ49" s="1"/>
  <c r="AW49"/>
  <c r="AU48"/>
  <c r="AV48" s="1"/>
  <c r="H26" i="8" s="1"/>
  <c r="K26"/>
  <c r="A26" i="13"/>
  <c r="AW48" i="3"/>
  <c r="AY48"/>
  <c r="AZ48" s="1"/>
  <c r="AU47"/>
  <c r="AV47" s="1"/>
  <c r="H25" i="8" s="1"/>
  <c r="K25"/>
  <c r="A25" i="13"/>
  <c r="AW47" i="3"/>
  <c r="AX47" s="1"/>
  <c r="AY47"/>
  <c r="AZ47" s="1"/>
  <c r="K24" i="8"/>
  <c r="AW46" i="3"/>
  <c r="AX46" s="1"/>
  <c r="AU45"/>
  <c r="AV45" s="1"/>
  <c r="H23" i="8" s="1"/>
  <c r="K23"/>
  <c r="A23" i="13"/>
  <c r="AY45" i="3"/>
  <c r="AZ45" s="1"/>
  <c r="AW45"/>
  <c r="AU44"/>
  <c r="AV44" s="1"/>
  <c r="H22" i="8" s="1"/>
  <c r="K22"/>
  <c r="A22" i="13"/>
  <c r="AW44" i="3"/>
  <c r="AX44" s="1"/>
  <c r="AY44"/>
  <c r="AZ44" s="1"/>
  <c r="AU43"/>
  <c r="AV43" s="1"/>
  <c r="H21" i="8" s="1"/>
  <c r="K21"/>
  <c r="A21" i="13"/>
  <c r="AW43" i="3"/>
  <c r="AY43"/>
  <c r="AZ43" s="1"/>
  <c r="AU42"/>
  <c r="AU41"/>
  <c r="AV41" s="1"/>
  <c r="H19" i="8" s="1"/>
  <c r="K19"/>
  <c r="A19" i="13"/>
  <c r="AY41" i="3"/>
  <c r="AZ41" s="1"/>
  <c r="AW41"/>
  <c r="AX41" s="1"/>
  <c r="AU40"/>
  <c r="AV40" s="1"/>
  <c r="H18" i="8" s="1"/>
  <c r="K18"/>
  <c r="A18" i="13"/>
  <c r="AW40" i="3"/>
  <c r="AX40" s="1"/>
  <c r="AY40"/>
  <c r="AZ40" s="1"/>
  <c r="K17" i="8"/>
  <c r="AU39" i="3"/>
  <c r="AV39" s="1"/>
  <c r="H17" i="8" s="1"/>
  <c r="A17" i="13"/>
  <c r="AW39" i="3"/>
  <c r="AX39" s="1"/>
  <c r="AY39"/>
  <c r="AZ39" s="1"/>
  <c r="K16" i="8"/>
  <c r="AU37" i="3"/>
  <c r="AV37" s="1"/>
  <c r="H15" i="8" s="1"/>
  <c r="K15"/>
  <c r="A15" i="13"/>
  <c r="AY37" i="3"/>
  <c r="AZ37" s="1"/>
  <c r="AW37"/>
  <c r="AU36"/>
  <c r="AV36" s="1"/>
  <c r="H14" i="8" s="1"/>
  <c r="K14"/>
  <c r="A14" i="13"/>
  <c r="AW36" i="3"/>
  <c r="AX36" s="1"/>
  <c r="AY36"/>
  <c r="AU35"/>
  <c r="AV35" s="1"/>
  <c r="H13" i="8" s="1"/>
  <c r="K13"/>
  <c r="A13" i="13"/>
  <c r="AY35" i="3"/>
  <c r="AZ35" s="1"/>
  <c r="AW35"/>
  <c r="AX35" s="1"/>
  <c r="K12" i="8"/>
  <c r="AY34" i="3"/>
  <c r="AZ34" s="1"/>
  <c r="AU33"/>
  <c r="AV33" s="1"/>
  <c r="H11" i="8" s="1"/>
  <c r="K11"/>
  <c r="A11" i="13"/>
  <c r="AY33" i="3"/>
  <c r="AZ33" s="1"/>
  <c r="AW33"/>
  <c r="AX33" s="1"/>
  <c r="BE32"/>
  <c r="BF32"/>
  <c r="BC32"/>
  <c r="BD32"/>
  <c r="D28"/>
  <c r="K6" i="8" s="1"/>
  <c r="BC28" i="3"/>
  <c r="BF28"/>
  <c r="BE28"/>
  <c r="BD28"/>
  <c r="D25"/>
  <c r="K3" i="8" s="1"/>
  <c r="BF25" i="3"/>
  <c r="BC25"/>
  <c r="BD25"/>
  <c r="BE25"/>
  <c r="D29"/>
  <c r="AU29" s="1"/>
  <c r="BC29"/>
  <c r="BE29"/>
  <c r="BF29"/>
  <c r="BD29"/>
  <c r="D31"/>
  <c r="A9" i="13" s="1"/>
  <c r="BE31" i="3"/>
  <c r="BF31"/>
  <c r="BC31"/>
  <c r="BD31"/>
  <c r="D27"/>
  <c r="A5" i="13" s="1"/>
  <c r="BC27" i="3"/>
  <c r="BF27"/>
  <c r="BE27"/>
  <c r="BD27"/>
  <c r="D30"/>
  <c r="A8" i="13" s="1"/>
  <c r="BC30" i="3"/>
  <c r="BE30"/>
  <c r="BF30"/>
  <c r="BD30"/>
  <c r="D26"/>
  <c r="K4" i="8" s="1"/>
  <c r="BC26" i="3"/>
  <c r="BE26"/>
  <c r="BF26"/>
  <c r="BD26"/>
  <c r="AY26"/>
  <c r="AZ26" s="1"/>
  <c r="A23"/>
  <c r="A1" i="13" s="1"/>
  <c r="AU32" i="3"/>
  <c r="AV32" s="1"/>
  <c r="H10" i="8" s="1"/>
  <c r="K10"/>
  <c r="A10" i="13"/>
  <c r="AY32" i="3"/>
  <c r="AZ32" s="1"/>
  <c r="AW32"/>
  <c r="E61"/>
  <c r="E53"/>
  <c r="E45"/>
  <c r="E37"/>
  <c r="E25"/>
  <c r="E52"/>
  <c r="E44"/>
  <c r="E32"/>
  <c r="E35"/>
  <c r="E62"/>
  <c r="E58"/>
  <c r="E54"/>
  <c r="E50"/>
  <c r="E46"/>
  <c r="E42"/>
  <c r="E38"/>
  <c r="E34"/>
  <c r="E30"/>
  <c r="E26"/>
  <c r="E49"/>
  <c r="E41"/>
  <c r="E33"/>
  <c r="E64"/>
  <c r="E60"/>
  <c r="E56"/>
  <c r="E40"/>
  <c r="E36"/>
  <c r="E28"/>
  <c r="E48"/>
  <c r="E63"/>
  <c r="E59"/>
  <c r="E55"/>
  <c r="E51"/>
  <c r="E47"/>
  <c r="E43"/>
  <c r="E39"/>
  <c r="E31"/>
  <c r="E27"/>
  <c r="A24"/>
  <c r="F6" s="1"/>
  <c r="J31" i="8" l="1"/>
  <c r="D31" i="13"/>
  <c r="E31" s="1"/>
  <c r="I31" i="8"/>
  <c r="B31" i="13"/>
  <c r="C31" s="1"/>
  <c r="D30"/>
  <c r="E30" s="1"/>
  <c r="J30" i="8"/>
  <c r="B30" i="13"/>
  <c r="C30" s="1"/>
  <c r="I30" i="8"/>
  <c r="AY50" i="3"/>
  <c r="AZ50" s="1"/>
  <c r="AY46"/>
  <c r="AZ46" s="1"/>
  <c r="A24" i="13"/>
  <c r="K20" i="8"/>
  <c r="AW34" i="3"/>
  <c r="A12" i="13"/>
  <c r="AU30" i="3"/>
  <c r="AV30" s="1"/>
  <c r="H8" i="8" s="1"/>
  <c r="A7" i="13"/>
  <c r="AY29" i="3"/>
  <c r="AZ29" s="1"/>
  <c r="AU28"/>
  <c r="AV28" s="1"/>
  <c r="H6" i="8" s="1"/>
  <c r="AU26" i="3"/>
  <c r="BA34"/>
  <c r="BA33"/>
  <c r="BA36"/>
  <c r="BA44"/>
  <c r="BA49"/>
  <c r="BA37"/>
  <c r="AX37"/>
  <c r="B15" i="13" s="1"/>
  <c r="C15" s="1"/>
  <c r="BA48" i="3"/>
  <c r="BA32"/>
  <c r="AV29"/>
  <c r="H7" i="8" s="1"/>
  <c r="BA43" i="3"/>
  <c r="BA45"/>
  <c r="BA50"/>
  <c r="AZ36"/>
  <c r="J14" i="8" s="1"/>
  <c r="BA40" i="3"/>
  <c r="AX48"/>
  <c r="B26" i="13" s="1"/>
  <c r="C26" s="1"/>
  <c r="BA35" i="3"/>
  <c r="BA46"/>
  <c r="BA39"/>
  <c r="AX43"/>
  <c r="B21" i="13" s="1"/>
  <c r="C21" s="1"/>
  <c r="AX32" i="3"/>
  <c r="I10" i="8" s="1"/>
  <c r="AX34" i="3"/>
  <c r="I12" i="8" s="1"/>
  <c r="BA41" i="3"/>
  <c r="AX45"/>
  <c r="I23" i="8" s="1"/>
  <c r="AX49" i="3"/>
  <c r="B27" i="13" s="1"/>
  <c r="C27" s="1"/>
  <c r="BA47" i="3"/>
  <c r="BA51"/>
  <c r="H15" i="17"/>
  <c r="G15" s="1"/>
  <c r="AU38" i="3"/>
  <c r="AV38" s="1"/>
  <c r="H16" i="8" s="1"/>
  <c r="H21" i="17"/>
  <c r="F21" s="1"/>
  <c r="AW29" i="3"/>
  <c r="K7" i="8"/>
  <c r="A4" i="13"/>
  <c r="AW38" i="3"/>
  <c r="AW42"/>
  <c r="AV42"/>
  <c r="H20" i="8" s="1"/>
  <c r="AW31" i="3"/>
  <c r="AX31" s="1"/>
  <c r="I9" i="8" s="1"/>
  <c r="AV26" i="3"/>
  <c r="H4" i="8" s="1"/>
  <c r="AW26" i="3"/>
  <c r="AX26" s="1"/>
  <c r="I4" i="8" s="1"/>
  <c r="AY38" i="3"/>
  <c r="AZ38" s="1"/>
  <c r="D16" i="13" s="1"/>
  <c r="E16" s="1"/>
  <c r="AY42" i="3"/>
  <c r="AZ42" s="1"/>
  <c r="J20" i="8" s="1"/>
  <c r="AW28" i="3"/>
  <c r="AX28" s="1"/>
  <c r="I6" i="8" s="1"/>
  <c r="H18" i="17"/>
  <c r="E18" s="1"/>
  <c r="AW27" i="3"/>
  <c r="AU27"/>
  <c r="AV27" s="1"/>
  <c r="H5" i="8" s="1"/>
  <c r="AY28" i="3"/>
  <c r="AZ28" s="1"/>
  <c r="J6" i="8" s="1"/>
  <c r="E6" i="17"/>
  <c r="H24"/>
  <c r="E24" s="1"/>
  <c r="H26"/>
  <c r="G26" s="1"/>
  <c r="AY27" i="3"/>
  <c r="AZ27" s="1"/>
  <c r="D5" i="13" s="1"/>
  <c r="E5" s="1"/>
  <c r="K5" i="8"/>
  <c r="AW30" i="3"/>
  <c r="AX30" s="1"/>
  <c r="B8" i="13" s="1"/>
  <c r="C8" s="1"/>
  <c r="A6"/>
  <c r="H23" i="17"/>
  <c r="E23" s="1"/>
  <c r="K9" i="8"/>
  <c r="E10" i="17"/>
  <c r="H31"/>
  <c r="F31" s="1"/>
  <c r="B29" i="13"/>
  <c r="C29" s="1"/>
  <c r="I29" i="8"/>
  <c r="D29" i="13"/>
  <c r="E29" s="1"/>
  <c r="J29" i="8"/>
  <c r="B28" i="13"/>
  <c r="C28" s="1"/>
  <c r="I28" i="8"/>
  <c r="D28" i="13"/>
  <c r="E28" s="1"/>
  <c r="J28" i="8"/>
  <c r="D27" i="13"/>
  <c r="E27" s="1"/>
  <c r="J27" i="8"/>
  <c r="D26" i="13"/>
  <c r="E26" s="1"/>
  <c r="J26" i="8"/>
  <c r="D25" i="13"/>
  <c r="E25" s="1"/>
  <c r="J25" i="8"/>
  <c r="B25" i="13"/>
  <c r="C25" s="1"/>
  <c r="I25" i="8"/>
  <c r="B24" i="13"/>
  <c r="C24" s="1"/>
  <c r="I24" i="8"/>
  <c r="D24" i="13"/>
  <c r="E24" s="1"/>
  <c r="J24" i="8"/>
  <c r="D23" i="13"/>
  <c r="E23" s="1"/>
  <c r="J23" i="8"/>
  <c r="B22" i="13"/>
  <c r="C22" s="1"/>
  <c r="I22" i="8"/>
  <c r="J22"/>
  <c r="D22" i="13"/>
  <c r="E22" s="1"/>
  <c r="D21"/>
  <c r="E21" s="1"/>
  <c r="J21" i="8"/>
  <c r="J19"/>
  <c r="D19" i="13"/>
  <c r="E19" s="1"/>
  <c r="B19"/>
  <c r="C19" s="1"/>
  <c r="I19" i="8"/>
  <c r="J18"/>
  <c r="D18" i="13"/>
  <c r="E18" s="1"/>
  <c r="B18"/>
  <c r="C18" s="1"/>
  <c r="I18" i="8"/>
  <c r="J17"/>
  <c r="D17" i="13"/>
  <c r="E17" s="1"/>
  <c r="B17"/>
  <c r="C17" s="1"/>
  <c r="I17" i="8"/>
  <c r="J15"/>
  <c r="D15" i="13"/>
  <c r="E15" s="1"/>
  <c r="B14"/>
  <c r="C14" s="1"/>
  <c r="I14" i="8"/>
  <c r="D14" i="13"/>
  <c r="E14" s="1"/>
  <c r="B13"/>
  <c r="C13" s="1"/>
  <c r="I13" i="8"/>
  <c r="J13"/>
  <c r="D13" i="13"/>
  <c r="E13" s="1"/>
  <c r="B12"/>
  <c r="C12" s="1"/>
  <c r="D12"/>
  <c r="E12" s="1"/>
  <c r="J12" i="8"/>
  <c r="J11"/>
  <c r="D11" i="13"/>
  <c r="E11" s="1"/>
  <c r="B11"/>
  <c r="C11" s="1"/>
  <c r="I11" i="8"/>
  <c r="H30" i="17"/>
  <c r="E30" s="1"/>
  <c r="AW25" i="3"/>
  <c r="E8" i="17"/>
  <c r="H16"/>
  <c r="E16" s="1"/>
  <c r="H29"/>
  <c r="G29" s="1"/>
  <c r="AY31" i="3"/>
  <c r="AZ31" s="1"/>
  <c r="A3" i="13"/>
  <c r="E9" i="17"/>
  <c r="H27"/>
  <c r="F27" s="1"/>
  <c r="H32"/>
  <c r="F32" s="1"/>
  <c r="H25"/>
  <c r="F25" s="1"/>
  <c r="H22"/>
  <c r="G22" s="1"/>
  <c r="H28"/>
  <c r="E28" s="1"/>
  <c r="AY30" i="3"/>
  <c r="AZ30" s="1"/>
  <c r="J8" i="8" s="1"/>
  <c r="K8"/>
  <c r="AY25" i="3"/>
  <c r="AZ25" s="1"/>
  <c r="D3" i="13" s="1"/>
  <c r="E3" s="1"/>
  <c r="AU25" i="3"/>
  <c r="AV25" s="1"/>
  <c r="H3" i="8" s="1"/>
  <c r="H19" i="17"/>
  <c r="E19" s="1"/>
  <c r="H20"/>
  <c r="G20" s="1"/>
  <c r="H17"/>
  <c r="G17" s="1"/>
  <c r="H14"/>
  <c r="F14" s="1"/>
  <c r="AU31" i="3"/>
  <c r="AV31" s="1"/>
  <c r="H9" i="8" s="1"/>
  <c r="J10"/>
  <c r="D10" i="13"/>
  <c r="E10" s="1"/>
  <c r="D7"/>
  <c r="E7" s="1"/>
  <c r="J7" i="8"/>
  <c r="D4" i="13"/>
  <c r="E4" s="1"/>
  <c r="J4" i="8"/>
  <c r="E6" i="14"/>
  <c r="I6"/>
  <c r="M6"/>
  <c r="Q6"/>
  <c r="C7"/>
  <c r="G7"/>
  <c r="K7"/>
  <c r="O7"/>
  <c r="S7"/>
  <c r="E7"/>
  <c r="Q7"/>
  <c r="H6"/>
  <c r="P6"/>
  <c r="F7"/>
  <c r="N7"/>
  <c r="F6"/>
  <c r="J6"/>
  <c r="N6"/>
  <c r="R6"/>
  <c r="D7"/>
  <c r="H7"/>
  <c r="L7"/>
  <c r="P7"/>
  <c r="T7"/>
  <c r="C6"/>
  <c r="K6"/>
  <c r="O6"/>
  <c r="S6"/>
  <c r="I7"/>
  <c r="M7"/>
  <c r="B7"/>
  <c r="D6"/>
  <c r="L6"/>
  <c r="T6"/>
  <c r="J7"/>
  <c r="R7"/>
  <c r="G6"/>
  <c r="B6"/>
  <c r="R9"/>
  <c r="R8"/>
  <c r="E8"/>
  <c r="K8"/>
  <c r="L8"/>
  <c r="Q8"/>
  <c r="Q9"/>
  <c r="N8"/>
  <c r="G8"/>
  <c r="H8"/>
  <c r="T9"/>
  <c r="T8"/>
  <c r="J8"/>
  <c r="M8"/>
  <c r="C8"/>
  <c r="C10" s="1"/>
  <c r="D8"/>
  <c r="S8"/>
  <c r="S9"/>
  <c r="F8"/>
  <c r="I8"/>
  <c r="O8"/>
  <c r="P8"/>
  <c r="S12" i="9"/>
  <c r="G11"/>
  <c r="W12"/>
  <c r="M7"/>
  <c r="K9"/>
  <c r="S9"/>
  <c r="Q9"/>
  <c r="K10"/>
  <c r="W9"/>
  <c r="K11"/>
  <c r="W10"/>
  <c r="M10"/>
  <c r="M11"/>
  <c r="G10"/>
  <c r="Q10"/>
  <c r="Q12"/>
  <c r="U9"/>
  <c r="S10"/>
  <c r="M8"/>
  <c r="U10"/>
  <c r="G9"/>
  <c r="K8"/>
  <c r="U12"/>
  <c r="K7"/>
  <c r="M9"/>
  <c r="I7"/>
  <c r="G8"/>
  <c r="L16" i="5"/>
  <c r="J22"/>
  <c r="N25"/>
  <c r="N31"/>
  <c r="L27"/>
  <c r="L14"/>
  <c r="J30"/>
  <c r="J27"/>
  <c r="J14"/>
  <c r="J23"/>
  <c r="N15"/>
  <c r="N27"/>
  <c r="L19"/>
  <c r="L13"/>
  <c r="J31"/>
  <c r="J13"/>
  <c r="J15"/>
  <c r="N20"/>
  <c r="L33"/>
  <c r="J28"/>
  <c r="J32"/>
  <c r="J19"/>
  <c r="N22"/>
  <c r="N33"/>
  <c r="L31"/>
  <c r="L15"/>
  <c r="J29"/>
  <c r="J33"/>
  <c r="J11"/>
  <c r="J12"/>
  <c r="L21"/>
  <c r="L10"/>
  <c r="N16"/>
  <c r="L11"/>
  <c r="N21"/>
  <c r="J25"/>
  <c r="N23"/>
  <c r="N11"/>
  <c r="L18"/>
  <c r="J16"/>
  <c r="L23"/>
  <c r="L25"/>
  <c r="L12"/>
  <c r="N18"/>
  <c r="J18"/>
  <c r="N19"/>
  <c r="L22"/>
  <c r="J20"/>
  <c r="N13"/>
  <c r="J17"/>
  <c r="L20"/>
  <c r="L29"/>
  <c r="L17"/>
  <c r="N12"/>
  <c r="J24"/>
  <c r="N17"/>
  <c r="J21"/>
  <c r="N10"/>
  <c r="N29"/>
  <c r="N14"/>
  <c r="B8" i="7"/>
  <c r="D23" i="3"/>
  <c r="D22"/>
  <c r="H12"/>
  <c r="I12"/>
  <c r="K12"/>
  <c r="Q12"/>
  <c r="W12"/>
  <c r="G12"/>
  <c r="M12"/>
  <c r="R12"/>
  <c r="X12"/>
  <c r="N12"/>
  <c r="S12"/>
  <c r="J12"/>
  <c r="O12"/>
  <c r="V12"/>
  <c r="L12"/>
  <c r="Y12"/>
  <c r="U12"/>
  <c r="P12"/>
  <c r="F22"/>
  <c r="BA28" l="1"/>
  <c r="B4" i="13"/>
  <c r="C4" s="1"/>
  <c r="I15" i="8"/>
  <c r="B10" i="13"/>
  <c r="C10" s="1"/>
  <c r="I27" i="8"/>
  <c r="D20" i="13"/>
  <c r="E20" s="1"/>
  <c r="I26" i="8"/>
  <c r="F23" i="17"/>
  <c r="I21" i="8"/>
  <c r="E21" i="17"/>
  <c r="F18"/>
  <c r="G18"/>
  <c r="E15"/>
  <c r="B23" i="13"/>
  <c r="C23" s="1"/>
  <c r="F15" i="17"/>
  <c r="J9" i="8"/>
  <c r="D9" i="13"/>
  <c r="E9" s="1"/>
  <c r="BA31" i="3"/>
  <c r="BA30"/>
  <c r="J16" i="8"/>
  <c r="G21" i="17"/>
  <c r="BA38" i="3"/>
  <c r="I8" i="8"/>
  <c r="BA26" i="3"/>
  <c r="AX38"/>
  <c r="B16" i="13" s="1"/>
  <c r="C16" s="1"/>
  <c r="AX25" i="3"/>
  <c r="BA25"/>
  <c r="BA42"/>
  <c r="AX42"/>
  <c r="AX27"/>
  <c r="BA27"/>
  <c r="AX29"/>
  <c r="BA29"/>
  <c r="AW22"/>
  <c r="O10" i="14"/>
  <c r="G31" i="17"/>
  <c r="G24"/>
  <c r="F24"/>
  <c r="F26"/>
  <c r="F30"/>
  <c r="B6" i="13"/>
  <c r="C6" s="1"/>
  <c r="E31" i="17"/>
  <c r="G23"/>
  <c r="J5" i="8"/>
  <c r="D6" i="13"/>
  <c r="E6" s="1"/>
  <c r="AU21" i="3"/>
  <c r="AV22"/>
  <c r="E26" i="17"/>
  <c r="AW21" i="3"/>
  <c r="B9" i="13"/>
  <c r="C9" s="1"/>
  <c r="G30" i="17"/>
  <c r="D8" i="13"/>
  <c r="E8" s="1"/>
  <c r="E27" i="17"/>
  <c r="G27"/>
  <c r="F16"/>
  <c r="E29"/>
  <c r="G16"/>
  <c r="E20"/>
  <c r="AV21" i="3"/>
  <c r="F29" i="17"/>
  <c r="AY24" i="3"/>
  <c r="AY23" s="1"/>
  <c r="J3" i="8"/>
  <c r="E22" i="17"/>
  <c r="F20"/>
  <c r="AU22" i="3"/>
  <c r="F19" i="17"/>
  <c r="F28"/>
  <c r="G28"/>
  <c r="G19"/>
  <c r="E25"/>
  <c r="G32"/>
  <c r="F17"/>
  <c r="F22"/>
  <c r="G14"/>
  <c r="AY21" i="3"/>
  <c r="E14" i="17"/>
  <c r="E17"/>
  <c r="G25"/>
  <c r="E32"/>
  <c r="AY22" i="3"/>
  <c r="H10" i="14"/>
  <c r="G10"/>
  <c r="L10"/>
  <c r="I10"/>
  <c r="D10"/>
  <c r="B4"/>
  <c r="B8" s="1"/>
  <c r="B10" s="1"/>
  <c r="F7" i="9"/>
  <c r="G7" s="1"/>
  <c r="I10" i="5"/>
  <c r="J10" s="1"/>
  <c r="E10" i="14"/>
  <c r="P10"/>
  <c r="K10"/>
  <c r="J10"/>
  <c r="S10"/>
  <c r="F10"/>
  <c r="Q10"/>
  <c r="R10"/>
  <c r="M10"/>
  <c r="T10"/>
  <c r="N10"/>
  <c r="AZ22" i="3"/>
  <c r="AZ21"/>
  <c r="AT22"/>
  <c r="AT21"/>
  <c r="AS22"/>
  <c r="AS23"/>
  <c r="AS21"/>
  <c r="AS24"/>
  <c r="AT23"/>
  <c r="AT24"/>
  <c r="I16" i="8" l="1"/>
  <c r="BA23" i="3"/>
  <c r="BA24"/>
  <c r="AX22"/>
  <c r="BA20"/>
  <c r="K8" i="7" s="1"/>
  <c r="L8" s="1"/>
  <c r="BA21" i="3"/>
  <c r="I8" i="7" s="1"/>
  <c r="J8" s="1"/>
  <c r="BA22" i="3"/>
  <c r="G8" i="7" s="1"/>
  <c r="H8" s="1"/>
  <c r="B20" i="13"/>
  <c r="C20" s="1"/>
  <c r="I20" i="8"/>
  <c r="B7" i="13"/>
  <c r="C7" s="1"/>
  <c r="I7" i="8"/>
  <c r="AX21" i="3"/>
  <c r="I5" i="8"/>
  <c r="B5" i="13"/>
  <c r="C5" s="1"/>
  <c r="B3"/>
  <c r="C3" s="1"/>
  <c r="I3" i="8"/>
  <c r="AZ24" i="3"/>
  <c r="G29" i="8" s="1"/>
  <c r="F12" i="3"/>
  <c r="E12" s="1"/>
  <c r="AW24"/>
  <c r="AX24" s="1"/>
  <c r="F29" i="8" s="1"/>
  <c r="AU24" i="3"/>
  <c r="AV24" s="1"/>
  <c r="E29" i="8" s="1"/>
  <c r="D34" l="1"/>
  <c r="D18"/>
  <c r="G7"/>
  <c r="G4"/>
  <c r="E27"/>
  <c r="E28"/>
  <c r="F27"/>
  <c r="F28"/>
  <c r="G27"/>
  <c r="G28"/>
  <c r="E25"/>
  <c r="E26"/>
  <c r="G25"/>
  <c r="G26"/>
  <c r="F25"/>
  <c r="F26"/>
  <c r="D33"/>
  <c r="E23"/>
  <c r="E24"/>
  <c r="F23"/>
  <c r="F24"/>
  <c r="G23"/>
  <c r="G24"/>
  <c r="D19"/>
  <c r="G8"/>
  <c r="D11"/>
  <c r="E21"/>
  <c r="E22"/>
  <c r="F21"/>
  <c r="F22"/>
  <c r="G21"/>
  <c r="G22"/>
  <c r="E19"/>
  <c r="E20"/>
  <c r="F19"/>
  <c r="F20"/>
  <c r="D10"/>
  <c r="G20"/>
  <c r="G3"/>
  <c r="D35"/>
  <c r="D40"/>
  <c r="G18"/>
  <c r="G19"/>
  <c r="E17"/>
  <c r="E18"/>
  <c r="F17"/>
  <c r="F18"/>
  <c r="G16"/>
  <c r="G17"/>
  <c r="E15"/>
  <c r="E16"/>
  <c r="F15"/>
  <c r="F16"/>
  <c r="G14"/>
  <c r="G15"/>
  <c r="E13"/>
  <c r="E14"/>
  <c r="F13"/>
  <c r="F14"/>
  <c r="G12"/>
  <c r="G13"/>
  <c r="F11"/>
  <c r="F12"/>
  <c r="E11"/>
  <c r="E12"/>
  <c r="D24"/>
  <c r="G11"/>
  <c r="G6"/>
  <c r="D43"/>
  <c r="D17"/>
  <c r="D26"/>
  <c r="F9" i="17"/>
  <c r="F10" i="8"/>
  <c r="F8" i="17"/>
  <c r="E10" i="8"/>
  <c r="G9"/>
  <c r="D27"/>
  <c r="D42"/>
  <c r="F10" i="17"/>
  <c r="G10" i="8"/>
  <c r="D8"/>
  <c r="D41"/>
  <c r="D25"/>
  <c r="D9"/>
  <c r="D32"/>
  <c r="D16"/>
  <c r="D39"/>
  <c r="D31"/>
  <c r="D23"/>
  <c r="D15"/>
  <c r="D7"/>
  <c r="D38"/>
  <c r="D30"/>
  <c r="D22"/>
  <c r="D14"/>
  <c r="D4"/>
  <c r="G5"/>
  <c r="D37"/>
  <c r="D29"/>
  <c r="D21"/>
  <c r="D13"/>
  <c r="D5"/>
  <c r="D36"/>
  <c r="D28"/>
  <c r="D20"/>
  <c r="D12"/>
  <c r="D3"/>
  <c r="D6"/>
  <c r="C4"/>
  <c r="C6"/>
  <c r="C8"/>
  <c r="C10"/>
  <c r="C12"/>
  <c r="C14"/>
  <c r="C16"/>
  <c r="C18"/>
  <c r="C20"/>
  <c r="C22"/>
  <c r="C24"/>
  <c r="C26"/>
  <c r="C28"/>
  <c r="C30"/>
  <c r="C32"/>
  <c r="C34"/>
  <c r="C36"/>
  <c r="C40"/>
  <c r="C42"/>
  <c r="C3"/>
  <c r="C5"/>
  <c r="C7"/>
  <c r="C9"/>
  <c r="C11"/>
  <c r="C13"/>
  <c r="C15"/>
  <c r="C17"/>
  <c r="C19"/>
  <c r="C21"/>
  <c r="C23"/>
  <c r="C25"/>
  <c r="C27"/>
  <c r="C29"/>
  <c r="C31"/>
  <c r="C33"/>
  <c r="C35"/>
  <c r="C37"/>
  <c r="C39"/>
  <c r="C41"/>
  <c r="C43"/>
  <c r="C38"/>
  <c r="E4"/>
  <c r="E7"/>
  <c r="E6"/>
  <c r="E3"/>
  <c r="E5"/>
  <c r="E9"/>
  <c r="E8"/>
  <c r="F3"/>
  <c r="F4"/>
  <c r="F8"/>
  <c r="F7"/>
  <c r="F6"/>
  <c r="F5"/>
  <c r="F9"/>
  <c r="AU23" i="3"/>
  <c r="C8" i="7"/>
  <c r="D8" s="1"/>
  <c r="E8"/>
  <c r="F8" s="1"/>
  <c r="AW23" i="3"/>
  <c r="S64" i="1" l="1"/>
  <c r="E64"/>
  <c r="S63"/>
  <c r="E63"/>
  <c r="S62"/>
  <c r="E62"/>
  <c r="S61"/>
  <c r="E61"/>
  <c r="S60"/>
  <c r="E60"/>
  <c r="S59"/>
  <c r="E59"/>
  <c r="S58"/>
  <c r="E58"/>
  <c r="S57"/>
  <c r="E57"/>
  <c r="S56"/>
  <c r="E56"/>
  <c r="S55"/>
  <c r="E55"/>
  <c r="S54"/>
  <c r="E54"/>
  <c r="S53"/>
  <c r="E53"/>
  <c r="S52"/>
  <c r="E52"/>
  <c r="S51"/>
  <c r="E51"/>
  <c r="S50"/>
  <c r="E50"/>
  <c r="S49"/>
  <c r="E49"/>
  <c r="S48"/>
  <c r="E48"/>
  <c r="S47"/>
  <c r="E47"/>
  <c r="S46"/>
  <c r="E46"/>
  <c r="S45"/>
  <c r="E45"/>
  <c r="S44"/>
  <c r="E44"/>
  <c r="S43"/>
  <c r="E43"/>
  <c r="S42"/>
  <c r="E42"/>
  <c r="S41"/>
  <c r="E41"/>
  <c r="S40"/>
  <c r="E40"/>
  <c r="S39"/>
  <c r="E39"/>
  <c r="S38"/>
  <c r="E38"/>
  <c r="S37"/>
  <c r="E37"/>
  <c r="S36"/>
  <c r="E36"/>
  <c r="S35"/>
  <c r="E35"/>
  <c r="S34"/>
  <c r="E34"/>
  <c r="S33"/>
  <c r="E33"/>
  <c r="S32"/>
  <c r="E32"/>
  <c r="S31"/>
  <c r="E31"/>
  <c r="S30"/>
  <c r="E30"/>
  <c r="S29"/>
  <c r="E29"/>
  <c r="S28"/>
  <c r="E28"/>
  <c r="S27"/>
  <c r="E27"/>
  <c r="S26"/>
  <c r="E26"/>
  <c r="S25"/>
  <c r="E25"/>
  <c r="E24"/>
  <c r="E23"/>
  <c r="E22"/>
  <c r="E21"/>
  <c r="E20"/>
  <c r="E19"/>
  <c r="E18"/>
  <c r="S24" l="1"/>
  <c r="S1" s="1"/>
  <c r="A5" s="1"/>
</calcChain>
</file>

<file path=xl/comments1.xml><?xml version="1.0" encoding="utf-8"?>
<comments xmlns="http://schemas.openxmlformats.org/spreadsheetml/2006/main">
  <authors>
    <author>Анастасия Мендель</author>
  </authors>
  <commentList>
    <comment ref="A5" authorId="0">
      <text>
        <r>
          <rPr>
            <sz val="9"/>
            <color indexed="81"/>
            <rFont val="Tahoma"/>
            <family val="2"/>
            <charset val="204"/>
          </rPr>
          <t>Проверка введенных баллов</t>
        </r>
      </text>
    </comment>
    <comment ref="A7" authorId="0">
      <text>
        <r>
          <rPr>
            <sz val="9"/>
            <color indexed="81"/>
            <rFont val="Tahoma"/>
            <family val="2"/>
            <charset val="204"/>
          </rPr>
          <t>Максимальное количество баллов</t>
        </r>
      </text>
    </comment>
  </commentList>
</comments>
</file>

<file path=xl/comments2.xml><?xml version="1.0" encoding="utf-8"?>
<comments xmlns="http://schemas.openxmlformats.org/spreadsheetml/2006/main">
  <authors>
    <author>Анастасия Мендель</author>
    <author>РЦОКО</author>
  </authors>
  <commentList>
    <comment ref="AU21" authorId="0">
      <text>
        <r>
          <rPr>
            <b/>
            <sz val="9"/>
            <color indexed="81"/>
            <rFont val="Tahoma"/>
            <family val="2"/>
            <charset val="204"/>
          </rPr>
          <t>Максимальный балл</t>
        </r>
      </text>
    </comment>
    <comment ref="AV21" authorId="0">
      <text>
        <r>
          <rPr>
            <b/>
            <sz val="9"/>
            <color indexed="81"/>
            <rFont val="Tahoma"/>
            <family val="2"/>
            <charset val="204"/>
          </rPr>
          <t>Максимальный %</t>
        </r>
      </text>
    </comment>
    <comment ref="AW21" authorId="0">
      <text>
        <r>
          <rPr>
            <b/>
            <sz val="9"/>
            <color indexed="81"/>
            <rFont val="Tahoma"/>
            <family val="2"/>
            <charset val="204"/>
          </rPr>
          <t>Максимальный балл</t>
        </r>
      </text>
    </comment>
    <comment ref="AX21" authorId="0">
      <text>
        <r>
          <rPr>
            <b/>
            <sz val="9"/>
            <color indexed="81"/>
            <rFont val="Tahoma"/>
            <family val="2"/>
            <charset val="204"/>
          </rPr>
          <t>Максимальный %</t>
        </r>
      </text>
    </comment>
    <comment ref="AY21" authorId="0">
      <text>
        <r>
          <rPr>
            <b/>
            <sz val="9"/>
            <color indexed="81"/>
            <rFont val="Tahoma"/>
            <family val="2"/>
            <charset val="204"/>
          </rPr>
          <t>Максимальный балл</t>
        </r>
      </text>
    </comment>
    <comment ref="AZ21" authorId="0">
      <text>
        <r>
          <rPr>
            <b/>
            <sz val="9"/>
            <color indexed="81"/>
            <rFont val="Tahoma"/>
            <family val="2"/>
            <charset val="204"/>
          </rPr>
          <t>Максимальный %</t>
        </r>
      </text>
    </comment>
    <comment ref="D22" authorId="0">
      <text>
        <r>
          <rPr>
            <b/>
            <sz val="9"/>
            <color indexed="81"/>
            <rFont val="Tahoma"/>
            <family val="2"/>
            <charset val="204"/>
          </rPr>
          <t>Кол-во выполнявших вариант 1</t>
        </r>
      </text>
    </comment>
    <comment ref="AU22" authorId="0">
      <text>
        <r>
          <rPr>
            <b/>
            <sz val="9"/>
            <color indexed="81"/>
            <rFont val="Tahoma"/>
            <family val="2"/>
            <charset val="204"/>
          </rPr>
          <t>Минимальный балл</t>
        </r>
      </text>
    </comment>
    <comment ref="AV22" authorId="0">
      <text>
        <r>
          <rPr>
            <b/>
            <sz val="9"/>
            <color indexed="81"/>
            <rFont val="Tahoma"/>
            <family val="2"/>
            <charset val="204"/>
          </rPr>
          <t>Минимальный %</t>
        </r>
      </text>
    </comment>
    <comment ref="AW22" authorId="0">
      <text>
        <r>
          <rPr>
            <b/>
            <sz val="9"/>
            <color indexed="81"/>
            <rFont val="Tahoma"/>
            <family val="2"/>
            <charset val="204"/>
          </rPr>
          <t>Минимальный балл</t>
        </r>
      </text>
    </comment>
    <comment ref="AX22" authorId="0">
      <text>
        <r>
          <rPr>
            <b/>
            <sz val="9"/>
            <color indexed="81"/>
            <rFont val="Tahoma"/>
            <family val="2"/>
            <charset val="204"/>
          </rPr>
          <t>Минимальный %</t>
        </r>
      </text>
    </comment>
    <comment ref="AY22" authorId="0">
      <text>
        <r>
          <rPr>
            <b/>
            <sz val="9"/>
            <color indexed="81"/>
            <rFont val="Tahoma"/>
            <family val="2"/>
            <charset val="204"/>
          </rPr>
          <t>Минимальный балл</t>
        </r>
      </text>
    </comment>
    <comment ref="AZ22" authorId="0">
      <text>
        <r>
          <rPr>
            <b/>
            <sz val="9"/>
            <color indexed="81"/>
            <rFont val="Tahoma"/>
            <family val="2"/>
            <charset val="204"/>
          </rPr>
          <t>Минимальный %</t>
        </r>
      </text>
    </comment>
    <comment ref="A23" authorId="0">
      <text>
        <r>
          <rPr>
            <b/>
            <sz val="9"/>
            <color indexed="81"/>
            <rFont val="Tahoma"/>
            <family val="2"/>
            <charset val="204"/>
          </rPr>
          <t>Всего по списку</t>
        </r>
      </text>
    </comment>
    <comment ref="D23" authorId="0">
      <text>
        <r>
          <rPr>
            <b/>
            <sz val="9"/>
            <color indexed="81"/>
            <rFont val="Tahoma"/>
            <family val="2"/>
            <charset val="204"/>
          </rPr>
          <t>Кол-во выполнявших вариант 2</t>
        </r>
      </text>
    </comment>
    <comment ref="AU23" authorId="1">
      <text>
        <r>
          <rPr>
            <b/>
            <sz val="8"/>
            <color indexed="81"/>
            <rFont val="Tahoma"/>
            <family val="2"/>
            <charset val="204"/>
          </rPr>
          <t>РЦОКО:</t>
        </r>
        <r>
          <rPr>
            <sz val="8"/>
            <color indexed="81"/>
            <rFont val="Tahoma"/>
            <family val="2"/>
            <charset val="204"/>
          </rPr>
          <t xml:space="preserve">
средний балл</t>
        </r>
      </text>
    </comment>
    <comment ref="AU24" authorId="1">
      <text>
        <r>
          <rPr>
            <b/>
            <sz val="8"/>
            <color indexed="81"/>
            <rFont val="Tahoma"/>
            <family val="2"/>
            <charset val="204"/>
          </rPr>
          <t>РЦОКО:</t>
        </r>
        <r>
          <rPr>
            <sz val="8"/>
            <color indexed="81"/>
            <rFont val="Tahoma"/>
            <family val="2"/>
            <charset val="204"/>
          </rPr>
          <t xml:space="preserve">
сумма баллов</t>
        </r>
      </text>
    </comment>
  </commentList>
</comments>
</file>

<file path=xl/sharedStrings.xml><?xml version="1.0" encoding="utf-8"?>
<sst xmlns="http://schemas.openxmlformats.org/spreadsheetml/2006/main" count="490" uniqueCount="235">
  <si>
    <t>Код школы:</t>
  </si>
  <si>
    <t>Код класса:</t>
  </si>
  <si>
    <r>
      <t>Название образовательного учреждения:</t>
    </r>
    <r>
      <rPr>
        <sz val="10"/>
        <rFont val="Cambria"/>
        <family val="1"/>
        <charset val="204"/>
      </rPr>
      <t xml:space="preserve"> </t>
    </r>
  </si>
  <si>
    <t>СПИСОК КЛАССА</t>
  </si>
  <si>
    <t>(1)</t>
  </si>
  <si>
    <t>(2)</t>
  </si>
  <si>
    <t>(3)</t>
  </si>
  <si>
    <t>(4)</t>
  </si>
  <si>
    <t>(5а)</t>
  </si>
  <si>
    <t>(5б)</t>
  </si>
  <si>
    <t>(6)</t>
  </si>
  <si>
    <t>0300</t>
  </si>
  <si>
    <t>№ п/п</t>
  </si>
  <si>
    <t>№ по журналу</t>
  </si>
  <si>
    <t>Фамилия, Имя учащегося</t>
  </si>
  <si>
    <t>Код учащегося</t>
  </si>
  <si>
    <t>Пол (ж-1; м-2)</t>
  </si>
  <si>
    <t>Дата рождения (мес/год)</t>
  </si>
  <si>
    <t>0301</t>
  </si>
  <si>
    <t>0302</t>
  </si>
  <si>
    <t>0303</t>
  </si>
  <si>
    <t>0304</t>
  </si>
  <si>
    <t>0305</t>
  </si>
  <si>
    <t>Код школы</t>
  </si>
  <si>
    <t>Код класса</t>
  </si>
  <si>
    <t>Дата проведения:</t>
  </si>
  <si>
    <t>Данные для всех учащихся внесены</t>
  </si>
  <si>
    <t>№ учащегося</t>
  </si>
  <si>
    <t>Процент от максимального балла за всю работу</t>
  </si>
  <si>
    <t>Nуч</t>
  </si>
  <si>
    <t>ФИО</t>
  </si>
  <si>
    <t>Название образовательной организации:</t>
  </si>
  <si>
    <t>Выполняло работу:</t>
  </si>
  <si>
    <t>ВАРИАНТ</t>
  </si>
  <si>
    <t>НОМЕР ЗАДАНИЯ</t>
  </si>
  <si>
    <t>Уровень достижений</t>
  </si>
  <si>
    <t>N</t>
  </si>
  <si>
    <t>проверка</t>
  </si>
  <si>
    <r>
      <rPr>
        <b/>
        <sz val="10"/>
        <rFont val="Arial Cyr"/>
        <charset val="204"/>
      </rPr>
      <t>Допустимые</t>
    </r>
    <r>
      <rPr>
        <sz val="10"/>
        <rFont val="Arial Cyr"/>
        <charset val="204"/>
      </rPr>
      <t xml:space="preserve"> баллы для заданий 1-4, 6, 8-12, 14 (часть 1), 1-7,9-10, 12 (часть 2)</t>
    </r>
  </si>
  <si>
    <r>
      <rPr>
        <b/>
        <sz val="10"/>
        <rFont val="Arial Cyr"/>
        <charset val="204"/>
      </rPr>
      <t>Допустимые</t>
    </r>
    <r>
      <rPr>
        <sz val="10"/>
        <rFont val="Arial Cyr"/>
        <charset val="204"/>
      </rPr>
      <t xml:space="preserve"> баллы для заданий 5, 7, 13 (часть 1), 8, 11 (часть 2)</t>
    </r>
  </si>
  <si>
    <t>ОУ:</t>
  </si>
  <si>
    <t>ВО</t>
  </si>
  <si>
    <t>Выполнили верно</t>
  </si>
  <si>
    <t>Выполнили неверно</t>
  </si>
  <si>
    <t>Не приступили к выполнению</t>
  </si>
  <si>
    <t>чел.</t>
  </si>
  <si>
    <t>%</t>
  </si>
  <si>
    <t>Кол-во участников</t>
  </si>
  <si>
    <t>кол-во</t>
  </si>
  <si>
    <t>доля</t>
  </si>
  <si>
    <t>Низкий</t>
  </si>
  <si>
    <t>Высокий</t>
  </si>
  <si>
    <t>Ученик</t>
  </si>
  <si>
    <t>Среднее за работу</t>
  </si>
  <si>
    <t>Диаграмма_1_Результаты</t>
  </si>
  <si>
    <t>Шкала</t>
  </si>
  <si>
    <t>Задания выполнены полностью</t>
  </si>
  <si>
    <t>Задания выполнены частично</t>
  </si>
  <si>
    <t>Задания выполнены неверно</t>
  </si>
  <si>
    <t>Не приступали к выполнению</t>
  </si>
  <si>
    <t>Диаграмма_3_Анализ_умения</t>
  </si>
  <si>
    <t>Результаты выполнения комплексной  работы (распределение по проверяемым читательским умениям)</t>
  </si>
  <si>
    <t>Справились с заданием (набрали 1 или 2 балла)</t>
  </si>
  <si>
    <t>Основная часть</t>
  </si>
  <si>
    <t>Дополнительная часть</t>
  </si>
  <si>
    <t>ИТОГОВЫЙ БАЛЛ (максимальное кол-во баллов 23)</t>
  </si>
  <si>
    <r>
      <t xml:space="preserve">Кол-во </t>
    </r>
    <r>
      <rPr>
        <b/>
        <u/>
        <sz val="10"/>
        <rFont val="Cambria"/>
        <family val="1"/>
        <charset val="204"/>
        <scheme val="major"/>
      </rPr>
      <t xml:space="preserve">заданий </t>
    </r>
    <r>
      <rPr>
        <b/>
        <sz val="10"/>
        <rFont val="Cambria"/>
        <family val="1"/>
        <charset val="204"/>
        <scheme val="major"/>
      </rPr>
      <t>базового уровня (иаксимальное кол-во - 15)</t>
    </r>
  </si>
  <si>
    <r>
      <t xml:space="preserve">Процент от </t>
    </r>
    <r>
      <rPr>
        <b/>
        <u/>
        <sz val="10"/>
        <rFont val="Cambria"/>
        <family val="1"/>
        <charset val="204"/>
        <scheme val="major"/>
      </rPr>
      <t>максимального кол-ва заданий</t>
    </r>
  </si>
  <si>
    <r>
      <t xml:space="preserve">Кол-во </t>
    </r>
    <r>
      <rPr>
        <b/>
        <u/>
        <sz val="10"/>
        <rFont val="Cambria"/>
        <family val="1"/>
        <charset val="204"/>
      </rPr>
      <t xml:space="preserve">баллов </t>
    </r>
    <r>
      <rPr>
        <b/>
        <sz val="10"/>
        <rFont val="Cambria"/>
        <family val="1"/>
        <charset val="204"/>
      </rPr>
      <t>за задания повышенного уровня (максимальное кол-во баллов 7)</t>
    </r>
  </si>
  <si>
    <r>
      <t xml:space="preserve">Процент от </t>
    </r>
    <r>
      <rPr>
        <b/>
        <u/>
        <sz val="10"/>
        <rFont val="Cambria"/>
        <family val="1"/>
        <charset val="204"/>
      </rPr>
      <t>максимального балла</t>
    </r>
    <r>
      <rPr>
        <b/>
        <sz val="10"/>
        <rFont val="Cambria"/>
        <family val="1"/>
        <charset val="204"/>
      </rPr>
      <t xml:space="preserve"> за задания повышенного уровня</t>
    </r>
  </si>
  <si>
    <r>
      <rPr>
        <b/>
        <sz val="12"/>
        <rFont val="Times New Roman"/>
        <family val="1"/>
        <charset val="204"/>
      </rPr>
      <t xml:space="preserve">Низкий </t>
    </r>
    <r>
      <rPr>
        <sz val="10"/>
        <rFont val="Times New Roman"/>
        <family val="1"/>
        <charset val="204"/>
      </rPr>
      <t>(0-10 заданий базового уровня, 0-3 балла за задания повышенного уровня)</t>
    </r>
  </si>
  <si>
    <r>
      <rPr>
        <b/>
        <sz val="12"/>
        <rFont val="Times New Roman"/>
        <family val="1"/>
        <charset val="204"/>
      </rPr>
      <t>Пониженный</t>
    </r>
    <r>
      <rPr>
        <sz val="12"/>
        <rFont val="Times New Roman"/>
        <family val="1"/>
        <charset val="204"/>
      </rPr>
      <t xml:space="preserve"> </t>
    </r>
    <r>
      <rPr>
        <sz val="10"/>
        <rFont val="Times New Roman"/>
        <family val="1"/>
        <charset val="204"/>
      </rPr>
      <t>(0-10 заданий базового уровня, 4-7 баллов за задания повышенного уровня)</t>
    </r>
  </si>
  <si>
    <r>
      <rPr>
        <b/>
        <sz val="12"/>
        <rFont val="Times New Roman"/>
        <family val="1"/>
        <charset val="204"/>
      </rPr>
      <t>Базовый</t>
    </r>
    <r>
      <rPr>
        <sz val="12"/>
        <rFont val="Times New Roman"/>
        <family val="1"/>
        <charset val="204"/>
      </rPr>
      <t xml:space="preserve"> </t>
    </r>
    <r>
      <rPr>
        <sz val="10"/>
        <rFont val="Times New Roman"/>
        <family val="1"/>
        <charset val="204"/>
      </rPr>
      <t>(11-15 заданий базового уровня, 0-3 балла за задания повышенного уровня)</t>
    </r>
  </si>
  <si>
    <r>
      <rPr>
        <b/>
        <sz val="12"/>
        <rFont val="Times New Roman"/>
        <family val="1"/>
        <charset val="204"/>
      </rPr>
      <t>Повышенный</t>
    </r>
    <r>
      <rPr>
        <sz val="12"/>
        <rFont val="Times New Roman"/>
        <family val="1"/>
        <charset val="204"/>
      </rPr>
      <t xml:space="preserve"> </t>
    </r>
    <r>
      <rPr>
        <sz val="10"/>
        <rFont val="Times New Roman"/>
        <family val="1"/>
        <charset val="204"/>
      </rPr>
      <t>(11-15 заданий базового уровня, 4-7 баллов за задания повышенного уровня)</t>
    </r>
  </si>
  <si>
    <r>
      <rPr>
        <b/>
        <sz val="12"/>
        <rFont val="Times New Roman"/>
        <family val="1"/>
        <charset val="204"/>
      </rPr>
      <t>Высокий</t>
    </r>
    <r>
      <rPr>
        <sz val="12"/>
        <rFont val="Times New Roman"/>
        <family val="1"/>
        <charset val="204"/>
      </rPr>
      <t xml:space="preserve"> </t>
    </r>
    <r>
      <rPr>
        <sz val="10"/>
        <rFont val="Times New Roman"/>
        <family val="1"/>
        <charset val="204"/>
      </rPr>
      <t>(13-15 заданий базового уровня, 6-7 баллов за задания повышенного уровня)</t>
    </r>
  </si>
  <si>
    <t>Пониженный</t>
  </si>
  <si>
    <t>Базовый</t>
  </si>
  <si>
    <t>Повышенный</t>
  </si>
  <si>
    <t>Вариант 1, 2</t>
  </si>
  <si>
    <t>№ задания</t>
  </si>
  <si>
    <t>Блок содержания</t>
  </si>
  <si>
    <t>Уровень сложности</t>
  </si>
  <si>
    <t>Тип задания</t>
  </si>
  <si>
    <t>Числа и величины</t>
  </si>
  <si>
    <t>Устанавливать правило, по которому составлена последовательность чисел, находить по этому правилу следующее число</t>
  </si>
  <si>
    <t>Б</t>
  </si>
  <si>
    <t>КО</t>
  </si>
  <si>
    <t>Сравнивать и упорядочивать величины на основе установления соотношения между единицами массы, длины</t>
  </si>
  <si>
    <t>Арифметические действия</t>
  </si>
  <si>
    <t>Выполнять письменно действия с многозначными числами (сложение, вычитание)</t>
  </si>
  <si>
    <t>Находить значения числового выражения со скобками</t>
  </si>
  <si>
    <t>Находить, проверять и записывать общее свойство каждой из двух заданных групп чисел</t>
  </si>
  <si>
    <t>Работа с текстовыми задачами</t>
  </si>
  <si>
    <t>Понимать смысл практической ситуации, предложенной в задаче; решать задачу на применение действия деления с остатком</t>
  </si>
  <si>
    <t>Решать текстовую задачу, записывать решение и ответ</t>
  </si>
  <si>
    <t xml:space="preserve">Б </t>
  </si>
  <si>
    <t>РО</t>
  </si>
  <si>
    <t xml:space="preserve">Применять знание математических терминов для установления соответствия между числовой записью и словесным описанием числового выражения </t>
  </si>
  <si>
    <t>Геометрические величины</t>
  </si>
  <si>
    <t>Работать по инструкции, измерять длину заданного отрезка с помощью линейки, записывать ответ в см и мм</t>
  </si>
  <si>
    <t>Пространственные отношения. Геометрические фигуры</t>
  </si>
  <si>
    <t>Строить геометрическую фигуру (квадрат) с заданным условием – значением площади, используя свойство квадрата - равенство сторон</t>
  </si>
  <si>
    <t>Планировать ход решения задачи, выбирать арифметическую модель предложенной сюжетной ситуации</t>
  </si>
  <si>
    <t>Решать текстовую задачу (2 действия), записывать объяснение ответа</t>
  </si>
  <si>
    <t>Ориентироваться на плоскости, проверять наличие заданных фигур – деталей в сконструированных фигурах</t>
  </si>
  <si>
    <t>Проводить поразрядное сравнение чисел; различать число и цифру</t>
  </si>
  <si>
    <t>Понимать смысл практической ситуации, предложенной в задаче; решать задачу на нахождение периметра прямоугольника</t>
  </si>
  <si>
    <t>Планировать и решать текстовую задачу с использованием единиц времени</t>
  </si>
  <si>
    <t>П</t>
  </si>
  <si>
    <t>Проводить классификацию  (распределение) фигур по двум заданным основаниям. Записывать результат классификации фигур в таблицу</t>
  </si>
  <si>
    <t>Работа с информацией</t>
  </si>
  <si>
    <t xml:space="preserve">Заполнять несложные готовые таблицы, использовать данные для ответа на вопросы </t>
  </si>
  <si>
    <t>Читать и использовать информацию, представленную на диаграмме, для ответа на вопрос</t>
  </si>
  <si>
    <t>Контролируемое знание/умение</t>
  </si>
  <si>
    <t>Код планируемого результата</t>
  </si>
  <si>
    <t>1.1.2</t>
  </si>
  <si>
    <t>3.1.1, 2.1.1</t>
  </si>
  <si>
    <t>3.1.1, 5.1.2</t>
  </si>
  <si>
    <t>1.1.4</t>
  </si>
  <si>
    <t>2.1.1</t>
  </si>
  <si>
    <t>2.1.5</t>
  </si>
  <si>
    <t>1.1.3</t>
  </si>
  <si>
    <t>3.1.1</t>
  </si>
  <si>
    <t>2.1.4</t>
  </si>
  <si>
    <t>5.1.1</t>
  </si>
  <si>
    <t>4.1.2</t>
  </si>
  <si>
    <t>3.1.2</t>
  </si>
  <si>
    <t>4.1.2, 1.1.2</t>
  </si>
  <si>
    <t>6.1.1</t>
  </si>
  <si>
    <t>6.1.2</t>
  </si>
  <si>
    <t>Балл</t>
  </si>
  <si>
    <t>№ ученика</t>
  </si>
  <si>
    <t>Среднее за доп. Часть</t>
  </si>
  <si>
    <t>% за осн. Часть</t>
  </si>
  <si>
    <t>% за доп. Часть</t>
  </si>
  <si>
    <t>Среднее за осн. часть</t>
  </si>
  <si>
    <t>Средняя успешность выполнения заданий основной части</t>
  </si>
  <si>
    <t>Средняя успешность выполнения заданий дополнительной части</t>
  </si>
  <si>
    <t>% за осн. часть</t>
  </si>
  <si>
    <t>Диаграмма_Результаты</t>
  </si>
  <si>
    <t>Результаты выполнения итоговой работы по математике по отдельным заданиям (3 класс, 2013/2014 учебный год)</t>
  </si>
  <si>
    <t>РЕЗУЛЬТАТЫ ВЫПОЛНЕНИЯ ИТОГОВОЙ РАБОТЫ ПО МАТЕМАТИКЕ (результаты учащихя)</t>
  </si>
  <si>
    <t>Уровни освоения учебного материала</t>
  </si>
  <si>
    <t>Распределение участников по уровням освоения учебного материала (3 класс, 2013/2014 учебный год)</t>
  </si>
  <si>
    <t>Результаты выполнения итоговой работы по математике (3 класс, 2013/2014 учебный год)</t>
  </si>
  <si>
    <t>Номер задания основной части</t>
  </si>
  <si>
    <t>Номер задания дополнительной части части</t>
  </si>
  <si>
    <t>кол-во заданий</t>
  </si>
  <si>
    <t>1, 2, 5, 14</t>
  </si>
  <si>
    <t>3, 4, 8</t>
  </si>
  <si>
    <t>10, 13</t>
  </si>
  <si>
    <t>18, 19</t>
  </si>
  <si>
    <t>6, 7, 11, 12, 15</t>
  </si>
  <si>
    <t>Набрали 1 балл</t>
  </si>
  <si>
    <t>Набрали 2 балла</t>
  </si>
  <si>
    <t>АНКЕТА ДЛЯ УЧИТЕЛЯ</t>
  </si>
  <si>
    <t>Код учителя</t>
  </si>
  <si>
    <t>1. Тип школы</t>
  </si>
  <si>
    <t>2. Вид школы</t>
  </si>
  <si>
    <t>3. Продолжительность урока</t>
  </si>
  <si>
    <t>минут</t>
  </si>
  <si>
    <t>4. Число учащихся в классе</t>
  </si>
  <si>
    <t>5. Количество уроков математики в неделю</t>
  </si>
  <si>
    <t>7. Ваш возраст</t>
  </si>
  <si>
    <t>лет</t>
  </si>
  <si>
    <t>8. Ваша категория</t>
  </si>
  <si>
    <t>9. Ваш стаж</t>
  </si>
  <si>
    <t>СПАСИБО ЗА ОТВЕТЫ!</t>
  </si>
  <si>
    <t>общеобразовательная</t>
  </si>
  <si>
    <t>лицей</t>
  </si>
  <si>
    <t>интернат</t>
  </si>
  <si>
    <t>гимназия</t>
  </si>
  <si>
    <t>с углубленным изучением отдельных предметов</t>
  </si>
  <si>
    <t>учебно-воспитательный комплекс</t>
  </si>
  <si>
    <t>Другой</t>
  </si>
  <si>
    <t>Анкета учителя</t>
  </si>
  <si>
    <t>Вопрос 1</t>
  </si>
  <si>
    <t>начальная школа - детский сад</t>
  </si>
  <si>
    <t>Вопрос 8</t>
  </si>
  <si>
    <t>Высшая</t>
  </si>
  <si>
    <t>Первая</t>
  </si>
  <si>
    <t>Вторая</t>
  </si>
  <si>
    <t>Соответствие занимаемой должности</t>
  </si>
  <si>
    <t>Молодой специалист</t>
  </si>
  <si>
    <t>Не имею</t>
  </si>
  <si>
    <t>0306</t>
  </si>
  <si>
    <t>0307</t>
  </si>
  <si>
    <t>0308</t>
  </si>
  <si>
    <t>0309</t>
  </si>
  <si>
    <t>0310</t>
  </si>
  <si>
    <t>0311</t>
  </si>
  <si>
    <t>0312</t>
  </si>
  <si>
    <t>0314</t>
  </si>
  <si>
    <t>0315</t>
  </si>
  <si>
    <t>0313</t>
  </si>
  <si>
    <t>Выполнение работы (вариант)</t>
  </si>
  <si>
    <t>Выполнено верно</t>
  </si>
  <si>
    <t>Выполнено неверно</t>
  </si>
  <si>
    <t>Фамилия, имя</t>
  </si>
  <si>
    <t>Успешность выполнения всей работы</t>
  </si>
  <si>
    <t>Успешность выполнения заданий основной части</t>
  </si>
  <si>
    <t>Успешность выполнения заданий дополнительной части</t>
  </si>
  <si>
    <t>Класс</t>
  </si>
  <si>
    <t>Уровень освоения учебного материала</t>
  </si>
  <si>
    <t>Не приступал</t>
  </si>
  <si>
    <t xml:space="preserve"> </t>
  </si>
  <si>
    <t>% за всю работу</t>
  </si>
  <si>
    <t>Для квадрата</t>
  </si>
  <si>
    <t>кол-во учеников в классе</t>
  </si>
  <si>
    <t>Задание выполнено полностью</t>
  </si>
  <si>
    <t>Задание выполненой частично (набран 1 балл из 2 возможных)</t>
  </si>
  <si>
    <t>Задание выполнено неверно</t>
  </si>
  <si>
    <t>К выполнению задания не приступал</t>
  </si>
  <si>
    <t>6. Укажите автора учебника, по которому Вы работаете в этом учебном году</t>
  </si>
  <si>
    <t>Автор</t>
  </si>
  <si>
    <t>Возраст</t>
  </si>
  <si>
    <t>Категория</t>
  </si>
  <si>
    <t>Стаж</t>
  </si>
  <si>
    <t>BG</t>
  </si>
  <si>
    <t>138074</t>
  </si>
  <si>
    <t>МБОУ СОШ УИОП №80 г. Хабаровск Хабаровский край</t>
  </si>
  <si>
    <t>07</t>
  </si>
  <si>
    <t>04</t>
  </si>
  <si>
    <t>02</t>
  </si>
  <si>
    <t>06</t>
  </si>
  <si>
    <t>10</t>
  </si>
  <si>
    <t>03</t>
  </si>
  <si>
    <t>05</t>
  </si>
  <si>
    <t>12</t>
  </si>
  <si>
    <t>01</t>
  </si>
  <si>
    <t>09</t>
  </si>
  <si>
    <t>11</t>
  </si>
  <si>
    <t>начальняя</t>
  </si>
  <si>
    <t>Л.Г. Петерсон</t>
  </si>
  <si>
    <t>ДА</t>
  </si>
</sst>
</file>

<file path=xl/styles.xml><?xml version="1.0" encoding="utf-8"?>
<styleSheet xmlns="http://schemas.openxmlformats.org/spreadsheetml/2006/main">
  <numFmts count="3">
    <numFmt numFmtId="164" formatCode="[$-FC19]dd\ mmmm\ yyyy\ \г\.;@"/>
    <numFmt numFmtId="165" formatCode="0.0%"/>
    <numFmt numFmtId="166" formatCode="0.0"/>
  </numFmts>
  <fonts count="46">
    <font>
      <sz val="10"/>
      <name val="Arial Cyr"/>
      <charset val="204"/>
    </font>
    <font>
      <sz val="11"/>
      <color theme="1"/>
      <name val="Calibri"/>
      <family val="2"/>
      <charset val="204"/>
      <scheme val="minor"/>
    </font>
    <font>
      <sz val="11"/>
      <color theme="1"/>
      <name val="Calibri"/>
      <family val="2"/>
      <charset val="204"/>
      <scheme val="minor"/>
    </font>
    <font>
      <sz val="10"/>
      <name val="Arial Cyr"/>
      <charset val="204"/>
    </font>
    <font>
      <sz val="10"/>
      <name val="Cambria"/>
      <family val="1"/>
      <charset val="204"/>
      <scheme val="major"/>
    </font>
    <font>
      <b/>
      <sz val="11"/>
      <name val="Cambria"/>
      <family val="1"/>
      <charset val="204"/>
      <scheme val="major"/>
    </font>
    <font>
      <sz val="2"/>
      <name val="Cambria"/>
      <family val="1"/>
      <charset val="204"/>
      <scheme val="major"/>
    </font>
    <font>
      <b/>
      <sz val="10"/>
      <name val="Cambria"/>
      <family val="1"/>
      <charset val="204"/>
      <scheme val="major"/>
    </font>
    <font>
      <sz val="10"/>
      <name val="Cambria"/>
      <family val="1"/>
      <charset val="204"/>
    </font>
    <font>
      <b/>
      <sz val="14"/>
      <name val="Cambria"/>
      <family val="1"/>
      <charset val="204"/>
      <scheme val="major"/>
    </font>
    <font>
      <b/>
      <sz val="12"/>
      <name val="Cambria"/>
      <family val="1"/>
      <charset val="204"/>
      <scheme val="major"/>
    </font>
    <font>
      <b/>
      <sz val="8"/>
      <name val="Cambria"/>
      <family val="1"/>
      <charset val="204"/>
      <scheme val="major"/>
    </font>
    <font>
      <sz val="8"/>
      <name val="Cambria"/>
      <family val="1"/>
      <charset val="204"/>
      <scheme val="major"/>
    </font>
    <font>
      <b/>
      <sz val="10"/>
      <name val="Arial Cyr"/>
      <charset val="204"/>
    </font>
    <font>
      <sz val="10"/>
      <name val="Arial Cyr"/>
      <family val="2"/>
      <charset val="204"/>
    </font>
    <font>
      <sz val="14"/>
      <name val="Cambria"/>
      <family val="1"/>
      <charset val="204"/>
      <scheme val="major"/>
    </font>
    <font>
      <b/>
      <u/>
      <sz val="10"/>
      <name val="Cambria"/>
      <family val="1"/>
      <charset val="204"/>
    </font>
    <font>
      <b/>
      <sz val="10"/>
      <name val="Cambria"/>
      <family val="1"/>
      <charset val="204"/>
    </font>
    <font>
      <b/>
      <sz val="10"/>
      <color rgb="FFFF0000"/>
      <name val="Cambria"/>
      <family val="1"/>
      <charset val="204"/>
      <scheme val="major"/>
    </font>
    <font>
      <sz val="10"/>
      <color rgb="FFFF0000"/>
      <name val="Cambria"/>
      <family val="1"/>
      <charset val="204"/>
      <scheme val="major"/>
    </font>
    <font>
      <sz val="10"/>
      <color rgb="FFFF0000"/>
      <name val="Arial Cyr"/>
      <charset val="204"/>
    </font>
    <font>
      <b/>
      <sz val="10"/>
      <color rgb="FFFF0000"/>
      <name val="Arial Cyr"/>
      <charset val="204"/>
    </font>
    <font>
      <b/>
      <sz val="8"/>
      <color indexed="81"/>
      <name val="Tahoma"/>
      <family val="2"/>
      <charset val="204"/>
    </font>
    <font>
      <sz val="8"/>
      <color indexed="81"/>
      <name val="Tahoma"/>
      <family val="2"/>
      <charset val="204"/>
    </font>
    <font>
      <sz val="9"/>
      <color indexed="81"/>
      <name val="Tahoma"/>
      <family val="2"/>
      <charset val="204"/>
    </font>
    <font>
      <b/>
      <sz val="9"/>
      <color indexed="81"/>
      <name val="Tahoma"/>
      <family val="2"/>
      <charset val="204"/>
    </font>
    <font>
      <b/>
      <u/>
      <sz val="10"/>
      <name val="Cambria"/>
      <family val="1"/>
      <charset val="204"/>
      <scheme val="major"/>
    </font>
    <font>
      <b/>
      <sz val="12"/>
      <name val="Times New Roman"/>
      <family val="1"/>
      <charset val="204"/>
    </font>
    <font>
      <sz val="12"/>
      <name val="Times New Roman"/>
      <family val="1"/>
      <charset val="204"/>
    </font>
    <font>
      <b/>
      <sz val="12"/>
      <color theme="1"/>
      <name val="Times New Roman"/>
      <family val="1"/>
      <charset val="204"/>
    </font>
    <font>
      <b/>
      <i/>
      <sz val="14"/>
      <color theme="1"/>
      <name val="Times New Roman"/>
      <family val="1"/>
      <charset val="204"/>
    </font>
    <font>
      <sz val="10"/>
      <name val="Times New Roman"/>
      <family val="1"/>
      <charset val="204"/>
    </font>
    <font>
      <b/>
      <i/>
      <sz val="12"/>
      <color theme="1"/>
      <name val="Times New Roman"/>
      <family val="1"/>
      <charset val="204"/>
    </font>
    <font>
      <b/>
      <i/>
      <sz val="11"/>
      <color theme="1"/>
      <name val="Times New Roman"/>
      <family val="1"/>
      <charset val="204"/>
    </font>
    <font>
      <sz val="10"/>
      <color rgb="FFFF0000"/>
      <name val="Times New Roman"/>
      <family val="1"/>
      <charset val="204"/>
    </font>
    <font>
      <b/>
      <sz val="10"/>
      <name val="Arial Cyr"/>
      <family val="2"/>
      <charset val="204"/>
    </font>
    <font>
      <b/>
      <sz val="11"/>
      <name val="Arial Cyr"/>
      <family val="2"/>
      <charset val="204"/>
    </font>
    <font>
      <b/>
      <sz val="12"/>
      <name val="Times New Roman"/>
      <family val="1"/>
    </font>
    <font>
      <sz val="11"/>
      <name val="Arial Cyr"/>
      <family val="2"/>
      <charset val="204"/>
    </font>
    <font>
      <b/>
      <sz val="12"/>
      <name val="Arial Cyr"/>
      <family val="2"/>
      <charset val="204"/>
    </font>
    <font>
      <sz val="12"/>
      <name val="Arial Cyr"/>
      <family val="2"/>
      <charset val="204"/>
    </font>
    <font>
      <i/>
      <sz val="9"/>
      <name val="Arial Cyr"/>
      <family val="2"/>
      <charset val="204"/>
    </font>
    <font>
      <b/>
      <sz val="16"/>
      <name val="Arial Cyr"/>
      <family val="2"/>
      <charset val="204"/>
    </font>
    <font>
      <sz val="16"/>
      <name val="Arial Cyr"/>
      <family val="2"/>
      <charset val="204"/>
    </font>
    <font>
      <b/>
      <i/>
      <sz val="14"/>
      <name val="Times New Roman"/>
      <family val="1"/>
      <charset val="204"/>
    </font>
    <font>
      <b/>
      <i/>
      <sz val="12"/>
      <name val="Times New Roman"/>
      <family val="1"/>
      <charset val="204"/>
    </font>
  </fonts>
  <fills count="14">
    <fill>
      <patternFill patternType="none"/>
    </fill>
    <fill>
      <patternFill patternType="gray125"/>
    </fill>
    <fill>
      <patternFill patternType="solid">
        <fgColor theme="5" tint="0.79998168889431442"/>
        <bgColor indexed="64"/>
      </patternFill>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indexed="22"/>
        <bgColor indexed="64"/>
      </patternFill>
    </fill>
    <fill>
      <patternFill patternType="solid">
        <fgColor rgb="FF92D050"/>
        <bgColor indexed="64"/>
      </patternFill>
    </fill>
    <fill>
      <patternFill patternType="solid">
        <fgColor rgb="FFC00000"/>
        <bgColor indexed="64"/>
      </patternFill>
    </fill>
    <fill>
      <patternFill patternType="solid">
        <fgColor rgb="FFFFC000"/>
        <bgColor indexed="64"/>
      </patternFill>
    </fill>
    <fill>
      <patternFill patternType="solid">
        <fgColor rgb="FF00B050"/>
        <bgColor indexed="64"/>
      </patternFill>
    </fill>
    <fill>
      <patternFill patternType="solid">
        <fgColor theme="5" tint="0.59999389629810485"/>
        <bgColor indexed="64"/>
      </patternFill>
    </fill>
  </fills>
  <borders count="4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5">
    <xf numFmtId="0" fontId="0" fillId="0" borderId="0"/>
    <xf numFmtId="9" fontId="2" fillId="0" borderId="0" applyFont="0" applyFill="0" applyBorder="0" applyAlignment="0" applyProtection="0"/>
    <xf numFmtId="0" fontId="14" fillId="0" borderId="0"/>
    <xf numFmtId="9" fontId="3" fillId="0" borderId="0" applyFont="0" applyFill="0" applyBorder="0" applyAlignment="0" applyProtection="0"/>
    <xf numFmtId="9" fontId="1" fillId="0" borderId="0" applyFont="0" applyFill="0" applyBorder="0" applyAlignment="0" applyProtection="0"/>
  </cellStyleXfs>
  <cellXfs count="416">
    <xf numFmtId="0" fontId="0" fillId="0" borderId="0" xfId="0"/>
    <xf numFmtId="0" fontId="0" fillId="0" borderId="0" xfId="0" applyBorder="1" applyProtection="1">
      <protection hidden="1"/>
    </xf>
    <xf numFmtId="0" fontId="4" fillId="0" borderId="0" xfId="0" applyFont="1" applyBorder="1" applyProtection="1">
      <protection hidden="1"/>
    </xf>
    <xf numFmtId="0" fontId="4" fillId="0" borderId="0" xfId="0" applyFont="1" applyBorder="1" applyAlignment="1" applyProtection="1">
      <alignment horizontal="center" vertical="center"/>
      <protection hidden="1"/>
    </xf>
    <xf numFmtId="0" fontId="5" fillId="0" borderId="0" xfId="0" applyFont="1" applyFill="1" applyBorder="1" applyAlignment="1" applyProtection="1">
      <alignment horizontal="right" vertical="center" wrapText="1"/>
    </xf>
    <xf numFmtId="49" fontId="5" fillId="0" borderId="1" xfId="0"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hidden="1"/>
    </xf>
    <xf numFmtId="0" fontId="6" fillId="0" borderId="0" xfId="0" applyFont="1" applyFill="1" applyBorder="1" applyAlignment="1" applyProtection="1">
      <alignment horizontal="center" vertical="center"/>
      <protection hidden="1"/>
    </xf>
    <xf numFmtId="0" fontId="4" fillId="0" borderId="0" xfId="0" applyFont="1" applyFill="1" applyBorder="1" applyAlignment="1" applyProtection="1">
      <protection hidden="1"/>
    </xf>
    <xf numFmtId="0" fontId="0" fillId="0" borderId="0" xfId="0" applyAlignment="1" applyProtection="1">
      <alignment wrapText="1"/>
      <protection hidden="1"/>
    </xf>
    <xf numFmtId="0" fontId="7" fillId="0" borderId="0"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left" wrapText="1"/>
      <protection hidden="1"/>
    </xf>
    <xf numFmtId="0" fontId="9" fillId="0" borderId="0" xfId="0" applyFont="1" applyBorder="1" applyProtection="1">
      <protection hidden="1"/>
    </xf>
    <xf numFmtId="0" fontId="9" fillId="0" borderId="0" xfId="0" applyFont="1" applyBorder="1" applyAlignment="1" applyProtection="1">
      <alignment horizontal="center" vertical="center"/>
      <protection hidden="1"/>
    </xf>
    <xf numFmtId="0" fontId="7" fillId="0" borderId="0" xfId="0" applyFont="1" applyFill="1" applyBorder="1" applyAlignment="1" applyProtection="1">
      <alignment horizontal="right"/>
      <protection hidden="1"/>
    </xf>
    <xf numFmtId="0" fontId="4" fillId="0" borderId="0" xfId="0" applyFont="1" applyFill="1" applyBorder="1" applyAlignment="1" applyProtection="1">
      <alignment horizontal="center"/>
      <protection locked="0" hidden="1"/>
    </xf>
    <xf numFmtId="49" fontId="0" fillId="0" borderId="0" xfId="0" applyNumberFormat="1" applyProtection="1">
      <protection hidden="1"/>
    </xf>
    <xf numFmtId="49" fontId="10" fillId="0" borderId="6" xfId="0" applyNumberFormat="1" applyFont="1" applyFill="1" applyBorder="1" applyAlignment="1" applyProtection="1">
      <alignment horizontal="center"/>
      <protection hidden="1"/>
    </xf>
    <xf numFmtId="49" fontId="10" fillId="0" borderId="0" xfId="0" applyNumberFormat="1" applyFont="1" applyFill="1" applyBorder="1" applyAlignment="1" applyProtection="1">
      <alignment horizontal="center" vertical="center"/>
      <protection hidden="1"/>
    </xf>
    <xf numFmtId="49" fontId="10" fillId="0" borderId="7" xfId="0" applyNumberFormat="1" applyFont="1" applyFill="1" applyBorder="1" applyAlignment="1" applyProtection="1">
      <alignment horizontal="center"/>
      <protection hidden="1"/>
    </xf>
    <xf numFmtId="49" fontId="10" fillId="0" borderId="8" xfId="0" applyNumberFormat="1" applyFont="1" applyFill="1" applyBorder="1" applyAlignment="1" applyProtection="1">
      <alignment horizontal="center"/>
      <protection hidden="1"/>
    </xf>
    <xf numFmtId="49" fontId="10" fillId="0" borderId="9" xfId="0" applyNumberFormat="1" applyFont="1" applyFill="1" applyBorder="1" applyAlignment="1" applyProtection="1">
      <alignment horizontal="center"/>
      <protection locked="0" hidden="1"/>
    </xf>
    <xf numFmtId="0" fontId="4" fillId="0" borderId="13" xfId="0" applyFont="1" applyBorder="1" applyAlignment="1" applyProtection="1">
      <alignment horizontal="center"/>
      <protection hidden="1"/>
    </xf>
    <xf numFmtId="0" fontId="4" fillId="0" borderId="14" xfId="0" applyFont="1" applyBorder="1" applyAlignment="1" applyProtection="1">
      <alignment horizontal="center" vertical="center"/>
      <protection locked="0" hidden="1"/>
    </xf>
    <xf numFmtId="0" fontId="4" fillId="0" borderId="14" xfId="0" applyNumberFormat="1" applyFont="1" applyBorder="1" applyProtection="1">
      <protection locked="0"/>
    </xf>
    <xf numFmtId="0" fontId="4" fillId="0" borderId="14" xfId="0" applyNumberFormat="1" applyFont="1" applyBorder="1" applyAlignment="1" applyProtection="1">
      <alignment horizontal="center"/>
      <protection hidden="1"/>
    </xf>
    <xf numFmtId="0" fontId="4" fillId="0" borderId="14" xfId="0" applyNumberFormat="1" applyFont="1" applyBorder="1" applyAlignment="1" applyProtection="1">
      <alignment horizontal="center"/>
      <protection locked="0"/>
    </xf>
    <xf numFmtId="49" fontId="4" fillId="0" borderId="14" xfId="0" applyNumberFormat="1" applyFont="1" applyBorder="1" applyAlignment="1" applyProtection="1">
      <alignment horizontal="center"/>
      <protection locked="0"/>
    </xf>
    <xf numFmtId="49" fontId="4" fillId="0" borderId="14" xfId="0" applyNumberFormat="1" applyFont="1" applyFill="1" applyBorder="1" applyAlignment="1" applyProtection="1">
      <alignment horizontal="center"/>
      <protection locked="0"/>
    </xf>
    <xf numFmtId="0" fontId="4" fillId="0" borderId="15" xfId="0" applyFont="1" applyBorder="1" applyAlignment="1" applyProtection="1">
      <alignment horizontal="center"/>
      <protection locked="0"/>
    </xf>
    <xf numFmtId="0" fontId="0" fillId="0" borderId="0" xfId="0" applyProtection="1">
      <protection locked="0" hidden="1"/>
    </xf>
    <xf numFmtId="0" fontId="4" fillId="0" borderId="16" xfId="0" applyFont="1" applyBorder="1" applyAlignment="1" applyProtection="1">
      <alignment horizontal="center"/>
      <protection hidden="1"/>
    </xf>
    <xf numFmtId="0" fontId="4" fillId="0" borderId="0" xfId="0" applyFont="1" applyBorder="1" applyAlignment="1" applyProtection="1">
      <alignment horizontal="center" vertical="center"/>
      <protection locked="0" hidden="1"/>
    </xf>
    <xf numFmtId="0" fontId="4" fillId="0" borderId="0" xfId="0" applyNumberFormat="1" applyFont="1" applyBorder="1" applyProtection="1">
      <protection locked="0"/>
    </xf>
    <xf numFmtId="0" fontId="4" fillId="0" borderId="0" xfId="0" applyNumberFormat="1" applyFont="1" applyBorder="1" applyAlignment="1" applyProtection="1">
      <alignment horizontal="center"/>
      <protection hidden="1"/>
    </xf>
    <xf numFmtId="0" fontId="4" fillId="0" borderId="0" xfId="0" applyNumberFormat="1" applyFont="1" applyBorder="1" applyAlignment="1" applyProtection="1">
      <alignment horizontal="center"/>
      <protection locked="0"/>
    </xf>
    <xf numFmtId="49" fontId="4" fillId="0" borderId="0" xfId="0" applyNumberFormat="1" applyFont="1" applyBorder="1" applyAlignment="1" applyProtection="1">
      <alignment horizontal="center"/>
      <protection locked="0"/>
    </xf>
    <xf numFmtId="49" fontId="4" fillId="0" borderId="0" xfId="0" applyNumberFormat="1" applyFont="1" applyFill="1" applyBorder="1" applyAlignment="1" applyProtection="1">
      <alignment horizontal="center"/>
      <protection locked="0"/>
    </xf>
    <xf numFmtId="0" fontId="4" fillId="0" borderId="17" xfId="0" applyFont="1" applyBorder="1" applyAlignment="1" applyProtection="1">
      <alignment horizontal="center"/>
      <protection locked="0"/>
    </xf>
    <xf numFmtId="0" fontId="4" fillId="0" borderId="18" xfId="0" applyFont="1" applyBorder="1" applyAlignment="1" applyProtection="1">
      <alignment horizontal="center"/>
      <protection hidden="1"/>
    </xf>
    <xf numFmtId="0" fontId="4" fillId="0" borderId="6" xfId="0" applyFont="1" applyBorder="1" applyAlignment="1" applyProtection="1">
      <alignment horizontal="center" vertical="center"/>
      <protection locked="0" hidden="1"/>
    </xf>
    <xf numFmtId="0" fontId="4" fillId="0" borderId="6" xfId="0" applyNumberFormat="1" applyFont="1" applyBorder="1" applyProtection="1">
      <protection locked="0"/>
    </xf>
    <xf numFmtId="0" fontId="4" fillId="0" borderId="6" xfId="0" applyNumberFormat="1" applyFont="1" applyBorder="1" applyAlignment="1" applyProtection="1">
      <alignment horizontal="center"/>
      <protection hidden="1"/>
    </xf>
    <xf numFmtId="0" fontId="4" fillId="0" borderId="6" xfId="0" applyNumberFormat="1" applyFont="1" applyBorder="1" applyAlignment="1" applyProtection="1">
      <alignment horizontal="center"/>
      <protection locked="0"/>
    </xf>
    <xf numFmtId="49" fontId="4" fillId="0" borderId="6" xfId="0" applyNumberFormat="1" applyFont="1" applyBorder="1" applyAlignment="1" applyProtection="1">
      <alignment horizontal="center"/>
      <protection locked="0"/>
    </xf>
    <xf numFmtId="49" fontId="4" fillId="0" borderId="6" xfId="0" applyNumberFormat="1" applyFont="1" applyFill="1" applyBorder="1" applyAlignment="1" applyProtection="1">
      <alignment horizontal="center"/>
      <protection locked="0"/>
    </xf>
    <xf numFmtId="0" fontId="4" fillId="0" borderId="19" xfId="0" applyFont="1" applyBorder="1" applyAlignment="1" applyProtection="1">
      <alignment horizontal="center"/>
      <protection locked="0"/>
    </xf>
    <xf numFmtId="0" fontId="4" fillId="0" borderId="12" xfId="0" applyFont="1" applyBorder="1" applyAlignment="1" applyProtection="1">
      <alignment horizontal="center"/>
      <protection hidden="1"/>
    </xf>
    <xf numFmtId="0" fontId="4" fillId="0" borderId="12" xfId="0" applyFont="1" applyBorder="1" applyAlignment="1" applyProtection="1">
      <alignment horizontal="center" vertical="center"/>
      <protection locked="0" hidden="1"/>
    </xf>
    <xf numFmtId="0" fontId="4" fillId="0" borderId="12" xfId="0" applyNumberFormat="1" applyFont="1" applyBorder="1" applyAlignment="1" applyProtection="1">
      <alignment horizontal="center"/>
      <protection hidden="1"/>
    </xf>
    <xf numFmtId="0" fontId="4" fillId="0" borderId="12" xfId="0" applyNumberFormat="1" applyFont="1" applyBorder="1" applyAlignment="1" applyProtection="1">
      <alignment horizontal="center"/>
      <protection locked="0"/>
    </xf>
    <xf numFmtId="49" fontId="4" fillId="0" borderId="12" xfId="0" applyNumberFormat="1" applyFont="1" applyBorder="1" applyAlignment="1" applyProtection="1">
      <alignment horizontal="center"/>
      <protection locked="0"/>
    </xf>
    <xf numFmtId="49" fontId="4" fillId="3" borderId="12" xfId="0" applyNumberFormat="1" applyFont="1" applyFill="1" applyBorder="1" applyAlignment="1" applyProtection="1">
      <alignment horizontal="center"/>
      <protection locked="0"/>
    </xf>
    <xf numFmtId="0" fontId="4" fillId="0" borderId="12" xfId="0" applyFont="1" applyBorder="1" applyAlignment="1" applyProtection="1">
      <alignment horizontal="center"/>
      <protection locked="0"/>
    </xf>
    <xf numFmtId="0" fontId="4" fillId="0" borderId="9" xfId="0" applyFont="1" applyBorder="1" applyAlignment="1" applyProtection="1">
      <alignment horizontal="center"/>
      <protection hidden="1"/>
    </xf>
    <xf numFmtId="0" fontId="4" fillId="0" borderId="9" xfId="0" applyFont="1" applyBorder="1" applyAlignment="1" applyProtection="1">
      <alignment horizontal="center" vertical="center"/>
      <protection locked="0" hidden="1"/>
    </xf>
    <xf numFmtId="0" fontId="4" fillId="0" borderId="9" xfId="0" applyNumberFormat="1" applyFont="1" applyBorder="1" applyProtection="1">
      <protection locked="0"/>
    </xf>
    <xf numFmtId="0" fontId="4" fillId="0" borderId="9" xfId="0" applyNumberFormat="1" applyFont="1" applyBorder="1" applyAlignment="1" applyProtection="1">
      <alignment horizontal="center"/>
      <protection hidden="1"/>
    </xf>
    <xf numFmtId="0" fontId="4" fillId="0" borderId="9" xfId="0" applyNumberFormat="1" applyFont="1" applyBorder="1" applyAlignment="1" applyProtection="1">
      <alignment horizontal="center"/>
      <protection locked="0"/>
    </xf>
    <xf numFmtId="49" fontId="4" fillId="0" borderId="9" xfId="0" applyNumberFormat="1" applyFont="1" applyBorder="1" applyAlignment="1" applyProtection="1">
      <alignment horizontal="center"/>
      <protection locked="0"/>
    </xf>
    <xf numFmtId="49" fontId="4" fillId="3" borderId="9" xfId="0" applyNumberFormat="1" applyFont="1" applyFill="1" applyBorder="1" applyAlignment="1" applyProtection="1">
      <alignment horizontal="center"/>
      <protection locked="0"/>
    </xf>
    <xf numFmtId="0" fontId="4" fillId="0" borderId="9" xfId="0" applyNumberFormat="1" applyFont="1" applyBorder="1" applyAlignment="1" applyProtection="1">
      <alignment horizontal="center" vertical="center"/>
      <protection locked="0"/>
    </xf>
    <xf numFmtId="0" fontId="4" fillId="0" borderId="0" xfId="0" applyFont="1" applyBorder="1" applyAlignment="1" applyProtection="1">
      <alignment horizontal="center"/>
      <protection hidden="1"/>
    </xf>
    <xf numFmtId="0" fontId="0" fillId="0" borderId="0" xfId="0" applyBorder="1" applyAlignment="1" applyProtection="1">
      <alignment horizontal="center" vertical="center"/>
      <protection hidden="1"/>
    </xf>
    <xf numFmtId="0" fontId="0" fillId="0" borderId="0" xfId="0" applyAlignment="1" applyProtection="1">
      <alignment horizontal="center" vertical="center"/>
      <protection hidden="1"/>
    </xf>
    <xf numFmtId="0" fontId="4" fillId="3" borderId="0" xfId="0" applyFont="1" applyFill="1" applyProtection="1">
      <protection hidden="1"/>
    </xf>
    <xf numFmtId="0" fontId="0" fillId="3" borderId="0" xfId="0" applyFill="1" applyProtection="1">
      <protection hidden="1"/>
    </xf>
    <xf numFmtId="0" fontId="4" fillId="3" borderId="0" xfId="0" applyFont="1" applyFill="1" applyAlignment="1" applyProtection="1">
      <protection hidden="1"/>
    </xf>
    <xf numFmtId="0" fontId="11" fillId="3" borderId="0" xfId="0" applyFont="1" applyFill="1" applyBorder="1" applyAlignment="1" applyProtection="1">
      <alignment horizontal="center" vertical="center" wrapText="1"/>
      <protection hidden="1"/>
    </xf>
    <xf numFmtId="0" fontId="6" fillId="3" borderId="0" xfId="0" applyFont="1" applyFill="1" applyBorder="1" applyAlignment="1" applyProtection="1">
      <protection hidden="1"/>
    </xf>
    <xf numFmtId="0" fontId="4" fillId="3" borderId="0" xfId="0" applyFont="1" applyFill="1" applyBorder="1" applyAlignment="1" applyProtection="1">
      <protection hidden="1"/>
    </xf>
    <xf numFmtId="0" fontId="4" fillId="3" borderId="0" xfId="0" applyFont="1" applyFill="1" applyAlignment="1" applyProtection="1">
      <alignment wrapText="1"/>
      <protection hidden="1"/>
    </xf>
    <xf numFmtId="0" fontId="4" fillId="0" borderId="0" xfId="0" applyFont="1" applyFill="1" applyBorder="1" applyAlignment="1">
      <alignment wrapText="1"/>
    </xf>
    <xf numFmtId="0" fontId="4" fillId="3" borderId="0" xfId="0" applyFont="1" applyFill="1" applyBorder="1" applyAlignment="1" applyProtection="1">
      <alignment wrapText="1"/>
      <protection hidden="1"/>
    </xf>
    <xf numFmtId="0" fontId="0" fillId="3" borderId="0" xfId="0" applyFill="1" applyAlignment="1" applyProtection="1">
      <alignment wrapText="1"/>
      <protection hidden="1"/>
    </xf>
    <xf numFmtId="0" fontId="7" fillId="3" borderId="0" xfId="0" applyFont="1" applyFill="1" applyBorder="1" applyAlignment="1" applyProtection="1">
      <alignment horizontal="left" wrapText="1"/>
      <protection hidden="1"/>
    </xf>
    <xf numFmtId="0" fontId="7" fillId="3" borderId="0" xfId="0" applyFont="1" applyFill="1" applyBorder="1" applyAlignment="1" applyProtection="1">
      <alignment horizontal="right"/>
      <protection hidden="1"/>
    </xf>
    <xf numFmtId="0" fontId="10" fillId="3" borderId="21" xfId="0" applyFont="1" applyFill="1" applyBorder="1" applyAlignment="1" applyProtection="1">
      <alignment horizontal="center"/>
      <protection hidden="1"/>
    </xf>
    <xf numFmtId="0" fontId="4" fillId="0" borderId="0" xfId="0" applyFont="1" applyBorder="1" applyAlignment="1" applyProtection="1">
      <alignment wrapText="1"/>
      <protection locked="0"/>
    </xf>
    <xf numFmtId="0" fontId="10" fillId="3" borderId="0" xfId="0" applyFont="1" applyFill="1" applyBorder="1" applyAlignment="1" applyProtection="1">
      <alignment horizontal="right"/>
      <protection hidden="1"/>
    </xf>
    <xf numFmtId="0" fontId="7" fillId="3" borderId="1" xfId="0" applyFont="1" applyFill="1" applyBorder="1" applyAlignment="1" applyProtection="1">
      <alignment horizontal="center" vertical="center"/>
      <protection locked="0" hidden="1"/>
    </xf>
    <xf numFmtId="0" fontId="12" fillId="3" borderId="0" xfId="0" applyFont="1" applyFill="1" applyBorder="1" applyAlignment="1" applyProtection="1">
      <protection hidden="1"/>
    </xf>
    <xf numFmtId="0" fontId="13" fillId="0" borderId="22" xfId="0" applyFont="1" applyBorder="1" applyProtection="1">
      <protection hidden="1"/>
    </xf>
    <xf numFmtId="0" fontId="13" fillId="0" borderId="23" xfId="0" applyFont="1" applyBorder="1" applyProtection="1">
      <protection hidden="1"/>
    </xf>
    <xf numFmtId="0" fontId="7" fillId="0" borderId="9" xfId="0" applyFont="1" applyFill="1" applyBorder="1" applyAlignment="1" applyProtection="1">
      <alignment horizontal="center" vertical="center" textRotation="90" wrapText="1"/>
      <protection hidden="1"/>
    </xf>
    <xf numFmtId="0" fontId="7" fillId="0" borderId="9" xfId="0" applyFont="1" applyFill="1" applyBorder="1" applyAlignment="1" applyProtection="1">
      <alignment horizontal="center" vertical="center" wrapText="1"/>
      <protection hidden="1"/>
    </xf>
    <xf numFmtId="0" fontId="4" fillId="3" borderId="9" xfId="0" applyFont="1" applyFill="1" applyBorder="1" applyAlignment="1" applyProtection="1">
      <alignment horizontal="center"/>
      <protection hidden="1"/>
    </xf>
    <xf numFmtId="0" fontId="4" fillId="3" borderId="9" xfId="0" applyFont="1" applyFill="1" applyBorder="1" applyAlignment="1" applyProtection="1">
      <alignment vertical="center" wrapText="1"/>
      <protection hidden="1"/>
    </xf>
    <xf numFmtId="0" fontId="4" fillId="3" borderId="9" xfId="0" applyNumberFormat="1" applyFont="1" applyFill="1" applyBorder="1" applyAlignment="1" applyProtection="1">
      <alignment horizontal="center" vertical="center" wrapText="1"/>
      <protection locked="0" hidden="1"/>
    </xf>
    <xf numFmtId="0" fontId="4" fillId="3" borderId="0" xfId="0" applyFont="1" applyFill="1" applyBorder="1" applyProtection="1">
      <protection hidden="1"/>
    </xf>
    <xf numFmtId="0" fontId="0" fillId="4" borderId="0" xfId="0" applyFill="1" applyBorder="1" applyProtection="1">
      <protection hidden="1"/>
    </xf>
    <xf numFmtId="0" fontId="0" fillId="3" borderId="0" xfId="0" applyFill="1" applyBorder="1" applyAlignment="1" applyProtection="1">
      <alignment wrapText="1"/>
      <protection hidden="1"/>
    </xf>
    <xf numFmtId="0" fontId="10" fillId="0" borderId="0" xfId="0" applyFont="1" applyFill="1" applyBorder="1" applyAlignment="1" applyProtection="1">
      <protection hidden="1"/>
    </xf>
    <xf numFmtId="0" fontId="7" fillId="0" borderId="9" xfId="0" applyFont="1" applyFill="1" applyBorder="1" applyAlignment="1" applyProtection="1">
      <alignment horizontal="center" vertical="center" textRotation="90"/>
      <protection hidden="1"/>
    </xf>
    <xf numFmtId="0" fontId="7" fillId="0" borderId="3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34" xfId="0" applyFont="1" applyFill="1" applyBorder="1" applyAlignment="1" applyProtection="1">
      <alignment horizontal="center" vertical="center" textRotation="90" wrapText="1"/>
      <protection hidden="1"/>
    </xf>
    <xf numFmtId="0" fontId="7" fillId="0" borderId="12" xfId="0" applyFont="1" applyFill="1" applyBorder="1" applyAlignment="1" applyProtection="1">
      <alignment horizontal="center" vertical="center" textRotation="90" wrapText="1"/>
      <protection hidden="1"/>
    </xf>
    <xf numFmtId="0" fontId="7" fillId="0" borderId="12" xfId="0" applyFont="1" applyFill="1" applyBorder="1" applyAlignment="1" applyProtection="1">
      <alignment horizontal="center" vertical="center" wrapText="1"/>
      <protection hidden="1"/>
    </xf>
    <xf numFmtId="0" fontId="7" fillId="0" borderId="35" xfId="0" applyFont="1" applyFill="1" applyBorder="1" applyAlignment="1" applyProtection="1">
      <alignment horizontal="center" vertical="center" wrapText="1"/>
      <protection hidden="1"/>
    </xf>
    <xf numFmtId="0" fontId="7" fillId="0" borderId="9" xfId="0" applyFont="1" applyFill="1" applyBorder="1" applyAlignment="1">
      <alignment horizontal="center" vertical="center" wrapText="1"/>
    </xf>
    <xf numFmtId="0" fontId="7" fillId="0" borderId="28" xfId="0" applyFont="1" applyFill="1" applyBorder="1" applyAlignment="1" applyProtection="1">
      <alignment horizontal="center" vertical="center" textRotation="90" wrapText="1"/>
      <protection hidden="1"/>
    </xf>
    <xf numFmtId="0" fontId="7" fillId="0" borderId="29" xfId="0" applyFont="1" applyFill="1" applyBorder="1" applyAlignment="1" applyProtection="1">
      <alignment horizontal="center" vertical="center" wrapText="1"/>
      <protection hidden="1"/>
    </xf>
    <xf numFmtId="0" fontId="18" fillId="6" borderId="12" xfId="0" applyFont="1" applyFill="1" applyBorder="1" applyAlignment="1" applyProtection="1">
      <alignment horizontal="center" vertical="center" wrapText="1"/>
      <protection hidden="1"/>
    </xf>
    <xf numFmtId="0" fontId="18" fillId="6" borderId="12" xfId="0" applyFont="1" applyFill="1" applyBorder="1" applyAlignment="1" applyProtection="1">
      <alignment horizontal="center" vertical="center" textRotation="90"/>
      <protection hidden="1"/>
    </xf>
    <xf numFmtId="0" fontId="18" fillId="6" borderId="18" xfId="0" applyFont="1" applyFill="1" applyBorder="1" applyAlignment="1" applyProtection="1">
      <alignment horizontal="center" vertical="center"/>
      <protection hidden="1"/>
    </xf>
    <xf numFmtId="0" fontId="18" fillId="6" borderId="36" xfId="0" applyFont="1" applyFill="1" applyBorder="1" applyAlignment="1" applyProtection="1">
      <alignment horizontal="center" vertical="center"/>
      <protection hidden="1"/>
    </xf>
    <xf numFmtId="0" fontId="19" fillId="6" borderId="34" xfId="0" applyFont="1" applyFill="1" applyBorder="1" applyAlignment="1">
      <alignment horizontal="center" vertical="center" wrapText="1"/>
    </xf>
    <xf numFmtId="0" fontId="19" fillId="6" borderId="12" xfId="0" applyFont="1" applyFill="1" applyBorder="1" applyAlignment="1">
      <alignment horizontal="center" vertical="center" wrapText="1"/>
    </xf>
    <xf numFmtId="0" fontId="19" fillId="6" borderId="9" xfId="0" applyFont="1" applyFill="1" applyBorder="1" applyAlignment="1">
      <alignment horizontal="center" vertical="center" wrapText="1"/>
    </xf>
    <xf numFmtId="0" fontId="18" fillId="5" borderId="34" xfId="0" applyFont="1" applyFill="1" applyBorder="1" applyAlignment="1" applyProtection="1">
      <alignment horizontal="center" vertical="center" wrapText="1"/>
      <protection hidden="1"/>
    </xf>
    <xf numFmtId="0" fontId="18" fillId="5" borderId="12" xfId="0" applyFont="1" applyFill="1" applyBorder="1" applyAlignment="1" applyProtection="1">
      <alignment horizontal="center" vertical="center" wrapText="1"/>
      <protection hidden="1"/>
    </xf>
    <xf numFmtId="0" fontId="20" fillId="5" borderId="12" xfId="0" applyFont="1" applyFill="1" applyBorder="1" applyProtection="1">
      <protection hidden="1"/>
    </xf>
    <xf numFmtId="0" fontId="18" fillId="6" borderId="9" xfId="0" applyFont="1" applyFill="1" applyBorder="1" applyAlignment="1" applyProtection="1">
      <alignment horizontal="center" vertical="center" wrapText="1"/>
      <protection hidden="1"/>
    </xf>
    <xf numFmtId="0" fontId="18" fillId="6" borderId="9" xfId="0" applyFont="1" applyFill="1" applyBorder="1" applyAlignment="1" applyProtection="1">
      <alignment horizontal="center" vertical="center" textRotation="90"/>
      <protection hidden="1"/>
    </xf>
    <xf numFmtId="0" fontId="18" fillId="6" borderId="20" xfId="0" applyFont="1" applyFill="1" applyBorder="1" applyAlignment="1" applyProtection="1">
      <alignment horizontal="center" vertical="center"/>
      <protection hidden="1"/>
    </xf>
    <xf numFmtId="0" fontId="18" fillId="6" borderId="38" xfId="0" applyFont="1" applyFill="1" applyBorder="1" applyAlignment="1" applyProtection="1">
      <alignment horizontal="center" vertical="center"/>
      <protection hidden="1"/>
    </xf>
    <xf numFmtId="0" fontId="18" fillId="5" borderId="28" xfId="0" applyFont="1" applyFill="1" applyBorder="1" applyAlignment="1" applyProtection="1">
      <alignment horizontal="center" vertical="center" wrapText="1"/>
      <protection hidden="1"/>
    </xf>
    <xf numFmtId="0" fontId="18" fillId="5" borderId="9" xfId="0" applyFont="1" applyFill="1" applyBorder="1" applyAlignment="1" applyProtection="1">
      <alignment horizontal="center" vertical="center" wrapText="1"/>
      <protection hidden="1"/>
    </xf>
    <xf numFmtId="0" fontId="18" fillId="6" borderId="10" xfId="0" applyFont="1" applyFill="1" applyBorder="1" applyAlignment="1"/>
    <xf numFmtId="0" fontId="18" fillId="6" borderId="10" xfId="0" applyFont="1" applyFill="1" applyBorder="1" applyAlignment="1">
      <alignment horizontal="center" textRotation="90"/>
    </xf>
    <xf numFmtId="0" fontId="18" fillId="6" borderId="13" xfId="0" applyFont="1" applyFill="1" applyBorder="1" applyAlignment="1">
      <alignment horizontal="center"/>
    </xf>
    <xf numFmtId="0" fontId="19" fillId="6" borderId="10" xfId="0" applyFont="1" applyFill="1" applyBorder="1" applyAlignment="1">
      <alignment horizontal="center" vertical="center" wrapText="1"/>
    </xf>
    <xf numFmtId="0" fontId="18" fillId="5" borderId="30" xfId="0" applyFont="1" applyFill="1" applyBorder="1" applyAlignment="1" applyProtection="1">
      <alignment horizontal="center" vertical="center"/>
      <protection hidden="1"/>
    </xf>
    <xf numFmtId="165" fontId="18" fillId="5" borderId="32" xfId="0" applyNumberFormat="1" applyFont="1" applyFill="1" applyBorder="1" applyAlignment="1" applyProtection="1">
      <alignment horizontal="center" vertical="center" wrapText="1"/>
      <protection hidden="1"/>
    </xf>
    <xf numFmtId="0" fontId="21" fillId="5" borderId="31" xfId="0" applyFont="1" applyFill="1" applyBorder="1" applyAlignment="1" applyProtection="1">
      <alignment horizontal="center" vertical="center"/>
      <protection hidden="1"/>
    </xf>
    <xf numFmtId="9" fontId="7" fillId="5" borderId="25" xfId="0" applyNumberFormat="1" applyFont="1" applyFill="1" applyBorder="1" applyAlignment="1" applyProtection="1">
      <alignment horizontal="center" vertical="center" wrapText="1"/>
      <protection hidden="1"/>
    </xf>
    <xf numFmtId="0" fontId="13" fillId="5" borderId="25" xfId="0" applyFont="1" applyFill="1" applyBorder="1" applyAlignment="1" applyProtection="1">
      <alignment horizontal="center"/>
      <protection hidden="1"/>
    </xf>
    <xf numFmtId="0" fontId="13" fillId="5" borderId="27" xfId="0" applyNumberFormat="1" applyFont="1" applyFill="1" applyBorder="1" applyAlignment="1" applyProtection="1">
      <alignment horizontal="center"/>
      <protection hidden="1"/>
    </xf>
    <xf numFmtId="0" fontId="4" fillId="3" borderId="20" xfId="0" applyFont="1" applyFill="1" applyBorder="1" applyAlignment="1" applyProtection="1">
      <alignment vertical="center" wrapText="1"/>
      <protection hidden="1"/>
    </xf>
    <xf numFmtId="0" fontId="4" fillId="3" borderId="10" xfId="0" applyNumberFormat="1" applyFont="1" applyFill="1" applyBorder="1" applyAlignment="1" applyProtection="1">
      <alignment horizontal="center" vertical="center" wrapText="1"/>
      <protection locked="0" hidden="1"/>
    </xf>
    <xf numFmtId="0" fontId="4" fillId="3" borderId="31" xfId="0" applyNumberFormat="1" applyFont="1" applyFill="1" applyBorder="1" applyAlignment="1" applyProtection="1">
      <alignment horizontal="center" vertical="center" wrapText="1"/>
      <protection locked="0" hidden="1"/>
    </xf>
    <xf numFmtId="0" fontId="0" fillId="0" borderId="17" xfId="0" applyBorder="1" applyProtection="1">
      <protection hidden="1"/>
    </xf>
    <xf numFmtId="0" fontId="10" fillId="2" borderId="9" xfId="0" applyFont="1" applyFill="1" applyBorder="1" applyAlignment="1" applyProtection="1">
      <alignment vertical="center" wrapText="1"/>
      <protection hidden="1"/>
    </xf>
    <xf numFmtId="0" fontId="15" fillId="3" borderId="0" xfId="0" applyFont="1" applyFill="1" applyBorder="1" applyAlignment="1" applyProtection="1">
      <alignment wrapText="1"/>
      <protection hidden="1"/>
    </xf>
    <xf numFmtId="0" fontId="4" fillId="0" borderId="0" xfId="0" applyFont="1" applyBorder="1" applyAlignment="1"/>
    <xf numFmtId="0" fontId="10" fillId="0" borderId="0" xfId="0" applyFont="1" applyFill="1" applyBorder="1" applyAlignment="1" applyProtection="1">
      <alignment horizontal="center"/>
      <protection hidden="1"/>
    </xf>
    <xf numFmtId="0" fontId="10" fillId="2" borderId="20" xfId="0" applyFont="1" applyFill="1" applyBorder="1" applyAlignment="1" applyProtection="1">
      <alignment vertical="center" wrapText="1"/>
      <protection hidden="1"/>
    </xf>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0" fontId="18" fillId="6" borderId="39" xfId="0" applyFont="1" applyFill="1" applyBorder="1" applyAlignment="1">
      <alignment horizontal="center" vertical="center"/>
    </xf>
    <xf numFmtId="0" fontId="19" fillId="6" borderId="38"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pplyProtection="1">
      <alignment horizontal="center" vertical="center"/>
      <protection hidden="1"/>
    </xf>
    <xf numFmtId="0" fontId="7" fillId="3" borderId="42" xfId="0" applyFont="1" applyFill="1" applyBorder="1" applyAlignment="1" applyProtection="1">
      <alignment horizontal="center" vertical="center" wrapText="1"/>
      <protection hidden="1"/>
    </xf>
    <xf numFmtId="0" fontId="7" fillId="0" borderId="8" xfId="0" applyFont="1" applyFill="1" applyBorder="1" applyAlignment="1">
      <alignment horizontal="center" vertical="center" wrapText="1"/>
    </xf>
    <xf numFmtId="0" fontId="19" fillId="6" borderId="8" xfId="0" applyFont="1" applyFill="1" applyBorder="1" applyAlignment="1">
      <alignment horizontal="center" vertical="center" wrapText="1"/>
    </xf>
    <xf numFmtId="0" fontId="21" fillId="5" borderId="9" xfId="0" applyFont="1" applyFill="1" applyBorder="1" applyAlignment="1" applyProtection="1">
      <alignment horizontal="center" vertical="center"/>
      <protection hidden="1"/>
    </xf>
    <xf numFmtId="0" fontId="21" fillId="5" borderId="37" xfId="0" applyNumberFormat="1" applyFont="1" applyFill="1" applyBorder="1" applyAlignment="1" applyProtection="1">
      <alignment horizontal="center" vertical="center"/>
      <protection hidden="1"/>
    </xf>
    <xf numFmtId="0" fontId="21" fillId="5" borderId="33" xfId="0" applyNumberFormat="1" applyFont="1" applyFill="1" applyBorder="1" applyAlignment="1" applyProtection="1">
      <alignment horizontal="center" vertical="center"/>
      <protection hidden="1"/>
    </xf>
    <xf numFmtId="9" fontId="13" fillId="5" borderId="25" xfId="1" applyFont="1" applyFill="1" applyBorder="1" applyAlignment="1" applyProtection="1">
      <alignment horizontal="center"/>
      <protection hidden="1"/>
    </xf>
    <xf numFmtId="165" fontId="21" fillId="5" borderId="31" xfId="1" applyNumberFormat="1" applyFont="1" applyFill="1" applyBorder="1" applyAlignment="1" applyProtection="1">
      <alignment horizontal="center" vertical="center"/>
      <protection hidden="1"/>
    </xf>
    <xf numFmtId="0" fontId="7" fillId="0" borderId="18"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19" fillId="6" borderId="20" xfId="0" applyFont="1" applyFill="1" applyBorder="1" applyAlignment="1">
      <alignment horizontal="center" vertical="center" wrapText="1"/>
    </xf>
    <xf numFmtId="0" fontId="19" fillId="6" borderId="13" xfId="0" applyFont="1" applyFill="1" applyBorder="1" applyAlignment="1">
      <alignment horizontal="center" vertical="center" wrapText="1"/>
    </xf>
    <xf numFmtId="0" fontId="4" fillId="3" borderId="20" xfId="0" applyNumberFormat="1" applyFont="1" applyFill="1" applyBorder="1" applyAlignment="1" applyProtection="1">
      <alignment horizontal="center" vertical="center" wrapText="1"/>
      <protection locked="0" hidden="1"/>
    </xf>
    <xf numFmtId="0" fontId="4" fillId="3" borderId="40" xfId="0" applyNumberFormat="1" applyFont="1" applyFill="1" applyBorder="1" applyAlignment="1" applyProtection="1">
      <alignment horizontal="center" vertical="center" wrapText="1"/>
      <protection locked="0" hidden="1"/>
    </xf>
    <xf numFmtId="0" fontId="7" fillId="5" borderId="24" xfId="0" applyNumberFormat="1" applyFont="1" applyFill="1" applyBorder="1" applyAlignment="1" applyProtection="1">
      <alignment horizontal="center" vertical="center" wrapText="1"/>
      <protection hidden="1"/>
    </xf>
    <xf numFmtId="0" fontId="7" fillId="0" borderId="6" xfId="0" applyFont="1" applyFill="1" applyBorder="1" applyAlignment="1">
      <alignment horizontal="center" vertical="center" wrapText="1"/>
    </xf>
    <xf numFmtId="0" fontId="7" fillId="0" borderId="42" xfId="0" applyFont="1" applyFill="1" applyBorder="1" applyAlignment="1" applyProtection="1">
      <alignment horizontal="center" vertical="center" textRotation="90"/>
      <protection hidden="1"/>
    </xf>
    <xf numFmtId="0" fontId="7" fillId="0" borderId="12" xfId="0" applyFont="1" applyFill="1" applyBorder="1" applyAlignment="1" applyProtection="1">
      <alignment horizontal="center" vertical="center" textRotation="90"/>
      <protection hidden="1"/>
    </xf>
    <xf numFmtId="0" fontId="7" fillId="0" borderId="18" xfId="0" applyFont="1" applyFill="1" applyBorder="1" applyAlignment="1" applyProtection="1">
      <alignment horizontal="center" vertical="center"/>
      <protection hidden="1"/>
    </xf>
    <xf numFmtId="0" fontId="7" fillId="0" borderId="44" xfId="0" applyFont="1" applyFill="1" applyBorder="1" applyAlignment="1" applyProtection="1">
      <alignment horizontal="center" vertical="center"/>
      <protection hidden="1"/>
    </xf>
    <xf numFmtId="0" fontId="7" fillId="2" borderId="31" xfId="0" applyFont="1" applyFill="1" applyBorder="1" applyAlignment="1">
      <alignment horizontal="center" vertical="center" wrapText="1"/>
    </xf>
    <xf numFmtId="0" fontId="7" fillId="2" borderId="40" xfId="0" applyFont="1" applyFill="1" applyBorder="1" applyAlignment="1">
      <alignment horizontal="center" vertical="center" wrapText="1"/>
    </xf>
    <xf numFmtId="9" fontId="18" fillId="5" borderId="9" xfId="0" applyNumberFormat="1" applyFont="1" applyFill="1" applyBorder="1" applyAlignment="1" applyProtection="1">
      <alignment horizontal="center" vertical="center" wrapText="1"/>
      <protection hidden="1"/>
    </xf>
    <xf numFmtId="0" fontId="28" fillId="0" borderId="9" xfId="0" applyFont="1" applyBorder="1" applyAlignment="1">
      <alignment horizontal="center" vertical="center" wrapText="1"/>
    </xf>
    <xf numFmtId="0" fontId="29" fillId="2" borderId="9" xfId="2" applyFont="1" applyFill="1" applyBorder="1" applyAlignment="1">
      <alignment horizontal="center" vertical="center" wrapText="1"/>
    </xf>
    <xf numFmtId="0" fontId="31" fillId="0" borderId="0" xfId="0" applyFont="1"/>
    <xf numFmtId="0" fontId="32" fillId="0" borderId="0" xfId="2" applyFont="1" applyBorder="1" applyAlignment="1">
      <alignment horizontal="right" vertical="center"/>
    </xf>
    <xf numFmtId="49" fontId="33" fillId="0" borderId="0" xfId="2" applyNumberFormat="1" applyFont="1" applyBorder="1" applyAlignment="1">
      <alignment vertical="center" wrapText="1"/>
    </xf>
    <xf numFmtId="0" fontId="31" fillId="0" borderId="0" xfId="2" applyFont="1"/>
    <xf numFmtId="0" fontId="32" fillId="0" borderId="0" xfId="2" applyFont="1" applyAlignment="1">
      <alignment horizontal="center" wrapText="1"/>
    </xf>
    <xf numFmtId="0" fontId="28" fillId="0" borderId="0" xfId="0" applyFont="1"/>
    <xf numFmtId="9" fontId="28" fillId="0" borderId="9" xfId="1" applyFont="1" applyBorder="1" applyAlignment="1">
      <alignment horizontal="center" vertical="center" wrapText="1"/>
    </xf>
    <xf numFmtId="9" fontId="31" fillId="0" borderId="0" xfId="0" applyNumberFormat="1" applyFont="1"/>
    <xf numFmtId="9" fontId="34" fillId="0" borderId="0" xfId="0" applyNumberFormat="1" applyFont="1"/>
    <xf numFmtId="0" fontId="28" fillId="0" borderId="9" xfId="0" applyFont="1" applyBorder="1" applyAlignment="1">
      <alignment horizontal="center" vertical="center"/>
    </xf>
    <xf numFmtId="0" fontId="28" fillId="2" borderId="9" xfId="0" applyFont="1" applyFill="1" applyBorder="1" applyAlignment="1">
      <alignment horizontal="center" vertical="center"/>
    </xf>
    <xf numFmtId="9" fontId="28" fillId="0" borderId="9" xfId="1" applyFont="1" applyBorder="1" applyAlignment="1">
      <alignment horizontal="center" vertical="center"/>
    </xf>
    <xf numFmtId="0" fontId="13" fillId="0" borderId="0" xfId="0" applyFont="1"/>
    <xf numFmtId="9" fontId="0" fillId="0" borderId="0" xfId="1" applyFont="1"/>
    <xf numFmtId="166" fontId="18" fillId="5" borderId="28" xfId="0" applyNumberFormat="1" applyFont="1" applyFill="1" applyBorder="1" applyAlignment="1" applyProtection="1">
      <alignment horizontal="center" vertical="center" wrapText="1"/>
      <protection hidden="1"/>
    </xf>
    <xf numFmtId="166" fontId="18" fillId="5" borderId="9" xfId="0" applyNumberFormat="1" applyFont="1" applyFill="1" applyBorder="1" applyAlignment="1" applyProtection="1">
      <alignment horizontal="center" vertical="center" wrapText="1"/>
      <protection hidden="1"/>
    </xf>
    <xf numFmtId="166" fontId="21" fillId="5" borderId="9" xfId="0" applyNumberFormat="1" applyFont="1" applyFill="1" applyBorder="1" applyAlignment="1" applyProtection="1">
      <alignment horizontal="center" vertical="center"/>
      <protection hidden="1"/>
    </xf>
    <xf numFmtId="9" fontId="0" fillId="0" borderId="0" xfId="1" applyFont="1" applyAlignment="1">
      <alignment horizontal="center"/>
    </xf>
    <xf numFmtId="165" fontId="0" fillId="0" borderId="0" xfId="1" applyNumberFormat="1" applyFont="1" applyAlignment="1">
      <alignment horizontal="center"/>
    </xf>
    <xf numFmtId="9" fontId="0" fillId="0" borderId="0" xfId="0" applyNumberFormat="1"/>
    <xf numFmtId="0" fontId="0" fillId="0" borderId="0" xfId="0" applyAlignment="1">
      <alignment horizontal="center" vertical="center" wrapText="1"/>
    </xf>
    <xf numFmtId="0" fontId="28" fillId="0" borderId="9" xfId="0" applyFont="1" applyBorder="1" applyAlignment="1">
      <alignment wrapText="1"/>
    </xf>
    <xf numFmtId="0" fontId="28" fillId="2" borderId="9" xfId="0" applyFont="1" applyFill="1" applyBorder="1" applyAlignment="1">
      <alignment horizontal="center" vertical="center" wrapText="1"/>
    </xf>
    <xf numFmtId="0" fontId="28" fillId="0" borderId="9" xfId="0" applyFont="1" applyBorder="1" applyAlignment="1">
      <alignment horizontal="center" vertical="center" wrapText="1"/>
    </xf>
    <xf numFmtId="9" fontId="28" fillId="0" borderId="9" xfId="1" applyFont="1" applyBorder="1" applyAlignment="1">
      <alignment horizontal="center" vertical="center" wrapText="1"/>
    </xf>
    <xf numFmtId="0" fontId="28" fillId="2" borderId="9" xfId="0"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wrapText="1"/>
      <protection locked="0" hidden="1"/>
    </xf>
    <xf numFmtId="0" fontId="0" fillId="0" borderId="0" xfId="0" applyNumberFormat="1" applyAlignment="1">
      <alignment horizontal="center"/>
    </xf>
    <xf numFmtId="0" fontId="0" fillId="0" borderId="0" xfId="0" applyNumberFormat="1"/>
    <xf numFmtId="0" fontId="0" fillId="0" borderId="0" xfId="1" applyNumberFormat="1" applyFont="1" applyAlignment="1">
      <alignment horizontal="center"/>
    </xf>
    <xf numFmtId="0" fontId="19" fillId="3" borderId="0" xfId="0" applyFont="1" applyFill="1" applyProtection="1">
      <protection hidden="1"/>
    </xf>
    <xf numFmtId="0" fontId="20" fillId="3" borderId="0" xfId="0" applyFont="1" applyFill="1" applyProtection="1">
      <protection hidden="1"/>
    </xf>
    <xf numFmtId="0" fontId="19" fillId="3" borderId="0" xfId="0" applyFont="1" applyFill="1" applyBorder="1" applyAlignment="1" applyProtection="1">
      <protection hidden="1"/>
    </xf>
    <xf numFmtId="0" fontId="19" fillId="3" borderId="0" xfId="0" applyFont="1" applyFill="1" applyBorder="1" applyAlignment="1" applyProtection="1">
      <alignment wrapText="1"/>
      <protection hidden="1"/>
    </xf>
    <xf numFmtId="0" fontId="20" fillId="4" borderId="0" xfId="0" applyFont="1" applyFill="1" applyAlignment="1" applyProtection="1">
      <alignment wrapText="1"/>
      <protection hidden="1"/>
    </xf>
    <xf numFmtId="0" fontId="18" fillId="3" borderId="0" xfId="0" applyFont="1" applyFill="1" applyBorder="1" applyAlignment="1" applyProtection="1">
      <alignment horizontal="left" wrapText="1"/>
      <protection hidden="1"/>
    </xf>
    <xf numFmtId="0" fontId="20" fillId="4" borderId="0" xfId="0" applyFont="1" applyFill="1" applyBorder="1" applyProtection="1">
      <protection hidden="1"/>
    </xf>
    <xf numFmtId="0" fontId="20" fillId="4" borderId="0" xfId="0" applyFont="1" applyFill="1" applyProtection="1">
      <protection hidden="1"/>
    </xf>
    <xf numFmtId="0" fontId="19" fillId="0" borderId="0" xfId="0" applyFont="1" applyBorder="1" applyAlignment="1"/>
    <xf numFmtId="0" fontId="7" fillId="0" borderId="28" xfId="0" applyFont="1" applyFill="1" applyBorder="1" applyAlignment="1">
      <alignment horizontal="center" vertical="center" wrapText="1"/>
    </xf>
    <xf numFmtId="0" fontId="19" fillId="6" borderId="28"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4" fillId="0" borderId="8" xfId="0" applyNumberFormat="1" applyFont="1" applyFill="1" applyBorder="1" applyAlignment="1" applyProtection="1">
      <alignment horizontal="center" vertical="center" wrapText="1"/>
      <protection locked="0" hidden="1"/>
    </xf>
    <xf numFmtId="0" fontId="7" fillId="0" borderId="7" xfId="0" applyFont="1" applyFill="1" applyBorder="1" applyAlignment="1">
      <alignment horizontal="center" vertical="center" wrapText="1"/>
    </xf>
    <xf numFmtId="0" fontId="19" fillId="6" borderId="7" xfId="0" applyFont="1" applyFill="1" applyBorder="1" applyAlignment="1">
      <alignment horizontal="center" vertical="center" wrapText="1"/>
    </xf>
    <xf numFmtId="0" fontId="4" fillId="0" borderId="7" xfId="0" applyNumberFormat="1" applyFont="1" applyFill="1" applyBorder="1" applyAlignment="1" applyProtection="1">
      <alignment horizontal="center" vertical="center" wrapText="1"/>
      <protection locked="0" hidden="1"/>
    </xf>
    <xf numFmtId="0" fontId="4" fillId="0" borderId="38" xfId="0" applyNumberFormat="1" applyFont="1" applyFill="1" applyBorder="1" applyAlignment="1" applyProtection="1">
      <alignment horizontal="center" vertical="center" wrapText="1"/>
      <protection locked="0" hidden="1"/>
    </xf>
    <xf numFmtId="0" fontId="7" fillId="2" borderId="13" xfId="0" applyFont="1" applyFill="1" applyBorder="1" applyAlignment="1">
      <alignment horizontal="center" vertical="center" wrapText="1"/>
    </xf>
    <xf numFmtId="0" fontId="0" fillId="3" borderId="0" xfId="0" applyFill="1" applyBorder="1" applyProtection="1">
      <protection hidden="1"/>
    </xf>
    <xf numFmtId="0" fontId="0" fillId="0" borderId="0" xfId="0" applyBorder="1" applyAlignment="1" applyProtection="1">
      <alignment wrapText="1"/>
      <protection hidden="1"/>
    </xf>
    <xf numFmtId="0" fontId="20" fillId="3" borderId="0" xfId="0" applyFont="1" applyFill="1" applyBorder="1" applyProtection="1">
      <protection hidden="1"/>
    </xf>
    <xf numFmtId="0" fontId="0" fillId="3" borderId="0" xfId="0" applyFont="1" applyFill="1" applyBorder="1" applyProtection="1">
      <protection hidden="1"/>
    </xf>
    <xf numFmtId="0" fontId="28" fillId="0" borderId="9" xfId="0" applyFont="1" applyBorder="1" applyAlignment="1">
      <alignment horizontal="center" vertical="center" wrapText="1"/>
    </xf>
    <xf numFmtId="0" fontId="28" fillId="0" borderId="9" xfId="0" applyFont="1" applyBorder="1" applyAlignment="1">
      <alignment horizontal="left" vertical="center" wrapText="1"/>
    </xf>
    <xf numFmtId="0" fontId="32" fillId="0" borderId="0" xfId="2" applyFont="1" applyAlignment="1">
      <alignment horizontal="center" wrapText="1"/>
    </xf>
    <xf numFmtId="0" fontId="29" fillId="2" borderId="9" xfId="2" applyFont="1" applyFill="1" applyBorder="1" applyAlignment="1">
      <alignment horizontal="center" vertical="center" wrapText="1"/>
    </xf>
    <xf numFmtId="0" fontId="28" fillId="0" borderId="9" xfId="0" applyFont="1" applyBorder="1" applyAlignment="1">
      <alignment horizontal="center" vertical="center" wrapText="1"/>
    </xf>
    <xf numFmtId="49" fontId="28" fillId="0" borderId="9" xfId="0" applyNumberFormat="1" applyFont="1" applyBorder="1" applyAlignment="1">
      <alignment horizontal="center" vertical="center" wrapText="1"/>
    </xf>
    <xf numFmtId="49" fontId="32" fillId="0" borderId="0" xfId="2" applyNumberFormat="1" applyFont="1" applyAlignment="1">
      <alignment horizontal="center" wrapText="1"/>
    </xf>
    <xf numFmtId="49" fontId="31" fillId="0" borderId="0" xfId="0" applyNumberFormat="1" applyFont="1"/>
    <xf numFmtId="0" fontId="31" fillId="0" borderId="0" xfId="0" applyFont="1" applyAlignment="1">
      <alignment horizontal="center"/>
    </xf>
    <xf numFmtId="9" fontId="0" fillId="0" borderId="0" xfId="1" applyFont="1" applyAlignment="1">
      <alignment wrapText="1"/>
    </xf>
    <xf numFmtId="10" fontId="0" fillId="0" borderId="0" xfId="0" applyNumberFormat="1"/>
    <xf numFmtId="0" fontId="28" fillId="7" borderId="9" xfId="0" applyFont="1" applyFill="1" applyBorder="1" applyAlignment="1">
      <alignment horizontal="center" vertical="center" wrapText="1"/>
    </xf>
    <xf numFmtId="0" fontId="0" fillId="0" borderId="0" xfId="0" applyAlignment="1">
      <alignment horizontal="left"/>
    </xf>
    <xf numFmtId="0" fontId="35" fillId="4" borderId="0" xfId="0" applyFont="1" applyFill="1"/>
    <xf numFmtId="0" fontId="0" fillId="4" borderId="0" xfId="0" applyFill="1"/>
    <xf numFmtId="0" fontId="36" fillId="3" borderId="0" xfId="0" applyFont="1" applyFill="1" applyBorder="1" applyAlignment="1">
      <alignment horizontal="right"/>
    </xf>
    <xf numFmtId="0" fontId="37" fillId="3" borderId="0" xfId="0" applyFont="1" applyFill="1" applyBorder="1" applyAlignment="1" applyProtection="1">
      <alignment horizontal="center" vertical="center" wrapText="1"/>
      <protection hidden="1"/>
    </xf>
    <xf numFmtId="0" fontId="37" fillId="3" borderId="1" xfId="0" applyFont="1" applyFill="1" applyBorder="1" applyAlignment="1" applyProtection="1">
      <alignment horizontal="center" vertical="center" wrapText="1"/>
      <protection hidden="1"/>
    </xf>
    <xf numFmtId="0" fontId="35" fillId="3" borderId="0" xfId="0" applyFont="1" applyFill="1"/>
    <xf numFmtId="0" fontId="0" fillId="3" borderId="0" xfId="0" applyFill="1"/>
    <xf numFmtId="0" fontId="35" fillId="3" borderId="23" xfId="0" applyFont="1" applyFill="1" applyBorder="1"/>
    <xf numFmtId="0" fontId="0" fillId="3" borderId="0" xfId="0" applyFill="1" applyBorder="1"/>
    <xf numFmtId="0" fontId="0" fillId="3" borderId="2" xfId="0" applyFill="1" applyBorder="1"/>
    <xf numFmtId="0" fontId="41" fillId="3" borderId="0" xfId="0" applyFont="1" applyFill="1" applyBorder="1"/>
    <xf numFmtId="0" fontId="0" fillId="0" borderId="0" xfId="0" applyBorder="1"/>
    <xf numFmtId="49" fontId="0" fillId="3" borderId="0" xfId="0" applyNumberFormat="1" applyFill="1" applyBorder="1" applyAlignment="1">
      <alignment horizontal="center"/>
    </xf>
    <xf numFmtId="0" fontId="35" fillId="8" borderId="23" xfId="0" applyFont="1" applyFill="1" applyBorder="1"/>
    <xf numFmtId="49" fontId="0" fillId="8" borderId="0" xfId="0" applyNumberFormat="1" applyFill="1" applyBorder="1" applyAlignment="1">
      <alignment horizontal="center"/>
    </xf>
    <xf numFmtId="0" fontId="0" fillId="8" borderId="0" xfId="0" applyFill="1" applyBorder="1"/>
    <xf numFmtId="0" fontId="0" fillId="8" borderId="2" xfId="0" applyFill="1" applyBorder="1"/>
    <xf numFmtId="0" fontId="0" fillId="3" borderId="0" xfId="0" applyFill="1" applyBorder="1" applyAlignment="1">
      <alignment horizontal="center"/>
    </xf>
    <xf numFmtId="0" fontId="0" fillId="3" borderId="1" xfId="0" applyFill="1" applyBorder="1" applyAlignment="1" applyProtection="1">
      <alignment horizontal="center"/>
      <protection locked="0"/>
    </xf>
    <xf numFmtId="0" fontId="0" fillId="3" borderId="0" xfId="0" applyFill="1" applyBorder="1" applyAlignment="1"/>
    <xf numFmtId="0" fontId="0" fillId="3" borderId="0" xfId="0" applyFill="1" applyBorder="1" applyAlignment="1">
      <alignment horizontal="center" vertical="center"/>
    </xf>
    <xf numFmtId="0" fontId="0" fillId="3" borderId="2" xfId="0" applyFill="1" applyBorder="1" applyAlignment="1"/>
    <xf numFmtId="0" fontId="0" fillId="0" borderId="0" xfId="0" applyAlignment="1"/>
    <xf numFmtId="0" fontId="35" fillId="8" borderId="46" xfId="0" applyFont="1" applyFill="1" applyBorder="1"/>
    <xf numFmtId="49" fontId="0" fillId="8" borderId="21" xfId="0" applyNumberFormat="1" applyFill="1" applyBorder="1" applyAlignment="1">
      <alignment horizontal="center"/>
    </xf>
    <xf numFmtId="0" fontId="0" fillId="8" borderId="21" xfId="0" applyFill="1" applyBorder="1"/>
    <xf numFmtId="0" fontId="0" fillId="8" borderId="47" xfId="0" applyFill="1" applyBorder="1"/>
    <xf numFmtId="0" fontId="35" fillId="0" borderId="0" xfId="0" applyFont="1"/>
    <xf numFmtId="0" fontId="13" fillId="4" borderId="0" xfId="0" applyFont="1" applyFill="1"/>
    <xf numFmtId="0" fontId="0" fillId="0" borderId="9" xfId="0" applyBorder="1"/>
    <xf numFmtId="0" fontId="45" fillId="0" borderId="0" xfId="0" applyFont="1" applyAlignment="1">
      <alignment horizontal="center"/>
    </xf>
    <xf numFmtId="0" fontId="28" fillId="0" borderId="6" xfId="0" applyFont="1" applyBorder="1" applyAlignment="1">
      <alignment horizontal="center"/>
    </xf>
    <xf numFmtId="0" fontId="20" fillId="0" borderId="0" xfId="0" applyFont="1" applyFill="1"/>
    <xf numFmtId="0" fontId="28" fillId="0" borderId="10" xfId="0" applyFont="1" applyBorder="1" applyAlignment="1">
      <alignment horizontal="center" vertical="center" wrapText="1"/>
    </xf>
    <xf numFmtId="0" fontId="28" fillId="0" borderId="10" xfId="0" applyFont="1" applyBorder="1" applyAlignment="1">
      <alignment horizontal="left" vertical="center" wrapText="1"/>
    </xf>
    <xf numFmtId="0" fontId="28" fillId="0" borderId="9" xfId="0" applyFont="1" applyBorder="1" applyAlignment="1">
      <alignment horizontal="center" vertical="center" wrapText="1"/>
    </xf>
    <xf numFmtId="0" fontId="28" fillId="0" borderId="9" xfId="0" applyFont="1" applyBorder="1" applyAlignment="1">
      <alignment horizontal="left" vertical="center" wrapText="1"/>
    </xf>
    <xf numFmtId="0" fontId="27" fillId="0" borderId="0" xfId="0" applyFont="1" applyAlignment="1">
      <alignment horizontal="center" wrapText="1"/>
    </xf>
    <xf numFmtId="0" fontId="20" fillId="0" borderId="0" xfId="0" applyFont="1" applyAlignment="1">
      <alignment horizontal="center"/>
    </xf>
    <xf numFmtId="0" fontId="20" fillId="0" borderId="0" xfId="0" applyFont="1" applyAlignment="1">
      <alignment wrapText="1"/>
    </xf>
    <xf numFmtId="9" fontId="20" fillId="0" borderId="0" xfId="1" applyFont="1"/>
    <xf numFmtId="165" fontId="28" fillId="0" borderId="0" xfId="4" applyNumberFormat="1" applyFont="1"/>
    <xf numFmtId="0" fontId="0" fillId="9" borderId="9" xfId="0" applyFill="1" applyBorder="1"/>
    <xf numFmtId="0" fontId="0" fillId="12" borderId="9" xfId="0" applyFill="1" applyBorder="1"/>
    <xf numFmtId="0" fontId="0" fillId="10" borderId="9" xfId="0" applyFill="1" applyBorder="1"/>
    <xf numFmtId="0" fontId="0" fillId="11" borderId="9" xfId="0" applyFill="1" applyBorder="1"/>
    <xf numFmtId="0" fontId="20" fillId="3" borderId="23" xfId="0" applyFont="1" applyFill="1" applyBorder="1" applyAlignment="1" applyProtection="1">
      <alignment horizontal="center" wrapText="1"/>
      <protection hidden="1"/>
    </xf>
    <xf numFmtId="9" fontId="20" fillId="3" borderId="23" xfId="1" applyFont="1" applyFill="1" applyBorder="1" applyProtection="1">
      <protection hidden="1"/>
    </xf>
    <xf numFmtId="0" fontId="7" fillId="13" borderId="31" xfId="0" applyFont="1" applyFill="1" applyBorder="1" applyAlignment="1">
      <alignment horizontal="center" vertical="center" wrapText="1"/>
    </xf>
    <xf numFmtId="0" fontId="7" fillId="13" borderId="30" xfId="0" applyFont="1" applyFill="1" applyBorder="1" applyAlignment="1">
      <alignment horizontal="center" vertical="center" wrapText="1"/>
    </xf>
    <xf numFmtId="0" fontId="0" fillId="3" borderId="9" xfId="0" applyFill="1" applyBorder="1" applyProtection="1">
      <protection hidden="1"/>
    </xf>
    <xf numFmtId="0" fontId="13" fillId="3" borderId="9" xfId="0" applyFont="1" applyFill="1" applyBorder="1" applyAlignment="1" applyProtection="1">
      <alignment horizontal="center"/>
      <protection hidden="1"/>
    </xf>
    <xf numFmtId="0" fontId="20" fillId="3" borderId="9" xfId="0" applyFont="1" applyFill="1" applyBorder="1" applyAlignment="1" applyProtection="1">
      <alignment horizontal="center" wrapText="1"/>
      <protection hidden="1"/>
    </xf>
    <xf numFmtId="9" fontId="20" fillId="3" borderId="9" xfId="1" applyFont="1" applyFill="1" applyBorder="1" applyProtection="1">
      <protection hidden="1"/>
    </xf>
    <xf numFmtId="1" fontId="0" fillId="3" borderId="0" xfId="0" applyNumberFormat="1" applyFill="1" applyProtection="1">
      <protection hidden="1"/>
    </xf>
    <xf numFmtId="1" fontId="0" fillId="3" borderId="0" xfId="0" applyNumberFormat="1" applyFill="1" applyAlignment="1" applyProtection="1">
      <alignment wrapText="1"/>
      <protection hidden="1"/>
    </xf>
    <xf numFmtId="1" fontId="0" fillId="3" borderId="9" xfId="0" applyNumberFormat="1" applyFill="1" applyBorder="1" applyProtection="1">
      <protection hidden="1"/>
    </xf>
    <xf numFmtId="1" fontId="20" fillId="3" borderId="9" xfId="0" applyNumberFormat="1" applyFont="1" applyFill="1" applyBorder="1" applyAlignment="1" applyProtection="1">
      <alignment horizontal="center" wrapText="1"/>
      <protection hidden="1"/>
    </xf>
    <xf numFmtId="1" fontId="20" fillId="3" borderId="9" xfId="1" applyNumberFormat="1" applyFont="1" applyFill="1" applyBorder="1" applyProtection="1">
      <protection hidden="1"/>
    </xf>
    <xf numFmtId="1" fontId="0" fillId="0" borderId="0" xfId="0" applyNumberFormat="1" applyProtection="1">
      <protection hidden="1"/>
    </xf>
    <xf numFmtId="1" fontId="0" fillId="4" borderId="0" xfId="0" applyNumberFormat="1" applyFill="1" applyBorder="1" applyProtection="1">
      <protection hidden="1"/>
    </xf>
    <xf numFmtId="1" fontId="0" fillId="3" borderId="0" xfId="0" applyNumberFormat="1" applyFill="1" applyBorder="1" applyAlignment="1" applyProtection="1">
      <alignment wrapText="1"/>
      <protection hidden="1"/>
    </xf>
    <xf numFmtId="1" fontId="0" fillId="4" borderId="9" xfId="0" applyNumberFormat="1" applyFill="1" applyBorder="1" applyProtection="1">
      <protection hidden="1"/>
    </xf>
    <xf numFmtId="1" fontId="20" fillId="3" borderId="9" xfId="0" applyNumberFormat="1" applyFont="1" applyFill="1" applyBorder="1" applyProtection="1">
      <protection hidden="1"/>
    </xf>
    <xf numFmtId="1" fontId="20" fillId="4" borderId="9" xfId="0" applyNumberFormat="1" applyFont="1" applyFill="1" applyBorder="1" applyProtection="1">
      <protection hidden="1"/>
    </xf>
    <xf numFmtId="1" fontId="0" fillId="0" borderId="0" xfId="0" applyNumberFormat="1" applyBorder="1" applyProtection="1">
      <protection hidden="1"/>
    </xf>
    <xf numFmtId="0" fontId="7" fillId="0" borderId="0" xfId="0" applyFont="1" applyFill="1" applyBorder="1" applyAlignment="1" applyProtection="1">
      <alignment horizontal="right" vertical="center" wrapText="1"/>
      <protection hidden="1"/>
    </xf>
    <xf numFmtId="0" fontId="4" fillId="0" borderId="0" xfId="0" applyFont="1" applyAlignment="1">
      <alignment vertical="center" wrapText="1"/>
    </xf>
    <xf numFmtId="0" fontId="4" fillId="0" borderId="2" xfId="0" applyFont="1" applyBorder="1" applyAlignment="1">
      <alignment vertical="center" wrapText="1"/>
    </xf>
    <xf numFmtId="0" fontId="4" fillId="0" borderId="3" xfId="0" applyFont="1" applyBorder="1" applyAlignment="1" applyProtection="1">
      <alignment horizontal="center" vertical="center" wrapText="1"/>
      <protection locked="0" hidden="1"/>
    </xf>
    <xf numFmtId="0" fontId="4" fillId="0" borderId="4"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10" fillId="0" borderId="6" xfId="0" applyFont="1" applyFill="1" applyBorder="1" applyAlignment="1" applyProtection="1">
      <alignment horizontal="center"/>
      <protection hidden="1"/>
    </xf>
    <xf numFmtId="0" fontId="4" fillId="0" borderId="6" xfId="0" applyFont="1" applyBorder="1" applyAlignment="1">
      <alignment horizontal="center"/>
    </xf>
    <xf numFmtId="0" fontId="4" fillId="2" borderId="9" xfId="0" applyFont="1" applyFill="1" applyBorder="1" applyAlignment="1" applyProtection="1">
      <alignment horizontal="center" vertical="center" wrapText="1"/>
      <protection hidden="1"/>
    </xf>
    <xf numFmtId="0" fontId="4" fillId="2" borderId="9" xfId="0" applyFont="1" applyFill="1" applyBorder="1" applyAlignment="1" applyProtection="1">
      <alignment horizontal="center" vertical="center" textRotation="90" wrapText="1"/>
      <protection hidden="1"/>
    </xf>
    <xf numFmtId="0" fontId="4" fillId="2" borderId="9" xfId="0" applyFont="1" applyFill="1" applyBorder="1" applyAlignment="1" applyProtection="1">
      <alignment horizontal="center" vertical="center"/>
      <protection hidden="1"/>
    </xf>
    <xf numFmtId="0" fontId="4" fillId="2" borderId="10" xfId="0" applyFont="1" applyFill="1" applyBorder="1" applyAlignment="1" applyProtection="1">
      <alignment horizontal="center" vertical="center" wrapText="1"/>
      <protection hidden="1"/>
    </xf>
    <xf numFmtId="0" fontId="4" fillId="2" borderId="11" xfId="0" applyFont="1" applyFill="1" applyBorder="1" applyAlignment="1" applyProtection="1">
      <alignment horizontal="center" vertical="center" wrapText="1"/>
      <protection hidden="1"/>
    </xf>
    <xf numFmtId="0" fontId="4" fillId="2" borderId="12" xfId="0" applyFont="1" applyFill="1" applyBorder="1" applyAlignment="1" applyProtection="1">
      <alignment horizontal="center" vertical="center" wrapText="1"/>
      <protection hidden="1"/>
    </xf>
    <xf numFmtId="0" fontId="4" fillId="2" borderId="9" xfId="0" applyFont="1" applyFill="1" applyBorder="1" applyAlignment="1" applyProtection="1">
      <alignment horizontal="center" wrapText="1"/>
      <protection hidden="1"/>
    </xf>
    <xf numFmtId="0" fontId="4" fillId="2" borderId="9" xfId="0" applyFont="1" applyFill="1" applyBorder="1" applyAlignment="1" applyProtection="1">
      <alignment horizontal="center" vertical="center" wrapText="1"/>
      <protection locked="0" hidden="1"/>
    </xf>
    <xf numFmtId="0" fontId="42" fillId="3" borderId="48" xfId="0" applyFont="1" applyFill="1" applyBorder="1" applyAlignment="1">
      <alignment horizontal="center"/>
    </xf>
    <xf numFmtId="0" fontId="43" fillId="0" borderId="48" xfId="0" applyFont="1" applyBorder="1" applyAlignment="1">
      <alignment horizontal="center"/>
    </xf>
    <xf numFmtId="0" fontId="36" fillId="3" borderId="0" xfId="0" applyFont="1" applyFill="1" applyBorder="1" applyAlignment="1" applyProtection="1">
      <alignment horizontal="right" vertical="center" wrapText="1"/>
      <protection hidden="1"/>
    </xf>
    <xf numFmtId="0" fontId="38" fillId="0" borderId="2" xfId="0" applyFont="1" applyBorder="1" applyAlignment="1">
      <alignment horizontal="right" vertical="center" wrapText="1"/>
    </xf>
    <xf numFmtId="0" fontId="39" fillId="8" borderId="3" xfId="0" applyFont="1" applyFill="1" applyBorder="1" applyAlignment="1">
      <alignment horizontal="center"/>
    </xf>
    <xf numFmtId="0" fontId="40" fillId="0" borderId="4" xfId="0" applyFont="1" applyBorder="1" applyAlignment="1">
      <alignment horizontal="center"/>
    </xf>
    <xf numFmtId="0" fontId="40" fillId="0" borderId="5" xfId="0" applyFont="1" applyBorder="1" applyAlignment="1">
      <alignment horizontal="center"/>
    </xf>
    <xf numFmtId="0" fontId="0" fillId="3" borderId="3" xfId="0" applyFill="1" applyBorder="1" applyAlignment="1" applyProtection="1">
      <alignment horizontal="center"/>
      <protection locked="0"/>
    </xf>
    <xf numFmtId="0" fontId="0" fillId="3" borderId="4" xfId="0" applyFill="1" applyBorder="1" applyAlignment="1" applyProtection="1">
      <protection locked="0"/>
    </xf>
    <xf numFmtId="0" fontId="0" fillId="0" borderId="4" xfId="0" applyBorder="1" applyAlignment="1" applyProtection="1">
      <protection locked="0"/>
    </xf>
    <xf numFmtId="0" fontId="0" fillId="0" borderId="5" xfId="0" applyBorder="1" applyAlignment="1" applyProtection="1">
      <protection locked="0"/>
    </xf>
    <xf numFmtId="0" fontId="7" fillId="5" borderId="27" xfId="0" applyFont="1" applyFill="1" applyBorder="1" applyAlignment="1" applyProtection="1">
      <alignment horizontal="center" vertical="center" wrapText="1"/>
      <protection hidden="1"/>
    </xf>
    <xf numFmtId="0" fontId="7" fillId="5" borderId="29" xfId="0" applyFont="1" applyFill="1" applyBorder="1" applyAlignment="1" applyProtection="1">
      <alignment horizontal="center" vertical="center" wrapText="1"/>
      <protection hidden="1"/>
    </xf>
    <xf numFmtId="0" fontId="7" fillId="5" borderId="33" xfId="0" applyFont="1" applyFill="1" applyBorder="1" applyAlignment="1" applyProtection="1">
      <alignment horizontal="center" vertical="center" wrapText="1"/>
      <protection hidden="1"/>
    </xf>
    <xf numFmtId="0" fontId="15" fillId="3" borderId="21" xfId="0" applyFont="1" applyFill="1" applyBorder="1" applyAlignment="1" applyProtection="1">
      <alignment horizontal="center" wrapText="1"/>
      <protection hidden="1"/>
    </xf>
    <xf numFmtId="0" fontId="10" fillId="2" borderId="7" xfId="0" applyFont="1" applyFill="1" applyBorder="1" applyAlignment="1" applyProtection="1">
      <alignment horizontal="center" vertical="center" wrapText="1"/>
      <protection hidden="1"/>
    </xf>
    <xf numFmtId="0" fontId="10" fillId="2" borderId="8" xfId="0" applyFont="1" applyFill="1" applyBorder="1" applyAlignment="1" applyProtection="1">
      <alignment horizontal="center" vertical="center" wrapText="1"/>
      <protection hidden="1"/>
    </xf>
    <xf numFmtId="0" fontId="7" fillId="5" borderId="24" xfId="0" applyFont="1" applyFill="1" applyBorder="1" applyAlignment="1" applyProtection="1">
      <alignment horizontal="center" vertical="center" textRotation="90" wrapText="1"/>
      <protection hidden="1"/>
    </xf>
    <xf numFmtId="0" fontId="7" fillId="5" borderId="28" xfId="0" applyFont="1" applyFill="1" applyBorder="1" applyAlignment="1" applyProtection="1">
      <alignment horizontal="center" vertical="center" textRotation="90" wrapText="1"/>
      <protection hidden="1"/>
    </xf>
    <xf numFmtId="0" fontId="7" fillId="5" borderId="30" xfId="0" applyFont="1" applyFill="1" applyBorder="1" applyAlignment="1" applyProtection="1">
      <alignment horizontal="center" vertical="center" textRotation="90" wrapText="1"/>
      <protection hidden="1"/>
    </xf>
    <xf numFmtId="0" fontId="7" fillId="5" borderId="25" xfId="0" applyFont="1" applyFill="1" applyBorder="1" applyAlignment="1" applyProtection="1">
      <alignment horizontal="center" vertical="center" textRotation="90" wrapText="1"/>
      <protection hidden="1"/>
    </xf>
    <xf numFmtId="0" fontId="7" fillId="5" borderId="9" xfId="0" applyFont="1" applyFill="1" applyBorder="1" applyAlignment="1" applyProtection="1">
      <alignment horizontal="center" vertical="center" textRotation="90" wrapText="1"/>
      <protection hidden="1"/>
    </xf>
    <xf numFmtId="0" fontId="7" fillId="5" borderId="31" xfId="0" applyFont="1" applyFill="1" applyBorder="1" applyAlignment="1" applyProtection="1">
      <alignment horizontal="center" vertical="center" textRotation="90" wrapText="1"/>
      <protection hidden="1"/>
    </xf>
    <xf numFmtId="0" fontId="7" fillId="5" borderId="25" xfId="0" applyFont="1" applyFill="1" applyBorder="1" applyAlignment="1" applyProtection="1">
      <alignment horizontal="center" vertical="center" wrapText="1"/>
      <protection hidden="1"/>
    </xf>
    <xf numFmtId="0" fontId="7" fillId="5" borderId="9" xfId="0" applyFont="1" applyFill="1" applyBorder="1" applyAlignment="1" applyProtection="1">
      <alignment horizontal="center" vertical="center" wrapText="1"/>
      <protection hidden="1"/>
    </xf>
    <xf numFmtId="0" fontId="7" fillId="5" borderId="31" xfId="0" applyFont="1" applyFill="1" applyBorder="1" applyAlignment="1" applyProtection="1">
      <alignment horizontal="center" vertical="center" wrapText="1"/>
      <protection hidden="1"/>
    </xf>
    <xf numFmtId="0" fontId="7" fillId="5" borderId="26" xfId="0" applyFont="1" applyFill="1" applyBorder="1" applyAlignment="1" applyProtection="1">
      <alignment horizontal="center" vertical="center" wrapText="1"/>
      <protection hidden="1"/>
    </xf>
    <xf numFmtId="0" fontId="7" fillId="5" borderId="11" xfId="0" applyFont="1" applyFill="1" applyBorder="1" applyAlignment="1" applyProtection="1">
      <alignment horizontal="center" vertical="center" wrapText="1"/>
      <protection hidden="1"/>
    </xf>
    <xf numFmtId="0" fontId="7" fillId="5" borderId="32" xfId="0" applyFont="1" applyFill="1" applyBorder="1" applyAlignment="1" applyProtection="1">
      <alignment horizontal="center" vertical="center" wrapText="1"/>
      <protection hidden="1"/>
    </xf>
    <xf numFmtId="164" fontId="7" fillId="3" borderId="21" xfId="0" applyNumberFormat="1" applyFont="1" applyFill="1" applyBorder="1" applyAlignment="1" applyProtection="1">
      <alignment horizontal="center" wrapText="1"/>
      <protection locked="0" hidden="1"/>
    </xf>
    <xf numFmtId="0" fontId="20" fillId="4" borderId="0" xfId="0" applyFont="1" applyFill="1" applyBorder="1" applyAlignment="1" applyProtection="1">
      <alignment horizontal="center"/>
      <protection hidden="1"/>
    </xf>
    <xf numFmtId="0" fontId="20" fillId="4" borderId="0" xfId="0" applyFont="1" applyFill="1" applyBorder="1" applyAlignment="1" applyProtection="1">
      <alignment horizontal="left"/>
      <protection hidden="1"/>
    </xf>
    <xf numFmtId="0" fontId="10" fillId="2" borderId="38" xfId="0" applyFont="1" applyFill="1" applyBorder="1" applyAlignment="1" applyProtection="1">
      <alignment horizontal="center" vertical="center" wrapText="1"/>
      <protection hidden="1"/>
    </xf>
    <xf numFmtId="0" fontId="10" fillId="3" borderId="20" xfId="0" applyFont="1" applyFill="1" applyBorder="1" applyAlignment="1" applyProtection="1">
      <alignment horizontal="center" vertical="center" wrapText="1"/>
      <protection hidden="1"/>
    </xf>
    <xf numFmtId="0" fontId="10" fillId="3" borderId="7" xfId="0" applyFont="1" applyFill="1" applyBorder="1" applyAlignment="1" applyProtection="1">
      <alignment horizontal="center" vertical="center" wrapText="1"/>
      <protection hidden="1"/>
    </xf>
    <xf numFmtId="0" fontId="10" fillId="3" borderId="8" xfId="0" applyFont="1" applyFill="1" applyBorder="1" applyAlignment="1" applyProtection="1">
      <alignment horizontal="center" vertical="center" wrapText="1"/>
      <protection hidden="1"/>
    </xf>
    <xf numFmtId="0" fontId="5" fillId="3" borderId="16" xfId="0" applyFont="1" applyFill="1" applyBorder="1" applyAlignment="1" applyProtection="1">
      <alignment horizontal="center" vertical="center" wrapText="1"/>
      <protection hidden="1"/>
    </xf>
    <xf numFmtId="0" fontId="5" fillId="3" borderId="0" xfId="0" applyFont="1" applyFill="1" applyBorder="1" applyAlignment="1" applyProtection="1">
      <alignment horizontal="center" vertical="center" wrapText="1"/>
      <protection hidden="1"/>
    </xf>
    <xf numFmtId="0" fontId="5" fillId="3" borderId="17" xfId="0" applyFont="1" applyFill="1" applyBorder="1" applyAlignment="1" applyProtection="1">
      <alignment horizontal="center" vertical="center" wrapText="1"/>
      <protection hidden="1"/>
    </xf>
    <xf numFmtId="0" fontId="10" fillId="3" borderId="9" xfId="0" applyFont="1" applyFill="1" applyBorder="1" applyAlignment="1" applyProtection="1">
      <alignment horizontal="center" vertical="center" wrapText="1"/>
      <protection hidden="1"/>
    </xf>
    <xf numFmtId="0" fontId="5" fillId="3" borderId="0" xfId="0" applyFont="1" applyFill="1" applyBorder="1" applyAlignment="1" applyProtection="1">
      <alignment horizontal="center"/>
      <protection hidden="1"/>
    </xf>
    <xf numFmtId="0" fontId="7" fillId="2" borderId="20" xfId="0" applyFont="1" applyFill="1" applyBorder="1" applyAlignment="1" applyProtection="1">
      <alignment horizontal="center" vertical="center"/>
      <protection hidden="1"/>
    </xf>
    <xf numFmtId="0" fontId="7" fillId="2" borderId="40" xfId="0" applyFont="1" applyFill="1" applyBorder="1" applyAlignment="1" applyProtection="1">
      <alignment horizontal="center" vertical="center"/>
      <protection hidden="1"/>
    </xf>
    <xf numFmtId="0" fontId="7" fillId="2" borderId="9" xfId="0" applyFont="1" applyFill="1" applyBorder="1" applyAlignment="1" applyProtection="1">
      <alignment horizontal="center" vertical="center" textRotation="90"/>
      <protection hidden="1"/>
    </xf>
    <xf numFmtId="0" fontId="7" fillId="2" borderId="31" xfId="0" applyFont="1" applyFill="1" applyBorder="1" applyAlignment="1" applyProtection="1">
      <alignment horizontal="center" vertical="center" textRotation="90"/>
      <protection hidden="1"/>
    </xf>
    <xf numFmtId="0" fontId="7" fillId="2" borderId="43" xfId="0" applyFont="1" applyFill="1" applyBorder="1" applyAlignment="1" applyProtection="1">
      <alignment horizontal="center" vertical="center" textRotation="90"/>
      <protection hidden="1"/>
    </xf>
    <xf numFmtId="0" fontId="7" fillId="2" borderId="23" xfId="0" applyFont="1" applyFill="1" applyBorder="1" applyAlignment="1" applyProtection="1">
      <alignment horizontal="center" vertical="center" textRotation="90"/>
      <protection hidden="1"/>
    </xf>
    <xf numFmtId="0" fontId="7" fillId="2" borderId="45" xfId="0" applyFont="1" applyFill="1" applyBorder="1" applyAlignment="1" applyProtection="1">
      <alignment horizontal="center" vertical="center" textRotation="90"/>
      <protection hidden="1"/>
    </xf>
    <xf numFmtId="49" fontId="28" fillId="0" borderId="10" xfId="0" applyNumberFormat="1" applyFont="1" applyBorder="1" applyAlignment="1">
      <alignment horizontal="center" vertical="center" wrapText="1"/>
    </xf>
    <xf numFmtId="49" fontId="28" fillId="0" borderId="12" xfId="0" applyNumberFormat="1" applyFont="1" applyBorder="1" applyAlignment="1">
      <alignment horizontal="center" vertical="center" wrapText="1"/>
    </xf>
    <xf numFmtId="0" fontId="28" fillId="0" borderId="10" xfId="0" applyFont="1" applyBorder="1" applyAlignment="1">
      <alignment horizontal="center" vertical="center" wrapText="1"/>
    </xf>
    <xf numFmtId="0" fontId="28" fillId="0" borderId="12" xfId="0" applyFont="1" applyBorder="1" applyAlignment="1">
      <alignment horizontal="center" vertical="center" wrapText="1"/>
    </xf>
    <xf numFmtId="9" fontId="28" fillId="0" borderId="10" xfId="1" applyFont="1" applyBorder="1" applyAlignment="1">
      <alignment horizontal="center" vertical="center" wrapText="1"/>
    </xf>
    <xf numFmtId="9" fontId="28" fillId="0" borderId="12" xfId="1" applyFont="1" applyBorder="1" applyAlignment="1">
      <alignment horizontal="center" vertical="center" wrapText="1"/>
    </xf>
    <xf numFmtId="0" fontId="28" fillId="0" borderId="10" xfId="0" applyFont="1" applyBorder="1" applyAlignment="1">
      <alignment horizontal="left" vertical="center" wrapText="1"/>
    </xf>
    <xf numFmtId="0" fontId="28" fillId="0" borderId="12" xfId="0" applyFont="1" applyBorder="1" applyAlignment="1">
      <alignment horizontal="left" vertical="center" wrapText="1"/>
    </xf>
    <xf numFmtId="49" fontId="28" fillId="0" borderId="9" xfId="0" applyNumberFormat="1" applyFont="1" applyBorder="1" applyAlignment="1">
      <alignment horizontal="center" vertical="center" wrapText="1"/>
    </xf>
    <xf numFmtId="0" fontId="28" fillId="0" borderId="9" xfId="0" applyFont="1" applyBorder="1" applyAlignment="1">
      <alignment horizontal="center" vertical="center" wrapText="1"/>
    </xf>
    <xf numFmtId="0" fontId="28" fillId="0" borderId="9" xfId="0" applyFont="1" applyBorder="1" applyAlignment="1">
      <alignment horizontal="left" vertical="center" wrapText="1"/>
    </xf>
    <xf numFmtId="0" fontId="27" fillId="0" borderId="2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20"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30" fillId="0" borderId="0" xfId="2" applyFont="1" applyAlignment="1">
      <alignment horizontal="center" wrapText="1"/>
    </xf>
    <xf numFmtId="0" fontId="32" fillId="0" borderId="0" xfId="2" applyFont="1" applyBorder="1" applyAlignment="1">
      <alignment horizontal="left" vertical="center" wrapText="1"/>
    </xf>
    <xf numFmtId="0" fontId="33" fillId="0" borderId="0" xfId="2" applyFont="1" applyBorder="1" applyAlignment="1">
      <alignment horizontal="right" vertical="center" wrapText="1"/>
    </xf>
    <xf numFmtId="0" fontId="32" fillId="0" borderId="0" xfId="2" applyFont="1" applyAlignment="1">
      <alignment horizontal="center" wrapText="1"/>
    </xf>
    <xf numFmtId="0" fontId="29" fillId="2" borderId="20" xfId="2" applyFont="1" applyFill="1" applyBorder="1" applyAlignment="1">
      <alignment horizontal="center" vertical="center" wrapText="1"/>
    </xf>
    <xf numFmtId="0" fontId="29" fillId="2" borderId="8" xfId="2" applyFont="1" applyFill="1" applyBorder="1" applyAlignment="1">
      <alignment horizontal="center" vertical="center" wrapText="1"/>
    </xf>
    <xf numFmtId="0" fontId="29" fillId="2" borderId="9" xfId="2" applyFont="1" applyFill="1" applyBorder="1" applyAlignment="1">
      <alignment horizontal="center" vertical="center" wrapText="1"/>
    </xf>
    <xf numFmtId="0" fontId="27" fillId="2" borderId="10" xfId="0" applyFont="1" applyFill="1" applyBorder="1" applyAlignment="1">
      <alignment horizontal="center" vertical="center" wrapText="1"/>
    </xf>
    <xf numFmtId="0" fontId="27" fillId="2" borderId="12" xfId="0" applyFont="1" applyFill="1" applyBorder="1" applyAlignment="1">
      <alignment horizontal="center" vertical="center" wrapText="1"/>
    </xf>
    <xf numFmtId="49" fontId="27" fillId="2" borderId="10" xfId="0" applyNumberFormat="1" applyFont="1" applyFill="1" applyBorder="1" applyAlignment="1">
      <alignment horizontal="center" vertical="center" wrapText="1"/>
    </xf>
    <xf numFmtId="49" fontId="27" fillId="2" borderId="12" xfId="0" applyNumberFormat="1" applyFont="1" applyFill="1" applyBorder="1" applyAlignment="1">
      <alignment horizontal="center" vertical="center" wrapText="1"/>
    </xf>
    <xf numFmtId="0" fontId="30" fillId="0" borderId="0" xfId="2" applyFont="1" applyAlignment="1">
      <alignment horizontal="center" vertical="center" wrapText="1"/>
    </xf>
    <xf numFmtId="0" fontId="28" fillId="2" borderId="9" xfId="0" applyFont="1" applyFill="1" applyBorder="1" applyAlignment="1">
      <alignment horizontal="center" vertical="center" wrapText="1"/>
    </xf>
    <xf numFmtId="0" fontId="27" fillId="2" borderId="9" xfId="0" applyFont="1" applyFill="1" applyBorder="1" applyAlignment="1">
      <alignment horizontal="center" vertical="center"/>
    </xf>
    <xf numFmtId="0" fontId="28" fillId="2" borderId="20"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12" xfId="0" applyFont="1" applyFill="1" applyBorder="1" applyAlignment="1">
      <alignment horizontal="center" vertical="center" wrapText="1"/>
    </xf>
    <xf numFmtId="0" fontId="28" fillId="7" borderId="10" xfId="0" applyFont="1" applyFill="1" applyBorder="1" applyAlignment="1">
      <alignment horizontal="center" vertical="center" wrapText="1"/>
    </xf>
    <xf numFmtId="0" fontId="28" fillId="7" borderId="12" xfId="0" applyFont="1" applyFill="1" applyBorder="1" applyAlignment="1">
      <alignment horizontal="center" vertical="center" wrapText="1"/>
    </xf>
    <xf numFmtId="0" fontId="28" fillId="7" borderId="9" xfId="0" applyFont="1" applyFill="1" applyBorder="1" applyAlignment="1">
      <alignment horizontal="center" vertical="center" wrapText="1"/>
    </xf>
    <xf numFmtId="0" fontId="28" fillId="7" borderId="20" xfId="0" applyFont="1" applyFill="1" applyBorder="1" applyAlignment="1">
      <alignment horizontal="center" vertical="center" wrapText="1"/>
    </xf>
    <xf numFmtId="0" fontId="28" fillId="7" borderId="8" xfId="0" applyFont="1" applyFill="1" applyBorder="1" applyAlignment="1">
      <alignment horizontal="center" vertical="center" wrapText="1"/>
    </xf>
    <xf numFmtId="0" fontId="0" fillId="0" borderId="0" xfId="0" applyAlignment="1">
      <alignment horizontal="center"/>
    </xf>
    <xf numFmtId="0" fontId="20" fillId="0" borderId="0" xfId="0" applyFont="1" applyAlignment="1">
      <alignment horizontal="center"/>
    </xf>
    <xf numFmtId="0" fontId="28" fillId="0" borderId="16"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45" fillId="0" borderId="0" xfId="0" applyFont="1" applyAlignment="1">
      <alignment horizontal="right" wrapText="1"/>
    </xf>
    <xf numFmtId="0" fontId="44" fillId="0" borderId="0" xfId="0" applyFont="1" applyAlignment="1">
      <alignment horizontal="center" wrapText="1"/>
    </xf>
    <xf numFmtId="0" fontId="27" fillId="0" borderId="0" xfId="0" applyFont="1" applyAlignment="1">
      <alignment horizontal="center" wrapText="1"/>
    </xf>
    <xf numFmtId="0" fontId="27" fillId="0" borderId="0" xfId="0" applyFont="1" applyAlignment="1">
      <alignment horizontal="center"/>
    </xf>
  </cellXfs>
  <cellStyles count="5">
    <cellStyle name="Обычный" xfId="0" builtinId="0"/>
    <cellStyle name="Обычный 2" xfId="2"/>
    <cellStyle name="Процентный" xfId="1" builtinId="5"/>
    <cellStyle name="Процентный 2" xfId="3"/>
    <cellStyle name="Процентный 3" xfId="4"/>
  </cellStyles>
  <dxfs count="15">
    <dxf>
      <font>
        <color theme="0"/>
      </font>
    </dxf>
    <dxf>
      <font>
        <color rgb="FF00B050"/>
      </font>
      <fill>
        <patternFill>
          <bgColor rgb="FF00B050"/>
        </patternFill>
      </fill>
    </dxf>
    <dxf>
      <font>
        <color rgb="FF92D050"/>
      </font>
      <fill>
        <patternFill>
          <bgColor rgb="FF92D050"/>
        </patternFill>
      </fill>
    </dxf>
    <dxf>
      <font>
        <color rgb="FF00B050"/>
      </font>
      <fill>
        <patternFill>
          <bgColor rgb="FF00B050"/>
        </patternFill>
      </fill>
    </dxf>
    <dxf>
      <font>
        <color rgb="FFFFC000"/>
      </font>
      <fill>
        <patternFill>
          <bgColor rgb="FFFFC000"/>
        </patternFill>
      </fill>
    </dxf>
    <dxf>
      <font>
        <color rgb="FFC00000"/>
      </font>
      <fill>
        <patternFill>
          <bgColor rgb="FFC00000"/>
        </patternFill>
      </fill>
    </dxf>
    <dxf>
      <font>
        <color rgb="FF92D050"/>
      </font>
      <fill>
        <patternFill>
          <bgColor rgb="FF92D050"/>
        </patternFill>
      </fill>
    </dxf>
    <dxf>
      <fill>
        <patternFill>
          <bgColor indexed="10"/>
        </patternFill>
      </fill>
    </dxf>
    <dxf>
      <fill>
        <patternFill>
          <bgColor indexed="10"/>
        </patternFill>
      </fill>
    </dxf>
    <dxf>
      <fill>
        <patternFill>
          <bgColor rgb="FF0070C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Распределение участников по уровням освоения</a:t>
            </a:r>
            <a:r>
              <a:rPr lang="ru-RU" sz="1400" baseline="0">
                <a:latin typeface="Times New Roman" panose="02020603050405020304" pitchFamily="18" charset="0"/>
                <a:cs typeface="Times New Roman" panose="02020603050405020304" pitchFamily="18" charset="0"/>
              </a:rPr>
              <a:t> учебного материала</a:t>
            </a:r>
            <a:endParaRPr lang="ru-RU" sz="1400">
              <a:latin typeface="Times New Roman" panose="02020603050405020304" pitchFamily="18" charset="0"/>
              <a:cs typeface="Times New Roman" panose="02020603050405020304" pitchFamily="18" charset="0"/>
            </a:endParaRPr>
          </a:p>
        </c:rich>
      </c:tx>
    </c:title>
    <c:view3D>
      <c:rotX val="30"/>
      <c:perspective val="30"/>
    </c:view3D>
    <c:plotArea>
      <c:layout/>
      <c:pie3DChart>
        <c:varyColors val="1"/>
        <c:ser>
          <c:idx val="0"/>
          <c:order val="0"/>
          <c:explosion val="25"/>
          <c:dLbls>
            <c:txPr>
              <a:bodyPr/>
              <a:lstStyle/>
              <a:p>
                <a:pPr>
                  <a:defRPr>
                    <a:latin typeface="Times New Roman" panose="02020603050405020304" pitchFamily="18" charset="0"/>
                    <a:cs typeface="Times New Roman" panose="02020603050405020304" pitchFamily="18" charset="0"/>
                  </a:defRPr>
                </a:pPr>
                <a:endParaRPr lang="ru-RU"/>
              </a:p>
            </c:txPr>
            <c:dLblPos val="outEnd"/>
            <c:showVal val="1"/>
            <c:showCatName val="1"/>
            <c:separator>
</c:separator>
            <c:showLeaderLines val="1"/>
          </c:dLbls>
          <c:cat>
            <c:strRef>
              <c:f>Рабочий!$A$6:$A$10</c:f>
              <c:strCache>
                <c:ptCount val="5"/>
                <c:pt idx="0">
                  <c:v>Низкий</c:v>
                </c:pt>
                <c:pt idx="1">
                  <c:v>Пониженный</c:v>
                </c:pt>
                <c:pt idx="2">
                  <c:v>Базовый</c:v>
                </c:pt>
                <c:pt idx="3">
                  <c:v>Повышенный</c:v>
                </c:pt>
                <c:pt idx="4">
                  <c:v>Высокий</c:v>
                </c:pt>
              </c:strCache>
            </c:strRef>
          </c:cat>
          <c:val>
            <c:numRef>
              <c:f>(Результаты!$D$8,Результаты!$F$8,Результаты!$H$8,Результаты!$J$8,Результаты!$L$8)</c:f>
              <c:numCache>
                <c:formatCode>0%</c:formatCode>
                <c:ptCount val="5"/>
                <c:pt idx="0">
                  <c:v>0.29629629629629628</c:v>
                </c:pt>
                <c:pt idx="1">
                  <c:v>0.29629629629629628</c:v>
                </c:pt>
                <c:pt idx="2">
                  <c:v>0</c:v>
                </c:pt>
                <c:pt idx="3">
                  <c:v>0.18518518518518517</c:v>
                </c:pt>
                <c:pt idx="4">
                  <c:v>0.22222222222222221</c:v>
                </c:pt>
              </c:numCache>
            </c:numRef>
          </c:val>
        </c:ser>
        <c:dLbls>
          <c:showVal val="1"/>
        </c:dLbls>
      </c:pie3DChart>
    </c:plotArea>
    <c:plotVisOnly val="1"/>
    <c:dispBlanksAs val="zero"/>
  </c:chart>
  <c:printSettings>
    <c:headerFooter>
      <c:oddHeader>&amp;CКГБУ "Региональный центр оценки качества образования"</c:oddHeader>
    </c:headerFooter>
    <c:pageMargins b="0.75000000000000033" l="0.70000000000000029" r="0.70000000000000029" t="0.75000000000000033" header="0.30000000000000016" footer="0.30000000000000016"/>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Результаты выполнения отдельных заданий дополнительной части работы</a:t>
            </a:r>
          </a:p>
        </c:rich>
      </c:tx>
    </c:title>
    <c:view3D>
      <c:rAngAx val="1"/>
    </c:view3D>
    <c:plotArea>
      <c:layout/>
      <c:bar3DChart>
        <c:barDir val="col"/>
        <c:grouping val="clustered"/>
        <c:ser>
          <c:idx val="2"/>
          <c:order val="0"/>
          <c:tx>
            <c:strRef>
              <c:f>Диаграмма_задания!$U$8</c:f>
              <c:strCache>
                <c:ptCount val="1"/>
                <c:pt idx="0">
                  <c:v>Набрали 2 балла</c:v>
                </c:pt>
              </c:strCache>
            </c:strRef>
          </c:tx>
          <c:val>
            <c:numRef>
              <c:f>Диаграмма_задания!$Q$8:$T$8</c:f>
              <c:numCache>
                <c:formatCode>0%</c:formatCode>
                <c:ptCount val="4"/>
                <c:pt idx="0">
                  <c:v>0.59259259259259256</c:v>
                </c:pt>
                <c:pt idx="1">
                  <c:v>0.48148148148148145</c:v>
                </c:pt>
                <c:pt idx="2">
                  <c:v>0.51851851851851849</c:v>
                </c:pt>
                <c:pt idx="3">
                  <c:v>0</c:v>
                </c:pt>
              </c:numCache>
            </c:numRef>
          </c:val>
        </c:ser>
        <c:ser>
          <c:idx val="3"/>
          <c:order val="1"/>
          <c:tx>
            <c:strRef>
              <c:f>Диаграмма_задания!$U$9</c:f>
              <c:strCache>
                <c:ptCount val="1"/>
                <c:pt idx="0">
                  <c:v>Набрали 1 балл</c:v>
                </c:pt>
              </c:strCache>
            </c:strRef>
          </c:tx>
          <c:val>
            <c:numRef>
              <c:f>Диаграмма_задания!$Q$9:$T$9</c:f>
              <c:numCache>
                <c:formatCode>0%</c:formatCode>
                <c:ptCount val="4"/>
                <c:pt idx="0">
                  <c:v>3.7037037037037035E-2</c:v>
                </c:pt>
                <c:pt idx="1">
                  <c:v>0.18518518518518517</c:v>
                </c:pt>
                <c:pt idx="2">
                  <c:v>0.18518518518518517</c:v>
                </c:pt>
                <c:pt idx="3">
                  <c:v>0.81481481481481477</c:v>
                </c:pt>
              </c:numCache>
            </c:numRef>
          </c:val>
        </c:ser>
        <c:ser>
          <c:idx val="0"/>
          <c:order val="2"/>
          <c:tx>
            <c:strRef>
              <c:f>Диаграмма_задания!$A$6</c:f>
              <c:strCache>
                <c:ptCount val="1"/>
                <c:pt idx="0">
                  <c:v>Выполнили неверно</c:v>
                </c:pt>
              </c:strCache>
            </c:strRef>
          </c:tx>
          <c:val>
            <c:numRef>
              <c:f>Диаграмма_задания!$Q$6:$T$6</c:f>
              <c:numCache>
                <c:formatCode>0%</c:formatCode>
                <c:ptCount val="4"/>
                <c:pt idx="0">
                  <c:v>0.14814814814814814</c:v>
                </c:pt>
                <c:pt idx="1">
                  <c:v>0.14814814814814814</c:v>
                </c:pt>
                <c:pt idx="2">
                  <c:v>7.407407407407407E-2</c:v>
                </c:pt>
                <c:pt idx="3">
                  <c:v>3.7037037037037035E-2</c:v>
                </c:pt>
              </c:numCache>
            </c:numRef>
          </c:val>
        </c:ser>
        <c:ser>
          <c:idx val="1"/>
          <c:order val="3"/>
          <c:tx>
            <c:strRef>
              <c:f>Диаграмма_задания!$A$7</c:f>
              <c:strCache>
                <c:ptCount val="1"/>
                <c:pt idx="0">
                  <c:v>Не приступили к выполнению</c:v>
                </c:pt>
              </c:strCache>
            </c:strRef>
          </c:tx>
          <c:val>
            <c:numRef>
              <c:f>Диаграмма_задания!$Q$7:$T$7</c:f>
              <c:numCache>
                <c:formatCode>0%</c:formatCode>
                <c:ptCount val="4"/>
                <c:pt idx="0">
                  <c:v>0.14814814814814814</c:v>
                </c:pt>
                <c:pt idx="1">
                  <c:v>0.1111111111111111</c:v>
                </c:pt>
                <c:pt idx="2">
                  <c:v>0.14814814814814814</c:v>
                </c:pt>
                <c:pt idx="3">
                  <c:v>7.407407407407407E-2</c:v>
                </c:pt>
              </c:numCache>
            </c:numRef>
          </c:val>
        </c:ser>
        <c:shape val="cylinder"/>
        <c:axId val="90114304"/>
        <c:axId val="90124288"/>
        <c:axId val="0"/>
      </c:bar3DChart>
      <c:catAx>
        <c:axId val="90114304"/>
        <c:scaling>
          <c:orientation val="minMax"/>
        </c:scaling>
        <c:axPos val="b"/>
        <c:majorTickMark val="none"/>
        <c:tickLblPos val="nextTo"/>
        <c:crossAx val="90124288"/>
        <c:crosses val="autoZero"/>
        <c:auto val="1"/>
        <c:lblAlgn val="ctr"/>
        <c:lblOffset val="100"/>
      </c:catAx>
      <c:valAx>
        <c:axId val="90124288"/>
        <c:scaling>
          <c:orientation val="minMax"/>
        </c:scaling>
        <c:axPos val="l"/>
        <c:numFmt formatCode="0%" sourceLinked="1"/>
        <c:majorTickMark val="none"/>
        <c:tickLblPos val="nextTo"/>
        <c:txPr>
          <a:bodyPr/>
          <a:lstStyle/>
          <a:p>
            <a:pPr>
              <a:defRPr>
                <a:latin typeface="Times New Roman" panose="02020603050405020304" pitchFamily="18" charset="0"/>
                <a:cs typeface="Times New Roman" panose="02020603050405020304" pitchFamily="18" charset="0"/>
              </a:defRPr>
            </a:pPr>
            <a:endParaRPr lang="ru-RU"/>
          </a:p>
        </c:txPr>
        <c:crossAx val="90114304"/>
        <c:crosses val="autoZero"/>
        <c:crossBetween val="between"/>
      </c:valAx>
      <c:dTable>
        <c:showHorzBorder val="1"/>
        <c:showVertBorder val="1"/>
        <c:showOutline val="1"/>
        <c:showKeys val="1"/>
        <c:txPr>
          <a:bodyPr/>
          <a:lstStyle/>
          <a:p>
            <a:pPr rtl="0">
              <a:defRPr>
                <a:latin typeface="Times New Roman" panose="02020603050405020304" pitchFamily="18" charset="0"/>
                <a:cs typeface="Times New Roman" panose="02020603050405020304" pitchFamily="18" charset="0"/>
              </a:defRPr>
            </a:pPr>
            <a:endParaRPr lang="ru-RU"/>
          </a:p>
        </c:txPr>
      </c:dTable>
    </c:plotArea>
    <c:plotVisOnly val="1"/>
    <c:dispBlanksAs val="gap"/>
  </c:chart>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Результаты выполнения итоговой работы по математике (общая успешность)</a:t>
            </a:r>
          </a:p>
        </c:rich>
      </c:tx>
    </c:title>
    <c:plotArea>
      <c:layout>
        <c:manualLayout>
          <c:layoutTarget val="inner"/>
          <c:xMode val="edge"/>
          <c:yMode val="edge"/>
          <c:x val="9.2359007579080762E-2"/>
          <c:y val="0.12701742529303905"/>
          <c:w val="0.88644962603943711"/>
          <c:h val="0.68006812726008892"/>
        </c:manualLayout>
      </c:layout>
      <c:scatterChart>
        <c:scatterStyle val="lineMarker"/>
        <c:ser>
          <c:idx val="0"/>
          <c:order val="0"/>
          <c:tx>
            <c:strRef>
              <c:f>Диаграмма_рез!$A$5</c:f>
              <c:strCache>
                <c:ptCount val="1"/>
                <c:pt idx="0">
                  <c:v>Ученик</c:v>
                </c:pt>
              </c:strCache>
            </c:strRef>
          </c:tx>
          <c:spPr>
            <a:ln w="28575">
              <a:noFill/>
            </a:ln>
          </c:spPr>
          <c:dLbls>
            <c:dLblPos val="t"/>
            <c:showVal val="1"/>
          </c:dLbls>
          <c:xVal>
            <c:strRef>
              <c:f>Диаграмма_рез!$K$3:$K$42</c:f>
              <c:strCach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strCache>
            </c:strRef>
          </c:xVal>
          <c:yVal>
            <c:numRef>
              <c:f>Диаграмма_рез!$H$3:$H$42</c:f>
              <c:numCache>
                <c:formatCode>0%</c:formatCode>
                <c:ptCount val="40"/>
                <c:pt idx="0">
                  <c:v>0.82608695652173914</c:v>
                </c:pt>
                <c:pt idx="1">
                  <c:v>0.2608695652173913</c:v>
                </c:pt>
                <c:pt idx="2">
                  <c:v>0.91304347826086951</c:v>
                </c:pt>
                <c:pt idx="3">
                  <c:v>0.73913043478260865</c:v>
                </c:pt>
                <c:pt idx="4">
                  <c:v>0.82608695652173914</c:v>
                </c:pt>
                <c:pt idx="5">
                  <c:v>0</c:v>
                </c:pt>
                <c:pt idx="6">
                  <c:v>0.65217391304347827</c:v>
                </c:pt>
                <c:pt idx="7">
                  <c:v>0.73913043478260865</c:v>
                </c:pt>
                <c:pt idx="8">
                  <c:v>0.91304347826086951</c:v>
                </c:pt>
                <c:pt idx="9">
                  <c:v>0.65217391304347827</c:v>
                </c:pt>
                <c:pt idx="10">
                  <c:v>0.56521739130434778</c:v>
                </c:pt>
                <c:pt idx="11">
                  <c:v>0.47826086956521741</c:v>
                </c:pt>
                <c:pt idx="12">
                  <c:v>0.95652173913043481</c:v>
                </c:pt>
                <c:pt idx="13">
                  <c:v>1</c:v>
                </c:pt>
                <c:pt idx="14">
                  <c:v>0.65217391304347827</c:v>
                </c:pt>
                <c:pt idx="15">
                  <c:v>0.52173913043478259</c:v>
                </c:pt>
                <c:pt idx="16">
                  <c:v>0.39130434782608697</c:v>
                </c:pt>
                <c:pt idx="17">
                  <c:v>0.91304347826086951</c:v>
                </c:pt>
                <c:pt idx="18">
                  <c:v>0.95652173913043481</c:v>
                </c:pt>
                <c:pt idx="19">
                  <c:v>0</c:v>
                </c:pt>
                <c:pt idx="20">
                  <c:v>0.82608695652173914</c:v>
                </c:pt>
                <c:pt idx="21">
                  <c:v>0.56521739130434778</c:v>
                </c:pt>
                <c:pt idx="22">
                  <c:v>0.69565217391304346</c:v>
                </c:pt>
                <c:pt idx="23">
                  <c:v>0.34782608695652173</c:v>
                </c:pt>
                <c:pt idx="24">
                  <c:v>0.65217391304347827</c:v>
                </c:pt>
                <c:pt idx="25">
                  <c:v>0.21739130434782608</c:v>
                </c:pt>
                <c:pt idx="26">
                  <c:v>0.82608695652173914</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numCache>
            </c:numRef>
          </c:yVal>
        </c:ser>
        <c:axId val="87474176"/>
        <c:axId val="87476096"/>
      </c:scatterChart>
      <c:scatterChart>
        <c:scatterStyle val="smoothMarker"/>
        <c:ser>
          <c:idx val="1"/>
          <c:order val="1"/>
          <c:tx>
            <c:strRef>
              <c:f>Диаграмма_рез!$E$2</c:f>
              <c:strCache>
                <c:ptCount val="1"/>
                <c:pt idx="0">
                  <c:v>Среднее за работу</c:v>
                </c:pt>
              </c:strCache>
            </c:strRef>
          </c:tx>
          <c:marker>
            <c:symbol val="none"/>
          </c:marker>
          <c:xVal>
            <c:strRef>
              <c:f>Диаграмма_рез!$K$3:$K$42</c:f>
              <c:strCach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strCache>
            </c:strRef>
          </c:xVal>
          <c:yVal>
            <c:numRef>
              <c:f>Диаграмма_рез!$E$3:$E$43</c:f>
              <c:numCache>
                <c:formatCode>0%</c:formatCode>
                <c:ptCount val="41"/>
                <c:pt idx="0">
                  <c:v>0.63285024154589364</c:v>
                </c:pt>
                <c:pt idx="1">
                  <c:v>0.63285024154589364</c:v>
                </c:pt>
                <c:pt idx="2">
                  <c:v>0.63285024154589364</c:v>
                </c:pt>
                <c:pt idx="3">
                  <c:v>0.63285024154589364</c:v>
                </c:pt>
                <c:pt idx="4">
                  <c:v>0.63285024154589364</c:v>
                </c:pt>
                <c:pt idx="5">
                  <c:v>0.63285024154589364</c:v>
                </c:pt>
                <c:pt idx="6">
                  <c:v>0.63285024154589364</c:v>
                </c:pt>
                <c:pt idx="7">
                  <c:v>0.63285024154589364</c:v>
                </c:pt>
                <c:pt idx="8">
                  <c:v>0.63285024154589364</c:v>
                </c:pt>
                <c:pt idx="9">
                  <c:v>0.63285024154589364</c:v>
                </c:pt>
                <c:pt idx="10">
                  <c:v>0.63285024154589364</c:v>
                </c:pt>
                <c:pt idx="11">
                  <c:v>0.63285024154589364</c:v>
                </c:pt>
                <c:pt idx="12">
                  <c:v>0.63285024154589364</c:v>
                </c:pt>
                <c:pt idx="13">
                  <c:v>0.63285024154589364</c:v>
                </c:pt>
                <c:pt idx="14">
                  <c:v>0.63285024154589364</c:v>
                </c:pt>
                <c:pt idx="15">
                  <c:v>0.63285024154589364</c:v>
                </c:pt>
                <c:pt idx="16">
                  <c:v>0.63285024154589364</c:v>
                </c:pt>
                <c:pt idx="17">
                  <c:v>0.63285024154589364</c:v>
                </c:pt>
                <c:pt idx="18">
                  <c:v>0.63285024154589364</c:v>
                </c:pt>
                <c:pt idx="19">
                  <c:v>0.63285024154589364</c:v>
                </c:pt>
                <c:pt idx="20">
                  <c:v>0.63285024154589364</c:v>
                </c:pt>
                <c:pt idx="21">
                  <c:v>0.63285024154589364</c:v>
                </c:pt>
                <c:pt idx="22">
                  <c:v>0.63285024154589364</c:v>
                </c:pt>
                <c:pt idx="23">
                  <c:v>0.63285024154589364</c:v>
                </c:pt>
                <c:pt idx="24">
                  <c:v>0.63285024154589364</c:v>
                </c:pt>
                <c:pt idx="25">
                  <c:v>0.63285024154589364</c:v>
                </c:pt>
                <c:pt idx="26">
                  <c:v>0.63285024154589364</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numCache>
            </c:numRef>
          </c:yVal>
          <c:smooth val="1"/>
        </c:ser>
        <c:axId val="87474176"/>
        <c:axId val="87476096"/>
      </c:scatterChart>
      <c:valAx>
        <c:axId val="87474176"/>
        <c:scaling>
          <c:orientation val="minMax"/>
        </c:scaling>
        <c:axPos val="b"/>
        <c:majorGridlines/>
        <c:title>
          <c:tx>
            <c:rich>
              <a:bodyPr/>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Номер учащегося по списку</a:t>
                </a:r>
              </a:p>
            </c:rich>
          </c:tx>
        </c:title>
        <c:tickLblPos val="nextTo"/>
        <c:txPr>
          <a:bodyPr/>
          <a:lstStyle/>
          <a:p>
            <a:pPr>
              <a:defRPr>
                <a:latin typeface="Times New Roman" panose="02020603050405020304" pitchFamily="18" charset="0"/>
                <a:cs typeface="Times New Roman" panose="02020603050405020304" pitchFamily="18" charset="0"/>
              </a:defRPr>
            </a:pPr>
            <a:endParaRPr lang="ru-RU"/>
          </a:p>
        </c:txPr>
        <c:crossAx val="87476096"/>
        <c:crosses val="autoZero"/>
        <c:crossBetween val="midCat"/>
      </c:valAx>
      <c:valAx>
        <c:axId val="87476096"/>
        <c:scaling>
          <c:orientation val="minMax"/>
          <c:max val="1"/>
        </c:scaling>
        <c:axPos val="l"/>
        <c:majorGridlines/>
        <c:title>
          <c:tx>
            <c:rich>
              <a:bodyPr rot="-5400000" vert="horz"/>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Процент от максимального балла</a:t>
                </a:r>
              </a:p>
            </c:rich>
          </c:tx>
        </c:title>
        <c:numFmt formatCode="0%"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87474176"/>
        <c:crosses val="autoZero"/>
        <c:crossBetween val="midCat"/>
      </c:valAx>
    </c:plotArea>
    <c:legend>
      <c:legendPos val="b"/>
      <c:txPr>
        <a:bodyPr/>
        <a:lstStyle/>
        <a:p>
          <a:pPr>
            <a:defRPr>
              <a:latin typeface="Times New Roman" panose="02020603050405020304" pitchFamily="18" charset="0"/>
              <a:cs typeface="Times New Roman" panose="02020603050405020304" pitchFamily="18" charset="0"/>
            </a:defRPr>
          </a:pPr>
          <a:endParaRPr lang="ru-RU"/>
        </a:p>
      </c:txPr>
    </c:legend>
    <c:plotVisOnly val="1"/>
    <c:dispBlanksAs val="gap"/>
  </c:chart>
  <c:printSettings>
    <c:headerFooter/>
    <c:pageMargins b="0.75000000000000033" l="0.70000000000000029" r="0.70000000000000029" t="0.75000000000000033" header="0.30000000000000016" footer="0.30000000000000016"/>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Результаты выполнения ОСНОВНОЙ ЧАСТИ</a:t>
            </a:r>
            <a:r>
              <a:rPr lang="ru-RU" sz="1400" baseline="0">
                <a:latin typeface="Times New Roman" panose="02020603050405020304" pitchFamily="18" charset="0"/>
                <a:cs typeface="Times New Roman" panose="02020603050405020304" pitchFamily="18" charset="0"/>
              </a:rPr>
              <a:t> итоговой работы по математике</a:t>
            </a:r>
            <a:endParaRPr lang="ru-RU" sz="1400">
              <a:latin typeface="Times New Roman" panose="02020603050405020304" pitchFamily="18" charset="0"/>
              <a:cs typeface="Times New Roman" panose="02020603050405020304" pitchFamily="18" charset="0"/>
            </a:endParaRPr>
          </a:p>
        </c:rich>
      </c:tx>
    </c:title>
    <c:plotArea>
      <c:layout>
        <c:manualLayout>
          <c:layoutTarget val="inner"/>
          <c:xMode val="edge"/>
          <c:yMode val="edge"/>
          <c:x val="7.7275787431500154E-2"/>
          <c:y val="0.15224806201550398"/>
          <c:w val="0.90499362443418863"/>
          <c:h val="0.64006445705914705"/>
        </c:manualLayout>
      </c:layout>
      <c:scatterChart>
        <c:scatterStyle val="lineMarker"/>
        <c:ser>
          <c:idx val="0"/>
          <c:order val="0"/>
          <c:tx>
            <c:v>Ученик</c:v>
          </c:tx>
          <c:spPr>
            <a:ln w="28575">
              <a:noFill/>
            </a:ln>
          </c:spPr>
          <c:marker>
            <c:symbol val="circle"/>
            <c:size val="5"/>
          </c:marker>
          <c:dLbls>
            <c:txPr>
              <a:bodyPr/>
              <a:lstStyle/>
              <a:p>
                <a:pPr>
                  <a:defRPr>
                    <a:latin typeface="Times New Roman" panose="02020603050405020304" pitchFamily="18" charset="0"/>
                    <a:cs typeface="Times New Roman" panose="02020603050405020304" pitchFamily="18" charset="0"/>
                  </a:defRPr>
                </a:pPr>
                <a:endParaRPr lang="ru-RU"/>
              </a:p>
            </c:txPr>
            <c:dLblPos val="t"/>
            <c:showVal val="1"/>
          </c:dLbls>
          <c:xVal>
            <c:strRef>
              <c:f>Диаграмма_рез!$K$3:$K$42</c:f>
              <c:strCach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strCache>
            </c:strRef>
          </c:xVal>
          <c:yVal>
            <c:numRef>
              <c:f>Диаграмма_рез!$I$3:$I$43</c:f>
              <c:numCache>
                <c:formatCode>0%</c:formatCode>
                <c:ptCount val="41"/>
                <c:pt idx="0">
                  <c:v>0.73333333333333328</c:v>
                </c:pt>
                <c:pt idx="1">
                  <c:v>0.4</c:v>
                </c:pt>
                <c:pt idx="2">
                  <c:v>0.8666666666666667</c:v>
                </c:pt>
                <c:pt idx="3">
                  <c:v>0.66666666666666663</c:v>
                </c:pt>
                <c:pt idx="4">
                  <c:v>0.93333333333333335</c:v>
                </c:pt>
                <c:pt idx="5">
                  <c:v>0</c:v>
                </c:pt>
                <c:pt idx="6">
                  <c:v>0.6</c:v>
                </c:pt>
                <c:pt idx="7">
                  <c:v>0.66666666666666663</c:v>
                </c:pt>
                <c:pt idx="8">
                  <c:v>0.8666666666666667</c:v>
                </c:pt>
                <c:pt idx="9">
                  <c:v>0.73333333333333328</c:v>
                </c:pt>
                <c:pt idx="10">
                  <c:v>0.6</c:v>
                </c:pt>
                <c:pt idx="11">
                  <c:v>0.53333333333333333</c:v>
                </c:pt>
                <c:pt idx="12">
                  <c:v>0.93333333333333335</c:v>
                </c:pt>
                <c:pt idx="13">
                  <c:v>1</c:v>
                </c:pt>
                <c:pt idx="14">
                  <c:v>0.6</c:v>
                </c:pt>
                <c:pt idx="15">
                  <c:v>0.4</c:v>
                </c:pt>
                <c:pt idx="16">
                  <c:v>0.53333333333333333</c:v>
                </c:pt>
                <c:pt idx="17">
                  <c:v>0.8666666666666667</c:v>
                </c:pt>
                <c:pt idx="18">
                  <c:v>1</c:v>
                </c:pt>
                <c:pt idx="19">
                  <c:v>0</c:v>
                </c:pt>
                <c:pt idx="20">
                  <c:v>0.8</c:v>
                </c:pt>
                <c:pt idx="21">
                  <c:v>0.6</c:v>
                </c:pt>
                <c:pt idx="22">
                  <c:v>0.6</c:v>
                </c:pt>
                <c:pt idx="23">
                  <c:v>0.53333333333333333</c:v>
                </c:pt>
                <c:pt idx="24">
                  <c:v>0.66666666666666663</c:v>
                </c:pt>
                <c:pt idx="25">
                  <c:v>0.26666666666666666</c:v>
                </c:pt>
                <c:pt idx="26">
                  <c:v>0.73333333333333328</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numCache>
            </c:numRef>
          </c:yVal>
        </c:ser>
        <c:axId val="87924736"/>
        <c:axId val="87926656"/>
      </c:scatterChart>
      <c:scatterChart>
        <c:scatterStyle val="smoothMarker"/>
        <c:ser>
          <c:idx val="1"/>
          <c:order val="1"/>
          <c:tx>
            <c:strRef>
              <c:f>Диаграмма_рез!$A$3</c:f>
              <c:strCache>
                <c:ptCount val="1"/>
                <c:pt idx="0">
                  <c:v>Средняя успешность выполнения заданий основной части</c:v>
                </c:pt>
              </c:strCache>
            </c:strRef>
          </c:tx>
          <c:marker>
            <c:symbol val="none"/>
          </c:marker>
          <c:xVal>
            <c:strRef>
              <c:f>Диаграмма_рез!$K$3:$K$42</c:f>
              <c:strCach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strCache>
            </c:strRef>
          </c:xVal>
          <c:yVal>
            <c:numRef>
              <c:f>Диаграмма_рез!$G$3:$G$42</c:f>
              <c:numCache>
                <c:formatCode>0%</c:formatCode>
                <c:ptCount val="40"/>
                <c:pt idx="0">
                  <c:v>0.62962962962962965</c:v>
                </c:pt>
                <c:pt idx="1">
                  <c:v>0.62962962962962965</c:v>
                </c:pt>
                <c:pt idx="2">
                  <c:v>0.62962962962962965</c:v>
                </c:pt>
                <c:pt idx="3">
                  <c:v>0.62962962962962965</c:v>
                </c:pt>
                <c:pt idx="4">
                  <c:v>0.62962962962962965</c:v>
                </c:pt>
                <c:pt idx="5">
                  <c:v>0.62962962962962965</c:v>
                </c:pt>
                <c:pt idx="6">
                  <c:v>0.62962962962962965</c:v>
                </c:pt>
                <c:pt idx="7">
                  <c:v>0.62962962962962965</c:v>
                </c:pt>
                <c:pt idx="8">
                  <c:v>0.62962962962962965</c:v>
                </c:pt>
                <c:pt idx="9">
                  <c:v>0.62962962962962965</c:v>
                </c:pt>
                <c:pt idx="10">
                  <c:v>0.62962962962962965</c:v>
                </c:pt>
                <c:pt idx="11">
                  <c:v>0.62962962962962965</c:v>
                </c:pt>
                <c:pt idx="12">
                  <c:v>0.62962962962962965</c:v>
                </c:pt>
                <c:pt idx="13">
                  <c:v>0.62962962962962965</c:v>
                </c:pt>
                <c:pt idx="14">
                  <c:v>0.62962962962962965</c:v>
                </c:pt>
                <c:pt idx="15">
                  <c:v>0.62962962962962965</c:v>
                </c:pt>
                <c:pt idx="16">
                  <c:v>0.62962962962962965</c:v>
                </c:pt>
                <c:pt idx="17">
                  <c:v>0.62962962962962965</c:v>
                </c:pt>
                <c:pt idx="18">
                  <c:v>0.62962962962962965</c:v>
                </c:pt>
                <c:pt idx="19">
                  <c:v>0.62962962962962965</c:v>
                </c:pt>
                <c:pt idx="20">
                  <c:v>0.62962962962962965</c:v>
                </c:pt>
                <c:pt idx="21">
                  <c:v>0.62962962962962965</c:v>
                </c:pt>
                <c:pt idx="22">
                  <c:v>0.62962962962962965</c:v>
                </c:pt>
                <c:pt idx="23">
                  <c:v>0.62962962962962965</c:v>
                </c:pt>
                <c:pt idx="24">
                  <c:v>0.62962962962962965</c:v>
                </c:pt>
                <c:pt idx="25">
                  <c:v>0.62962962962962965</c:v>
                </c:pt>
                <c:pt idx="26">
                  <c:v>0.62962962962962965</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numCache>
            </c:numRef>
          </c:yVal>
          <c:smooth val="1"/>
        </c:ser>
        <c:axId val="87924736"/>
        <c:axId val="87926656"/>
      </c:scatterChart>
      <c:valAx>
        <c:axId val="87924736"/>
        <c:scaling>
          <c:orientation val="minMax"/>
        </c:scaling>
        <c:axPos val="b"/>
        <c:majorGridlines/>
        <c:title>
          <c:tx>
            <c:rich>
              <a:bodyPr/>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Номер учащегося по списку</a:t>
                </a:r>
              </a:p>
            </c:rich>
          </c:tx>
        </c:title>
        <c:tickLblPos val="nextTo"/>
        <c:txPr>
          <a:bodyPr/>
          <a:lstStyle/>
          <a:p>
            <a:pPr>
              <a:defRPr>
                <a:latin typeface="Times New Roman" panose="02020603050405020304" pitchFamily="18" charset="0"/>
                <a:cs typeface="Times New Roman" panose="02020603050405020304" pitchFamily="18" charset="0"/>
              </a:defRPr>
            </a:pPr>
            <a:endParaRPr lang="ru-RU"/>
          </a:p>
        </c:txPr>
        <c:crossAx val="87926656"/>
        <c:crosses val="autoZero"/>
        <c:crossBetween val="midCat"/>
      </c:valAx>
      <c:valAx>
        <c:axId val="87926656"/>
        <c:scaling>
          <c:orientation val="minMax"/>
          <c:max val="1"/>
        </c:scaling>
        <c:axPos val="l"/>
        <c:majorGridlines/>
        <c:title>
          <c:tx>
            <c:rich>
              <a:bodyPr rot="-5400000" vert="horz"/>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Процент от максимального балла</a:t>
                </a:r>
              </a:p>
            </c:rich>
          </c:tx>
        </c:title>
        <c:numFmt formatCode="0%"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87924736"/>
        <c:crosses val="autoZero"/>
        <c:crossBetween val="midCat"/>
      </c:valAx>
    </c:plotArea>
    <c:legend>
      <c:legendPos val="b"/>
      <c:txPr>
        <a:bodyPr/>
        <a:lstStyle/>
        <a:p>
          <a:pPr>
            <a:defRPr>
              <a:latin typeface="Times New Roman" panose="02020603050405020304" pitchFamily="18" charset="0"/>
              <a:cs typeface="Times New Roman" panose="02020603050405020304" pitchFamily="18" charset="0"/>
            </a:defRPr>
          </a:pPr>
          <a:endParaRPr lang="ru-RU"/>
        </a:p>
      </c:txPr>
    </c:legend>
    <c:plotVisOnly val="1"/>
    <c:dispBlanksAs val="gap"/>
  </c:chart>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Результаты выполнения ДОПОЛНИТЕЛЬНОЙ ЧАСТИ итоговой работы по математике</a:t>
            </a:r>
          </a:p>
        </c:rich>
      </c:tx>
    </c:title>
    <c:plotArea>
      <c:layout>
        <c:manualLayout>
          <c:layoutTarget val="inner"/>
          <c:xMode val="edge"/>
          <c:yMode val="edge"/>
          <c:x val="9.2214256017239496E-2"/>
          <c:y val="0.19446832306202824"/>
          <c:w val="0.8866275902078411"/>
          <c:h val="0.59943460171596474"/>
        </c:manualLayout>
      </c:layout>
      <c:scatterChart>
        <c:scatterStyle val="lineMarker"/>
        <c:ser>
          <c:idx val="0"/>
          <c:order val="0"/>
          <c:tx>
            <c:v>Ученик</c:v>
          </c:tx>
          <c:spPr>
            <a:ln w="28575">
              <a:noFill/>
            </a:ln>
          </c:spPr>
          <c:marker>
            <c:symbol val="circle"/>
            <c:size val="5"/>
          </c:marker>
          <c:dLbls>
            <c:txPr>
              <a:bodyPr/>
              <a:lstStyle/>
              <a:p>
                <a:pPr>
                  <a:defRPr>
                    <a:latin typeface="Times New Roman" panose="02020603050405020304" pitchFamily="18" charset="0"/>
                    <a:cs typeface="Times New Roman" panose="02020603050405020304" pitchFamily="18" charset="0"/>
                  </a:defRPr>
                </a:pPr>
                <a:endParaRPr lang="ru-RU"/>
              </a:p>
            </c:txPr>
            <c:dLblPos val="t"/>
            <c:showVal val="1"/>
          </c:dLbls>
          <c:xVal>
            <c:strRef>
              <c:f>Диаграмма_рез!$K$3:$K$42</c:f>
              <c:strCach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strCache>
            </c:strRef>
          </c:xVal>
          <c:yVal>
            <c:numRef>
              <c:f>Диаграмма_рез!$J$3:$J$42</c:f>
              <c:numCache>
                <c:formatCode>0%</c:formatCode>
                <c:ptCount val="40"/>
                <c:pt idx="0">
                  <c:v>1</c:v>
                </c:pt>
                <c:pt idx="1">
                  <c:v>0</c:v>
                </c:pt>
                <c:pt idx="2">
                  <c:v>1</c:v>
                </c:pt>
                <c:pt idx="3">
                  <c:v>0.8571428571428571</c:v>
                </c:pt>
                <c:pt idx="4">
                  <c:v>0.5714285714285714</c:v>
                </c:pt>
                <c:pt idx="5">
                  <c:v>0</c:v>
                </c:pt>
                <c:pt idx="6">
                  <c:v>0.7142857142857143</c:v>
                </c:pt>
                <c:pt idx="7">
                  <c:v>0.8571428571428571</c:v>
                </c:pt>
                <c:pt idx="8">
                  <c:v>1</c:v>
                </c:pt>
                <c:pt idx="9">
                  <c:v>0.5714285714285714</c:v>
                </c:pt>
                <c:pt idx="10">
                  <c:v>0.5714285714285714</c:v>
                </c:pt>
                <c:pt idx="11">
                  <c:v>0.42857142857142855</c:v>
                </c:pt>
                <c:pt idx="12">
                  <c:v>1</c:v>
                </c:pt>
                <c:pt idx="13">
                  <c:v>1</c:v>
                </c:pt>
                <c:pt idx="14">
                  <c:v>0.8571428571428571</c:v>
                </c:pt>
                <c:pt idx="15">
                  <c:v>0.8571428571428571</c:v>
                </c:pt>
                <c:pt idx="16">
                  <c:v>0</c:v>
                </c:pt>
                <c:pt idx="17">
                  <c:v>1</c:v>
                </c:pt>
                <c:pt idx="18">
                  <c:v>0.8571428571428571</c:v>
                </c:pt>
                <c:pt idx="19">
                  <c:v>0</c:v>
                </c:pt>
                <c:pt idx="20">
                  <c:v>0.8571428571428571</c:v>
                </c:pt>
                <c:pt idx="21">
                  <c:v>0.42857142857142855</c:v>
                </c:pt>
                <c:pt idx="22">
                  <c:v>0.8571428571428571</c:v>
                </c:pt>
                <c:pt idx="23">
                  <c:v>0</c:v>
                </c:pt>
                <c:pt idx="24">
                  <c:v>0.5714285714285714</c:v>
                </c:pt>
                <c:pt idx="25">
                  <c:v>0.14285714285714285</c:v>
                </c:pt>
                <c:pt idx="26">
                  <c:v>1</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numCache>
            </c:numRef>
          </c:yVal>
        </c:ser>
        <c:axId val="89878528"/>
        <c:axId val="89880448"/>
      </c:scatterChart>
      <c:scatterChart>
        <c:scatterStyle val="smoothMarker"/>
        <c:ser>
          <c:idx val="1"/>
          <c:order val="1"/>
          <c:tx>
            <c:strRef>
              <c:f>Диаграмма_рез!$A$4</c:f>
              <c:strCache>
                <c:ptCount val="1"/>
                <c:pt idx="0">
                  <c:v>Средняя успешность выполнения заданий дополнительной части</c:v>
                </c:pt>
              </c:strCache>
            </c:strRef>
          </c:tx>
          <c:marker>
            <c:symbol val="none"/>
          </c:marker>
          <c:xVal>
            <c:strRef>
              <c:f>Диаграмма_рез!$K$3:$K$42</c:f>
              <c:strCach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strCache>
            </c:strRef>
          </c:xVal>
          <c:yVal>
            <c:numRef>
              <c:f>Диаграмма_рез!$G$3:$G$43</c:f>
              <c:numCache>
                <c:formatCode>0%</c:formatCode>
                <c:ptCount val="41"/>
                <c:pt idx="0">
                  <c:v>0.62962962962962965</c:v>
                </c:pt>
                <c:pt idx="1">
                  <c:v>0.62962962962962965</c:v>
                </c:pt>
                <c:pt idx="2">
                  <c:v>0.62962962962962965</c:v>
                </c:pt>
                <c:pt idx="3">
                  <c:v>0.62962962962962965</c:v>
                </c:pt>
                <c:pt idx="4">
                  <c:v>0.62962962962962965</c:v>
                </c:pt>
                <c:pt idx="5">
                  <c:v>0.62962962962962965</c:v>
                </c:pt>
                <c:pt idx="6">
                  <c:v>0.62962962962962965</c:v>
                </c:pt>
                <c:pt idx="7">
                  <c:v>0.62962962962962965</c:v>
                </c:pt>
                <c:pt idx="8">
                  <c:v>0.62962962962962965</c:v>
                </c:pt>
                <c:pt idx="9">
                  <c:v>0.62962962962962965</c:v>
                </c:pt>
                <c:pt idx="10">
                  <c:v>0.62962962962962965</c:v>
                </c:pt>
                <c:pt idx="11">
                  <c:v>0.62962962962962965</c:v>
                </c:pt>
                <c:pt idx="12">
                  <c:v>0.62962962962962965</c:v>
                </c:pt>
                <c:pt idx="13">
                  <c:v>0.62962962962962965</c:v>
                </c:pt>
                <c:pt idx="14">
                  <c:v>0.62962962962962965</c:v>
                </c:pt>
                <c:pt idx="15">
                  <c:v>0.62962962962962965</c:v>
                </c:pt>
                <c:pt idx="16">
                  <c:v>0.62962962962962965</c:v>
                </c:pt>
                <c:pt idx="17">
                  <c:v>0.62962962962962965</c:v>
                </c:pt>
                <c:pt idx="18">
                  <c:v>0.62962962962962965</c:v>
                </c:pt>
                <c:pt idx="19">
                  <c:v>0.62962962962962965</c:v>
                </c:pt>
                <c:pt idx="20">
                  <c:v>0.62962962962962965</c:v>
                </c:pt>
                <c:pt idx="21">
                  <c:v>0.62962962962962965</c:v>
                </c:pt>
                <c:pt idx="22">
                  <c:v>0.62962962962962965</c:v>
                </c:pt>
                <c:pt idx="23">
                  <c:v>0.62962962962962965</c:v>
                </c:pt>
                <c:pt idx="24">
                  <c:v>0.62962962962962965</c:v>
                </c:pt>
                <c:pt idx="25">
                  <c:v>0.62962962962962965</c:v>
                </c:pt>
                <c:pt idx="26">
                  <c:v>0.62962962962962965</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numCache>
            </c:numRef>
          </c:yVal>
          <c:smooth val="1"/>
        </c:ser>
        <c:axId val="89878528"/>
        <c:axId val="89880448"/>
      </c:scatterChart>
      <c:valAx>
        <c:axId val="89878528"/>
        <c:scaling>
          <c:orientation val="minMax"/>
        </c:scaling>
        <c:axPos val="b"/>
        <c:majorGridlines/>
        <c:title>
          <c:tx>
            <c:rich>
              <a:bodyPr/>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Номер учащегося по списку</a:t>
                </a:r>
              </a:p>
            </c:rich>
          </c:tx>
        </c:title>
        <c:tickLblPos val="nextTo"/>
        <c:txPr>
          <a:bodyPr/>
          <a:lstStyle/>
          <a:p>
            <a:pPr>
              <a:defRPr>
                <a:latin typeface="Times New Roman" panose="02020603050405020304" pitchFamily="18" charset="0"/>
                <a:cs typeface="Times New Roman" panose="02020603050405020304" pitchFamily="18" charset="0"/>
              </a:defRPr>
            </a:pPr>
            <a:endParaRPr lang="ru-RU"/>
          </a:p>
        </c:txPr>
        <c:crossAx val="89880448"/>
        <c:crosses val="autoZero"/>
        <c:crossBetween val="midCat"/>
      </c:valAx>
      <c:valAx>
        <c:axId val="89880448"/>
        <c:scaling>
          <c:orientation val="minMax"/>
          <c:max val="1"/>
        </c:scaling>
        <c:axPos val="l"/>
        <c:majorGridlines/>
        <c:title>
          <c:tx>
            <c:rich>
              <a:bodyPr rot="-5400000" vert="horz"/>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Процент от максимального балла</a:t>
                </a:r>
              </a:p>
            </c:rich>
          </c:tx>
        </c:title>
        <c:numFmt formatCode="0%"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89878528"/>
        <c:crosses val="autoZero"/>
        <c:crossBetween val="midCat"/>
      </c:valAx>
    </c:plotArea>
    <c:legend>
      <c:legendPos val="b"/>
      <c:txPr>
        <a:bodyPr/>
        <a:lstStyle/>
        <a:p>
          <a:pPr>
            <a:defRPr>
              <a:latin typeface="Times New Roman" panose="02020603050405020304" pitchFamily="18" charset="0"/>
              <a:cs typeface="Times New Roman" panose="02020603050405020304" pitchFamily="18" charset="0"/>
            </a:defRPr>
          </a:pPr>
          <a:endParaRPr lang="ru-RU"/>
        </a:p>
      </c:txPr>
    </c:legend>
    <c:plotVisOnly val="1"/>
    <c:dispBlanksAs val="gap"/>
  </c:chart>
  <c:printSettings>
    <c:headerFooter/>
    <c:pageMargins b="0.75000000000000033" l="0.70000000000000029" r="0.70000000000000029" t="0.75000000000000033" header="0.30000000000000016" footer="0.30000000000000016"/>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Результаты выполнения итоговой работы по</a:t>
            </a:r>
            <a:r>
              <a:rPr lang="ru-RU" sz="1400" baseline="0">
                <a:latin typeface="Times New Roman" panose="02020603050405020304" pitchFamily="18" charset="0"/>
                <a:cs typeface="Times New Roman" panose="02020603050405020304" pitchFamily="18" charset="0"/>
              </a:rPr>
              <a:t> математике</a:t>
            </a:r>
            <a:endParaRPr lang="ru-RU" sz="1400">
              <a:latin typeface="Times New Roman" panose="02020603050405020304" pitchFamily="18" charset="0"/>
              <a:cs typeface="Times New Roman" panose="02020603050405020304" pitchFamily="18" charset="0"/>
            </a:endParaRPr>
          </a:p>
        </c:rich>
      </c:tx>
    </c:title>
    <c:plotArea>
      <c:layout/>
      <c:scatterChart>
        <c:scatterStyle val="lineMarker"/>
        <c:ser>
          <c:idx val="0"/>
          <c:order val="2"/>
          <c:tx>
            <c:strRef>
              <c:f>Диаграмма_рез!$A$5</c:f>
              <c:strCache>
                <c:ptCount val="1"/>
                <c:pt idx="0">
                  <c:v>Ученик</c:v>
                </c:pt>
              </c:strCache>
            </c:strRef>
          </c:tx>
          <c:spPr>
            <a:ln w="28575">
              <a:noFill/>
            </a:ln>
          </c:spPr>
          <c:marker>
            <c:symbol val="circle"/>
            <c:size val="5"/>
          </c:marker>
          <c:xVal>
            <c:numRef>
              <c:f>Диаграмма_рез!$I$3:$I$42</c:f>
              <c:numCache>
                <c:formatCode>0%</c:formatCode>
                <c:ptCount val="40"/>
                <c:pt idx="0">
                  <c:v>0.73333333333333328</c:v>
                </c:pt>
                <c:pt idx="1">
                  <c:v>0.4</c:v>
                </c:pt>
                <c:pt idx="2">
                  <c:v>0.8666666666666667</c:v>
                </c:pt>
                <c:pt idx="3">
                  <c:v>0.66666666666666663</c:v>
                </c:pt>
                <c:pt idx="4">
                  <c:v>0.93333333333333335</c:v>
                </c:pt>
                <c:pt idx="5">
                  <c:v>0</c:v>
                </c:pt>
                <c:pt idx="6">
                  <c:v>0.6</c:v>
                </c:pt>
                <c:pt idx="7">
                  <c:v>0.66666666666666663</c:v>
                </c:pt>
                <c:pt idx="8">
                  <c:v>0.8666666666666667</c:v>
                </c:pt>
                <c:pt idx="9">
                  <c:v>0.73333333333333328</c:v>
                </c:pt>
                <c:pt idx="10">
                  <c:v>0.6</c:v>
                </c:pt>
                <c:pt idx="11">
                  <c:v>0.53333333333333333</c:v>
                </c:pt>
                <c:pt idx="12">
                  <c:v>0.93333333333333335</c:v>
                </c:pt>
                <c:pt idx="13">
                  <c:v>1</c:v>
                </c:pt>
                <c:pt idx="14">
                  <c:v>0.6</c:v>
                </c:pt>
                <c:pt idx="15">
                  <c:v>0.4</c:v>
                </c:pt>
                <c:pt idx="16">
                  <c:v>0.53333333333333333</c:v>
                </c:pt>
                <c:pt idx="17">
                  <c:v>0.8666666666666667</c:v>
                </c:pt>
                <c:pt idx="18">
                  <c:v>1</c:v>
                </c:pt>
                <c:pt idx="19">
                  <c:v>0</c:v>
                </c:pt>
                <c:pt idx="20">
                  <c:v>0.8</c:v>
                </c:pt>
                <c:pt idx="21">
                  <c:v>0.6</c:v>
                </c:pt>
                <c:pt idx="22">
                  <c:v>0.6</c:v>
                </c:pt>
                <c:pt idx="23">
                  <c:v>0.53333333333333333</c:v>
                </c:pt>
                <c:pt idx="24">
                  <c:v>0.66666666666666663</c:v>
                </c:pt>
                <c:pt idx="25">
                  <c:v>0.26666666666666666</c:v>
                </c:pt>
                <c:pt idx="26">
                  <c:v>0.73333333333333328</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numCache>
            </c:numRef>
          </c:xVal>
          <c:yVal>
            <c:numRef>
              <c:f>Диаграмма_рез!$J$3:$J$42</c:f>
              <c:numCache>
                <c:formatCode>0%</c:formatCode>
                <c:ptCount val="40"/>
                <c:pt idx="0">
                  <c:v>1</c:v>
                </c:pt>
                <c:pt idx="1">
                  <c:v>0</c:v>
                </c:pt>
                <c:pt idx="2">
                  <c:v>1</c:v>
                </c:pt>
                <c:pt idx="3">
                  <c:v>0.8571428571428571</c:v>
                </c:pt>
                <c:pt idx="4">
                  <c:v>0.5714285714285714</c:v>
                </c:pt>
                <c:pt idx="5">
                  <c:v>0</c:v>
                </c:pt>
                <c:pt idx="6">
                  <c:v>0.7142857142857143</c:v>
                </c:pt>
                <c:pt idx="7">
                  <c:v>0.8571428571428571</c:v>
                </c:pt>
                <c:pt idx="8">
                  <c:v>1</c:v>
                </c:pt>
                <c:pt idx="9">
                  <c:v>0.5714285714285714</c:v>
                </c:pt>
                <c:pt idx="10">
                  <c:v>0.5714285714285714</c:v>
                </c:pt>
                <c:pt idx="11">
                  <c:v>0.42857142857142855</c:v>
                </c:pt>
                <c:pt idx="12">
                  <c:v>1</c:v>
                </c:pt>
                <c:pt idx="13">
                  <c:v>1</c:v>
                </c:pt>
                <c:pt idx="14">
                  <c:v>0.8571428571428571</c:v>
                </c:pt>
                <c:pt idx="15">
                  <c:v>0.8571428571428571</c:v>
                </c:pt>
                <c:pt idx="16">
                  <c:v>0</c:v>
                </c:pt>
                <c:pt idx="17">
                  <c:v>1</c:v>
                </c:pt>
                <c:pt idx="18">
                  <c:v>0.8571428571428571</c:v>
                </c:pt>
                <c:pt idx="19">
                  <c:v>0</c:v>
                </c:pt>
                <c:pt idx="20">
                  <c:v>0.8571428571428571</c:v>
                </c:pt>
                <c:pt idx="21">
                  <c:v>0.42857142857142855</c:v>
                </c:pt>
                <c:pt idx="22">
                  <c:v>0.8571428571428571</c:v>
                </c:pt>
                <c:pt idx="23">
                  <c:v>0</c:v>
                </c:pt>
                <c:pt idx="24">
                  <c:v>0.5714285714285714</c:v>
                </c:pt>
                <c:pt idx="25">
                  <c:v>0.14285714285714285</c:v>
                </c:pt>
                <c:pt idx="26">
                  <c:v>1</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numCache>
            </c:numRef>
          </c:yVal>
        </c:ser>
        <c:axId val="89953024"/>
        <c:axId val="89954944"/>
      </c:scatterChart>
      <c:scatterChart>
        <c:scatterStyle val="smoothMarker"/>
        <c:ser>
          <c:idx val="1"/>
          <c:order val="0"/>
          <c:tx>
            <c:strRef>
              <c:f>Диаграмма_рез!$A$3</c:f>
              <c:strCache>
                <c:ptCount val="1"/>
                <c:pt idx="0">
                  <c:v>Средняя успешность выполнения заданий основной части</c:v>
                </c:pt>
              </c:strCache>
            </c:strRef>
          </c:tx>
          <c:spPr>
            <a:ln w="15875">
              <a:solidFill>
                <a:schemeClr val="tx1"/>
              </a:solidFill>
              <a:prstDash val="sysDash"/>
            </a:ln>
          </c:spPr>
          <c:marker>
            <c:symbol val="none"/>
          </c:marker>
          <c:xVal>
            <c:numRef>
              <c:f>Диаграмма_рез!$B$3:$B$43</c:f>
              <c:numCache>
                <c:formatCode>0.0%</c:formatCode>
                <c:ptCount val="41"/>
                <c:pt idx="0" formatCode="0%">
                  <c:v>0</c:v>
                </c:pt>
                <c:pt idx="1">
                  <c:v>2.5000000000000001E-2</c:v>
                </c:pt>
                <c:pt idx="2" formatCode="0%">
                  <c:v>0.05</c:v>
                </c:pt>
                <c:pt idx="3">
                  <c:v>7.4999999999999997E-2</c:v>
                </c:pt>
                <c:pt idx="4" formatCode="0%">
                  <c:v>0.1</c:v>
                </c:pt>
                <c:pt idx="5">
                  <c:v>0.125</c:v>
                </c:pt>
                <c:pt idx="6" formatCode="0%">
                  <c:v>0.15</c:v>
                </c:pt>
                <c:pt idx="7">
                  <c:v>0.17499999999999999</c:v>
                </c:pt>
                <c:pt idx="8" formatCode="0%">
                  <c:v>0.2</c:v>
                </c:pt>
                <c:pt idx="9">
                  <c:v>0.22500000000000001</c:v>
                </c:pt>
                <c:pt idx="10" formatCode="0%">
                  <c:v>0.25</c:v>
                </c:pt>
                <c:pt idx="11">
                  <c:v>0.27500000000000002</c:v>
                </c:pt>
                <c:pt idx="12" formatCode="0%">
                  <c:v>0.3</c:v>
                </c:pt>
                <c:pt idx="13">
                  <c:v>0.32500000000000001</c:v>
                </c:pt>
                <c:pt idx="14" formatCode="0%">
                  <c:v>0.35</c:v>
                </c:pt>
                <c:pt idx="15">
                  <c:v>0.375</c:v>
                </c:pt>
                <c:pt idx="16" formatCode="0%">
                  <c:v>0.4</c:v>
                </c:pt>
                <c:pt idx="17">
                  <c:v>0.42499999999999999</c:v>
                </c:pt>
                <c:pt idx="18" formatCode="0%">
                  <c:v>0.45</c:v>
                </c:pt>
                <c:pt idx="19">
                  <c:v>0.47499999999999998</c:v>
                </c:pt>
                <c:pt idx="20" formatCode="0%">
                  <c:v>0.5</c:v>
                </c:pt>
                <c:pt idx="21">
                  <c:v>0.52500000000000002</c:v>
                </c:pt>
                <c:pt idx="22" formatCode="0%">
                  <c:v>0.55000000000000004</c:v>
                </c:pt>
                <c:pt idx="23">
                  <c:v>0.57499999999999996</c:v>
                </c:pt>
                <c:pt idx="24" formatCode="0%">
                  <c:v>0.6</c:v>
                </c:pt>
                <c:pt idx="25">
                  <c:v>0.625</c:v>
                </c:pt>
                <c:pt idx="26" formatCode="0%">
                  <c:v>0.65</c:v>
                </c:pt>
                <c:pt idx="27">
                  <c:v>0.67500000000000004</c:v>
                </c:pt>
                <c:pt idx="28" formatCode="0%">
                  <c:v>0.7</c:v>
                </c:pt>
                <c:pt idx="29">
                  <c:v>0.72499999999999998</c:v>
                </c:pt>
                <c:pt idx="30" formatCode="0%">
                  <c:v>0.75</c:v>
                </c:pt>
                <c:pt idx="31">
                  <c:v>0.77500000000000002</c:v>
                </c:pt>
                <c:pt idx="32" formatCode="0%">
                  <c:v>0.8</c:v>
                </c:pt>
                <c:pt idx="33">
                  <c:v>0.82499999999999996</c:v>
                </c:pt>
                <c:pt idx="34" formatCode="0%">
                  <c:v>0.85</c:v>
                </c:pt>
                <c:pt idx="35">
                  <c:v>0.875</c:v>
                </c:pt>
                <c:pt idx="36" formatCode="0%">
                  <c:v>0.9</c:v>
                </c:pt>
                <c:pt idx="37">
                  <c:v>0.92500000000000004</c:v>
                </c:pt>
                <c:pt idx="38" formatCode="0%">
                  <c:v>0.95</c:v>
                </c:pt>
                <c:pt idx="39">
                  <c:v>0.97499999999999998</c:v>
                </c:pt>
                <c:pt idx="40" formatCode="0%">
                  <c:v>1</c:v>
                </c:pt>
              </c:numCache>
            </c:numRef>
          </c:xVal>
          <c:yVal>
            <c:numRef>
              <c:f>Диаграмма_рез!$C$3:$C$43</c:f>
              <c:numCache>
                <c:formatCode>0%</c:formatCode>
                <c:ptCount val="41"/>
                <c:pt idx="0">
                  <c:v>0.63456790123456785</c:v>
                </c:pt>
                <c:pt idx="1">
                  <c:v>0.63456790123456785</c:v>
                </c:pt>
                <c:pt idx="2">
                  <c:v>0.63456790123456785</c:v>
                </c:pt>
                <c:pt idx="3">
                  <c:v>0.63456790123456785</c:v>
                </c:pt>
                <c:pt idx="4">
                  <c:v>0.63456790123456785</c:v>
                </c:pt>
                <c:pt idx="5">
                  <c:v>0.63456790123456785</c:v>
                </c:pt>
                <c:pt idx="6">
                  <c:v>0.63456790123456785</c:v>
                </c:pt>
                <c:pt idx="7">
                  <c:v>0.63456790123456785</c:v>
                </c:pt>
                <c:pt idx="8">
                  <c:v>0.63456790123456785</c:v>
                </c:pt>
                <c:pt idx="9">
                  <c:v>0.63456790123456785</c:v>
                </c:pt>
                <c:pt idx="10">
                  <c:v>0.63456790123456785</c:v>
                </c:pt>
                <c:pt idx="11">
                  <c:v>0.63456790123456785</c:v>
                </c:pt>
                <c:pt idx="12">
                  <c:v>0.63456790123456785</c:v>
                </c:pt>
                <c:pt idx="13">
                  <c:v>0.63456790123456785</c:v>
                </c:pt>
                <c:pt idx="14">
                  <c:v>0.63456790123456785</c:v>
                </c:pt>
                <c:pt idx="15">
                  <c:v>0.63456790123456785</c:v>
                </c:pt>
                <c:pt idx="16">
                  <c:v>0.63456790123456785</c:v>
                </c:pt>
                <c:pt idx="17">
                  <c:v>0.63456790123456785</c:v>
                </c:pt>
                <c:pt idx="18">
                  <c:v>0.63456790123456785</c:v>
                </c:pt>
                <c:pt idx="19">
                  <c:v>0.63456790123456785</c:v>
                </c:pt>
                <c:pt idx="20">
                  <c:v>0.63456790123456785</c:v>
                </c:pt>
                <c:pt idx="21">
                  <c:v>0.63456790123456785</c:v>
                </c:pt>
                <c:pt idx="22">
                  <c:v>0.63456790123456785</c:v>
                </c:pt>
                <c:pt idx="23">
                  <c:v>0.63456790123456785</c:v>
                </c:pt>
                <c:pt idx="24">
                  <c:v>0.63456790123456785</c:v>
                </c:pt>
                <c:pt idx="25">
                  <c:v>0.63456790123456785</c:v>
                </c:pt>
                <c:pt idx="26">
                  <c:v>0.63456790123456785</c:v>
                </c:pt>
                <c:pt idx="27">
                  <c:v>0.63456790123456785</c:v>
                </c:pt>
                <c:pt idx="28">
                  <c:v>0.63456790123456785</c:v>
                </c:pt>
                <c:pt idx="29">
                  <c:v>0.63456790123456785</c:v>
                </c:pt>
                <c:pt idx="30">
                  <c:v>0.63456790123456785</c:v>
                </c:pt>
                <c:pt idx="31">
                  <c:v>0.63456790123456785</c:v>
                </c:pt>
                <c:pt idx="32">
                  <c:v>0.63456790123456785</c:v>
                </c:pt>
                <c:pt idx="33">
                  <c:v>0.63456790123456785</c:v>
                </c:pt>
                <c:pt idx="34">
                  <c:v>0.63456790123456785</c:v>
                </c:pt>
                <c:pt idx="35">
                  <c:v>0.63456790123456785</c:v>
                </c:pt>
                <c:pt idx="36">
                  <c:v>0.63456790123456785</c:v>
                </c:pt>
                <c:pt idx="37">
                  <c:v>0.63456790123456785</c:v>
                </c:pt>
                <c:pt idx="38">
                  <c:v>0.63456790123456785</c:v>
                </c:pt>
                <c:pt idx="39">
                  <c:v>0.63456790123456785</c:v>
                </c:pt>
                <c:pt idx="40">
                  <c:v>0.63456790123456785</c:v>
                </c:pt>
              </c:numCache>
            </c:numRef>
          </c:yVal>
          <c:smooth val="1"/>
        </c:ser>
        <c:ser>
          <c:idx val="2"/>
          <c:order val="1"/>
          <c:tx>
            <c:strRef>
              <c:f>Диаграмма_рез!$A$4</c:f>
              <c:strCache>
                <c:ptCount val="1"/>
                <c:pt idx="0">
                  <c:v>Средняя успешность выполнения заданий дополнительной части</c:v>
                </c:pt>
              </c:strCache>
            </c:strRef>
          </c:tx>
          <c:spPr>
            <a:ln w="15875">
              <a:solidFill>
                <a:schemeClr val="tx1"/>
              </a:solidFill>
              <a:prstDash val="dashDot"/>
            </a:ln>
          </c:spPr>
          <c:marker>
            <c:symbol val="none"/>
          </c:marker>
          <c:xVal>
            <c:numRef>
              <c:f>Диаграмма_рез!$D$3:$D$43</c:f>
              <c:numCache>
                <c:formatCode>0%</c:formatCode>
                <c:ptCount val="41"/>
                <c:pt idx="0">
                  <c:v>0.62962962962962965</c:v>
                </c:pt>
                <c:pt idx="1">
                  <c:v>0.62962962962962965</c:v>
                </c:pt>
                <c:pt idx="2">
                  <c:v>0.62962962962962965</c:v>
                </c:pt>
                <c:pt idx="3">
                  <c:v>0.62962962962962965</c:v>
                </c:pt>
                <c:pt idx="4">
                  <c:v>0.62962962962962965</c:v>
                </c:pt>
                <c:pt idx="5">
                  <c:v>0.62962962962962965</c:v>
                </c:pt>
                <c:pt idx="6">
                  <c:v>0.62962962962962965</c:v>
                </c:pt>
                <c:pt idx="7">
                  <c:v>0.62962962962962965</c:v>
                </c:pt>
                <c:pt idx="8">
                  <c:v>0.62962962962962965</c:v>
                </c:pt>
                <c:pt idx="9">
                  <c:v>0.62962962962962965</c:v>
                </c:pt>
                <c:pt idx="10">
                  <c:v>0.62962962962962965</c:v>
                </c:pt>
                <c:pt idx="11">
                  <c:v>0.62962962962962965</c:v>
                </c:pt>
                <c:pt idx="12">
                  <c:v>0.62962962962962965</c:v>
                </c:pt>
                <c:pt idx="13">
                  <c:v>0.62962962962962965</c:v>
                </c:pt>
                <c:pt idx="14">
                  <c:v>0.62962962962962965</c:v>
                </c:pt>
                <c:pt idx="15">
                  <c:v>0.62962962962962965</c:v>
                </c:pt>
                <c:pt idx="16">
                  <c:v>0.62962962962962965</c:v>
                </c:pt>
                <c:pt idx="17">
                  <c:v>0.62962962962962965</c:v>
                </c:pt>
                <c:pt idx="18">
                  <c:v>0.62962962962962965</c:v>
                </c:pt>
                <c:pt idx="19">
                  <c:v>0.62962962962962965</c:v>
                </c:pt>
                <c:pt idx="20">
                  <c:v>0.62962962962962965</c:v>
                </c:pt>
                <c:pt idx="21">
                  <c:v>0.62962962962962965</c:v>
                </c:pt>
                <c:pt idx="22">
                  <c:v>0.62962962962962965</c:v>
                </c:pt>
                <c:pt idx="23">
                  <c:v>0.62962962962962965</c:v>
                </c:pt>
                <c:pt idx="24">
                  <c:v>0.62962962962962965</c:v>
                </c:pt>
                <c:pt idx="25">
                  <c:v>0.62962962962962965</c:v>
                </c:pt>
                <c:pt idx="26">
                  <c:v>0.62962962962962965</c:v>
                </c:pt>
                <c:pt idx="27">
                  <c:v>0.62962962962962965</c:v>
                </c:pt>
                <c:pt idx="28">
                  <c:v>0.62962962962962965</c:v>
                </c:pt>
                <c:pt idx="29">
                  <c:v>0.62962962962962965</c:v>
                </c:pt>
                <c:pt idx="30">
                  <c:v>0.62962962962962965</c:v>
                </c:pt>
                <c:pt idx="31">
                  <c:v>0.62962962962962965</c:v>
                </c:pt>
                <c:pt idx="32">
                  <c:v>0.62962962962962965</c:v>
                </c:pt>
                <c:pt idx="33">
                  <c:v>0.62962962962962965</c:v>
                </c:pt>
                <c:pt idx="34">
                  <c:v>0.62962962962962965</c:v>
                </c:pt>
                <c:pt idx="35">
                  <c:v>0.62962962962962965</c:v>
                </c:pt>
                <c:pt idx="36">
                  <c:v>0.62962962962962965</c:v>
                </c:pt>
                <c:pt idx="37">
                  <c:v>0.62962962962962965</c:v>
                </c:pt>
                <c:pt idx="38">
                  <c:v>0.62962962962962965</c:v>
                </c:pt>
                <c:pt idx="39">
                  <c:v>0.62962962962962965</c:v>
                </c:pt>
                <c:pt idx="40">
                  <c:v>0.62962962962962965</c:v>
                </c:pt>
              </c:numCache>
            </c:numRef>
          </c:xVal>
          <c:yVal>
            <c:numRef>
              <c:f>Диаграмма_рез!$B$3:$B$43</c:f>
              <c:numCache>
                <c:formatCode>0.0%</c:formatCode>
                <c:ptCount val="41"/>
                <c:pt idx="0" formatCode="0%">
                  <c:v>0</c:v>
                </c:pt>
                <c:pt idx="1">
                  <c:v>2.5000000000000001E-2</c:v>
                </c:pt>
                <c:pt idx="2" formatCode="0%">
                  <c:v>0.05</c:v>
                </c:pt>
                <c:pt idx="3">
                  <c:v>7.4999999999999997E-2</c:v>
                </c:pt>
                <c:pt idx="4" formatCode="0%">
                  <c:v>0.1</c:v>
                </c:pt>
                <c:pt idx="5">
                  <c:v>0.125</c:v>
                </c:pt>
                <c:pt idx="6" formatCode="0%">
                  <c:v>0.15</c:v>
                </c:pt>
                <c:pt idx="7">
                  <c:v>0.17499999999999999</c:v>
                </c:pt>
                <c:pt idx="8" formatCode="0%">
                  <c:v>0.2</c:v>
                </c:pt>
                <c:pt idx="9">
                  <c:v>0.22500000000000001</c:v>
                </c:pt>
                <c:pt idx="10" formatCode="0%">
                  <c:v>0.25</c:v>
                </c:pt>
                <c:pt idx="11">
                  <c:v>0.27500000000000002</c:v>
                </c:pt>
                <c:pt idx="12" formatCode="0%">
                  <c:v>0.3</c:v>
                </c:pt>
                <c:pt idx="13">
                  <c:v>0.32500000000000001</c:v>
                </c:pt>
                <c:pt idx="14" formatCode="0%">
                  <c:v>0.35</c:v>
                </c:pt>
                <c:pt idx="15">
                  <c:v>0.375</c:v>
                </c:pt>
                <c:pt idx="16" formatCode="0%">
                  <c:v>0.4</c:v>
                </c:pt>
                <c:pt idx="17">
                  <c:v>0.42499999999999999</c:v>
                </c:pt>
                <c:pt idx="18" formatCode="0%">
                  <c:v>0.45</c:v>
                </c:pt>
                <c:pt idx="19">
                  <c:v>0.47499999999999998</c:v>
                </c:pt>
                <c:pt idx="20" formatCode="0%">
                  <c:v>0.5</c:v>
                </c:pt>
                <c:pt idx="21">
                  <c:v>0.52500000000000002</c:v>
                </c:pt>
                <c:pt idx="22" formatCode="0%">
                  <c:v>0.55000000000000004</c:v>
                </c:pt>
                <c:pt idx="23">
                  <c:v>0.57499999999999996</c:v>
                </c:pt>
                <c:pt idx="24" formatCode="0%">
                  <c:v>0.6</c:v>
                </c:pt>
                <c:pt idx="25">
                  <c:v>0.625</c:v>
                </c:pt>
                <c:pt idx="26" formatCode="0%">
                  <c:v>0.65</c:v>
                </c:pt>
                <c:pt idx="27">
                  <c:v>0.67500000000000004</c:v>
                </c:pt>
                <c:pt idx="28" formatCode="0%">
                  <c:v>0.7</c:v>
                </c:pt>
                <c:pt idx="29">
                  <c:v>0.72499999999999998</c:v>
                </c:pt>
                <c:pt idx="30" formatCode="0%">
                  <c:v>0.75</c:v>
                </c:pt>
                <c:pt idx="31">
                  <c:v>0.77500000000000002</c:v>
                </c:pt>
                <c:pt idx="32" formatCode="0%">
                  <c:v>0.8</c:v>
                </c:pt>
                <c:pt idx="33">
                  <c:v>0.82499999999999996</c:v>
                </c:pt>
                <c:pt idx="34" formatCode="0%">
                  <c:v>0.85</c:v>
                </c:pt>
                <c:pt idx="35">
                  <c:v>0.875</c:v>
                </c:pt>
                <c:pt idx="36" formatCode="0%">
                  <c:v>0.9</c:v>
                </c:pt>
                <c:pt idx="37">
                  <c:v>0.92500000000000004</c:v>
                </c:pt>
                <c:pt idx="38" formatCode="0%">
                  <c:v>0.95</c:v>
                </c:pt>
                <c:pt idx="39">
                  <c:v>0.97499999999999998</c:v>
                </c:pt>
                <c:pt idx="40" formatCode="0%">
                  <c:v>1</c:v>
                </c:pt>
              </c:numCache>
            </c:numRef>
          </c:yVal>
          <c:smooth val="1"/>
        </c:ser>
        <c:axId val="89953024"/>
        <c:axId val="89954944"/>
      </c:scatterChart>
      <c:valAx>
        <c:axId val="89953024"/>
        <c:scaling>
          <c:orientation val="minMax"/>
          <c:max val="1"/>
        </c:scaling>
        <c:axPos val="b"/>
        <c:title>
          <c:tx>
            <c:rich>
              <a:bodyPr/>
              <a:lstStyle/>
              <a:p>
                <a:pPr>
                  <a:defRPr sz="900">
                    <a:latin typeface="Times New Roman" panose="02020603050405020304" pitchFamily="18" charset="0"/>
                    <a:cs typeface="Times New Roman" panose="02020603050405020304" pitchFamily="18" charset="0"/>
                  </a:defRPr>
                </a:pPr>
                <a:r>
                  <a:rPr lang="ru-RU" sz="900">
                    <a:latin typeface="Times New Roman" panose="02020603050405020304" pitchFamily="18" charset="0"/>
                    <a:cs typeface="Times New Roman" panose="02020603050405020304" pitchFamily="18" charset="0"/>
                  </a:rPr>
                  <a:t>Процент от максимального балла за выполнение заданий основной части</a:t>
                </a:r>
              </a:p>
            </c:rich>
          </c:tx>
        </c:title>
        <c:numFmt formatCode="0%"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89954944"/>
        <c:crosses val="autoZero"/>
        <c:crossBetween val="midCat"/>
      </c:valAx>
      <c:valAx>
        <c:axId val="89954944"/>
        <c:scaling>
          <c:orientation val="minMax"/>
          <c:max val="1"/>
        </c:scaling>
        <c:axPos val="l"/>
        <c:title>
          <c:tx>
            <c:rich>
              <a:bodyPr rot="-5400000" vert="horz"/>
              <a:lstStyle/>
              <a:p>
                <a:pPr>
                  <a:defRPr sz="900">
                    <a:latin typeface="Times New Roman" panose="02020603050405020304" pitchFamily="18" charset="0"/>
                    <a:cs typeface="Times New Roman" panose="02020603050405020304" pitchFamily="18" charset="0"/>
                  </a:defRPr>
                </a:pPr>
                <a:r>
                  <a:rPr lang="ru-RU" sz="900">
                    <a:latin typeface="Times New Roman" panose="02020603050405020304" pitchFamily="18" charset="0"/>
                    <a:cs typeface="Times New Roman" panose="02020603050405020304" pitchFamily="18" charset="0"/>
                  </a:rPr>
                  <a:t>Процент от максимального балла за выполнение заданий дополнительной</a:t>
                </a:r>
                <a:r>
                  <a:rPr lang="ru-RU" sz="900" baseline="0">
                    <a:latin typeface="Times New Roman" panose="02020603050405020304" pitchFamily="18" charset="0"/>
                    <a:cs typeface="Times New Roman" panose="02020603050405020304" pitchFamily="18" charset="0"/>
                  </a:rPr>
                  <a:t> части</a:t>
                </a:r>
                <a:endParaRPr lang="ru-RU" sz="900">
                  <a:latin typeface="Times New Roman" panose="02020603050405020304" pitchFamily="18" charset="0"/>
                  <a:cs typeface="Times New Roman" panose="02020603050405020304" pitchFamily="18" charset="0"/>
                </a:endParaRPr>
              </a:p>
            </c:rich>
          </c:tx>
        </c:title>
        <c:numFmt formatCode="0%"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89953024"/>
        <c:crosses val="autoZero"/>
        <c:crossBetween val="midCat"/>
      </c:valAx>
    </c:plotArea>
    <c:legend>
      <c:legendPos val="b"/>
      <c:txPr>
        <a:bodyPr/>
        <a:lstStyle/>
        <a:p>
          <a:pPr>
            <a:defRPr>
              <a:latin typeface="Times New Roman" panose="02020603050405020304" pitchFamily="18" charset="0"/>
              <a:cs typeface="Times New Roman" panose="02020603050405020304" pitchFamily="18" charset="0"/>
            </a:defRPr>
          </a:pPr>
          <a:endParaRPr lang="ru-RU"/>
        </a:p>
      </c:txPr>
    </c:legend>
    <c:plotVisOnly val="1"/>
    <c:dispBlanksAs val="gap"/>
  </c:chart>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Сравнение выполнения заданий основной и дополнительной части</a:t>
            </a:r>
          </a:p>
        </c:rich>
      </c:tx>
    </c:title>
    <c:plotArea>
      <c:layout/>
      <c:barChart>
        <c:barDir val="col"/>
        <c:grouping val="percentStacked"/>
        <c:ser>
          <c:idx val="0"/>
          <c:order val="0"/>
          <c:tx>
            <c:strRef>
              <c:f>Диаграмма_сравнение!$B$2</c:f>
              <c:strCache>
                <c:ptCount val="1"/>
                <c:pt idx="0">
                  <c:v>% за осн. часть</c:v>
                </c:pt>
              </c:strCache>
            </c:strRef>
          </c:tx>
          <c:spPr>
            <a:ln>
              <a:solidFill>
                <a:schemeClr val="accent1"/>
              </a:solidFill>
            </a:ln>
          </c:spPr>
          <c:cat>
            <c:numRef>
              <c:f>[0]!Ученик</c:f>
              <c:numCache>
                <c:formatCode>General</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[0]!основная_часть</c:f>
              <c:numCache>
                <c:formatCode>0%</c:formatCode>
                <c:ptCount val="27"/>
                <c:pt idx="0">
                  <c:v>0.73333333333333328</c:v>
                </c:pt>
                <c:pt idx="1">
                  <c:v>0.4</c:v>
                </c:pt>
                <c:pt idx="2">
                  <c:v>0.8666666666666667</c:v>
                </c:pt>
                <c:pt idx="3">
                  <c:v>0.66666666666666663</c:v>
                </c:pt>
                <c:pt idx="4">
                  <c:v>0.93333333333333335</c:v>
                </c:pt>
                <c:pt idx="5">
                  <c:v>0</c:v>
                </c:pt>
                <c:pt idx="6">
                  <c:v>0.6</c:v>
                </c:pt>
                <c:pt idx="7">
                  <c:v>0.66666666666666663</c:v>
                </c:pt>
                <c:pt idx="8">
                  <c:v>0.8666666666666667</c:v>
                </c:pt>
                <c:pt idx="9">
                  <c:v>0.73333333333333328</c:v>
                </c:pt>
                <c:pt idx="10">
                  <c:v>0.6</c:v>
                </c:pt>
                <c:pt idx="11">
                  <c:v>0.53333333333333333</c:v>
                </c:pt>
                <c:pt idx="12">
                  <c:v>0.93333333333333335</c:v>
                </c:pt>
                <c:pt idx="13">
                  <c:v>1</c:v>
                </c:pt>
                <c:pt idx="14">
                  <c:v>0.6</c:v>
                </c:pt>
                <c:pt idx="15">
                  <c:v>0.4</c:v>
                </c:pt>
                <c:pt idx="16">
                  <c:v>0.53333333333333333</c:v>
                </c:pt>
                <c:pt idx="17">
                  <c:v>0.8666666666666667</c:v>
                </c:pt>
                <c:pt idx="18">
                  <c:v>1</c:v>
                </c:pt>
                <c:pt idx="19">
                  <c:v>0</c:v>
                </c:pt>
                <c:pt idx="20">
                  <c:v>0.8</c:v>
                </c:pt>
                <c:pt idx="21">
                  <c:v>0.6</c:v>
                </c:pt>
                <c:pt idx="22">
                  <c:v>0.6</c:v>
                </c:pt>
                <c:pt idx="23">
                  <c:v>0.53333333333333333</c:v>
                </c:pt>
                <c:pt idx="24">
                  <c:v>0.66666666666666663</c:v>
                </c:pt>
                <c:pt idx="25">
                  <c:v>0.26666666666666666</c:v>
                </c:pt>
                <c:pt idx="26">
                  <c:v>0.73333333333333328</c:v>
                </c:pt>
              </c:numCache>
            </c:numRef>
          </c:val>
        </c:ser>
        <c:ser>
          <c:idx val="1"/>
          <c:order val="1"/>
          <c:tx>
            <c:strRef>
              <c:f>Диаграмма_сравнение!$B$2</c:f>
              <c:strCache>
                <c:ptCount val="1"/>
                <c:pt idx="0">
                  <c:v>% за осн. часть</c:v>
                </c:pt>
              </c:strCache>
            </c:strRef>
          </c:tx>
          <c:spPr>
            <a:solidFill>
              <a:schemeClr val="accent1">
                <a:lumMod val="20000"/>
                <a:lumOff val="80000"/>
              </a:schemeClr>
            </a:solidFill>
            <a:ln>
              <a:solidFill>
                <a:schemeClr val="accent1"/>
              </a:solidFill>
              <a:prstDash val="dash"/>
            </a:ln>
          </c:spPr>
          <c:cat>
            <c:numRef>
              <c:f>[0]!Ученик</c:f>
              <c:numCache>
                <c:formatCode>General</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[0]!основная_часть_доп</c:f>
              <c:numCache>
                <c:formatCode>0%</c:formatCode>
                <c:ptCount val="27"/>
                <c:pt idx="0">
                  <c:v>0.26666666666666672</c:v>
                </c:pt>
                <c:pt idx="1">
                  <c:v>0.6</c:v>
                </c:pt>
                <c:pt idx="2">
                  <c:v>0.1333333333333333</c:v>
                </c:pt>
                <c:pt idx="3">
                  <c:v>0.33333333333333337</c:v>
                </c:pt>
                <c:pt idx="4">
                  <c:v>6.6666666666666652E-2</c:v>
                </c:pt>
                <c:pt idx="5">
                  <c:v>1</c:v>
                </c:pt>
                <c:pt idx="6">
                  <c:v>0.4</c:v>
                </c:pt>
                <c:pt idx="7">
                  <c:v>0.33333333333333337</c:v>
                </c:pt>
                <c:pt idx="8">
                  <c:v>0.1333333333333333</c:v>
                </c:pt>
                <c:pt idx="9">
                  <c:v>0.26666666666666672</c:v>
                </c:pt>
                <c:pt idx="10">
                  <c:v>0.4</c:v>
                </c:pt>
                <c:pt idx="11">
                  <c:v>0.46666666666666667</c:v>
                </c:pt>
                <c:pt idx="12">
                  <c:v>6.6666666666666652E-2</c:v>
                </c:pt>
                <c:pt idx="13">
                  <c:v>0</c:v>
                </c:pt>
                <c:pt idx="14">
                  <c:v>0.4</c:v>
                </c:pt>
                <c:pt idx="15">
                  <c:v>0.6</c:v>
                </c:pt>
                <c:pt idx="16">
                  <c:v>0.46666666666666667</c:v>
                </c:pt>
                <c:pt idx="17">
                  <c:v>0.1333333333333333</c:v>
                </c:pt>
                <c:pt idx="18">
                  <c:v>0</c:v>
                </c:pt>
                <c:pt idx="19">
                  <c:v>1</c:v>
                </c:pt>
                <c:pt idx="20">
                  <c:v>0.19999999999999996</c:v>
                </c:pt>
                <c:pt idx="21">
                  <c:v>0.4</c:v>
                </c:pt>
                <c:pt idx="22">
                  <c:v>0.4</c:v>
                </c:pt>
                <c:pt idx="23">
                  <c:v>0.46666666666666667</c:v>
                </c:pt>
                <c:pt idx="24">
                  <c:v>0.33333333333333337</c:v>
                </c:pt>
                <c:pt idx="25">
                  <c:v>0.73333333333333339</c:v>
                </c:pt>
                <c:pt idx="26">
                  <c:v>0.26666666666666672</c:v>
                </c:pt>
              </c:numCache>
            </c:numRef>
          </c:val>
        </c:ser>
        <c:ser>
          <c:idx val="2"/>
          <c:order val="2"/>
          <c:tx>
            <c:strRef>
              <c:f>Диаграмма_сравнение!$D$2</c:f>
              <c:strCache>
                <c:ptCount val="1"/>
                <c:pt idx="0">
                  <c:v>% за доп. Часть</c:v>
                </c:pt>
              </c:strCache>
            </c:strRef>
          </c:tx>
          <c:spPr>
            <a:ln>
              <a:solidFill>
                <a:srgbClr val="92D050"/>
              </a:solidFill>
            </a:ln>
          </c:spPr>
          <c:cat>
            <c:numRef>
              <c:f>[0]!Ученик</c:f>
              <c:numCache>
                <c:formatCode>General</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[0]!доп_часть</c:f>
              <c:numCache>
                <c:formatCode>0%</c:formatCode>
                <c:ptCount val="27"/>
                <c:pt idx="0">
                  <c:v>1</c:v>
                </c:pt>
                <c:pt idx="1">
                  <c:v>0</c:v>
                </c:pt>
                <c:pt idx="2">
                  <c:v>1</c:v>
                </c:pt>
                <c:pt idx="3">
                  <c:v>0.8571428571428571</c:v>
                </c:pt>
                <c:pt idx="4">
                  <c:v>0.5714285714285714</c:v>
                </c:pt>
                <c:pt idx="5">
                  <c:v>0</c:v>
                </c:pt>
                <c:pt idx="6">
                  <c:v>0.7142857142857143</c:v>
                </c:pt>
                <c:pt idx="7">
                  <c:v>0.8571428571428571</c:v>
                </c:pt>
                <c:pt idx="8">
                  <c:v>1</c:v>
                </c:pt>
                <c:pt idx="9">
                  <c:v>0.5714285714285714</c:v>
                </c:pt>
                <c:pt idx="10">
                  <c:v>0.5714285714285714</c:v>
                </c:pt>
                <c:pt idx="11">
                  <c:v>0.42857142857142855</c:v>
                </c:pt>
                <c:pt idx="12">
                  <c:v>1</c:v>
                </c:pt>
                <c:pt idx="13">
                  <c:v>1</c:v>
                </c:pt>
                <c:pt idx="14">
                  <c:v>0.8571428571428571</c:v>
                </c:pt>
                <c:pt idx="15">
                  <c:v>0.8571428571428571</c:v>
                </c:pt>
                <c:pt idx="16">
                  <c:v>0</c:v>
                </c:pt>
                <c:pt idx="17">
                  <c:v>1</c:v>
                </c:pt>
                <c:pt idx="18">
                  <c:v>0.8571428571428571</c:v>
                </c:pt>
                <c:pt idx="19">
                  <c:v>0</c:v>
                </c:pt>
                <c:pt idx="20">
                  <c:v>0.8571428571428571</c:v>
                </c:pt>
                <c:pt idx="21">
                  <c:v>0.42857142857142855</c:v>
                </c:pt>
                <c:pt idx="22">
                  <c:v>0.8571428571428571</c:v>
                </c:pt>
                <c:pt idx="23">
                  <c:v>0</c:v>
                </c:pt>
                <c:pt idx="24">
                  <c:v>0.5714285714285714</c:v>
                </c:pt>
                <c:pt idx="25">
                  <c:v>0.14285714285714285</c:v>
                </c:pt>
                <c:pt idx="26">
                  <c:v>1</c:v>
                </c:pt>
              </c:numCache>
            </c:numRef>
          </c:val>
        </c:ser>
        <c:ser>
          <c:idx val="3"/>
          <c:order val="3"/>
          <c:tx>
            <c:strRef>
              <c:f>Диаграмма_сравнение!$D$2</c:f>
              <c:strCache>
                <c:ptCount val="1"/>
                <c:pt idx="0">
                  <c:v>% за доп. Часть</c:v>
                </c:pt>
              </c:strCache>
            </c:strRef>
          </c:tx>
          <c:spPr>
            <a:solidFill>
              <a:schemeClr val="accent3">
                <a:lumMod val="20000"/>
                <a:lumOff val="80000"/>
              </a:schemeClr>
            </a:solidFill>
            <a:ln>
              <a:solidFill>
                <a:schemeClr val="accent3"/>
              </a:solidFill>
              <a:prstDash val="sysDash"/>
            </a:ln>
          </c:spPr>
          <c:cat>
            <c:numRef>
              <c:f>[0]!Ученик</c:f>
              <c:numCache>
                <c:formatCode>General</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[0]!доп_часть_доп</c:f>
              <c:numCache>
                <c:formatCode>0.00%</c:formatCode>
                <c:ptCount val="27"/>
                <c:pt idx="0">
                  <c:v>0</c:v>
                </c:pt>
                <c:pt idx="1">
                  <c:v>1</c:v>
                </c:pt>
                <c:pt idx="2">
                  <c:v>0</c:v>
                </c:pt>
                <c:pt idx="3">
                  <c:v>0.1428571428571429</c:v>
                </c:pt>
                <c:pt idx="4">
                  <c:v>0.4285714285714286</c:v>
                </c:pt>
                <c:pt idx="5">
                  <c:v>1</c:v>
                </c:pt>
                <c:pt idx="6">
                  <c:v>0.2857142857142857</c:v>
                </c:pt>
                <c:pt idx="7">
                  <c:v>0.1428571428571429</c:v>
                </c:pt>
                <c:pt idx="8">
                  <c:v>0</c:v>
                </c:pt>
                <c:pt idx="9">
                  <c:v>0.4285714285714286</c:v>
                </c:pt>
                <c:pt idx="10">
                  <c:v>0.4285714285714286</c:v>
                </c:pt>
                <c:pt idx="11">
                  <c:v>0.5714285714285714</c:v>
                </c:pt>
                <c:pt idx="12">
                  <c:v>0</c:v>
                </c:pt>
                <c:pt idx="13">
                  <c:v>0</c:v>
                </c:pt>
                <c:pt idx="14">
                  <c:v>0.1428571428571429</c:v>
                </c:pt>
                <c:pt idx="15">
                  <c:v>0.1428571428571429</c:v>
                </c:pt>
                <c:pt idx="16">
                  <c:v>1</c:v>
                </c:pt>
                <c:pt idx="17">
                  <c:v>0</c:v>
                </c:pt>
                <c:pt idx="18">
                  <c:v>0.1428571428571429</c:v>
                </c:pt>
                <c:pt idx="19">
                  <c:v>1</c:v>
                </c:pt>
                <c:pt idx="20">
                  <c:v>0.1428571428571429</c:v>
                </c:pt>
                <c:pt idx="21">
                  <c:v>0.5714285714285714</c:v>
                </c:pt>
                <c:pt idx="22">
                  <c:v>0.1428571428571429</c:v>
                </c:pt>
                <c:pt idx="23">
                  <c:v>1</c:v>
                </c:pt>
                <c:pt idx="24">
                  <c:v>0.4285714285714286</c:v>
                </c:pt>
                <c:pt idx="25">
                  <c:v>0.85714285714285721</c:v>
                </c:pt>
                <c:pt idx="26">
                  <c:v>0</c:v>
                </c:pt>
              </c:numCache>
            </c:numRef>
          </c:val>
        </c:ser>
        <c:overlap val="100"/>
        <c:axId val="90011136"/>
        <c:axId val="90013056"/>
      </c:barChart>
      <c:lineChart>
        <c:grouping val="standard"/>
        <c:ser>
          <c:idx val="4"/>
          <c:order val="4"/>
          <c:spPr>
            <a:ln w="19050">
              <a:solidFill>
                <a:srgbClr val="FF0000"/>
              </a:solidFill>
            </a:ln>
          </c:spPr>
          <c:marker>
            <c:symbol val="none"/>
          </c:marker>
          <c:val>
            <c:numRef>
              <c:f>[0]!середина</c:f>
              <c:numCache>
                <c:formatCode>0%</c:formatCode>
                <c:ptCount val="27"/>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val>
        </c:ser>
        <c:marker val="1"/>
        <c:axId val="90011136"/>
        <c:axId val="90013056"/>
      </c:lineChart>
      <c:catAx>
        <c:axId val="90011136"/>
        <c:scaling>
          <c:orientation val="minMax"/>
        </c:scaling>
        <c:axPos val="b"/>
        <c:title>
          <c:tx>
            <c:rich>
              <a:bodyPr/>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Номер учащегося</a:t>
                </a:r>
                <a:r>
                  <a:rPr lang="ru-RU" baseline="0">
                    <a:latin typeface="Times New Roman" panose="02020603050405020304" pitchFamily="18" charset="0"/>
                    <a:cs typeface="Times New Roman" panose="02020603050405020304" pitchFamily="18" charset="0"/>
                  </a:rPr>
                  <a:t> по журналу</a:t>
                </a:r>
                <a:endParaRPr lang="ru-RU">
                  <a:latin typeface="Times New Roman" panose="02020603050405020304" pitchFamily="18" charset="0"/>
                  <a:cs typeface="Times New Roman" panose="02020603050405020304" pitchFamily="18" charset="0"/>
                </a:endParaRPr>
              </a:p>
            </c:rich>
          </c:tx>
        </c:title>
        <c:numFmt formatCode="General" sourceLinked="1"/>
        <c:tickLblPos val="nextTo"/>
        <c:crossAx val="90013056"/>
        <c:crosses val="autoZero"/>
        <c:auto val="1"/>
        <c:lblAlgn val="ctr"/>
        <c:lblOffset val="100"/>
      </c:catAx>
      <c:valAx>
        <c:axId val="90013056"/>
        <c:scaling>
          <c:orientation val="minMax"/>
        </c:scaling>
        <c:delete val="1"/>
        <c:axPos val="l"/>
        <c:majorGridlines/>
        <c:title>
          <c:tx>
            <c:rich>
              <a:bodyPr rot="-5400000" vert="horz"/>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Основная часть                   Дополнительная часть</a:t>
                </a:r>
              </a:p>
            </c:rich>
          </c:tx>
          <c:layout>
            <c:manualLayout>
              <c:xMode val="edge"/>
              <c:yMode val="edge"/>
              <c:x val="1.2058570198105089E-2"/>
              <c:y val="0.12695127834524234"/>
            </c:manualLayout>
          </c:layout>
        </c:title>
        <c:numFmt formatCode="0%" sourceLinked="1"/>
        <c:tickLblPos val="nextTo"/>
        <c:crossAx val="90011136"/>
        <c:crosses val="autoZero"/>
        <c:crossBetween val="between"/>
      </c:valAx>
    </c:plotArea>
    <c:plotVisOnly val="1"/>
    <c:dispBlanksAs val="gap"/>
  </c:chart>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ru-RU"/>
  <c:style val="18"/>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Проверяемое</a:t>
            </a:r>
            <a:r>
              <a:rPr lang="ru-RU" sz="1400" baseline="0">
                <a:latin typeface="Times New Roman" panose="02020603050405020304" pitchFamily="18" charset="0"/>
                <a:cs typeface="Times New Roman" panose="02020603050405020304" pitchFamily="18" charset="0"/>
              </a:rPr>
              <a:t> содержание (базовый уровень)</a:t>
            </a:r>
          </a:p>
        </c:rich>
      </c:tx>
      <c:layout/>
    </c:title>
    <c:plotArea>
      <c:layout/>
      <c:barChart>
        <c:barDir val="bar"/>
        <c:grouping val="clustered"/>
        <c:ser>
          <c:idx val="0"/>
          <c:order val="0"/>
          <c:tx>
            <c:strRef>
              <c:f>Рабочий!$A$14</c:f>
              <c:strCache>
                <c:ptCount val="1"/>
                <c:pt idx="0">
                  <c:v>Задания выполнены полностью</c:v>
                </c:pt>
              </c:strCache>
            </c:strRef>
          </c:tx>
          <c:cat>
            <c:strRef>
              <c:f>Анализ_содержание!$C$7:$C$11</c:f>
              <c:strCache>
                <c:ptCount val="5"/>
                <c:pt idx="0">
                  <c:v>Числа и величины</c:v>
                </c:pt>
                <c:pt idx="1">
                  <c:v>Арифметические действия</c:v>
                </c:pt>
                <c:pt idx="2">
                  <c:v>Работа с текстовыми задачами</c:v>
                </c:pt>
                <c:pt idx="3">
                  <c:v>Пространственные отношения. Геометрические фигуры</c:v>
                </c:pt>
                <c:pt idx="4">
                  <c:v>Геометрические величины</c:v>
                </c:pt>
              </c:strCache>
            </c:strRef>
          </c:cat>
          <c:val>
            <c:numRef>
              <c:f>Анализ_содержание!$G$7:$G$11</c:f>
              <c:numCache>
                <c:formatCode>0%</c:formatCode>
                <c:ptCount val="5"/>
                <c:pt idx="0">
                  <c:v>0.77777777777777779</c:v>
                </c:pt>
                <c:pt idx="1">
                  <c:v>0.61728395061728403</c:v>
                </c:pt>
                <c:pt idx="2">
                  <c:v>0.47407407407407409</c:v>
                </c:pt>
                <c:pt idx="3">
                  <c:v>0.64814814814814814</c:v>
                </c:pt>
                <c:pt idx="4">
                  <c:v>0.81481481481481477</c:v>
                </c:pt>
              </c:numCache>
            </c:numRef>
          </c:val>
        </c:ser>
        <c:ser>
          <c:idx val="1"/>
          <c:order val="1"/>
          <c:tx>
            <c:strRef>
              <c:f>Рабочий!$A$15</c:f>
              <c:strCache>
                <c:ptCount val="1"/>
                <c:pt idx="0">
                  <c:v>Задания выполнены частично</c:v>
                </c:pt>
              </c:strCache>
            </c:strRef>
          </c:tx>
          <c:cat>
            <c:strRef>
              <c:f>Анализ_содержание!$C$7:$C$11</c:f>
              <c:strCache>
                <c:ptCount val="5"/>
                <c:pt idx="0">
                  <c:v>Числа и величины</c:v>
                </c:pt>
                <c:pt idx="1">
                  <c:v>Арифметические действия</c:v>
                </c:pt>
                <c:pt idx="2">
                  <c:v>Работа с текстовыми задачами</c:v>
                </c:pt>
                <c:pt idx="3">
                  <c:v>Пространственные отношения. Геометрические фигуры</c:v>
                </c:pt>
                <c:pt idx="4">
                  <c:v>Геометрические величины</c:v>
                </c:pt>
              </c:strCache>
            </c:strRef>
          </c:cat>
          <c:val>
            <c:numRef>
              <c:f>Анализ_содержание!$I$7:$I$11</c:f>
              <c:numCache>
                <c:formatCode>0%</c:formatCode>
                <c:ptCount val="5"/>
                <c:pt idx="0">
                  <c:v>1.8518518518518517E-2</c:v>
                </c:pt>
              </c:numCache>
            </c:numRef>
          </c:val>
        </c:ser>
        <c:ser>
          <c:idx val="2"/>
          <c:order val="2"/>
          <c:tx>
            <c:strRef>
              <c:f>Рабочий!$A$16</c:f>
              <c:strCache>
                <c:ptCount val="1"/>
                <c:pt idx="0">
                  <c:v>Задания выполнены неверно</c:v>
                </c:pt>
              </c:strCache>
            </c:strRef>
          </c:tx>
          <c:cat>
            <c:strRef>
              <c:f>Анализ_содержание!$C$7:$C$11</c:f>
              <c:strCache>
                <c:ptCount val="5"/>
                <c:pt idx="0">
                  <c:v>Числа и величины</c:v>
                </c:pt>
                <c:pt idx="1">
                  <c:v>Арифметические действия</c:v>
                </c:pt>
                <c:pt idx="2">
                  <c:v>Работа с текстовыми задачами</c:v>
                </c:pt>
                <c:pt idx="3">
                  <c:v>Пространственные отношения. Геометрические фигуры</c:v>
                </c:pt>
                <c:pt idx="4">
                  <c:v>Геометрические величины</c:v>
                </c:pt>
              </c:strCache>
            </c:strRef>
          </c:cat>
          <c:val>
            <c:numRef>
              <c:f>Анализ_содержание!$K$7:$K$11</c:f>
              <c:numCache>
                <c:formatCode>0%</c:formatCode>
                <c:ptCount val="5"/>
                <c:pt idx="0">
                  <c:v>0.10185185185185185</c:v>
                </c:pt>
                <c:pt idx="1">
                  <c:v>0.30864197530864201</c:v>
                </c:pt>
                <c:pt idx="2">
                  <c:v>0.29629629629629628</c:v>
                </c:pt>
                <c:pt idx="3">
                  <c:v>0.16666666666666666</c:v>
                </c:pt>
                <c:pt idx="4">
                  <c:v>7.407407407407407E-2</c:v>
                </c:pt>
              </c:numCache>
            </c:numRef>
          </c:val>
        </c:ser>
        <c:ser>
          <c:idx val="3"/>
          <c:order val="3"/>
          <c:tx>
            <c:strRef>
              <c:f>Рабочий!$A$17</c:f>
              <c:strCache>
                <c:ptCount val="1"/>
                <c:pt idx="0">
                  <c:v>Не приступали к выполнению</c:v>
                </c:pt>
              </c:strCache>
            </c:strRef>
          </c:tx>
          <c:cat>
            <c:strRef>
              <c:f>Анализ_содержание!$C$7:$C$11</c:f>
              <c:strCache>
                <c:ptCount val="5"/>
                <c:pt idx="0">
                  <c:v>Числа и величины</c:v>
                </c:pt>
                <c:pt idx="1">
                  <c:v>Арифметические действия</c:v>
                </c:pt>
                <c:pt idx="2">
                  <c:v>Работа с текстовыми задачами</c:v>
                </c:pt>
                <c:pt idx="3">
                  <c:v>Пространственные отношения. Геометрические фигуры</c:v>
                </c:pt>
                <c:pt idx="4">
                  <c:v>Геометрические величины</c:v>
                </c:pt>
              </c:strCache>
            </c:strRef>
          </c:cat>
          <c:val>
            <c:numRef>
              <c:f>Анализ_содержание!$M$7:$M$11</c:f>
              <c:numCache>
                <c:formatCode>0%</c:formatCode>
                <c:ptCount val="5"/>
                <c:pt idx="0">
                  <c:v>2.7777777777777776E-2</c:v>
                </c:pt>
                <c:pt idx="1">
                  <c:v>0</c:v>
                </c:pt>
                <c:pt idx="2">
                  <c:v>0.15555555555555556</c:v>
                </c:pt>
                <c:pt idx="3">
                  <c:v>0.1111111111111111</c:v>
                </c:pt>
                <c:pt idx="4">
                  <c:v>3.7037037037037035E-2</c:v>
                </c:pt>
              </c:numCache>
            </c:numRef>
          </c:val>
        </c:ser>
        <c:gapWidth val="75"/>
        <c:overlap val="-25"/>
        <c:axId val="88005632"/>
        <c:axId val="90059520"/>
      </c:barChart>
      <c:catAx>
        <c:axId val="88005632"/>
        <c:scaling>
          <c:orientation val="minMax"/>
        </c:scaling>
        <c:axPos val="l"/>
        <c:numFmt formatCode="General" sourceLinked="1"/>
        <c:majorTickMark val="none"/>
        <c:tickLblPos val="nextTo"/>
        <c:txPr>
          <a:bodyPr/>
          <a:lstStyle/>
          <a:p>
            <a:pPr>
              <a:defRPr>
                <a:latin typeface="Times New Roman" panose="02020603050405020304" pitchFamily="18" charset="0"/>
                <a:cs typeface="Times New Roman" panose="02020603050405020304" pitchFamily="18" charset="0"/>
              </a:defRPr>
            </a:pPr>
            <a:endParaRPr lang="ru-RU"/>
          </a:p>
        </c:txPr>
        <c:crossAx val="90059520"/>
        <c:crosses val="autoZero"/>
        <c:auto val="1"/>
        <c:lblAlgn val="ctr"/>
        <c:lblOffset val="100"/>
      </c:catAx>
      <c:valAx>
        <c:axId val="90059520"/>
        <c:scaling>
          <c:orientation val="minMax"/>
        </c:scaling>
        <c:axPos val="b"/>
        <c:majorGridlines/>
        <c:numFmt formatCode="0%" sourceLinked="1"/>
        <c:majorTickMark val="none"/>
        <c:tickLblPos val="nextTo"/>
        <c:txPr>
          <a:bodyPr/>
          <a:lstStyle/>
          <a:p>
            <a:pPr>
              <a:defRPr>
                <a:latin typeface="Times New Roman" panose="02020603050405020304" pitchFamily="18" charset="0"/>
                <a:cs typeface="Times New Roman" panose="02020603050405020304" pitchFamily="18" charset="0"/>
              </a:defRPr>
            </a:pPr>
            <a:endParaRPr lang="ru-RU"/>
          </a:p>
        </c:txPr>
        <c:crossAx val="88005632"/>
        <c:crosses val="autoZero"/>
        <c:crossBetween val="between"/>
      </c:valAx>
    </c:plotArea>
    <c:legend>
      <c:legendPos val="b"/>
      <c:layout/>
      <c:txPr>
        <a:bodyPr/>
        <a:lstStyle/>
        <a:p>
          <a:pPr>
            <a:defRPr>
              <a:latin typeface="Times New Roman" panose="02020603050405020304" pitchFamily="18" charset="0"/>
              <a:cs typeface="Times New Roman" panose="02020603050405020304" pitchFamily="18" charset="0"/>
            </a:defRPr>
          </a:pPr>
          <a:endParaRPr lang="ru-RU"/>
        </a:p>
      </c:txPr>
    </c:legend>
    <c:plotVisOnly val="1"/>
    <c:dispBlanksAs val="gap"/>
  </c:chart>
  <c:printSettings>
    <c:headerFooter/>
    <c:pageMargins b="0.74803149606299246" l="0.70866141732283505" r="0.70866141732283505" t="0.74803149606299246" header="0.31496062992126017" footer="0.31496062992126017"/>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lang val="ru-RU"/>
  <c:style val="18"/>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Проверяемое</a:t>
            </a:r>
            <a:r>
              <a:rPr lang="ru-RU" sz="1400" baseline="0">
                <a:latin typeface="Times New Roman" panose="02020603050405020304" pitchFamily="18" charset="0"/>
                <a:cs typeface="Times New Roman" panose="02020603050405020304" pitchFamily="18" charset="0"/>
              </a:rPr>
              <a:t> содержание (повышенный уровень)</a:t>
            </a:r>
          </a:p>
        </c:rich>
      </c:tx>
      <c:layout/>
    </c:title>
    <c:plotArea>
      <c:layout/>
      <c:barChart>
        <c:barDir val="bar"/>
        <c:grouping val="clustered"/>
        <c:ser>
          <c:idx val="0"/>
          <c:order val="0"/>
          <c:tx>
            <c:strRef>
              <c:f>Рабочий!$A$14</c:f>
              <c:strCache>
                <c:ptCount val="1"/>
                <c:pt idx="0">
                  <c:v>Задания выполнены полностью</c:v>
                </c:pt>
              </c:strCache>
            </c:strRef>
          </c:tx>
          <c:cat>
            <c:strRef>
              <c:f>Рабочий!$B$6:$B$8</c:f>
              <c:strCache>
                <c:ptCount val="3"/>
                <c:pt idx="0">
                  <c:v>Работа с текстовыми задачами</c:v>
                </c:pt>
                <c:pt idx="1">
                  <c:v>Пространственные отношения. Геометрические фигуры</c:v>
                </c:pt>
                <c:pt idx="2">
                  <c:v>Работа с информацией</c:v>
                </c:pt>
              </c:strCache>
            </c:strRef>
          </c:cat>
          <c:val>
            <c:numRef>
              <c:f>(Анализ_содержание!$Q$9:$Q$10,Анализ_содержание!$Q$12)</c:f>
              <c:numCache>
                <c:formatCode>0%</c:formatCode>
                <c:ptCount val="3"/>
                <c:pt idx="0">
                  <c:v>0.59259259259259256</c:v>
                </c:pt>
                <c:pt idx="1">
                  <c:v>0.48148148148148145</c:v>
                </c:pt>
                <c:pt idx="2">
                  <c:v>0.66666666666666663</c:v>
                </c:pt>
              </c:numCache>
            </c:numRef>
          </c:val>
        </c:ser>
        <c:ser>
          <c:idx val="1"/>
          <c:order val="1"/>
          <c:tx>
            <c:strRef>
              <c:f>Рабочий!$A$15</c:f>
              <c:strCache>
                <c:ptCount val="1"/>
                <c:pt idx="0">
                  <c:v>Задания выполнены частично</c:v>
                </c:pt>
              </c:strCache>
            </c:strRef>
          </c:tx>
          <c:cat>
            <c:strRef>
              <c:f>Рабочий!$B$6:$B$8</c:f>
              <c:strCache>
                <c:ptCount val="3"/>
                <c:pt idx="0">
                  <c:v>Работа с текстовыми задачами</c:v>
                </c:pt>
                <c:pt idx="1">
                  <c:v>Пространственные отношения. Геометрические фигуры</c:v>
                </c:pt>
                <c:pt idx="2">
                  <c:v>Работа с информацией</c:v>
                </c:pt>
              </c:strCache>
            </c:strRef>
          </c:cat>
          <c:val>
            <c:numRef>
              <c:f>(Анализ_содержание!$S$9:$S$10,Анализ_содержание!$S$12)</c:f>
              <c:numCache>
                <c:formatCode>0%</c:formatCode>
                <c:ptCount val="3"/>
                <c:pt idx="0">
                  <c:v>3.7037037037037035E-2</c:v>
                </c:pt>
                <c:pt idx="1">
                  <c:v>0.18518518518518517</c:v>
                </c:pt>
                <c:pt idx="2">
                  <c:v>9.2592592592592587E-2</c:v>
                </c:pt>
              </c:numCache>
            </c:numRef>
          </c:val>
        </c:ser>
        <c:ser>
          <c:idx val="2"/>
          <c:order val="2"/>
          <c:tx>
            <c:strRef>
              <c:f>Рабочий!$A$16</c:f>
              <c:strCache>
                <c:ptCount val="1"/>
                <c:pt idx="0">
                  <c:v>Задания выполнены неверно</c:v>
                </c:pt>
              </c:strCache>
            </c:strRef>
          </c:tx>
          <c:cat>
            <c:strRef>
              <c:f>Рабочий!$B$6:$B$8</c:f>
              <c:strCache>
                <c:ptCount val="3"/>
                <c:pt idx="0">
                  <c:v>Работа с текстовыми задачами</c:v>
                </c:pt>
                <c:pt idx="1">
                  <c:v>Пространственные отношения. Геометрические фигуры</c:v>
                </c:pt>
                <c:pt idx="2">
                  <c:v>Работа с информацией</c:v>
                </c:pt>
              </c:strCache>
            </c:strRef>
          </c:cat>
          <c:val>
            <c:numRef>
              <c:f>(Анализ_содержание!$U$9:$U$10,Анализ_содержание!$U$12)</c:f>
              <c:numCache>
                <c:formatCode>0%</c:formatCode>
                <c:ptCount val="3"/>
                <c:pt idx="0">
                  <c:v>0.14814814814814814</c:v>
                </c:pt>
                <c:pt idx="1">
                  <c:v>0.14814814814814814</c:v>
                </c:pt>
                <c:pt idx="2">
                  <c:v>5.5555555555555552E-2</c:v>
                </c:pt>
              </c:numCache>
            </c:numRef>
          </c:val>
        </c:ser>
        <c:ser>
          <c:idx val="3"/>
          <c:order val="3"/>
          <c:tx>
            <c:strRef>
              <c:f>Рабочий!$A$17</c:f>
              <c:strCache>
                <c:ptCount val="1"/>
                <c:pt idx="0">
                  <c:v>Не приступали к выполнению</c:v>
                </c:pt>
              </c:strCache>
            </c:strRef>
          </c:tx>
          <c:cat>
            <c:strRef>
              <c:f>Рабочий!$B$6:$B$8</c:f>
              <c:strCache>
                <c:ptCount val="3"/>
                <c:pt idx="0">
                  <c:v>Работа с текстовыми задачами</c:v>
                </c:pt>
                <c:pt idx="1">
                  <c:v>Пространственные отношения. Геометрические фигуры</c:v>
                </c:pt>
                <c:pt idx="2">
                  <c:v>Работа с информацией</c:v>
                </c:pt>
              </c:strCache>
            </c:strRef>
          </c:cat>
          <c:val>
            <c:numRef>
              <c:f>(Анализ_содержание!$W$9:$W$10,Анализ_содержание!$W$12)</c:f>
              <c:numCache>
                <c:formatCode>0%</c:formatCode>
                <c:ptCount val="3"/>
                <c:pt idx="0">
                  <c:v>0.14814814814814814</c:v>
                </c:pt>
                <c:pt idx="1">
                  <c:v>0.1111111111111111</c:v>
                </c:pt>
                <c:pt idx="2">
                  <c:v>0.1111111111111111</c:v>
                </c:pt>
              </c:numCache>
            </c:numRef>
          </c:val>
        </c:ser>
        <c:gapWidth val="75"/>
        <c:overlap val="-25"/>
        <c:axId val="90077824"/>
        <c:axId val="90087808"/>
      </c:barChart>
      <c:catAx>
        <c:axId val="90077824"/>
        <c:scaling>
          <c:orientation val="minMax"/>
        </c:scaling>
        <c:axPos val="l"/>
        <c:numFmt formatCode="General" sourceLinked="1"/>
        <c:majorTickMark val="none"/>
        <c:tickLblPos val="nextTo"/>
        <c:txPr>
          <a:bodyPr/>
          <a:lstStyle/>
          <a:p>
            <a:pPr>
              <a:defRPr>
                <a:latin typeface="Times New Roman" panose="02020603050405020304" pitchFamily="18" charset="0"/>
                <a:cs typeface="Times New Roman" panose="02020603050405020304" pitchFamily="18" charset="0"/>
              </a:defRPr>
            </a:pPr>
            <a:endParaRPr lang="ru-RU"/>
          </a:p>
        </c:txPr>
        <c:crossAx val="90087808"/>
        <c:crosses val="autoZero"/>
        <c:auto val="1"/>
        <c:lblAlgn val="ctr"/>
        <c:lblOffset val="100"/>
      </c:catAx>
      <c:valAx>
        <c:axId val="90087808"/>
        <c:scaling>
          <c:orientation val="minMax"/>
        </c:scaling>
        <c:axPos val="b"/>
        <c:majorGridlines/>
        <c:numFmt formatCode="0%" sourceLinked="1"/>
        <c:majorTickMark val="none"/>
        <c:tickLblPos val="nextTo"/>
        <c:txPr>
          <a:bodyPr/>
          <a:lstStyle/>
          <a:p>
            <a:pPr>
              <a:defRPr>
                <a:latin typeface="Times New Roman" panose="02020603050405020304" pitchFamily="18" charset="0"/>
                <a:cs typeface="Times New Roman" panose="02020603050405020304" pitchFamily="18" charset="0"/>
              </a:defRPr>
            </a:pPr>
            <a:endParaRPr lang="ru-RU"/>
          </a:p>
        </c:txPr>
        <c:crossAx val="90077824"/>
        <c:crosses val="autoZero"/>
        <c:crossBetween val="between"/>
      </c:valAx>
    </c:plotArea>
    <c:legend>
      <c:legendPos val="b"/>
      <c:layout/>
      <c:txPr>
        <a:bodyPr/>
        <a:lstStyle/>
        <a:p>
          <a:pPr>
            <a:defRPr>
              <a:latin typeface="Times New Roman" panose="02020603050405020304" pitchFamily="18" charset="0"/>
              <a:cs typeface="Times New Roman" panose="02020603050405020304" pitchFamily="18" charset="0"/>
            </a:defRPr>
          </a:pPr>
          <a:endParaRPr lang="ru-RU"/>
        </a:p>
      </c:txPr>
    </c:legend>
    <c:plotVisOnly val="1"/>
    <c:dispBlanksAs val="gap"/>
  </c:chart>
  <c:printSettings>
    <c:headerFooter/>
    <c:pageMargins b="0.75000000000000033" l="0.70000000000000029" r="0.70000000000000029" t="0.75000000000000033" header="0.30000000000000016" footer="0.30000000000000016"/>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latin typeface="Times New Roman" panose="02020603050405020304" pitchFamily="18" charset="0"/>
                <a:cs typeface="Times New Roman" panose="02020603050405020304" pitchFamily="18" charset="0"/>
              </a:defRPr>
            </a:pPr>
            <a:r>
              <a:rPr lang="ru-RU" sz="1400">
                <a:latin typeface="Times New Roman" panose="02020603050405020304" pitchFamily="18" charset="0"/>
                <a:cs typeface="Times New Roman" panose="02020603050405020304" pitchFamily="18" charset="0"/>
              </a:rPr>
              <a:t>Результаты выполнения отдельных заданий основной части работы</a:t>
            </a:r>
          </a:p>
        </c:rich>
      </c:tx>
    </c:title>
    <c:plotArea>
      <c:layout/>
      <c:barChart>
        <c:barDir val="col"/>
        <c:grouping val="clustered"/>
        <c:ser>
          <c:idx val="2"/>
          <c:order val="0"/>
          <c:tx>
            <c:strRef>
              <c:f>Диаграмма_задания!$A$8</c:f>
              <c:strCache>
                <c:ptCount val="1"/>
                <c:pt idx="0">
                  <c:v>Справились с заданием (набрали 1 или 2 балла)</c:v>
                </c:pt>
              </c:strCache>
            </c:strRef>
          </c:tx>
          <c:val>
            <c:numRef>
              <c:f>Диаграмма_задания!$B$8:$P$8</c:f>
              <c:numCache>
                <c:formatCode>0%</c:formatCode>
                <c:ptCount val="15"/>
                <c:pt idx="0">
                  <c:v>0.88888888888888884</c:v>
                </c:pt>
                <c:pt idx="1">
                  <c:v>0.88888888888888884</c:v>
                </c:pt>
                <c:pt idx="2">
                  <c:v>0.66666666666666663</c:v>
                </c:pt>
                <c:pt idx="3">
                  <c:v>0.70370370370370372</c:v>
                </c:pt>
                <c:pt idx="4">
                  <c:v>0.70370370370370372</c:v>
                </c:pt>
                <c:pt idx="5">
                  <c:v>0.59259259259259256</c:v>
                </c:pt>
                <c:pt idx="6">
                  <c:v>0.48148148148148145</c:v>
                </c:pt>
                <c:pt idx="7">
                  <c:v>0.48148148148148145</c:v>
                </c:pt>
                <c:pt idx="8">
                  <c:v>0.81481481481481477</c:v>
                </c:pt>
                <c:pt idx="9">
                  <c:v>0.66666666666666663</c:v>
                </c:pt>
                <c:pt idx="10">
                  <c:v>0.62962962962962965</c:v>
                </c:pt>
                <c:pt idx="11">
                  <c:v>0.44444444444444442</c:v>
                </c:pt>
                <c:pt idx="12">
                  <c:v>0.62962962962962965</c:v>
                </c:pt>
                <c:pt idx="13">
                  <c:v>0.70370370370370372</c:v>
                </c:pt>
                <c:pt idx="14">
                  <c:v>0.22222222222222221</c:v>
                </c:pt>
              </c:numCache>
            </c:numRef>
          </c:val>
        </c:ser>
        <c:ser>
          <c:idx val="0"/>
          <c:order val="1"/>
          <c:tx>
            <c:strRef>
              <c:f>Диаграмма_задания!$A$6</c:f>
              <c:strCache>
                <c:ptCount val="1"/>
                <c:pt idx="0">
                  <c:v>Выполнили неверно</c:v>
                </c:pt>
              </c:strCache>
            </c:strRef>
          </c:tx>
          <c:val>
            <c:numRef>
              <c:f>Диаграмма_задания!$B$6:$P$6</c:f>
              <c:numCache>
                <c:formatCode>0%</c:formatCode>
                <c:ptCount val="15"/>
                <c:pt idx="0">
                  <c:v>3.7037037037037035E-2</c:v>
                </c:pt>
                <c:pt idx="1">
                  <c:v>3.7037037037037035E-2</c:v>
                </c:pt>
                <c:pt idx="2">
                  <c:v>0.25925925925925924</c:v>
                </c:pt>
                <c:pt idx="3">
                  <c:v>0.22222222222222221</c:v>
                </c:pt>
                <c:pt idx="4">
                  <c:v>0.14814814814814814</c:v>
                </c:pt>
                <c:pt idx="5">
                  <c:v>0.33333333333333331</c:v>
                </c:pt>
                <c:pt idx="6">
                  <c:v>0.22222222222222221</c:v>
                </c:pt>
                <c:pt idx="7">
                  <c:v>0.44444444444444442</c:v>
                </c:pt>
                <c:pt idx="8">
                  <c:v>7.407407407407407E-2</c:v>
                </c:pt>
                <c:pt idx="9">
                  <c:v>7.407407407407407E-2</c:v>
                </c:pt>
                <c:pt idx="10">
                  <c:v>0.25925925925925924</c:v>
                </c:pt>
                <c:pt idx="11">
                  <c:v>0.25925925925925924</c:v>
                </c:pt>
                <c:pt idx="12">
                  <c:v>0.25925925925925924</c:v>
                </c:pt>
                <c:pt idx="13">
                  <c:v>0.18518518518518517</c:v>
                </c:pt>
                <c:pt idx="14">
                  <c:v>0.40740740740740738</c:v>
                </c:pt>
              </c:numCache>
            </c:numRef>
          </c:val>
        </c:ser>
        <c:ser>
          <c:idx val="1"/>
          <c:order val="2"/>
          <c:tx>
            <c:strRef>
              <c:f>Диаграмма_задания!$A$7</c:f>
              <c:strCache>
                <c:ptCount val="1"/>
                <c:pt idx="0">
                  <c:v>Не приступили к выполнению</c:v>
                </c:pt>
              </c:strCache>
            </c:strRef>
          </c:tx>
          <c:val>
            <c:numRef>
              <c:f>Диаграмма_задания!$B$7:$P$7</c:f>
              <c:numCache>
                <c:formatCode>0%</c:formatCode>
                <c:ptCount val="15"/>
                <c:pt idx="0">
                  <c:v>0</c:v>
                </c:pt>
                <c:pt idx="1">
                  <c:v>0</c:v>
                </c:pt>
                <c:pt idx="2">
                  <c:v>0</c:v>
                </c:pt>
                <c:pt idx="3">
                  <c:v>0</c:v>
                </c:pt>
                <c:pt idx="4">
                  <c:v>7.407407407407407E-2</c:v>
                </c:pt>
                <c:pt idx="5">
                  <c:v>0</c:v>
                </c:pt>
                <c:pt idx="6">
                  <c:v>0.22222222222222221</c:v>
                </c:pt>
                <c:pt idx="7">
                  <c:v>0</c:v>
                </c:pt>
                <c:pt idx="8">
                  <c:v>3.7037037037037035E-2</c:v>
                </c:pt>
                <c:pt idx="9">
                  <c:v>0.18518518518518517</c:v>
                </c:pt>
                <c:pt idx="10">
                  <c:v>3.7037037037037035E-2</c:v>
                </c:pt>
                <c:pt idx="11">
                  <c:v>0.22222222222222221</c:v>
                </c:pt>
                <c:pt idx="12">
                  <c:v>3.7037037037037035E-2</c:v>
                </c:pt>
                <c:pt idx="13">
                  <c:v>3.7037037037037035E-2</c:v>
                </c:pt>
                <c:pt idx="14">
                  <c:v>0.29629629629629628</c:v>
                </c:pt>
              </c:numCache>
            </c:numRef>
          </c:val>
        </c:ser>
        <c:axId val="90191744"/>
        <c:axId val="90198016"/>
      </c:barChart>
      <c:catAx>
        <c:axId val="90191744"/>
        <c:scaling>
          <c:orientation val="minMax"/>
        </c:scaling>
        <c:axPos val="b"/>
        <c:title>
          <c:tx>
            <c:rich>
              <a:bodyPr/>
              <a:lstStyle/>
              <a:p>
                <a:pPr>
                  <a:defRPr>
                    <a:latin typeface="Times New Roman" panose="02020603050405020304" pitchFamily="18" charset="0"/>
                    <a:cs typeface="Times New Roman" panose="02020603050405020304" pitchFamily="18" charset="0"/>
                  </a:defRPr>
                </a:pPr>
                <a:r>
                  <a:rPr lang="ru-RU">
                    <a:latin typeface="Times New Roman" panose="02020603050405020304" pitchFamily="18" charset="0"/>
                    <a:cs typeface="Times New Roman" panose="02020603050405020304" pitchFamily="18" charset="0"/>
                  </a:rPr>
                  <a:t>Номер задания</a:t>
                </a:r>
              </a:p>
            </c:rich>
          </c:tx>
        </c:title>
        <c:tickLblPos val="nextTo"/>
        <c:txPr>
          <a:bodyPr/>
          <a:lstStyle/>
          <a:p>
            <a:pPr>
              <a:defRPr>
                <a:latin typeface="Times New Roman" panose="02020603050405020304" pitchFamily="18" charset="0"/>
                <a:cs typeface="Times New Roman" panose="02020603050405020304" pitchFamily="18" charset="0"/>
              </a:defRPr>
            </a:pPr>
            <a:endParaRPr lang="ru-RU"/>
          </a:p>
        </c:txPr>
        <c:crossAx val="90198016"/>
        <c:crosses val="autoZero"/>
        <c:auto val="1"/>
        <c:lblAlgn val="ctr"/>
        <c:lblOffset val="100"/>
      </c:catAx>
      <c:valAx>
        <c:axId val="90198016"/>
        <c:scaling>
          <c:orientation val="minMax"/>
          <c:max val="1"/>
        </c:scaling>
        <c:axPos val="l"/>
        <c:numFmt formatCode="0%" sourceLinked="1"/>
        <c:tickLblPos val="nextTo"/>
        <c:txPr>
          <a:bodyPr/>
          <a:lstStyle/>
          <a:p>
            <a:pPr>
              <a:defRPr>
                <a:latin typeface="Times New Roman" panose="02020603050405020304" pitchFamily="18" charset="0"/>
                <a:cs typeface="Times New Roman" panose="02020603050405020304" pitchFamily="18" charset="0"/>
              </a:defRPr>
            </a:pPr>
            <a:endParaRPr lang="ru-RU"/>
          </a:p>
        </c:txPr>
        <c:crossAx val="90191744"/>
        <c:crosses val="autoZero"/>
        <c:crossBetween val="between"/>
      </c:valAx>
    </c:plotArea>
    <c:legend>
      <c:legendPos val="b"/>
      <c:txPr>
        <a:bodyPr/>
        <a:lstStyle/>
        <a:p>
          <a:pPr>
            <a:defRPr>
              <a:latin typeface="Times New Roman" panose="02020603050405020304" pitchFamily="18" charset="0"/>
              <a:cs typeface="Times New Roman" panose="02020603050405020304" pitchFamily="18" charset="0"/>
            </a:defRPr>
          </a:pPr>
          <a:endParaRPr lang="ru-RU"/>
        </a:p>
      </c:txPr>
    </c:legend>
    <c:plotVisOnly val="1"/>
    <c:dispBlanksAs val="gap"/>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47625</xdr:colOff>
      <xdr:row>8</xdr:row>
      <xdr:rowOff>164523</xdr:rowOff>
    </xdr:from>
    <xdr:to>
      <xdr:col>11</xdr:col>
      <xdr:colOff>571500</xdr:colOff>
      <xdr:row>28</xdr:row>
      <xdr:rowOff>8659</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394607</xdr:colOff>
      <xdr:row>2</xdr:row>
      <xdr:rowOff>95250</xdr:rowOff>
    </xdr:from>
    <xdr:to>
      <xdr:col>27</xdr:col>
      <xdr:colOff>155121</xdr:colOff>
      <xdr:row>22</xdr:row>
      <xdr:rowOff>27895</xdr:rowOff>
    </xdr:to>
    <xdr:graphicFrame macro="">
      <xdr:nvGraphicFramePr>
        <xdr:cNvPr id="16" name="Диаграмма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54429</xdr:colOff>
      <xdr:row>33</xdr:row>
      <xdr:rowOff>0</xdr:rowOff>
    </xdr:from>
    <xdr:to>
      <xdr:col>12</xdr:col>
      <xdr:colOff>458932</xdr:colOff>
      <xdr:row>57</xdr:row>
      <xdr:rowOff>147205</xdr:rowOff>
    </xdr:to>
    <xdr:graphicFrame macro="">
      <xdr:nvGraphicFramePr>
        <xdr:cNvPr id="17" name="Диаграмма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412750</xdr:colOff>
      <xdr:row>33</xdr:row>
      <xdr:rowOff>31750</xdr:rowOff>
    </xdr:from>
    <xdr:to>
      <xdr:col>27</xdr:col>
      <xdr:colOff>185964</xdr:colOff>
      <xdr:row>58</xdr:row>
      <xdr:rowOff>46038</xdr:rowOff>
    </xdr:to>
    <xdr:graphicFrame macro="">
      <xdr:nvGraphicFramePr>
        <xdr:cNvPr id="20" name="Диаграмма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72</xdr:row>
      <xdr:rowOff>1</xdr:rowOff>
    </xdr:from>
    <xdr:to>
      <xdr:col>12</xdr:col>
      <xdr:colOff>389659</xdr:colOff>
      <xdr:row>97</xdr:row>
      <xdr:rowOff>60615</xdr:rowOff>
    </xdr:to>
    <xdr:graphicFrame macro="">
      <xdr:nvGraphicFramePr>
        <xdr:cNvPr id="21" name="Диаграмма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104775</xdr:rowOff>
    </xdr:from>
    <xdr:to>
      <xdr:col>13</xdr:col>
      <xdr:colOff>57150</xdr:colOff>
      <xdr:row>30</xdr:row>
      <xdr:rowOff>23813</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352425</xdr:colOff>
      <xdr:row>15</xdr:row>
      <xdr:rowOff>61911</xdr:rowOff>
    </xdr:from>
    <xdr:to>
      <xdr:col>16</xdr:col>
      <xdr:colOff>247650</xdr:colOff>
      <xdr:row>38</xdr:row>
      <xdr:rowOff>95250</xdr:rowOff>
    </xdr:to>
    <xdr:graphicFrame macro="">
      <xdr:nvGraphicFramePr>
        <xdr:cNvPr id="3" name="Диаграмма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52</xdr:row>
      <xdr:rowOff>28575</xdr:rowOff>
    </xdr:from>
    <xdr:to>
      <xdr:col>16</xdr:col>
      <xdr:colOff>285750</xdr:colOff>
      <xdr:row>75</xdr:row>
      <xdr:rowOff>61914</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xdr:colOff>
      <xdr:row>5</xdr:row>
      <xdr:rowOff>19049</xdr:rowOff>
    </xdr:from>
    <xdr:to>
      <xdr:col>13</xdr:col>
      <xdr:colOff>604801</xdr:colOff>
      <xdr:row>27</xdr:row>
      <xdr:rowOff>56699</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40</xdr:row>
      <xdr:rowOff>0</xdr:rowOff>
    </xdr:from>
    <xdr:to>
      <xdr:col>13</xdr:col>
      <xdr:colOff>604800</xdr:colOff>
      <xdr:row>62</xdr:row>
      <xdr:rowOff>37650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FF00"/>
  </sheetPr>
  <dimension ref="A1:S111"/>
  <sheetViews>
    <sheetView tabSelected="1" topLeftCell="B4" zoomScale="110" zoomScaleNormal="110" workbookViewId="0">
      <selection activeCell="D49" sqref="D49"/>
    </sheetView>
  </sheetViews>
  <sheetFormatPr defaultRowHeight="12.75"/>
  <cols>
    <col min="1" max="1" width="10.7109375" style="6" hidden="1" customWidth="1"/>
    <col min="2" max="2" width="4.140625" style="6" customWidth="1"/>
    <col min="3" max="3" width="6.140625" style="65" customWidth="1"/>
    <col min="4" max="4" width="30" style="6" customWidth="1"/>
    <col min="5" max="5" width="20.28515625" style="6" customWidth="1"/>
    <col min="6" max="6" width="13.7109375" style="6" customWidth="1"/>
    <col min="7" max="7" width="11.5703125" style="6" customWidth="1"/>
    <col min="8" max="8" width="11.42578125" style="6" customWidth="1"/>
    <col min="9" max="9" width="12.5703125" style="6" customWidth="1"/>
    <col min="10" max="12" width="5" style="6" customWidth="1"/>
    <col min="13" max="13" width="5.140625" style="6" bestFit="1" customWidth="1"/>
    <col min="14" max="14" width="5.85546875" style="6" hidden="1" customWidth="1"/>
    <col min="15" max="15" width="8.140625" style="6" customWidth="1"/>
    <col min="16" max="18" width="9.140625" style="6"/>
    <col min="19" max="19" width="4.7109375" style="6" hidden="1" customWidth="1"/>
    <col min="20" max="16384" width="9.140625" style="6"/>
  </cols>
  <sheetData>
    <row r="1" spans="1:19" s="1" customFormat="1" ht="30.75" customHeight="1" thickBot="1">
      <c r="A1" s="1">
        <v>14050302</v>
      </c>
      <c r="B1" s="2"/>
      <c r="C1" s="3"/>
      <c r="D1" s="2"/>
      <c r="F1" s="4" t="s">
        <v>0</v>
      </c>
      <c r="G1" s="5" t="s">
        <v>219</v>
      </c>
      <c r="H1" s="4" t="s">
        <v>1</v>
      </c>
      <c r="I1" s="5" t="s">
        <v>21</v>
      </c>
      <c r="S1" s="1">
        <f>IF(S24=0,0,1)</f>
        <v>1</v>
      </c>
    </row>
    <row r="2" spans="1:19" ht="13.5" thickBot="1">
      <c r="A2" s="6" t="s">
        <v>218</v>
      </c>
      <c r="B2" s="7"/>
      <c r="C2" s="8"/>
      <c r="D2" s="9"/>
      <c r="E2" s="9"/>
      <c r="F2" s="9"/>
      <c r="G2" s="9"/>
      <c r="H2" s="9"/>
      <c r="I2" s="9"/>
    </row>
    <row r="3" spans="1:19" s="10" customFormat="1" ht="30" customHeight="1" thickBot="1">
      <c r="B3" s="304" t="s">
        <v>2</v>
      </c>
      <c r="C3" s="305"/>
      <c r="D3" s="306"/>
      <c r="E3" s="307" t="s">
        <v>220</v>
      </c>
      <c r="F3" s="308"/>
      <c r="G3" s="308"/>
      <c r="H3" s="308"/>
      <c r="I3" s="309"/>
    </row>
    <row r="4" spans="1:19" ht="13.5" customHeight="1">
      <c r="B4" s="7"/>
      <c r="C4" s="11"/>
      <c r="D4" s="12"/>
      <c r="E4" s="12"/>
      <c r="F4" s="12"/>
      <c r="G4" s="12"/>
      <c r="H4" s="12"/>
      <c r="I4" s="12"/>
    </row>
    <row r="5" spans="1:19" ht="18">
      <c r="A5" s="6">
        <f>Ответы_учащихся!E12+S1</f>
        <v>20</v>
      </c>
      <c r="B5" s="13"/>
      <c r="C5" s="14"/>
      <c r="D5" s="15"/>
      <c r="E5" s="15"/>
      <c r="F5" s="16"/>
      <c r="G5" s="9"/>
      <c r="H5" s="9"/>
      <c r="I5" s="9"/>
    </row>
    <row r="6" spans="1:19" ht="15.75">
      <c r="B6" s="310" t="s">
        <v>3</v>
      </c>
      <c r="C6" s="311"/>
      <c r="D6" s="311"/>
      <c r="E6" s="311"/>
      <c r="F6" s="311"/>
      <c r="G6" s="311"/>
      <c r="H6" s="311"/>
      <c r="I6" s="311"/>
      <c r="M6" s="17"/>
      <c r="N6" s="6" t="s">
        <v>24</v>
      </c>
    </row>
    <row r="7" spans="1:19" ht="15.75">
      <c r="A7" s="6">
        <v>23</v>
      </c>
      <c r="B7" s="18" t="s">
        <v>4</v>
      </c>
      <c r="C7" s="19" t="s">
        <v>5</v>
      </c>
      <c r="D7" s="18" t="s">
        <v>6</v>
      </c>
      <c r="E7" s="18"/>
      <c r="F7" s="18" t="s">
        <v>7</v>
      </c>
      <c r="G7" s="20" t="s">
        <v>8</v>
      </c>
      <c r="H7" s="21" t="s">
        <v>9</v>
      </c>
      <c r="I7" s="22" t="s">
        <v>10</v>
      </c>
      <c r="N7" s="17" t="s">
        <v>11</v>
      </c>
    </row>
    <row r="8" spans="1:19" ht="12.75" customHeight="1">
      <c r="B8" s="312" t="s">
        <v>12</v>
      </c>
      <c r="C8" s="313" t="s">
        <v>13</v>
      </c>
      <c r="D8" s="314" t="s">
        <v>14</v>
      </c>
      <c r="E8" s="315" t="s">
        <v>15</v>
      </c>
      <c r="F8" s="312" t="s">
        <v>16</v>
      </c>
      <c r="G8" s="314" t="s">
        <v>17</v>
      </c>
      <c r="H8" s="314"/>
      <c r="I8" s="319" t="s">
        <v>195</v>
      </c>
      <c r="N8" s="17" t="s">
        <v>18</v>
      </c>
    </row>
    <row r="9" spans="1:19" ht="12.75" customHeight="1">
      <c r="B9" s="312"/>
      <c r="C9" s="313"/>
      <c r="D9" s="314"/>
      <c r="E9" s="316"/>
      <c r="F9" s="318"/>
      <c r="G9" s="314"/>
      <c r="H9" s="314"/>
      <c r="I9" s="319"/>
      <c r="N9" s="17" t="s">
        <v>19</v>
      </c>
    </row>
    <row r="10" spans="1:19">
      <c r="B10" s="312"/>
      <c r="C10" s="313"/>
      <c r="D10" s="314"/>
      <c r="E10" s="316"/>
      <c r="F10" s="318"/>
      <c r="G10" s="314"/>
      <c r="H10" s="314"/>
      <c r="I10" s="319"/>
      <c r="N10" s="17" t="s">
        <v>20</v>
      </c>
    </row>
    <row r="11" spans="1:19" ht="27" customHeight="1">
      <c r="B11" s="312"/>
      <c r="C11" s="313"/>
      <c r="D11" s="314"/>
      <c r="E11" s="317"/>
      <c r="F11" s="318"/>
      <c r="G11" s="314"/>
      <c r="H11" s="314"/>
      <c r="I11" s="319"/>
      <c r="N11" s="17" t="s">
        <v>21</v>
      </c>
    </row>
    <row r="12" spans="1:19" hidden="1">
      <c r="B12" s="23"/>
      <c r="C12" s="24"/>
      <c r="D12" s="25"/>
      <c r="E12" s="26"/>
      <c r="F12" s="27"/>
      <c r="G12" s="28"/>
      <c r="H12" s="29"/>
      <c r="I12" s="30"/>
      <c r="J12" s="31"/>
      <c r="K12" s="31"/>
      <c r="L12" s="31"/>
      <c r="N12" s="17" t="s">
        <v>22</v>
      </c>
    </row>
    <row r="13" spans="1:19" hidden="1">
      <c r="B13" s="32"/>
      <c r="C13" s="33"/>
      <c r="D13" s="34"/>
      <c r="E13" s="35"/>
      <c r="F13" s="36"/>
      <c r="G13" s="37"/>
      <c r="H13" s="38"/>
      <c r="I13" s="39"/>
      <c r="J13" s="31"/>
      <c r="K13" s="31"/>
      <c r="L13" s="31"/>
      <c r="N13" s="17"/>
    </row>
    <row r="14" spans="1:19" hidden="1">
      <c r="B14" s="32"/>
      <c r="C14" s="33"/>
      <c r="D14" s="34"/>
      <c r="E14" s="35"/>
      <c r="F14" s="36"/>
      <c r="G14" s="37"/>
      <c r="H14" s="38"/>
      <c r="I14" s="39"/>
      <c r="J14" s="31"/>
      <c r="K14" s="31"/>
      <c r="L14" s="31"/>
      <c r="N14" s="17"/>
    </row>
    <row r="15" spans="1:19" hidden="1">
      <c r="B15" s="32"/>
      <c r="C15" s="33"/>
      <c r="D15" s="34"/>
      <c r="E15" s="35"/>
      <c r="F15" s="36"/>
      <c r="G15" s="37"/>
      <c r="H15" s="38"/>
      <c r="I15" s="39"/>
      <c r="J15" s="31"/>
      <c r="K15" s="31"/>
      <c r="L15" s="31"/>
      <c r="N15" s="17"/>
    </row>
    <row r="16" spans="1:19" hidden="1">
      <c r="B16" s="32"/>
      <c r="C16" s="33"/>
      <c r="D16" s="34"/>
      <c r="E16" s="35"/>
      <c r="F16" s="36"/>
      <c r="G16" s="37"/>
      <c r="H16" s="38"/>
      <c r="I16" s="39"/>
      <c r="J16" s="31"/>
      <c r="K16" s="31"/>
      <c r="L16" s="31"/>
      <c r="N16" s="17"/>
    </row>
    <row r="17" spans="2:19" hidden="1">
      <c r="B17" s="32"/>
      <c r="C17" s="33"/>
      <c r="D17" s="34"/>
      <c r="E17" s="35"/>
      <c r="F17" s="36"/>
      <c r="G17" s="37"/>
      <c r="H17" s="38"/>
      <c r="I17" s="39"/>
      <c r="J17" s="31"/>
      <c r="K17" s="31"/>
      <c r="L17" s="31"/>
      <c r="N17" s="17"/>
    </row>
    <row r="18" spans="2:19" hidden="1">
      <c r="B18" s="32"/>
      <c r="C18" s="33"/>
      <c r="D18" s="34"/>
      <c r="E18" s="35" t="str">
        <f t="shared" ref="E18:E64" si="0">IF(AND($G$1&lt;&gt;"",$I$1&lt;&gt;"",C18&lt;&gt;"",D18&lt;&gt;""),CONCATENATE($G$1,"-",$I$1,"-",TEXT(C18,"00")),"")</f>
        <v/>
      </c>
      <c r="F18" s="36"/>
      <c r="G18" s="37"/>
      <c r="H18" s="38"/>
      <c r="I18" s="39"/>
      <c r="J18" s="31"/>
      <c r="K18" s="31"/>
      <c r="L18" s="31"/>
      <c r="M18" s="17"/>
    </row>
    <row r="19" spans="2:19" hidden="1">
      <c r="B19" s="32"/>
      <c r="C19" s="33"/>
      <c r="D19" s="34"/>
      <c r="E19" s="35" t="str">
        <f t="shared" si="0"/>
        <v/>
      </c>
      <c r="F19" s="36"/>
      <c r="G19" s="37"/>
      <c r="H19" s="38"/>
      <c r="I19" s="39"/>
      <c r="J19" s="31"/>
      <c r="K19" s="31"/>
      <c r="L19" s="31"/>
      <c r="M19" s="17"/>
    </row>
    <row r="20" spans="2:19" hidden="1">
      <c r="B20" s="32"/>
      <c r="C20" s="33"/>
      <c r="D20" s="34"/>
      <c r="E20" s="35" t="str">
        <f t="shared" si="0"/>
        <v/>
      </c>
      <c r="F20" s="36"/>
      <c r="G20" s="37"/>
      <c r="H20" s="38"/>
      <c r="I20" s="39"/>
      <c r="J20" s="31"/>
      <c r="K20" s="31"/>
      <c r="L20" s="31"/>
      <c r="M20" s="17"/>
    </row>
    <row r="21" spans="2:19" hidden="1">
      <c r="B21" s="32"/>
      <c r="C21" s="33"/>
      <c r="D21" s="34"/>
      <c r="E21" s="35" t="str">
        <f t="shared" si="0"/>
        <v/>
      </c>
      <c r="F21" s="36"/>
      <c r="G21" s="37"/>
      <c r="H21" s="38"/>
      <c r="I21" s="39"/>
      <c r="J21" s="31"/>
      <c r="K21" s="31"/>
      <c r="L21" s="31"/>
      <c r="M21" s="17"/>
    </row>
    <row r="22" spans="2:19" hidden="1">
      <c r="B22" s="32"/>
      <c r="C22" s="33"/>
      <c r="D22" s="34"/>
      <c r="E22" s="35" t="str">
        <f t="shared" si="0"/>
        <v/>
      </c>
      <c r="F22" s="36"/>
      <c r="G22" s="37"/>
      <c r="H22" s="38"/>
      <c r="I22" s="39"/>
      <c r="J22" s="31"/>
      <c r="K22" s="31"/>
      <c r="L22" s="31"/>
      <c r="M22" s="17"/>
    </row>
    <row r="23" spans="2:19" hidden="1">
      <c r="B23" s="32"/>
      <c r="C23" s="33"/>
      <c r="D23" s="34"/>
      <c r="E23" s="35" t="str">
        <f t="shared" si="0"/>
        <v/>
      </c>
      <c r="F23" s="36"/>
      <c r="G23" s="37"/>
      <c r="H23" s="38"/>
      <c r="I23" s="39"/>
      <c r="J23" s="31"/>
      <c r="K23" s="31"/>
      <c r="L23" s="31"/>
      <c r="M23" s="17"/>
    </row>
    <row r="24" spans="2:19" hidden="1">
      <c r="B24" s="40"/>
      <c r="C24" s="41"/>
      <c r="D24" s="42"/>
      <c r="E24" s="43" t="str">
        <f t="shared" si="0"/>
        <v/>
      </c>
      <c r="F24" s="44"/>
      <c r="G24" s="45"/>
      <c r="H24" s="46"/>
      <c r="I24" s="47"/>
      <c r="J24" s="31"/>
      <c r="K24" s="31"/>
      <c r="L24" s="31"/>
      <c r="M24" s="17"/>
      <c r="S24" s="6">
        <f>SUM(S25:S64)</f>
        <v>27</v>
      </c>
    </row>
    <row r="25" spans="2:19">
      <c r="B25" s="48">
        <v>1</v>
      </c>
      <c r="C25" s="49">
        <v>1</v>
      </c>
      <c r="D25" s="57"/>
      <c r="E25" s="50" t="str">
        <f t="shared" si="0"/>
        <v/>
      </c>
      <c r="F25" s="51">
        <v>1</v>
      </c>
      <c r="G25" s="52" t="s">
        <v>221</v>
      </c>
      <c r="H25" s="53" t="s">
        <v>222</v>
      </c>
      <c r="I25" s="54">
        <v>2</v>
      </c>
      <c r="J25" s="31"/>
      <c r="K25" s="31"/>
      <c r="L25" s="31"/>
      <c r="M25" s="17"/>
      <c r="N25" s="17" t="s">
        <v>22</v>
      </c>
      <c r="S25" s="6">
        <f>IF(ISBLANK(C25),0,(IF(COUNTA($C25:$D25)+COUNTA($F25:$I25)&lt;&gt;6,1,0)))</f>
        <v>1</v>
      </c>
    </row>
    <row r="26" spans="2:19">
      <c r="B26" s="55">
        <v>2</v>
      </c>
      <c r="C26" s="56">
        <v>2</v>
      </c>
      <c r="D26" s="57"/>
      <c r="E26" s="58" t="str">
        <f t="shared" si="0"/>
        <v/>
      </c>
      <c r="F26" s="59">
        <v>1</v>
      </c>
      <c r="G26" s="60" t="s">
        <v>223</v>
      </c>
      <c r="H26" s="61" t="s">
        <v>222</v>
      </c>
      <c r="I26" s="54">
        <v>1</v>
      </c>
      <c r="J26" s="31"/>
      <c r="K26" s="31"/>
      <c r="L26" s="31"/>
      <c r="M26" s="17"/>
      <c r="N26" s="17" t="s">
        <v>185</v>
      </c>
      <c r="S26" s="6">
        <f t="shared" ref="S26:S64" si="1">IF(ISBLANK(C26),0,(IF(COUNTA($C26:$D26)+COUNTA($F26:$I26)&lt;&gt;6,1,0)))</f>
        <v>1</v>
      </c>
    </row>
    <row r="27" spans="2:19">
      <c r="B27" s="48">
        <v>3</v>
      </c>
      <c r="C27" s="56">
        <v>3</v>
      </c>
      <c r="D27" s="57"/>
      <c r="E27" s="58" t="str">
        <f t="shared" si="0"/>
        <v/>
      </c>
      <c r="F27" s="59">
        <v>2</v>
      </c>
      <c r="G27" s="60" t="s">
        <v>223</v>
      </c>
      <c r="H27" s="61" t="s">
        <v>222</v>
      </c>
      <c r="I27" s="54">
        <v>1</v>
      </c>
      <c r="J27" s="31"/>
      <c r="K27" s="31"/>
      <c r="L27" s="31"/>
      <c r="M27" s="17"/>
      <c r="N27" s="17" t="s">
        <v>186</v>
      </c>
      <c r="S27" s="6">
        <f t="shared" si="1"/>
        <v>1</v>
      </c>
    </row>
    <row r="28" spans="2:19">
      <c r="B28" s="55">
        <v>4</v>
      </c>
      <c r="C28" s="56">
        <v>4</v>
      </c>
      <c r="D28" s="57"/>
      <c r="E28" s="58" t="str">
        <f t="shared" si="0"/>
        <v/>
      </c>
      <c r="F28" s="59">
        <v>2</v>
      </c>
      <c r="G28" s="60" t="s">
        <v>222</v>
      </c>
      <c r="H28" s="61" t="s">
        <v>222</v>
      </c>
      <c r="I28" s="54">
        <v>1</v>
      </c>
      <c r="J28" s="31"/>
      <c r="K28" s="31"/>
      <c r="L28" s="31"/>
      <c r="M28" s="17"/>
      <c r="N28" s="17" t="s">
        <v>187</v>
      </c>
      <c r="S28" s="6">
        <f t="shared" si="1"/>
        <v>1</v>
      </c>
    </row>
    <row r="29" spans="2:19">
      <c r="B29" s="48">
        <v>5</v>
      </c>
      <c r="C29" s="56">
        <v>5</v>
      </c>
      <c r="D29" s="57"/>
      <c r="E29" s="58" t="str">
        <f t="shared" si="0"/>
        <v/>
      </c>
      <c r="F29" s="59">
        <v>1</v>
      </c>
      <c r="G29" s="60" t="s">
        <v>224</v>
      </c>
      <c r="H29" s="61" t="s">
        <v>222</v>
      </c>
      <c r="I29" s="54">
        <v>2</v>
      </c>
      <c r="J29" s="31"/>
      <c r="K29" s="31"/>
      <c r="L29" s="31"/>
      <c r="M29" s="17"/>
      <c r="N29" s="17" t="s">
        <v>188</v>
      </c>
      <c r="S29" s="6">
        <f t="shared" si="1"/>
        <v>1</v>
      </c>
    </row>
    <row r="30" spans="2:19">
      <c r="B30" s="55">
        <v>6</v>
      </c>
      <c r="C30" s="56">
        <v>6</v>
      </c>
      <c r="D30" s="57"/>
      <c r="E30" s="58" t="str">
        <f t="shared" si="0"/>
        <v/>
      </c>
      <c r="F30" s="59">
        <v>1</v>
      </c>
      <c r="G30" s="60" t="s">
        <v>225</v>
      </c>
      <c r="H30" s="61" t="s">
        <v>222</v>
      </c>
      <c r="I30" s="54">
        <v>2</v>
      </c>
      <c r="J30" s="31"/>
      <c r="K30" s="31"/>
      <c r="L30" s="31"/>
      <c r="M30" s="17"/>
      <c r="N30" s="17" t="s">
        <v>189</v>
      </c>
      <c r="S30" s="6">
        <f t="shared" si="1"/>
        <v>1</v>
      </c>
    </row>
    <row r="31" spans="2:19">
      <c r="B31" s="48">
        <v>7</v>
      </c>
      <c r="C31" s="56">
        <v>7</v>
      </c>
      <c r="D31" s="57"/>
      <c r="E31" s="58" t="str">
        <f t="shared" si="0"/>
        <v/>
      </c>
      <c r="F31" s="59">
        <v>1</v>
      </c>
      <c r="G31" s="60" t="s">
        <v>226</v>
      </c>
      <c r="H31" s="61" t="s">
        <v>222</v>
      </c>
      <c r="I31" s="54">
        <v>1</v>
      </c>
      <c r="J31" s="31"/>
      <c r="K31" s="31"/>
      <c r="L31" s="31"/>
      <c r="M31" s="17"/>
      <c r="N31" s="17" t="s">
        <v>190</v>
      </c>
      <c r="S31" s="6">
        <f t="shared" si="1"/>
        <v>1</v>
      </c>
    </row>
    <row r="32" spans="2:19">
      <c r="B32" s="55">
        <v>8</v>
      </c>
      <c r="C32" s="56">
        <v>8</v>
      </c>
      <c r="D32" s="57"/>
      <c r="E32" s="58" t="str">
        <f t="shared" si="0"/>
        <v/>
      </c>
      <c r="F32" s="59">
        <v>1</v>
      </c>
      <c r="G32" s="60" t="s">
        <v>227</v>
      </c>
      <c r="H32" s="61" t="s">
        <v>222</v>
      </c>
      <c r="I32" s="54">
        <v>2</v>
      </c>
      <c r="J32" s="31"/>
      <c r="K32" s="31"/>
      <c r="L32" s="31"/>
      <c r="M32" s="17"/>
      <c r="N32" s="17" t="s">
        <v>191</v>
      </c>
      <c r="S32" s="6">
        <f t="shared" si="1"/>
        <v>1</v>
      </c>
    </row>
    <row r="33" spans="2:19">
      <c r="B33" s="48">
        <v>9</v>
      </c>
      <c r="C33" s="56">
        <v>9</v>
      </c>
      <c r="D33" s="57"/>
      <c r="E33" s="58" t="str">
        <f t="shared" si="0"/>
        <v/>
      </c>
      <c r="F33" s="59">
        <v>2</v>
      </c>
      <c r="G33" s="60" t="s">
        <v>221</v>
      </c>
      <c r="H33" s="61" t="s">
        <v>222</v>
      </c>
      <c r="I33" s="54">
        <v>1</v>
      </c>
      <c r="J33" s="31"/>
      <c r="K33" s="31"/>
      <c r="L33" s="31"/>
      <c r="M33" s="17"/>
      <c r="N33" s="17" t="s">
        <v>194</v>
      </c>
      <c r="S33" s="6">
        <f t="shared" si="1"/>
        <v>1</v>
      </c>
    </row>
    <row r="34" spans="2:19">
      <c r="B34" s="55">
        <v>10</v>
      </c>
      <c r="C34" s="56">
        <v>10</v>
      </c>
      <c r="D34" s="57"/>
      <c r="E34" s="58" t="str">
        <f t="shared" si="0"/>
        <v/>
      </c>
      <c r="F34" s="59">
        <v>2</v>
      </c>
      <c r="G34" s="60" t="s">
        <v>223</v>
      </c>
      <c r="H34" s="61" t="s">
        <v>222</v>
      </c>
      <c r="I34" s="54">
        <v>1</v>
      </c>
      <c r="J34" s="31"/>
      <c r="K34" s="31"/>
      <c r="L34" s="31"/>
      <c r="M34" s="17"/>
      <c r="N34" s="17" t="s">
        <v>192</v>
      </c>
      <c r="S34" s="6">
        <f t="shared" si="1"/>
        <v>1</v>
      </c>
    </row>
    <row r="35" spans="2:19">
      <c r="B35" s="48">
        <v>11</v>
      </c>
      <c r="C35" s="56">
        <v>11</v>
      </c>
      <c r="D35" s="57"/>
      <c r="E35" s="58" t="str">
        <f t="shared" si="0"/>
        <v/>
      </c>
      <c r="F35" s="59">
        <v>2</v>
      </c>
      <c r="G35" s="60" t="s">
        <v>228</v>
      </c>
      <c r="H35" s="61" t="s">
        <v>226</v>
      </c>
      <c r="I35" s="54">
        <v>1</v>
      </c>
      <c r="J35" s="31"/>
      <c r="K35" s="31"/>
      <c r="L35" s="31"/>
      <c r="M35" s="17"/>
      <c r="N35" s="17" t="s">
        <v>193</v>
      </c>
      <c r="S35" s="6">
        <f t="shared" si="1"/>
        <v>1</v>
      </c>
    </row>
    <row r="36" spans="2:19">
      <c r="B36" s="55">
        <v>12</v>
      </c>
      <c r="C36" s="56">
        <v>12</v>
      </c>
      <c r="D36" s="57"/>
      <c r="E36" s="58" t="str">
        <f t="shared" si="0"/>
        <v/>
      </c>
      <c r="F36" s="59">
        <v>2</v>
      </c>
      <c r="G36" s="60" t="s">
        <v>225</v>
      </c>
      <c r="H36" s="61" t="s">
        <v>222</v>
      </c>
      <c r="I36" s="54">
        <v>1</v>
      </c>
      <c r="J36" s="31"/>
      <c r="K36" s="31"/>
      <c r="L36" s="31"/>
      <c r="M36" s="17"/>
      <c r="S36" s="6">
        <f t="shared" si="1"/>
        <v>1</v>
      </c>
    </row>
    <row r="37" spans="2:19">
      <c r="B37" s="48">
        <v>13</v>
      </c>
      <c r="C37" s="56">
        <v>13</v>
      </c>
      <c r="D37" s="57"/>
      <c r="E37" s="58" t="str">
        <f t="shared" si="0"/>
        <v/>
      </c>
      <c r="F37" s="59">
        <v>1</v>
      </c>
      <c r="G37" s="60" t="s">
        <v>226</v>
      </c>
      <c r="H37" s="61" t="s">
        <v>222</v>
      </c>
      <c r="I37" s="54">
        <v>2</v>
      </c>
      <c r="J37" s="31"/>
      <c r="K37" s="31"/>
      <c r="L37" s="31"/>
      <c r="M37" s="17"/>
      <c r="S37" s="6">
        <f t="shared" si="1"/>
        <v>1</v>
      </c>
    </row>
    <row r="38" spans="2:19">
      <c r="B38" s="55">
        <v>14</v>
      </c>
      <c r="C38" s="56">
        <v>14</v>
      </c>
      <c r="D38" s="57"/>
      <c r="E38" s="58" t="str">
        <f t="shared" si="0"/>
        <v/>
      </c>
      <c r="F38" s="59">
        <v>1</v>
      </c>
      <c r="G38" s="60" t="s">
        <v>225</v>
      </c>
      <c r="H38" s="61" t="s">
        <v>222</v>
      </c>
      <c r="I38" s="54">
        <v>1</v>
      </c>
      <c r="J38" s="31"/>
      <c r="K38" s="31"/>
      <c r="L38" s="31"/>
      <c r="M38" s="17"/>
      <c r="S38" s="6">
        <f t="shared" si="1"/>
        <v>1</v>
      </c>
    </row>
    <row r="39" spans="2:19">
      <c r="B39" s="48">
        <v>15</v>
      </c>
      <c r="C39" s="62">
        <v>15</v>
      </c>
      <c r="D39" s="57"/>
      <c r="E39" s="58" t="str">
        <f t="shared" si="0"/>
        <v/>
      </c>
      <c r="F39" s="59">
        <v>1</v>
      </c>
      <c r="G39" s="60" t="s">
        <v>225</v>
      </c>
      <c r="H39" s="61" t="s">
        <v>222</v>
      </c>
      <c r="I39" s="54">
        <v>2</v>
      </c>
      <c r="J39" s="31"/>
      <c r="K39" s="31"/>
      <c r="L39" s="31"/>
      <c r="M39" s="17"/>
      <c r="S39" s="6">
        <f t="shared" si="1"/>
        <v>1</v>
      </c>
    </row>
    <row r="40" spans="2:19">
      <c r="B40" s="55">
        <v>16</v>
      </c>
      <c r="C40" s="62">
        <v>16</v>
      </c>
      <c r="D40" s="57"/>
      <c r="E40" s="58" t="str">
        <f t="shared" si="0"/>
        <v/>
      </c>
      <c r="F40" s="59">
        <v>1</v>
      </c>
      <c r="G40" s="60" t="s">
        <v>229</v>
      </c>
      <c r="H40" s="61" t="s">
        <v>227</v>
      </c>
      <c r="I40" s="54">
        <v>1</v>
      </c>
      <c r="J40" s="31"/>
      <c r="K40" s="31"/>
      <c r="L40" s="31"/>
      <c r="M40" s="17"/>
      <c r="S40" s="6">
        <f t="shared" si="1"/>
        <v>1</v>
      </c>
    </row>
    <row r="41" spans="2:19">
      <c r="B41" s="48">
        <v>17</v>
      </c>
      <c r="C41" s="62">
        <v>17</v>
      </c>
      <c r="D41" s="57"/>
      <c r="E41" s="58" t="str">
        <f t="shared" si="0"/>
        <v/>
      </c>
      <c r="F41" s="59">
        <v>2</v>
      </c>
      <c r="G41" s="60" t="s">
        <v>223</v>
      </c>
      <c r="H41" s="61" t="s">
        <v>222</v>
      </c>
      <c r="I41" s="54">
        <v>2</v>
      </c>
      <c r="J41" s="31"/>
      <c r="K41" s="31"/>
      <c r="L41" s="31"/>
      <c r="M41" s="17"/>
      <c r="S41" s="6">
        <f t="shared" si="1"/>
        <v>1</v>
      </c>
    </row>
    <row r="42" spans="2:19">
      <c r="B42" s="55">
        <v>18</v>
      </c>
      <c r="C42" s="62">
        <v>18</v>
      </c>
      <c r="D42" s="57"/>
      <c r="E42" s="58" t="str">
        <f t="shared" si="0"/>
        <v/>
      </c>
      <c r="F42" s="59">
        <v>2</v>
      </c>
      <c r="G42" s="60" t="s">
        <v>227</v>
      </c>
      <c r="H42" s="61" t="s">
        <v>222</v>
      </c>
      <c r="I42" s="54">
        <v>2</v>
      </c>
      <c r="J42" s="31"/>
      <c r="K42" s="31"/>
      <c r="L42" s="31"/>
      <c r="M42" s="17"/>
      <c r="S42" s="6">
        <f t="shared" si="1"/>
        <v>1</v>
      </c>
    </row>
    <row r="43" spans="2:19">
      <c r="B43" s="48">
        <v>19</v>
      </c>
      <c r="C43" s="62">
        <v>19</v>
      </c>
      <c r="D43" s="57"/>
      <c r="E43" s="58" t="str">
        <f t="shared" si="0"/>
        <v/>
      </c>
      <c r="F43" s="59">
        <v>2</v>
      </c>
      <c r="G43" s="60" t="s">
        <v>225</v>
      </c>
      <c r="H43" s="61" t="s">
        <v>222</v>
      </c>
      <c r="I43" s="54">
        <v>2</v>
      </c>
      <c r="J43" s="31"/>
      <c r="K43" s="31"/>
      <c r="L43" s="31"/>
      <c r="M43" s="17"/>
      <c r="S43" s="6">
        <f t="shared" si="1"/>
        <v>1</v>
      </c>
    </row>
    <row r="44" spans="2:19">
      <c r="B44" s="55">
        <v>20</v>
      </c>
      <c r="C44" s="62">
        <v>20</v>
      </c>
      <c r="D44" s="57"/>
      <c r="E44" s="58" t="str">
        <f t="shared" si="0"/>
        <v/>
      </c>
      <c r="F44" s="59">
        <v>2</v>
      </c>
      <c r="G44" s="60" t="s">
        <v>229</v>
      </c>
      <c r="H44" s="61" t="s">
        <v>222</v>
      </c>
      <c r="I44" s="54">
        <v>2</v>
      </c>
      <c r="J44" s="31"/>
      <c r="K44" s="31"/>
      <c r="L44" s="31"/>
      <c r="M44" s="17"/>
      <c r="S44" s="6">
        <f t="shared" si="1"/>
        <v>1</v>
      </c>
    </row>
    <row r="45" spans="2:19">
      <c r="B45" s="48">
        <v>21</v>
      </c>
      <c r="C45" s="62">
        <v>21</v>
      </c>
      <c r="D45" s="57"/>
      <c r="E45" s="58" t="str">
        <f t="shared" si="0"/>
        <v/>
      </c>
      <c r="F45" s="59">
        <v>2</v>
      </c>
      <c r="G45" s="60" t="s">
        <v>230</v>
      </c>
      <c r="H45" s="61" t="s">
        <v>222</v>
      </c>
      <c r="I45" s="54">
        <v>2</v>
      </c>
      <c r="J45" s="31"/>
      <c r="K45" s="31"/>
      <c r="L45" s="31"/>
      <c r="M45" s="17"/>
      <c r="S45" s="6">
        <f t="shared" si="1"/>
        <v>1</v>
      </c>
    </row>
    <row r="46" spans="2:19">
      <c r="B46" s="55">
        <v>22</v>
      </c>
      <c r="C46" s="62">
        <v>22</v>
      </c>
      <c r="D46" s="57"/>
      <c r="E46" s="58" t="str">
        <f t="shared" si="0"/>
        <v/>
      </c>
      <c r="F46" s="59">
        <v>2</v>
      </c>
      <c r="G46" s="60" t="s">
        <v>222</v>
      </c>
      <c r="H46" s="61" t="s">
        <v>222</v>
      </c>
      <c r="I46" s="54">
        <v>1</v>
      </c>
      <c r="J46" s="31"/>
      <c r="K46" s="31"/>
      <c r="L46" s="31"/>
      <c r="M46" s="17"/>
      <c r="S46" s="6">
        <f t="shared" si="1"/>
        <v>1</v>
      </c>
    </row>
    <row r="47" spans="2:19">
      <c r="B47" s="48">
        <v>23</v>
      </c>
      <c r="C47" s="62">
        <v>23</v>
      </c>
      <c r="D47" s="57"/>
      <c r="E47" s="58" t="str">
        <f t="shared" si="0"/>
        <v/>
      </c>
      <c r="F47" s="59">
        <v>2</v>
      </c>
      <c r="G47" s="60" t="s">
        <v>221</v>
      </c>
      <c r="H47" s="61" t="s">
        <v>222</v>
      </c>
      <c r="I47" s="54">
        <v>1</v>
      </c>
      <c r="J47" s="31"/>
      <c r="K47" s="31"/>
      <c r="L47" s="31"/>
      <c r="M47" s="17"/>
      <c r="S47" s="6">
        <f t="shared" si="1"/>
        <v>1</v>
      </c>
    </row>
    <row r="48" spans="2:19">
      <c r="B48" s="55">
        <v>24</v>
      </c>
      <c r="C48" s="62">
        <v>24</v>
      </c>
      <c r="D48" s="57"/>
      <c r="E48" s="58" t="str">
        <f t="shared" si="0"/>
        <v/>
      </c>
      <c r="F48" s="59">
        <v>2</v>
      </c>
      <c r="G48" s="60" t="s">
        <v>223</v>
      </c>
      <c r="H48" s="61" t="s">
        <v>222</v>
      </c>
      <c r="I48" s="54">
        <v>1</v>
      </c>
      <c r="J48" s="31"/>
      <c r="K48" s="31"/>
      <c r="L48" s="31"/>
      <c r="M48" s="17"/>
      <c r="S48" s="6">
        <f t="shared" si="1"/>
        <v>1</v>
      </c>
    </row>
    <row r="49" spans="2:19">
      <c r="B49" s="48">
        <v>25</v>
      </c>
      <c r="C49" s="62">
        <v>25</v>
      </c>
      <c r="D49" s="57"/>
      <c r="E49" s="58" t="str">
        <f t="shared" si="0"/>
        <v/>
      </c>
      <c r="F49" s="59">
        <v>1</v>
      </c>
      <c r="G49" s="60" t="s">
        <v>223</v>
      </c>
      <c r="H49" s="61" t="s">
        <v>222</v>
      </c>
      <c r="I49" s="54">
        <v>1</v>
      </c>
      <c r="J49" s="31"/>
      <c r="K49" s="31"/>
      <c r="L49" s="31"/>
      <c r="M49" s="17"/>
      <c r="S49" s="6">
        <f t="shared" si="1"/>
        <v>1</v>
      </c>
    </row>
    <row r="50" spans="2:19">
      <c r="B50" s="55">
        <v>26</v>
      </c>
      <c r="C50" s="62">
        <v>26</v>
      </c>
      <c r="D50" s="57"/>
      <c r="E50" s="58" t="str">
        <f t="shared" si="0"/>
        <v/>
      </c>
      <c r="F50" s="59">
        <v>2</v>
      </c>
      <c r="G50" s="60" t="s">
        <v>224</v>
      </c>
      <c r="H50" s="61" t="s">
        <v>222</v>
      </c>
      <c r="I50" s="54">
        <v>2</v>
      </c>
      <c r="J50" s="31"/>
      <c r="K50" s="31"/>
      <c r="L50" s="31"/>
      <c r="M50" s="17"/>
      <c r="S50" s="6">
        <f t="shared" si="1"/>
        <v>1</v>
      </c>
    </row>
    <row r="51" spans="2:19">
      <c r="B51" s="48">
        <v>27</v>
      </c>
      <c r="C51" s="62">
        <v>27</v>
      </c>
      <c r="D51" s="57"/>
      <c r="E51" s="58" t="str">
        <f t="shared" si="0"/>
        <v/>
      </c>
      <c r="F51" s="59">
        <v>1</v>
      </c>
      <c r="G51" s="60" t="s">
        <v>231</v>
      </c>
      <c r="H51" s="61" t="s">
        <v>222</v>
      </c>
      <c r="I51" s="54">
        <v>1</v>
      </c>
      <c r="J51" s="31"/>
      <c r="K51" s="31"/>
      <c r="L51" s="31"/>
      <c r="M51" s="17"/>
      <c r="S51" s="6">
        <f t="shared" si="1"/>
        <v>1</v>
      </c>
    </row>
    <row r="52" spans="2:19">
      <c r="B52" s="55">
        <v>28</v>
      </c>
      <c r="C52" s="62"/>
      <c r="D52" s="57"/>
      <c r="E52" s="58" t="str">
        <f t="shared" si="0"/>
        <v/>
      </c>
      <c r="F52" s="59"/>
      <c r="G52" s="60"/>
      <c r="H52" s="61"/>
      <c r="I52" s="54"/>
      <c r="J52" s="31"/>
      <c r="K52" s="31"/>
      <c r="L52" s="31"/>
      <c r="M52" s="17"/>
      <c r="S52" s="6">
        <f t="shared" si="1"/>
        <v>0</v>
      </c>
    </row>
    <row r="53" spans="2:19">
      <c r="B53" s="48">
        <v>29</v>
      </c>
      <c r="C53" s="62"/>
      <c r="D53" s="57"/>
      <c r="E53" s="58" t="str">
        <f t="shared" si="0"/>
        <v/>
      </c>
      <c r="F53" s="59"/>
      <c r="G53" s="60"/>
      <c r="H53" s="61"/>
      <c r="I53" s="54"/>
      <c r="J53" s="31"/>
      <c r="K53" s="31"/>
      <c r="L53" s="31"/>
      <c r="M53" s="17"/>
      <c r="S53" s="6">
        <f t="shared" si="1"/>
        <v>0</v>
      </c>
    </row>
    <row r="54" spans="2:19">
      <c r="B54" s="55">
        <v>30</v>
      </c>
      <c r="C54" s="62"/>
      <c r="D54" s="57"/>
      <c r="E54" s="58" t="str">
        <f t="shared" si="0"/>
        <v/>
      </c>
      <c r="F54" s="59"/>
      <c r="G54" s="60"/>
      <c r="H54" s="61"/>
      <c r="I54" s="54"/>
      <c r="J54" s="31"/>
      <c r="K54" s="31"/>
      <c r="L54" s="31"/>
      <c r="M54" s="17"/>
      <c r="S54" s="6">
        <f t="shared" si="1"/>
        <v>0</v>
      </c>
    </row>
    <row r="55" spans="2:19">
      <c r="B55" s="48">
        <v>31</v>
      </c>
      <c r="C55" s="62"/>
      <c r="D55" s="57"/>
      <c r="E55" s="58" t="str">
        <f t="shared" si="0"/>
        <v/>
      </c>
      <c r="F55" s="59"/>
      <c r="G55" s="60"/>
      <c r="H55" s="61"/>
      <c r="I55" s="54"/>
      <c r="J55" s="31"/>
      <c r="K55" s="31"/>
      <c r="L55" s="31"/>
      <c r="M55" s="17"/>
      <c r="S55" s="6">
        <f t="shared" si="1"/>
        <v>0</v>
      </c>
    </row>
    <row r="56" spans="2:19">
      <c r="B56" s="55">
        <v>32</v>
      </c>
      <c r="C56" s="62"/>
      <c r="D56" s="57"/>
      <c r="E56" s="58" t="str">
        <f t="shared" si="0"/>
        <v/>
      </c>
      <c r="F56" s="59"/>
      <c r="G56" s="60"/>
      <c r="H56" s="61"/>
      <c r="I56" s="54"/>
      <c r="J56" s="31"/>
      <c r="K56" s="31"/>
      <c r="L56" s="31"/>
      <c r="M56" s="17"/>
      <c r="S56" s="6">
        <f t="shared" si="1"/>
        <v>0</v>
      </c>
    </row>
    <row r="57" spans="2:19">
      <c r="B57" s="48">
        <v>33</v>
      </c>
      <c r="C57" s="62"/>
      <c r="D57" s="57"/>
      <c r="E57" s="58" t="str">
        <f t="shared" si="0"/>
        <v/>
      </c>
      <c r="F57" s="59"/>
      <c r="G57" s="60"/>
      <c r="H57" s="61"/>
      <c r="I57" s="54"/>
      <c r="M57" s="17"/>
      <c r="S57" s="6">
        <f t="shared" si="1"/>
        <v>0</v>
      </c>
    </row>
    <row r="58" spans="2:19">
      <c r="B58" s="55">
        <v>34</v>
      </c>
      <c r="C58" s="62"/>
      <c r="D58" s="57"/>
      <c r="E58" s="58" t="str">
        <f t="shared" si="0"/>
        <v/>
      </c>
      <c r="F58" s="59"/>
      <c r="G58" s="60"/>
      <c r="H58" s="61"/>
      <c r="I58" s="54"/>
      <c r="M58" s="17"/>
      <c r="S58" s="6">
        <f t="shared" si="1"/>
        <v>0</v>
      </c>
    </row>
    <row r="59" spans="2:19">
      <c r="B59" s="48">
        <v>35</v>
      </c>
      <c r="C59" s="62"/>
      <c r="D59" s="57"/>
      <c r="E59" s="58" t="str">
        <f t="shared" si="0"/>
        <v/>
      </c>
      <c r="F59" s="59"/>
      <c r="G59" s="60"/>
      <c r="H59" s="61"/>
      <c r="I59" s="54"/>
      <c r="M59" s="17"/>
      <c r="S59" s="6">
        <f t="shared" si="1"/>
        <v>0</v>
      </c>
    </row>
    <row r="60" spans="2:19">
      <c r="B60" s="55">
        <v>36</v>
      </c>
      <c r="C60" s="62"/>
      <c r="D60" s="57"/>
      <c r="E60" s="58" t="str">
        <f t="shared" si="0"/>
        <v/>
      </c>
      <c r="F60" s="59"/>
      <c r="G60" s="60"/>
      <c r="H60" s="61"/>
      <c r="I60" s="54"/>
      <c r="M60" s="17"/>
      <c r="S60" s="6">
        <f t="shared" si="1"/>
        <v>0</v>
      </c>
    </row>
    <row r="61" spans="2:19">
      <c r="B61" s="48">
        <v>37</v>
      </c>
      <c r="C61" s="62"/>
      <c r="D61" s="57"/>
      <c r="E61" s="58" t="str">
        <f t="shared" si="0"/>
        <v/>
      </c>
      <c r="F61" s="59"/>
      <c r="G61" s="60"/>
      <c r="H61" s="61"/>
      <c r="I61" s="54"/>
      <c r="M61" s="17"/>
      <c r="S61" s="6">
        <f t="shared" si="1"/>
        <v>0</v>
      </c>
    </row>
    <row r="62" spans="2:19">
      <c r="B62" s="55">
        <v>38</v>
      </c>
      <c r="C62" s="62"/>
      <c r="D62" s="57"/>
      <c r="E62" s="58" t="str">
        <f t="shared" si="0"/>
        <v/>
      </c>
      <c r="F62" s="59"/>
      <c r="G62" s="60"/>
      <c r="H62" s="61"/>
      <c r="I62" s="54"/>
      <c r="M62" s="17"/>
      <c r="S62" s="6">
        <f t="shared" si="1"/>
        <v>0</v>
      </c>
    </row>
    <row r="63" spans="2:19">
      <c r="B63" s="48">
        <v>39</v>
      </c>
      <c r="C63" s="62"/>
      <c r="D63" s="57"/>
      <c r="E63" s="58" t="str">
        <f t="shared" si="0"/>
        <v/>
      </c>
      <c r="F63" s="59"/>
      <c r="G63" s="60"/>
      <c r="H63" s="61"/>
      <c r="I63" s="54"/>
      <c r="M63" s="17"/>
      <c r="S63" s="6">
        <f t="shared" si="1"/>
        <v>0</v>
      </c>
    </row>
    <row r="64" spans="2:19">
      <c r="B64" s="55">
        <v>40</v>
      </c>
      <c r="C64" s="62"/>
      <c r="D64" s="57"/>
      <c r="E64" s="58" t="str">
        <f t="shared" si="0"/>
        <v/>
      </c>
      <c r="F64" s="59"/>
      <c r="G64" s="60"/>
      <c r="H64" s="61"/>
      <c r="I64" s="54"/>
      <c r="M64" s="17"/>
      <c r="S64" s="6">
        <f t="shared" si="1"/>
        <v>0</v>
      </c>
    </row>
    <row r="65" spans="1:13">
      <c r="A65" s="1"/>
      <c r="B65" s="63"/>
      <c r="C65" s="64"/>
      <c r="D65" s="1"/>
      <c r="M65" s="17"/>
    </row>
    <row r="66" spans="1:13">
      <c r="A66" s="1"/>
      <c r="B66" s="1"/>
      <c r="C66" s="64"/>
      <c r="D66" s="1"/>
      <c r="M66" s="17"/>
    </row>
    <row r="67" spans="1:13">
      <c r="M67" s="17"/>
    </row>
    <row r="68" spans="1:13">
      <c r="M68" s="17"/>
    </row>
    <row r="69" spans="1:13">
      <c r="M69" s="17"/>
    </row>
    <row r="70" spans="1:13">
      <c r="M70" s="17"/>
    </row>
    <row r="71" spans="1:13">
      <c r="M71" s="17"/>
    </row>
    <row r="72" spans="1:13">
      <c r="M72" s="17"/>
    </row>
    <row r="73" spans="1:13">
      <c r="M73" s="17"/>
    </row>
    <row r="74" spans="1:13">
      <c r="M74" s="17"/>
    </row>
    <row r="75" spans="1:13">
      <c r="M75" s="17"/>
    </row>
    <row r="76" spans="1:13">
      <c r="M76" s="17"/>
    </row>
    <row r="77" spans="1:13">
      <c r="M77" s="17"/>
    </row>
    <row r="78" spans="1:13">
      <c r="M78" s="17"/>
    </row>
    <row r="79" spans="1:13">
      <c r="M79" s="17"/>
    </row>
    <row r="80" spans="1:13">
      <c r="M80" s="17"/>
    </row>
    <row r="81" spans="13:13">
      <c r="M81" s="17"/>
    </row>
    <row r="82" spans="13:13">
      <c r="M82" s="17"/>
    </row>
    <row r="83" spans="13:13">
      <c r="M83" s="17"/>
    </row>
    <row r="84" spans="13:13">
      <c r="M84" s="17"/>
    </row>
    <row r="85" spans="13:13">
      <c r="M85" s="17"/>
    </row>
    <row r="86" spans="13:13">
      <c r="M86" s="17"/>
    </row>
    <row r="87" spans="13:13">
      <c r="M87" s="17"/>
    </row>
    <row r="88" spans="13:13">
      <c r="M88" s="17"/>
    </row>
    <row r="89" spans="13:13">
      <c r="M89" s="17"/>
    </row>
    <row r="90" spans="13:13">
      <c r="M90" s="17"/>
    </row>
    <row r="91" spans="13:13">
      <c r="M91" s="17"/>
    </row>
    <row r="92" spans="13:13">
      <c r="M92" s="17"/>
    </row>
    <row r="93" spans="13:13">
      <c r="M93" s="17"/>
    </row>
    <row r="94" spans="13:13">
      <c r="M94" s="17"/>
    </row>
    <row r="95" spans="13:13">
      <c r="M95" s="17"/>
    </row>
    <row r="96" spans="13:13">
      <c r="M96" s="17"/>
    </row>
    <row r="97" spans="13:13">
      <c r="M97" s="17"/>
    </row>
    <row r="98" spans="13:13">
      <c r="M98" s="17"/>
    </row>
    <row r="99" spans="13:13">
      <c r="M99" s="17"/>
    </row>
    <row r="100" spans="13:13">
      <c r="M100" s="17"/>
    </row>
    <row r="101" spans="13:13">
      <c r="M101" s="17"/>
    </row>
    <row r="102" spans="13:13">
      <c r="M102" s="17"/>
    </row>
    <row r="103" spans="13:13">
      <c r="M103" s="17"/>
    </row>
    <row r="104" spans="13:13">
      <c r="M104" s="17"/>
    </row>
    <row r="105" spans="13:13">
      <c r="M105" s="17"/>
    </row>
    <row r="106" spans="13:13">
      <c r="M106" s="17"/>
    </row>
    <row r="107" spans="13:13">
      <c r="M107" s="17"/>
    </row>
    <row r="108" spans="13:13">
      <c r="M108" s="17"/>
    </row>
    <row r="109" spans="13:13">
      <c r="M109" s="17"/>
    </row>
    <row r="110" spans="13:13">
      <c r="M110" s="17"/>
    </row>
    <row r="111" spans="13:13">
      <c r="M111" s="17"/>
    </row>
  </sheetData>
  <sheetProtection password="C621" sheet="1" objects="1" scenarios="1" selectLockedCells="1"/>
  <protectedRanges>
    <protectedRange sqref="G1 I1 E3 C25:D64 F25:I64" name="Диапазон1"/>
  </protectedRanges>
  <mergeCells count="10">
    <mergeCell ref="B3:D3"/>
    <mergeCell ref="E3:I3"/>
    <mergeCell ref="B6:I6"/>
    <mergeCell ref="B8:B11"/>
    <mergeCell ref="C8:C11"/>
    <mergeCell ref="D8:D11"/>
    <mergeCell ref="E8:E11"/>
    <mergeCell ref="F8:F11"/>
    <mergeCell ref="G8:H11"/>
    <mergeCell ref="I8:I11"/>
  </mergeCells>
  <conditionalFormatting sqref="G1 I1 E3:I3">
    <cfRule type="expression" dxfId="14" priority="6" stopIfTrue="1">
      <formula>ISBLANK(E1)</formula>
    </cfRule>
  </conditionalFormatting>
  <conditionalFormatting sqref="C12:D24 F12:I24 C52:D64 C25:C51 F52:I64">
    <cfRule type="expression" dxfId="13" priority="8" stopIfTrue="1">
      <formula>AND(OR(COUNTA($C12:$D12)&lt;&gt;0,COUNTA($F12:$I12)&lt;&gt;0),ISBLANK(C12))</formula>
    </cfRule>
  </conditionalFormatting>
  <conditionalFormatting sqref="D48:D51">
    <cfRule type="expression" dxfId="12" priority="3" stopIfTrue="1">
      <formula>AND(OR(COUNTA($C48:$D48)&lt;&gt;0,COUNTA($F48:$I48)&lt;&gt;0),ISBLANK(D48))</formula>
    </cfRule>
  </conditionalFormatting>
  <conditionalFormatting sqref="D25:D47">
    <cfRule type="expression" dxfId="11" priority="2" stopIfTrue="1">
      <formula>AND(OR(COUNTA($B25:$C25)&lt;&gt;0,COUNTA($E25:$J25)&lt;&gt;0),ISBLANK(D25))</formula>
    </cfRule>
  </conditionalFormatting>
  <conditionalFormatting sqref="F25:I51">
    <cfRule type="expression" dxfId="10" priority="1" stopIfTrue="1">
      <formula>AND(OR(COUNTA($C25:$D25)&lt;&gt;0,COUNTA($F25:$I25)&lt;&gt;0),ISBLANK(F25))</formula>
    </cfRule>
  </conditionalFormatting>
  <dataValidations xWindow="500" yWindow="559" count="11">
    <dataValidation type="list" allowBlank="1" showDropDown="1" showInputMessage="1" showErrorMessage="1" promptTitle="Код класса" prompt=" " sqref="I1">
      <formula1>$N$7:$N$35</formula1>
    </dataValidation>
    <dataValidation type="whole" allowBlank="1" showInputMessage="1" showErrorMessage="1" promptTitle="Выполнение работы" prompt="Введите номер варианта - 1 ._x000a_Введите 0, если учащийся не выполнял работу (не принимал участия)_x000a_" sqref="I12:I24">
      <formula1>0</formula1>
      <formula2>1</formula2>
    </dataValidation>
    <dataValidation type="list" allowBlank="1" showInputMessage="1" showErrorMessage="1" promptTitle="Год рождения" prompt="Выберите год рождения из списка" sqref="H12:H64">
      <formula1>"01,02,03,04,05"</formula1>
    </dataValidation>
    <dataValidation allowBlank="1" showInputMessage="1" showErrorMessage="1" promptTitle="Код учащегося" prompt="Данное поле заполняется автоматически" sqref="E12:E64"/>
    <dataValidation type="whole" allowBlank="1" showInputMessage="1" showErrorMessage="1" promptTitle="Номер по журналу" prompt=" " sqref="C12:C64">
      <formula1>1</formula1>
      <formula2>99</formula2>
    </dataValidation>
    <dataValidation type="whole" allowBlank="1" showInputMessage="1" showErrorMessage="1" promptTitle="Анкета учителя" prompt="1 - анкета для учителя заполнена_x000a_0 - анкета для учителя не заполнена" sqref="F5">
      <formula1>0</formula1>
      <formula2>1</formula2>
    </dataValidation>
    <dataValidation type="textLength" allowBlank="1" showInputMessage="1" showErrorMessage="1" promptTitle="Код школы" prompt=" " sqref="G1">
      <formula1>6</formula1>
      <formula2>6</formula2>
    </dataValidation>
    <dataValidation allowBlank="1" showInputMessage="1" showErrorMessage="1" promptTitle="Фамилия, Имя учащегося" prompt=" " sqref="D12:D64"/>
    <dataValidation type="list" allowBlank="1" showInputMessage="1" showErrorMessage="1" promptTitle="Месяц рождения" prompt="Выберите месяц из списка" sqref="G12:G64">
      <formula1>"01,02,03,04,05,06,07,08,09,10,11,12"</formula1>
    </dataValidation>
    <dataValidation type="whole" allowBlank="1" showInputMessage="1" showErrorMessage="1" promptTitle="Пол" prompt="1-Ж_x000a_2-М" sqref="F12:F64">
      <formula1>1</formula1>
      <formula2>2</formula2>
    </dataValidation>
    <dataValidation type="whole" allowBlank="1" showInputMessage="1" showErrorMessage="1" promptTitle="Выполнение работы" prompt="Введите номер варианта - 1, 2._x000a_Введите 0, если учащийся не выполнял работу (не принимал участия)_x000a_" sqref="I25:I64">
      <formula1>0</formula1>
      <formula2>2</formula2>
    </dataValidation>
  </dataValidations>
  <pageMargins left="0.42708333333333331" right="0.23958333333333334" top="0.84375" bottom="0.98425196850393704" header="0.51181102362204722" footer="0.51181102362204722"/>
  <pageSetup paperSize="9" scale="75" fitToWidth="0" fitToHeight="0" orientation="portrait" r:id="rId1"/>
  <headerFooter alignWithMargins="0">
    <oddHeader>&amp;CКГБУ "Региональный центр оценки качества образования"</oddHeader>
  </headerFooter>
  <legacyDrawing r:id="rId2"/>
</worksheet>
</file>

<file path=xl/worksheets/sheet10.xml><?xml version="1.0" encoding="utf-8"?>
<worksheet xmlns="http://schemas.openxmlformats.org/spreadsheetml/2006/main" xmlns:r="http://schemas.openxmlformats.org/officeDocument/2006/relationships">
  <dimension ref="A1:K43"/>
  <sheetViews>
    <sheetView workbookViewId="0">
      <selection activeCell="C3" sqref="C3:K3"/>
    </sheetView>
  </sheetViews>
  <sheetFormatPr defaultRowHeight="12.75"/>
  <cols>
    <col min="1" max="1" width="46.85546875" customWidth="1"/>
    <col min="5" max="8" width="12" customWidth="1"/>
  </cols>
  <sheetData>
    <row r="1" spans="1:11">
      <c r="B1" s="409" t="s">
        <v>207</v>
      </c>
      <c r="C1" s="409"/>
      <c r="D1" s="409"/>
    </row>
    <row r="2" spans="1:11" ht="38.25">
      <c r="A2" s="184" t="s">
        <v>139</v>
      </c>
      <c r="B2" s="276" t="s">
        <v>55</v>
      </c>
      <c r="C2" s="277" t="s">
        <v>135</v>
      </c>
      <c r="D2" s="277" t="s">
        <v>132</v>
      </c>
      <c r="E2" s="139" t="s">
        <v>53</v>
      </c>
      <c r="F2" s="139" t="s">
        <v>135</v>
      </c>
      <c r="G2" s="139" t="s">
        <v>132</v>
      </c>
      <c r="H2" s="139" t="s">
        <v>206</v>
      </c>
      <c r="I2" s="139" t="s">
        <v>133</v>
      </c>
      <c r="J2" s="139" t="s">
        <v>134</v>
      </c>
      <c r="K2" s="139" t="s">
        <v>131</v>
      </c>
    </row>
    <row r="3" spans="1:11" ht="25.5">
      <c r="A3" s="139" t="s">
        <v>136</v>
      </c>
      <c r="B3" s="189">
        <v>0</v>
      </c>
      <c r="C3" s="189">
        <f>Ответы_учащихся!$AX$24</f>
        <v>0.63456790123456785</v>
      </c>
      <c r="D3" s="189">
        <f>Ответы_учащихся!$AZ$24</f>
        <v>0.62962962962962965</v>
      </c>
      <c r="E3" s="185">
        <f>(IF(Ответы_учащихся!C25="",NA(),Ответы_учащихся!$AV$24))</f>
        <v>0.63285024154589364</v>
      </c>
      <c r="F3" s="185">
        <f>(IF(Ответы_учащихся!C25="",NA(),Ответы_учащихся!$AX$24))</f>
        <v>0.63456790123456785</v>
      </c>
      <c r="G3" s="185">
        <f>(IF(Ответы_учащихся!C25="",NA(),Ответы_учащихся!$AZ$24))</f>
        <v>0.62962962962962965</v>
      </c>
      <c r="H3" s="185">
        <f>IF(Ответы_учащихся!AV25="",NA(),Ответы_учащихся!AV25)</f>
        <v>0.82608695652173914</v>
      </c>
      <c r="I3" s="191">
        <f>IF(Ответы_учащихся!AX25="",NA(),Ответы_учащихся!AX25)</f>
        <v>0.73333333333333328</v>
      </c>
      <c r="J3" s="185">
        <f>IF(Ответы_учащихся!AZ25="",NA(),Ответы_учащихся!AZ25)</f>
        <v>1</v>
      </c>
      <c r="K3">
        <f>IF(Ответы_учащихся!D25="УЧЕНИК НЕ ВЫПОЛНЯЛ РАБОТУ",NA(),Ответы_учащихся!C25)</f>
        <v>1</v>
      </c>
    </row>
    <row r="4" spans="1:11" ht="25.5">
      <c r="A4" s="139" t="s">
        <v>137</v>
      </c>
      <c r="B4" s="190">
        <v>2.5000000000000001E-2</v>
      </c>
      <c r="C4" s="189">
        <f>Ответы_учащихся!$AX$24</f>
        <v>0.63456790123456785</v>
      </c>
      <c r="D4" s="189">
        <f>Ответы_учащихся!$AZ$24</f>
        <v>0.62962962962962965</v>
      </c>
      <c r="E4" s="185">
        <f>(IF(Ответы_учащихся!C26="",NA(),Ответы_учащихся!$AV$24))</f>
        <v>0.63285024154589364</v>
      </c>
      <c r="F4" s="185">
        <f>(IF(Ответы_учащихся!C26="",NA(),Ответы_учащихся!$AX$24))</f>
        <v>0.63456790123456785</v>
      </c>
      <c r="G4" s="185">
        <f>(IF(Ответы_учащихся!C26="",NA(),Ответы_учащихся!$AZ$24))</f>
        <v>0.62962962962962965</v>
      </c>
      <c r="H4" s="185">
        <f>IF(Ответы_учащихся!AV26="",NA(),Ответы_учащихся!AV26)</f>
        <v>0.2608695652173913</v>
      </c>
      <c r="I4" s="191">
        <f>IF(Ответы_учащихся!AX26="",NA(),Ответы_учащихся!AX26)</f>
        <v>0.4</v>
      </c>
      <c r="J4" s="185">
        <f>IF(Ответы_учащихся!AZ26="",NA(),Ответы_учащихся!AZ26)</f>
        <v>0</v>
      </c>
      <c r="K4">
        <f>IF(Ответы_учащихся!D26="УЧЕНИК НЕ ВЫПОЛНЯЛ РАБОТУ",NA(),Ответы_учащихся!C26)</f>
        <v>2</v>
      </c>
    </row>
    <row r="5" spans="1:11">
      <c r="A5" t="s">
        <v>52</v>
      </c>
      <c r="B5" s="189">
        <v>0.05</v>
      </c>
      <c r="C5" s="189">
        <f>Ответы_учащихся!$AX$24</f>
        <v>0.63456790123456785</v>
      </c>
      <c r="D5" s="189">
        <f>Ответы_учащихся!$AZ$24</f>
        <v>0.62962962962962965</v>
      </c>
      <c r="E5" s="185">
        <f>(IF(Ответы_учащихся!C27="",NA(),Ответы_учащихся!$AV$24))</f>
        <v>0.63285024154589364</v>
      </c>
      <c r="F5" s="185">
        <f>(IF(Ответы_учащихся!C27="",NA(),Ответы_учащихся!$AX$24))</f>
        <v>0.63456790123456785</v>
      </c>
      <c r="G5" s="185">
        <f>(IF(Ответы_учащихся!C27="",NA(),Ответы_учащихся!$AZ$24))</f>
        <v>0.62962962962962965</v>
      </c>
      <c r="H5" s="185">
        <f>IF(Ответы_учащихся!AV27="",NA(),Ответы_учащихся!AV27)</f>
        <v>0.91304347826086951</v>
      </c>
      <c r="I5" s="191">
        <f>IF(Ответы_учащихся!AX27="",NA(),Ответы_учащихся!AX27)</f>
        <v>0.8666666666666667</v>
      </c>
      <c r="J5" s="185">
        <f>IF(Ответы_учащихся!AZ27="",NA(),Ответы_учащихся!AZ27)</f>
        <v>1</v>
      </c>
      <c r="K5">
        <f>IF(Ответы_учащихся!D27="УЧЕНИК НЕ ВЫПОЛНЯЛ РАБОТУ",NA(),Ответы_учащихся!C27)</f>
        <v>3</v>
      </c>
    </row>
    <row r="6" spans="1:11">
      <c r="B6" s="190">
        <v>7.4999999999999997E-2</v>
      </c>
      <c r="C6" s="189">
        <f>Ответы_учащихся!$AX$24</f>
        <v>0.63456790123456785</v>
      </c>
      <c r="D6" s="189">
        <f>Ответы_учащихся!$AZ$24</f>
        <v>0.62962962962962965</v>
      </c>
      <c r="E6" s="185">
        <f>(IF(Ответы_учащихся!C28="",NA(),Ответы_учащихся!$AV$24))</f>
        <v>0.63285024154589364</v>
      </c>
      <c r="F6" s="185">
        <f>(IF(Ответы_учащихся!C28="",NA(),Ответы_учащихся!$AX$24))</f>
        <v>0.63456790123456785</v>
      </c>
      <c r="G6" s="185">
        <f>(IF(Ответы_учащихся!C28="",NA(),Ответы_учащихся!$AZ$24))</f>
        <v>0.62962962962962965</v>
      </c>
      <c r="H6" s="185">
        <f>IF(Ответы_учащихся!AV28="",NA(),Ответы_учащихся!AV28)</f>
        <v>0.73913043478260865</v>
      </c>
      <c r="I6" s="191">
        <f>IF(Ответы_учащихся!AX28="",NA(),Ответы_учащихся!AX28)</f>
        <v>0.66666666666666663</v>
      </c>
      <c r="J6" s="185">
        <f>IF(Ответы_учащихся!AZ28="",NA(),Ответы_учащихся!AZ28)</f>
        <v>0.8571428571428571</v>
      </c>
      <c r="K6">
        <f>IF(Ответы_учащихся!D28="УЧЕНИК НЕ ВЫПОЛНЯЛ РАБОТУ",NA(),Ответы_учащихся!C28)</f>
        <v>4</v>
      </c>
    </row>
    <row r="7" spans="1:11">
      <c r="B7" s="189">
        <v>0.1</v>
      </c>
      <c r="C7" s="189">
        <f>Ответы_учащихся!$AX$24</f>
        <v>0.63456790123456785</v>
      </c>
      <c r="D7" s="189">
        <f>Ответы_учащихся!$AZ$24</f>
        <v>0.62962962962962965</v>
      </c>
      <c r="E7" s="185">
        <f>(IF(Ответы_учащихся!C29="",NA(),Ответы_учащихся!$AV$24))</f>
        <v>0.63285024154589364</v>
      </c>
      <c r="F7" s="185">
        <f>(IF(Ответы_учащихся!C29="",NA(),Ответы_учащихся!$AX$24))</f>
        <v>0.63456790123456785</v>
      </c>
      <c r="G7" s="185">
        <f>(IF(Ответы_учащихся!C29="",NA(),Ответы_учащихся!$AZ$24))</f>
        <v>0.62962962962962965</v>
      </c>
      <c r="H7" s="185">
        <f>IF(Ответы_учащихся!AV29="",NA(),Ответы_учащихся!AV29)</f>
        <v>0.82608695652173914</v>
      </c>
      <c r="I7" s="191">
        <f>IF(Ответы_учащихся!AX29="",NA(),Ответы_учащихся!AX29)</f>
        <v>0.93333333333333335</v>
      </c>
      <c r="J7" s="185">
        <f>IF(Ответы_учащихся!AZ29="",NA(),Ответы_учащихся!AZ29)</f>
        <v>0.5714285714285714</v>
      </c>
      <c r="K7">
        <f>IF(Ответы_учащихся!D29="УЧЕНИК НЕ ВЫПОЛНЯЛ РАБОТУ",NA(),Ответы_учащихся!C29)</f>
        <v>5</v>
      </c>
    </row>
    <row r="8" spans="1:11">
      <c r="B8" s="190">
        <v>0.125</v>
      </c>
      <c r="C8" s="189">
        <f>Ответы_учащихся!$AX$24</f>
        <v>0.63456790123456785</v>
      </c>
      <c r="D8" s="189">
        <f>Ответы_учащихся!$AZ$24</f>
        <v>0.62962962962962965</v>
      </c>
      <c r="E8" s="185">
        <f>(IF(Ответы_учащихся!C30="",NA(),Ответы_учащихся!$AV$24))</f>
        <v>0.63285024154589364</v>
      </c>
      <c r="F8" s="185">
        <f>(IF(Ответы_учащихся!C30="",NA(),Ответы_учащихся!$AX$24))</f>
        <v>0.63456790123456785</v>
      </c>
      <c r="G8" s="185">
        <f>(IF(Ответы_учащихся!C30="",NA(),Ответы_учащихся!$AZ$24))</f>
        <v>0.62962962962962965</v>
      </c>
      <c r="H8" s="185">
        <f>IF(Ответы_учащихся!AV30="",NA(),Ответы_учащихся!AV30)</f>
        <v>0</v>
      </c>
      <c r="I8" s="191">
        <f>IF(Ответы_учащихся!AX30="",NA(),Ответы_учащихся!AX30)</f>
        <v>0</v>
      </c>
      <c r="J8" s="185">
        <f>IF(Ответы_учащихся!AZ30="",NA(),Ответы_учащихся!AZ30)</f>
        <v>0</v>
      </c>
      <c r="K8">
        <f>IF(Ответы_учащихся!D30="УЧЕНИК НЕ ВЫПОЛНЯЛ РАБОТУ",NA(),Ответы_учащихся!C30)</f>
        <v>6</v>
      </c>
    </row>
    <row r="9" spans="1:11">
      <c r="B9" s="189">
        <v>0.15</v>
      </c>
      <c r="C9" s="189">
        <f>Ответы_учащихся!$AX$24</f>
        <v>0.63456790123456785</v>
      </c>
      <c r="D9" s="189">
        <f>Ответы_учащихся!$AZ$24</f>
        <v>0.62962962962962965</v>
      </c>
      <c r="E9" s="185">
        <f>(IF(Ответы_учащихся!C31="",NA(),Ответы_учащихся!$AV$24))</f>
        <v>0.63285024154589364</v>
      </c>
      <c r="F9" s="185">
        <f>(IF(Ответы_учащихся!C31="",NA(),Ответы_учащихся!$AX$24))</f>
        <v>0.63456790123456785</v>
      </c>
      <c r="G9" s="185">
        <f>(IF(Ответы_учащихся!C31="",NA(),Ответы_учащихся!$AZ$24))</f>
        <v>0.62962962962962965</v>
      </c>
      <c r="H9" s="185">
        <f>IF(Ответы_учащихся!AV31="",NA(),Ответы_учащихся!AV31)</f>
        <v>0.65217391304347827</v>
      </c>
      <c r="I9" s="191">
        <f>IF(Ответы_учащихся!AX31="",NA(),Ответы_учащихся!AX31)</f>
        <v>0.6</v>
      </c>
      <c r="J9" s="185">
        <f>IF(Ответы_учащихся!AZ31="",NA(),Ответы_учащихся!AZ31)</f>
        <v>0.7142857142857143</v>
      </c>
      <c r="K9">
        <f>IF(Ответы_учащихся!D31="УЧЕНИК НЕ ВЫПОЛНЯЛ РАБОТУ",NA(),Ответы_учащихся!C31)</f>
        <v>7</v>
      </c>
    </row>
    <row r="10" spans="1:11">
      <c r="B10" s="190">
        <v>0.17499999999999999</v>
      </c>
      <c r="C10" s="189">
        <f>Ответы_учащихся!$AX$24</f>
        <v>0.63456790123456785</v>
      </c>
      <c r="D10" s="189">
        <f>Ответы_учащихся!$AZ$24</f>
        <v>0.62962962962962965</v>
      </c>
      <c r="E10" s="185">
        <f>(IF(Ответы_учащихся!C32="",NA(),Ответы_учащихся!$AV$24))</f>
        <v>0.63285024154589364</v>
      </c>
      <c r="F10" s="185">
        <f>(IF(Ответы_учащихся!C32="",NA(),Ответы_учащихся!$AX$24))</f>
        <v>0.63456790123456785</v>
      </c>
      <c r="G10" s="185">
        <f>(IF(Ответы_учащихся!C32="",NA(),Ответы_учащихся!$AZ$24))</f>
        <v>0.62962962962962965</v>
      </c>
      <c r="H10" s="185">
        <f>IF(Ответы_учащихся!AV32="",NA(),Ответы_учащихся!AV32)</f>
        <v>0.73913043478260865</v>
      </c>
      <c r="I10" s="191">
        <f>IF(Ответы_учащихся!AX32="",NA(),Ответы_учащихся!AX32)</f>
        <v>0.66666666666666663</v>
      </c>
      <c r="J10" s="185">
        <f>IF(Ответы_учащихся!AZ32="",NA(),Ответы_учащихся!AZ32)</f>
        <v>0.8571428571428571</v>
      </c>
      <c r="K10">
        <f>IF(Ответы_учащихся!D32="УЧЕНИК НЕ ВЫПОЛНЯЛ РАБОТУ",NA(),Ответы_учащихся!C32)</f>
        <v>8</v>
      </c>
    </row>
    <row r="11" spans="1:11">
      <c r="B11" s="189">
        <v>0.2</v>
      </c>
      <c r="C11" s="189">
        <f>Ответы_учащихся!$AX$24</f>
        <v>0.63456790123456785</v>
      </c>
      <c r="D11" s="189">
        <f>Ответы_учащихся!$AZ$24</f>
        <v>0.62962962962962965</v>
      </c>
      <c r="E11" s="185">
        <f>(IF(Ответы_учащихся!C33="",NA(),Ответы_учащихся!$AV$24))</f>
        <v>0.63285024154589364</v>
      </c>
      <c r="F11" s="185">
        <f>(IF(Ответы_учащихся!C33="",NA(),Ответы_учащихся!$AX$24))</f>
        <v>0.63456790123456785</v>
      </c>
      <c r="G11" s="185">
        <f>(IF(Ответы_учащихся!C33="",NA(),Ответы_учащихся!$AZ$24))</f>
        <v>0.62962962962962965</v>
      </c>
      <c r="H11" s="185">
        <f>IF(Ответы_учащихся!AV33="",NA(),Ответы_учащихся!AV33)</f>
        <v>0.91304347826086951</v>
      </c>
      <c r="I11" s="191">
        <f>IF(Ответы_учащихся!AX33="",NA(),Ответы_учащихся!AX33)</f>
        <v>0.8666666666666667</v>
      </c>
      <c r="J11" s="185">
        <f>IF(Ответы_учащихся!AZ33="",NA(),Ответы_учащихся!AZ33)</f>
        <v>1</v>
      </c>
      <c r="K11">
        <f>IF(Ответы_учащихся!D33="УЧЕНИК НЕ ВЫПОЛНЯЛ РАБОТУ",NA(),Ответы_учащихся!C33)</f>
        <v>9</v>
      </c>
    </row>
    <row r="12" spans="1:11">
      <c r="B12" s="190">
        <v>0.22500000000000001</v>
      </c>
      <c r="C12" s="189">
        <f>Ответы_учащихся!$AX$24</f>
        <v>0.63456790123456785</v>
      </c>
      <c r="D12" s="189">
        <f>Ответы_учащихся!$AZ$24</f>
        <v>0.62962962962962965</v>
      </c>
      <c r="E12" s="185">
        <f>(IF(Ответы_учащихся!C34="",NA(),Ответы_учащихся!$AV$24))</f>
        <v>0.63285024154589364</v>
      </c>
      <c r="F12" s="185">
        <f>(IF(Ответы_учащихся!C34="",NA(),Ответы_учащихся!$AX$24))</f>
        <v>0.63456790123456785</v>
      </c>
      <c r="G12" s="185">
        <f>(IF(Ответы_учащихся!C34="",NA(),Ответы_учащихся!$AZ$24))</f>
        <v>0.62962962962962965</v>
      </c>
      <c r="H12" s="185">
        <f>IF(Ответы_учащихся!AV34="",NA(),Ответы_учащихся!AV34)</f>
        <v>0.65217391304347827</v>
      </c>
      <c r="I12" s="191">
        <f>IF(Ответы_учащихся!AX34="",NA(),Ответы_учащихся!AX34)</f>
        <v>0.73333333333333328</v>
      </c>
      <c r="J12" s="185">
        <f>IF(Ответы_учащихся!AZ34="",NA(),Ответы_учащихся!AZ34)</f>
        <v>0.5714285714285714</v>
      </c>
      <c r="K12">
        <f>IF(Ответы_учащихся!D34="УЧЕНИК НЕ ВЫПОЛНЯЛ РАБОТУ",NA(),Ответы_учащихся!C34)</f>
        <v>10</v>
      </c>
    </row>
    <row r="13" spans="1:11">
      <c r="B13" s="189">
        <v>0.25</v>
      </c>
      <c r="C13" s="189">
        <f>Ответы_учащихся!$AX$24</f>
        <v>0.63456790123456785</v>
      </c>
      <c r="D13" s="189">
        <f>Ответы_учащихся!$AZ$24</f>
        <v>0.62962962962962965</v>
      </c>
      <c r="E13" s="185">
        <f>(IF(Ответы_учащихся!C35="",NA(),Ответы_учащихся!$AV$24))</f>
        <v>0.63285024154589364</v>
      </c>
      <c r="F13" s="185">
        <f>(IF(Ответы_учащихся!C35="",NA(),Ответы_учащихся!$AX$24))</f>
        <v>0.63456790123456785</v>
      </c>
      <c r="G13" s="185">
        <f>(IF(Ответы_учащихся!C35="",NA(),Ответы_учащихся!$AZ$24))</f>
        <v>0.62962962962962965</v>
      </c>
      <c r="H13" s="185">
        <f>IF(Ответы_учащихся!AV35="",NA(),Ответы_учащихся!AV35)</f>
        <v>0.56521739130434778</v>
      </c>
      <c r="I13" s="191">
        <f>IF(Ответы_учащихся!AX35="",NA(),Ответы_учащихся!AX35)</f>
        <v>0.6</v>
      </c>
      <c r="J13" s="185">
        <f>IF(Ответы_учащихся!AZ35="",NA(),Ответы_учащихся!AZ35)</f>
        <v>0.5714285714285714</v>
      </c>
      <c r="K13">
        <f>IF(Ответы_учащихся!D35="УЧЕНИК НЕ ВЫПОЛНЯЛ РАБОТУ",NA(),Ответы_учащихся!C35)</f>
        <v>11</v>
      </c>
    </row>
    <row r="14" spans="1:11">
      <c r="B14" s="190">
        <v>0.27500000000000002</v>
      </c>
      <c r="C14" s="189">
        <f>Ответы_учащихся!$AX$24</f>
        <v>0.63456790123456785</v>
      </c>
      <c r="D14" s="189">
        <f>Ответы_учащихся!$AZ$24</f>
        <v>0.62962962962962965</v>
      </c>
      <c r="E14" s="185">
        <f>(IF(Ответы_учащихся!C36="",NA(),Ответы_учащихся!$AV$24))</f>
        <v>0.63285024154589364</v>
      </c>
      <c r="F14" s="185">
        <f>(IF(Ответы_учащихся!C36="",NA(),Ответы_учащихся!$AX$24))</f>
        <v>0.63456790123456785</v>
      </c>
      <c r="G14" s="185">
        <f>(IF(Ответы_учащихся!C36="",NA(),Ответы_учащихся!$AZ$24))</f>
        <v>0.62962962962962965</v>
      </c>
      <c r="H14" s="185">
        <f>IF(Ответы_учащихся!AV36="",NA(),Ответы_учащихся!AV36)</f>
        <v>0.47826086956521741</v>
      </c>
      <c r="I14" s="191">
        <f>IF(Ответы_учащихся!AX36="",NA(),Ответы_учащихся!AX36)</f>
        <v>0.53333333333333333</v>
      </c>
      <c r="J14" s="185">
        <f>IF(Ответы_учащихся!AZ36="",NA(),Ответы_учащихся!AZ36)</f>
        <v>0.42857142857142855</v>
      </c>
      <c r="K14">
        <f>IF(Ответы_учащихся!D36="УЧЕНИК НЕ ВЫПОЛНЯЛ РАБОТУ",NA(),Ответы_учащихся!C36)</f>
        <v>12</v>
      </c>
    </row>
    <row r="15" spans="1:11">
      <c r="B15" s="189">
        <v>0.3</v>
      </c>
      <c r="C15" s="189">
        <f>Ответы_учащихся!$AX$24</f>
        <v>0.63456790123456785</v>
      </c>
      <c r="D15" s="189">
        <f>Ответы_учащихся!$AZ$24</f>
        <v>0.62962962962962965</v>
      </c>
      <c r="E15" s="185">
        <f>(IF(Ответы_учащихся!C37="",NA(),Ответы_учащихся!$AV$24))</f>
        <v>0.63285024154589364</v>
      </c>
      <c r="F15" s="185">
        <f>(IF(Ответы_учащихся!C37="",NA(),Ответы_учащихся!$AX$24))</f>
        <v>0.63456790123456785</v>
      </c>
      <c r="G15" s="185">
        <f>(IF(Ответы_учащихся!C37="",NA(),Ответы_учащихся!$AZ$24))</f>
        <v>0.62962962962962965</v>
      </c>
      <c r="H15" s="185">
        <f>IF(Ответы_учащихся!AV37="",NA(),Ответы_учащихся!AV37)</f>
        <v>0.95652173913043481</v>
      </c>
      <c r="I15" s="191">
        <f>IF(Ответы_учащихся!AX37="",NA(),Ответы_учащихся!AX37)</f>
        <v>0.93333333333333335</v>
      </c>
      <c r="J15" s="185">
        <f>IF(Ответы_учащихся!AZ37="",NA(),Ответы_учащихся!AZ37)</f>
        <v>1</v>
      </c>
      <c r="K15">
        <f>IF(Ответы_учащихся!D37="УЧЕНИК НЕ ВЫПОЛНЯЛ РАБОТУ",NA(),Ответы_учащихся!C37)</f>
        <v>13</v>
      </c>
    </row>
    <row r="16" spans="1:11">
      <c r="B16" s="190">
        <v>0.32500000000000001</v>
      </c>
      <c r="C16" s="189">
        <f>Ответы_учащихся!$AX$24</f>
        <v>0.63456790123456785</v>
      </c>
      <c r="D16" s="189">
        <f>Ответы_учащихся!$AZ$24</f>
        <v>0.62962962962962965</v>
      </c>
      <c r="E16" s="185">
        <f>(IF(Ответы_учащихся!C38="",NA(),Ответы_учащихся!$AV$24))</f>
        <v>0.63285024154589364</v>
      </c>
      <c r="F16" s="185">
        <f>(IF(Ответы_учащихся!C38="",NA(),Ответы_учащихся!$AX$24))</f>
        <v>0.63456790123456785</v>
      </c>
      <c r="G16" s="185">
        <f>(IF(Ответы_учащихся!C38="",NA(),Ответы_учащихся!$AZ$24))</f>
        <v>0.62962962962962965</v>
      </c>
      <c r="H16" s="185">
        <f>IF(Ответы_учащихся!AV38="",NA(),Ответы_учащихся!AV38)</f>
        <v>1</v>
      </c>
      <c r="I16" s="191">
        <f>IF(Ответы_учащихся!AX38="",NA(),Ответы_учащихся!AX38)</f>
        <v>1</v>
      </c>
      <c r="J16" s="185">
        <f>IF(Ответы_учащихся!AZ38="",NA(),Ответы_учащихся!AZ38)</f>
        <v>1</v>
      </c>
      <c r="K16">
        <f>IF(Ответы_учащихся!D38="УЧЕНИК НЕ ВЫПОЛНЯЛ РАБОТУ",NA(),Ответы_учащихся!C38)</f>
        <v>14</v>
      </c>
    </row>
    <row r="17" spans="2:11">
      <c r="B17" s="189">
        <v>0.35</v>
      </c>
      <c r="C17" s="189">
        <f>Ответы_учащихся!$AX$24</f>
        <v>0.63456790123456785</v>
      </c>
      <c r="D17" s="189">
        <f>Ответы_учащихся!$AZ$24</f>
        <v>0.62962962962962965</v>
      </c>
      <c r="E17" s="185">
        <f>(IF(Ответы_учащихся!C39="",NA(),Ответы_учащихся!$AV$24))</f>
        <v>0.63285024154589364</v>
      </c>
      <c r="F17" s="185">
        <f>(IF(Ответы_учащихся!C39="",NA(),Ответы_учащихся!$AX$24))</f>
        <v>0.63456790123456785</v>
      </c>
      <c r="G17" s="185">
        <f>(IF(Ответы_учащихся!C39="",NA(),Ответы_учащихся!$AZ$24))</f>
        <v>0.62962962962962965</v>
      </c>
      <c r="H17" s="185">
        <f>IF(Ответы_учащихся!AV39="",NA(),Ответы_учащихся!AV39)</f>
        <v>0.65217391304347827</v>
      </c>
      <c r="I17" s="191">
        <f>IF(Ответы_учащихся!AX39="",NA(),Ответы_учащихся!AX39)</f>
        <v>0.6</v>
      </c>
      <c r="J17" s="185">
        <f>IF(Ответы_учащихся!AZ39="",NA(),Ответы_учащихся!AZ39)</f>
        <v>0.8571428571428571</v>
      </c>
      <c r="K17">
        <f>IF(Ответы_учащихся!D39="УЧЕНИК НЕ ВЫПОЛНЯЛ РАБОТУ",NA(),Ответы_учащихся!C39)</f>
        <v>15</v>
      </c>
    </row>
    <row r="18" spans="2:11">
      <c r="B18" s="190">
        <v>0.375</v>
      </c>
      <c r="C18" s="189">
        <f>Ответы_учащихся!$AX$24</f>
        <v>0.63456790123456785</v>
      </c>
      <c r="D18" s="189">
        <f>Ответы_учащихся!$AZ$24</f>
        <v>0.62962962962962965</v>
      </c>
      <c r="E18" s="185">
        <f>(IF(Ответы_учащихся!C40="",NA(),Ответы_учащихся!$AV$24))</f>
        <v>0.63285024154589364</v>
      </c>
      <c r="F18" s="185">
        <f>(IF(Ответы_учащихся!C40="",NA(),Ответы_учащихся!$AX$24))</f>
        <v>0.63456790123456785</v>
      </c>
      <c r="G18" s="185">
        <f>(IF(Ответы_учащихся!C40="",NA(),Ответы_учащихся!$AZ$24))</f>
        <v>0.62962962962962965</v>
      </c>
      <c r="H18" s="185">
        <f>IF(Ответы_учащихся!AV40="",NA(),Ответы_учащихся!AV40)</f>
        <v>0.52173913043478259</v>
      </c>
      <c r="I18" s="191">
        <f>IF(Ответы_учащихся!AX40="",NA(),Ответы_учащихся!AX40)</f>
        <v>0.4</v>
      </c>
      <c r="J18" s="185">
        <f>IF(Ответы_учащихся!AZ40="",NA(),Ответы_учащихся!AZ40)</f>
        <v>0.8571428571428571</v>
      </c>
      <c r="K18">
        <f>IF(Ответы_учащихся!D40="УЧЕНИК НЕ ВЫПОЛНЯЛ РАБОТУ",NA(),Ответы_учащихся!C40)</f>
        <v>16</v>
      </c>
    </row>
    <row r="19" spans="2:11">
      <c r="B19" s="189">
        <v>0.4</v>
      </c>
      <c r="C19" s="189">
        <f>Ответы_учащихся!$AX$24</f>
        <v>0.63456790123456785</v>
      </c>
      <c r="D19" s="189">
        <f>Ответы_учащихся!$AZ$24</f>
        <v>0.62962962962962965</v>
      </c>
      <c r="E19" s="185">
        <f>(IF(Ответы_учащихся!C41="",NA(),Ответы_учащихся!$AV$24))</f>
        <v>0.63285024154589364</v>
      </c>
      <c r="F19" s="185">
        <f>(IF(Ответы_учащихся!C41="",NA(),Ответы_учащихся!$AX$24))</f>
        <v>0.63456790123456785</v>
      </c>
      <c r="G19" s="185">
        <f>(IF(Ответы_учащихся!C41="",NA(),Ответы_учащихся!$AZ$24))</f>
        <v>0.62962962962962965</v>
      </c>
      <c r="H19" s="185">
        <f>IF(Ответы_учащихся!AV41="",NA(),Ответы_учащихся!AV41)</f>
        <v>0.39130434782608697</v>
      </c>
      <c r="I19" s="191">
        <f>IF(Ответы_учащихся!AX41="",NA(),Ответы_учащихся!AX41)</f>
        <v>0.53333333333333333</v>
      </c>
      <c r="J19" s="185">
        <f>IF(Ответы_учащихся!AZ41="",NA(),Ответы_учащихся!AZ41)</f>
        <v>0</v>
      </c>
      <c r="K19">
        <f>IF(Ответы_учащихся!D41="УЧЕНИК НЕ ВЫПОЛНЯЛ РАБОТУ",NA(),Ответы_учащихся!C41)</f>
        <v>17</v>
      </c>
    </row>
    <row r="20" spans="2:11">
      <c r="B20" s="190">
        <v>0.42499999999999999</v>
      </c>
      <c r="C20" s="189">
        <f>Ответы_учащихся!$AX$24</f>
        <v>0.63456790123456785</v>
      </c>
      <c r="D20" s="189">
        <f>Ответы_учащихся!$AZ$24</f>
        <v>0.62962962962962965</v>
      </c>
      <c r="E20" s="185">
        <f>(IF(Ответы_учащихся!C42="",NA(),Ответы_учащихся!$AV$24))</f>
        <v>0.63285024154589364</v>
      </c>
      <c r="F20" s="185">
        <f>(IF(Ответы_учащихся!C42="",NA(),Ответы_учащихся!$AX$24))</f>
        <v>0.63456790123456785</v>
      </c>
      <c r="G20" s="185">
        <f>(IF(Ответы_учащихся!C42="",NA(),Ответы_учащихся!$AZ$24))</f>
        <v>0.62962962962962965</v>
      </c>
      <c r="H20" s="185">
        <f>IF(Ответы_учащихся!AV42="",NA(),Ответы_учащихся!AV42)</f>
        <v>0.91304347826086951</v>
      </c>
      <c r="I20" s="191">
        <f>IF(Ответы_учащихся!AX42="",NA(),Ответы_учащихся!AX42)</f>
        <v>0.8666666666666667</v>
      </c>
      <c r="J20" s="185">
        <f>IF(Ответы_учащихся!AZ42="",NA(),Ответы_учащихся!AZ42)</f>
        <v>1</v>
      </c>
      <c r="K20">
        <f>IF(Ответы_учащихся!D42="УЧЕНИК НЕ ВЫПОЛНЯЛ РАБОТУ",NA(),Ответы_учащихся!C42)</f>
        <v>18</v>
      </c>
    </row>
    <row r="21" spans="2:11">
      <c r="B21" s="189">
        <v>0.45</v>
      </c>
      <c r="C21" s="189">
        <f>Ответы_учащихся!$AX$24</f>
        <v>0.63456790123456785</v>
      </c>
      <c r="D21" s="189">
        <f>Ответы_учащихся!$AZ$24</f>
        <v>0.62962962962962965</v>
      </c>
      <c r="E21" s="185">
        <f>(IF(Ответы_учащихся!C43="",NA(),Ответы_учащихся!$AV$24))</f>
        <v>0.63285024154589364</v>
      </c>
      <c r="F21" s="185">
        <f>(IF(Ответы_учащихся!C43="",NA(),Ответы_учащихся!$AX$24))</f>
        <v>0.63456790123456785</v>
      </c>
      <c r="G21" s="185">
        <f>(IF(Ответы_учащихся!C43="",NA(),Ответы_учащихся!$AZ$24))</f>
        <v>0.62962962962962965</v>
      </c>
      <c r="H21" s="185">
        <f>IF(Ответы_учащихся!AV43="",NA(),Ответы_учащихся!AV43)</f>
        <v>0.95652173913043481</v>
      </c>
      <c r="I21" s="191">
        <f>IF(Ответы_учащихся!AX43="",NA(),Ответы_учащихся!AX43)</f>
        <v>1</v>
      </c>
      <c r="J21" s="185">
        <f>IF(Ответы_учащихся!AZ43="",NA(),Ответы_учащихся!AZ43)</f>
        <v>0.8571428571428571</v>
      </c>
      <c r="K21">
        <f>IF(Ответы_учащихся!D43="УЧЕНИК НЕ ВЫПОЛНЯЛ РАБОТУ",NA(),Ответы_учащихся!C43)</f>
        <v>19</v>
      </c>
    </row>
    <row r="22" spans="2:11">
      <c r="B22" s="190">
        <v>0.47499999999999998</v>
      </c>
      <c r="C22" s="189">
        <f>Ответы_учащихся!$AX$24</f>
        <v>0.63456790123456785</v>
      </c>
      <c r="D22" s="189">
        <f>Ответы_учащихся!$AZ$24</f>
        <v>0.62962962962962965</v>
      </c>
      <c r="E22" s="185">
        <f>(IF(Ответы_учащихся!C44="",NA(),Ответы_учащихся!$AV$24))</f>
        <v>0.63285024154589364</v>
      </c>
      <c r="F22" s="185">
        <f>(IF(Ответы_учащихся!C44="",NA(),Ответы_учащихся!$AX$24))</f>
        <v>0.63456790123456785</v>
      </c>
      <c r="G22" s="185">
        <f>(IF(Ответы_учащихся!C44="",NA(),Ответы_учащихся!$AZ$24))</f>
        <v>0.62962962962962965</v>
      </c>
      <c r="H22" s="185">
        <f>IF(Ответы_учащихся!AV44="",NA(),Ответы_учащихся!AV44)</f>
        <v>0</v>
      </c>
      <c r="I22" s="191">
        <f>IF(Ответы_учащихся!AX44="",NA(),Ответы_учащихся!AX44)</f>
        <v>0</v>
      </c>
      <c r="J22" s="185">
        <f>IF(Ответы_учащихся!AZ44="",NA(),Ответы_учащихся!AZ44)</f>
        <v>0</v>
      </c>
      <c r="K22">
        <f>IF(Ответы_учащихся!D44="УЧЕНИК НЕ ВЫПОЛНЯЛ РАБОТУ",NA(),Ответы_учащихся!C44)</f>
        <v>20</v>
      </c>
    </row>
    <row r="23" spans="2:11">
      <c r="B23" s="189">
        <v>0.5</v>
      </c>
      <c r="C23" s="189">
        <f>Ответы_учащихся!$AX$24</f>
        <v>0.63456790123456785</v>
      </c>
      <c r="D23" s="189">
        <f>Ответы_учащихся!$AZ$24</f>
        <v>0.62962962962962965</v>
      </c>
      <c r="E23" s="185">
        <f>(IF(Ответы_учащихся!C45="",NA(),Ответы_учащихся!$AV$24))</f>
        <v>0.63285024154589364</v>
      </c>
      <c r="F23" s="185">
        <f>(IF(Ответы_учащихся!C45="",NA(),Ответы_учащихся!$AX$24))</f>
        <v>0.63456790123456785</v>
      </c>
      <c r="G23" s="185">
        <f>(IF(Ответы_учащихся!C45="",NA(),Ответы_учащихся!$AZ$24))</f>
        <v>0.62962962962962965</v>
      </c>
      <c r="H23" s="185">
        <f>IF(Ответы_учащихся!AV45="",NA(),Ответы_учащихся!AV45)</f>
        <v>0.82608695652173914</v>
      </c>
      <c r="I23" s="191">
        <f>IF(Ответы_учащихся!AX45="",NA(),Ответы_учащихся!AX45)</f>
        <v>0.8</v>
      </c>
      <c r="J23" s="185">
        <f>IF(Ответы_учащихся!AZ45="",NA(),Ответы_учащихся!AZ45)</f>
        <v>0.8571428571428571</v>
      </c>
      <c r="K23">
        <f>IF(Ответы_учащихся!D45="УЧЕНИК НЕ ВЫПОЛНЯЛ РАБОТУ",NA(),Ответы_учащихся!C45)</f>
        <v>21</v>
      </c>
    </row>
    <row r="24" spans="2:11">
      <c r="B24" s="190">
        <v>0.52500000000000002</v>
      </c>
      <c r="C24" s="189">
        <f>Ответы_учащихся!$AX$24</f>
        <v>0.63456790123456785</v>
      </c>
      <c r="D24" s="189">
        <f>Ответы_учащихся!$AZ$24</f>
        <v>0.62962962962962965</v>
      </c>
      <c r="E24" s="185">
        <f>(IF(Ответы_учащихся!C46="",NA(),Ответы_учащихся!$AV$24))</f>
        <v>0.63285024154589364</v>
      </c>
      <c r="F24" s="185">
        <f>(IF(Ответы_учащихся!C46="",NA(),Ответы_учащихся!$AX$24))</f>
        <v>0.63456790123456785</v>
      </c>
      <c r="G24" s="185">
        <f>(IF(Ответы_учащихся!C46="",NA(),Ответы_учащихся!$AZ$24))</f>
        <v>0.62962962962962965</v>
      </c>
      <c r="H24" s="185">
        <f>IF(Ответы_учащихся!AV46="",NA(),Ответы_учащихся!AV46)</f>
        <v>0.56521739130434778</v>
      </c>
      <c r="I24" s="191">
        <f>IF(Ответы_учащихся!AX46="",NA(),Ответы_учащихся!AX46)</f>
        <v>0.6</v>
      </c>
      <c r="J24" s="185">
        <f>IF(Ответы_учащихся!AZ46="",NA(),Ответы_учащихся!AZ46)</f>
        <v>0.42857142857142855</v>
      </c>
      <c r="K24">
        <f>IF(Ответы_учащихся!D46="УЧЕНИК НЕ ВЫПОЛНЯЛ РАБОТУ",NA(),Ответы_учащихся!C46)</f>
        <v>22</v>
      </c>
    </row>
    <row r="25" spans="2:11">
      <c r="B25" s="189">
        <v>0.55000000000000004</v>
      </c>
      <c r="C25" s="189">
        <f>Ответы_учащихся!$AX$24</f>
        <v>0.63456790123456785</v>
      </c>
      <c r="D25" s="189">
        <f>Ответы_учащихся!$AZ$24</f>
        <v>0.62962962962962965</v>
      </c>
      <c r="E25" s="185">
        <f>(IF(Ответы_учащихся!C47="",NA(),Ответы_учащихся!$AV$24))</f>
        <v>0.63285024154589364</v>
      </c>
      <c r="F25" s="185">
        <f>(IF(Ответы_учащихся!C47="",NA(),Ответы_учащихся!$AX$24))</f>
        <v>0.63456790123456785</v>
      </c>
      <c r="G25" s="185">
        <f>(IF(Ответы_учащихся!C47="",NA(),Ответы_учащихся!$AZ$24))</f>
        <v>0.62962962962962965</v>
      </c>
      <c r="H25" s="185">
        <f>IF(Ответы_учащихся!AV47="",NA(),Ответы_учащихся!AV47)</f>
        <v>0.69565217391304346</v>
      </c>
      <c r="I25" s="191">
        <f>IF(Ответы_учащихся!AX47="",NA(),Ответы_учащихся!AX47)</f>
        <v>0.6</v>
      </c>
      <c r="J25" s="185">
        <f>IF(Ответы_учащихся!AZ47="",NA(),Ответы_учащихся!AZ47)</f>
        <v>0.8571428571428571</v>
      </c>
      <c r="K25">
        <f>IF(Ответы_учащихся!D47="УЧЕНИК НЕ ВЫПОЛНЯЛ РАБОТУ",NA(),Ответы_учащихся!C47)</f>
        <v>23</v>
      </c>
    </row>
    <row r="26" spans="2:11">
      <c r="B26" s="190">
        <v>0.57499999999999996</v>
      </c>
      <c r="C26" s="189">
        <f>Ответы_учащихся!$AX$24</f>
        <v>0.63456790123456785</v>
      </c>
      <c r="D26" s="189">
        <f>Ответы_учащихся!$AZ$24</f>
        <v>0.62962962962962965</v>
      </c>
      <c r="E26" s="185">
        <f>(IF(Ответы_учащихся!C48="",NA(),Ответы_учащихся!$AV$24))</f>
        <v>0.63285024154589364</v>
      </c>
      <c r="F26" s="185">
        <f>(IF(Ответы_учащихся!C48="",NA(),Ответы_учащихся!$AX$24))</f>
        <v>0.63456790123456785</v>
      </c>
      <c r="G26" s="185">
        <f>(IF(Ответы_учащихся!C48="",NA(),Ответы_учащихся!$AZ$24))</f>
        <v>0.62962962962962965</v>
      </c>
      <c r="H26" s="185">
        <f>IF(Ответы_учащихся!AV48="",NA(),Ответы_учащихся!AV48)</f>
        <v>0.34782608695652173</v>
      </c>
      <c r="I26" s="191">
        <f>IF(Ответы_учащихся!AX48="",NA(),Ответы_учащихся!AX48)</f>
        <v>0.53333333333333333</v>
      </c>
      <c r="J26" s="185">
        <f>IF(Ответы_учащихся!AZ48="",NA(),Ответы_учащихся!AZ48)</f>
        <v>0</v>
      </c>
      <c r="K26">
        <f>IF(Ответы_учащихся!D48="УЧЕНИК НЕ ВЫПОЛНЯЛ РАБОТУ",NA(),Ответы_учащихся!C48)</f>
        <v>24</v>
      </c>
    </row>
    <row r="27" spans="2:11">
      <c r="B27" s="189">
        <v>0.6</v>
      </c>
      <c r="C27" s="189">
        <f>Ответы_учащихся!$AX$24</f>
        <v>0.63456790123456785</v>
      </c>
      <c r="D27" s="189">
        <f>Ответы_учащихся!$AZ$24</f>
        <v>0.62962962962962965</v>
      </c>
      <c r="E27" s="185">
        <f>(IF(Ответы_учащихся!C49="",NA(),Ответы_учащихся!$AV$24))</f>
        <v>0.63285024154589364</v>
      </c>
      <c r="F27" s="185">
        <f>(IF(Ответы_учащихся!C49="",NA(),Ответы_учащихся!$AX$24))</f>
        <v>0.63456790123456785</v>
      </c>
      <c r="G27" s="185">
        <f>(IF(Ответы_учащихся!C49="",NA(),Ответы_учащихся!$AZ$24))</f>
        <v>0.62962962962962965</v>
      </c>
      <c r="H27" s="185">
        <f>IF(Ответы_учащихся!AV49="",NA(),Ответы_учащихся!AV49)</f>
        <v>0.65217391304347827</v>
      </c>
      <c r="I27" s="191">
        <f>IF(Ответы_учащихся!AX49="",NA(),Ответы_учащихся!AX49)</f>
        <v>0.66666666666666663</v>
      </c>
      <c r="J27" s="185">
        <f>IF(Ответы_учащихся!AZ49="",NA(),Ответы_учащихся!AZ49)</f>
        <v>0.5714285714285714</v>
      </c>
      <c r="K27">
        <f>IF(Ответы_учащихся!D49="УЧЕНИК НЕ ВЫПОЛНЯЛ РАБОТУ",NA(),Ответы_учащихся!C49)</f>
        <v>25</v>
      </c>
    </row>
    <row r="28" spans="2:11">
      <c r="B28" s="190">
        <v>0.625</v>
      </c>
      <c r="C28" s="189">
        <f>Ответы_учащихся!$AX$24</f>
        <v>0.63456790123456785</v>
      </c>
      <c r="D28" s="189">
        <f>Ответы_учащихся!$AZ$24</f>
        <v>0.62962962962962965</v>
      </c>
      <c r="E28" s="185">
        <f>(IF(Ответы_учащихся!C50="",NA(),Ответы_учащихся!$AV$24))</f>
        <v>0.63285024154589364</v>
      </c>
      <c r="F28" s="185">
        <f>(IF(Ответы_учащихся!C50="",NA(),Ответы_учащихся!$AX$24))</f>
        <v>0.63456790123456785</v>
      </c>
      <c r="G28" s="185">
        <f>(IF(Ответы_учащихся!C50="",NA(),Ответы_учащихся!$AZ$24))</f>
        <v>0.62962962962962965</v>
      </c>
      <c r="H28" s="185">
        <f>IF(Ответы_учащихся!AV50="",NA(),Ответы_учащихся!AV50)</f>
        <v>0.21739130434782608</v>
      </c>
      <c r="I28" s="191">
        <f>IF(Ответы_учащихся!AX50="",NA(),Ответы_учащихся!AX50)</f>
        <v>0.26666666666666666</v>
      </c>
      <c r="J28" s="185">
        <f>IF(Ответы_учащихся!AZ50="",NA(),Ответы_учащихся!AZ50)</f>
        <v>0.14285714285714285</v>
      </c>
      <c r="K28">
        <f>IF(Ответы_учащихся!D50="УЧЕНИК НЕ ВЫПОЛНЯЛ РАБОТУ",NA(),Ответы_учащихся!C50)</f>
        <v>26</v>
      </c>
    </row>
    <row r="29" spans="2:11">
      <c r="B29" s="189">
        <v>0.65</v>
      </c>
      <c r="C29" s="189">
        <f>Ответы_учащихся!$AX$24</f>
        <v>0.63456790123456785</v>
      </c>
      <c r="D29" s="189">
        <f>Ответы_учащихся!$AZ$24</f>
        <v>0.62962962962962965</v>
      </c>
      <c r="E29" s="185">
        <f>(IF(Ответы_учащихся!C51="",NA(),Ответы_учащихся!$AV$24))</f>
        <v>0.63285024154589364</v>
      </c>
      <c r="F29" s="185">
        <f>(IF(Ответы_учащихся!C51="",NA(),Ответы_учащихся!$AX$24))</f>
        <v>0.63456790123456785</v>
      </c>
      <c r="G29" s="185">
        <f>(IF(Ответы_учащихся!C51="",NA(),Ответы_учащихся!$AZ$24))</f>
        <v>0.62962962962962965</v>
      </c>
      <c r="H29" s="185">
        <f>IF(Ответы_учащихся!AV51="",NA(),Ответы_учащихся!AV51)</f>
        <v>0.82608695652173914</v>
      </c>
      <c r="I29" s="191">
        <f>IF(Ответы_учащихся!AX51="",NA(),Ответы_учащихся!AX51)</f>
        <v>0.73333333333333328</v>
      </c>
      <c r="J29" s="185">
        <f>IF(Ответы_учащихся!AZ51="",NA(),Ответы_учащихся!AZ51)</f>
        <v>1</v>
      </c>
      <c r="K29">
        <f>IF(Ответы_учащихся!D51="УЧЕНИК НЕ ВЫПОЛНЯЛ РАБОТУ",NA(),Ответы_учащихся!C51)</f>
        <v>27</v>
      </c>
    </row>
    <row r="30" spans="2:11">
      <c r="B30" s="190">
        <v>0.67500000000000004</v>
      </c>
      <c r="C30" s="189">
        <f>Ответы_учащихся!$AX$24</f>
        <v>0.63456790123456785</v>
      </c>
      <c r="D30" s="189">
        <f>Ответы_учащихся!$AZ$24</f>
        <v>0.62962962962962965</v>
      </c>
      <c r="E30" s="185" t="e">
        <f>(IF(Ответы_учащихся!C52="",NA(),Ответы_учащихся!$AV$24))</f>
        <v>#N/A</v>
      </c>
      <c r="F30" s="185" t="e">
        <f>(IF(Ответы_учащихся!C52="",NA(),Ответы_учащихся!$AX$24))</f>
        <v>#N/A</v>
      </c>
      <c r="G30" s="185" t="e">
        <f>(IF(Ответы_учащихся!C52="",NA(),Ответы_учащихся!$AZ$24))</f>
        <v>#N/A</v>
      </c>
      <c r="H30" s="185" t="e">
        <f>IF(Ответы_учащихся!AV52="",NA(),Ответы_учащихся!AV52)</f>
        <v>#N/A</v>
      </c>
      <c r="I30" s="191" t="e">
        <f>IF(Ответы_учащихся!AX52="",NA(),Ответы_учащихся!AX52)</f>
        <v>#N/A</v>
      </c>
      <c r="J30" s="185" t="e">
        <f>IF(Ответы_учащихся!AZ52="",NA(),Ответы_учащихся!AZ52)</f>
        <v>#N/A</v>
      </c>
      <c r="K30" t="str">
        <f>IF(Ответы_учащихся!D52="УЧЕНИК НЕ ВЫПОЛНЯЛ РАБОТУ",NA(),Ответы_учащихся!C52)</f>
        <v/>
      </c>
    </row>
    <row r="31" spans="2:11">
      <c r="B31" s="189">
        <v>0.7</v>
      </c>
      <c r="C31" s="189">
        <f>Ответы_учащихся!$AX$24</f>
        <v>0.63456790123456785</v>
      </c>
      <c r="D31" s="189">
        <f>Ответы_учащихся!$AZ$24</f>
        <v>0.62962962962962965</v>
      </c>
      <c r="E31" s="185" t="e">
        <f>(IF(Ответы_учащихся!C53="",NA(),Ответы_учащихся!$AV$24))</f>
        <v>#N/A</v>
      </c>
      <c r="F31" s="185" t="e">
        <f>(IF(Ответы_учащихся!C53="",NA(),Ответы_учащихся!$AX$24))</f>
        <v>#N/A</v>
      </c>
      <c r="G31" s="185" t="e">
        <f>(IF(Ответы_учащихся!C53="",NA(),Ответы_учащихся!$AZ$24))</f>
        <v>#N/A</v>
      </c>
      <c r="H31" s="185" t="e">
        <f>IF(Ответы_учащихся!AV53="",NA(),Ответы_учащихся!AV53)</f>
        <v>#N/A</v>
      </c>
      <c r="I31" s="191" t="e">
        <f>IF(Ответы_учащихся!AX53="",NA(),Ответы_учащихся!AX53)</f>
        <v>#N/A</v>
      </c>
      <c r="J31" s="185" t="e">
        <f>IF(Ответы_учащихся!AZ53="",NA(),Ответы_учащихся!AZ53)</f>
        <v>#N/A</v>
      </c>
      <c r="K31" t="str">
        <f>IF(Ответы_учащихся!D53="УЧЕНИК НЕ ВЫПОЛНЯЛ РАБОТУ",NA(),Ответы_учащихся!C53)</f>
        <v/>
      </c>
    </row>
    <row r="32" spans="2:11">
      <c r="B32" s="190">
        <v>0.72499999999999998</v>
      </c>
      <c r="C32" s="189">
        <f>Ответы_учащихся!$AX$24</f>
        <v>0.63456790123456785</v>
      </c>
      <c r="D32" s="189">
        <f>Ответы_учащихся!$AZ$24</f>
        <v>0.62962962962962965</v>
      </c>
      <c r="E32" s="185" t="e">
        <f>(IF(Ответы_учащихся!C54="",NA(),Ответы_учащихся!$AV$24))</f>
        <v>#N/A</v>
      </c>
      <c r="F32" s="185" t="e">
        <f>(IF(Ответы_учащихся!C54="",NA(),Ответы_учащихся!$AX$24))</f>
        <v>#N/A</v>
      </c>
      <c r="G32" s="185" t="e">
        <f>(IF(Ответы_учащихся!C54="",NA(),Ответы_учащихся!$AZ$24))</f>
        <v>#N/A</v>
      </c>
      <c r="H32" s="185" t="e">
        <f>IF(Ответы_учащихся!AV54="",NA(),Ответы_учащихся!AV54)</f>
        <v>#N/A</v>
      </c>
      <c r="I32" s="191" t="e">
        <f>IF(Ответы_учащихся!AX54="",NA(),Ответы_учащихся!AX54)</f>
        <v>#N/A</v>
      </c>
      <c r="J32" s="185" t="e">
        <f>IF(Ответы_учащихся!AZ54="",NA(),Ответы_учащихся!AZ54)</f>
        <v>#N/A</v>
      </c>
      <c r="K32" t="str">
        <f>IF(Ответы_учащихся!D54="УЧЕНИК НЕ ВЫПОЛНЯЛ РАБОТУ",NA(),Ответы_учащихся!C54)</f>
        <v/>
      </c>
    </row>
    <row r="33" spans="2:11">
      <c r="B33" s="189">
        <v>0.75</v>
      </c>
      <c r="C33" s="189">
        <f>Ответы_учащихся!$AX$24</f>
        <v>0.63456790123456785</v>
      </c>
      <c r="D33" s="189">
        <f>Ответы_учащихся!$AZ$24</f>
        <v>0.62962962962962965</v>
      </c>
      <c r="E33" s="185" t="e">
        <f>(IF(Ответы_учащихся!C55="",NA(),Ответы_учащихся!$AV$24))</f>
        <v>#N/A</v>
      </c>
      <c r="F33" s="185" t="e">
        <f>(IF(Ответы_учащихся!C55="",NA(),Ответы_учащихся!$AX$24))</f>
        <v>#N/A</v>
      </c>
      <c r="G33" s="185" t="e">
        <f>(IF(Ответы_учащихся!C55="",NA(),Ответы_учащихся!$AZ$24))</f>
        <v>#N/A</v>
      </c>
      <c r="H33" s="185" t="e">
        <f>IF(Ответы_учащихся!AV55="",NA(),Ответы_учащихся!AV55)</f>
        <v>#N/A</v>
      </c>
      <c r="I33" s="191" t="e">
        <f>IF(Ответы_учащихся!AX55="",NA(),Ответы_учащихся!AX55)</f>
        <v>#N/A</v>
      </c>
      <c r="J33" s="185" t="e">
        <f>IF(Ответы_учащихся!AZ55="",NA(),Ответы_учащихся!AZ55)</f>
        <v>#N/A</v>
      </c>
      <c r="K33" t="str">
        <f>IF(Ответы_учащихся!D55="УЧЕНИК НЕ ВЫПОЛНЯЛ РАБОТУ",NA(),Ответы_учащихся!C55)</f>
        <v/>
      </c>
    </row>
    <row r="34" spans="2:11">
      <c r="B34" s="190">
        <v>0.77500000000000002</v>
      </c>
      <c r="C34" s="189">
        <f>Ответы_учащихся!$AX$24</f>
        <v>0.63456790123456785</v>
      </c>
      <c r="D34" s="189">
        <f>Ответы_учащихся!$AZ$24</f>
        <v>0.62962962962962965</v>
      </c>
      <c r="E34" s="185" t="e">
        <f>(IF(Ответы_учащихся!C56="",NA(),Ответы_учащихся!$AV$24))</f>
        <v>#N/A</v>
      </c>
      <c r="F34" s="185" t="e">
        <f>(IF(Ответы_учащихся!C56="",NA(),Ответы_учащихся!$AX$24))</f>
        <v>#N/A</v>
      </c>
      <c r="G34" s="185" t="e">
        <f>(IF(Ответы_учащихся!C56="",NA(),Ответы_учащихся!$AZ$24))</f>
        <v>#N/A</v>
      </c>
      <c r="H34" s="185" t="e">
        <f>IF(Ответы_учащихся!AV56="",NA(),Ответы_учащихся!AV56)</f>
        <v>#N/A</v>
      </c>
      <c r="I34" s="191" t="e">
        <f>IF(Ответы_учащихся!AX56="",NA(),Ответы_учащихся!AX56)</f>
        <v>#N/A</v>
      </c>
      <c r="J34" s="185" t="e">
        <f>IF(Ответы_учащихся!AZ56="",NA(),Ответы_учащихся!AZ56)</f>
        <v>#N/A</v>
      </c>
      <c r="K34" t="str">
        <f>IF(Ответы_учащихся!D56="УЧЕНИК НЕ ВЫПОЛНЯЛ РАБОТУ",NA(),Ответы_учащихся!C56)</f>
        <v/>
      </c>
    </row>
    <row r="35" spans="2:11">
      <c r="B35" s="189">
        <v>0.8</v>
      </c>
      <c r="C35" s="189">
        <f>Ответы_учащихся!$AX$24</f>
        <v>0.63456790123456785</v>
      </c>
      <c r="D35" s="189">
        <f>Ответы_учащихся!$AZ$24</f>
        <v>0.62962962962962965</v>
      </c>
      <c r="E35" s="185" t="e">
        <f>(IF(Ответы_учащихся!C57="",NA(),Ответы_учащихся!$AV$24))</f>
        <v>#N/A</v>
      </c>
      <c r="F35" s="185" t="e">
        <f>(IF(Ответы_учащихся!C57="",NA(),Ответы_учащихся!$AX$24))</f>
        <v>#N/A</v>
      </c>
      <c r="G35" s="185" t="e">
        <f>(IF(Ответы_учащихся!C57="",NA(),Ответы_учащихся!$AZ$24))</f>
        <v>#N/A</v>
      </c>
      <c r="H35" s="185" t="e">
        <f>IF(Ответы_учащихся!AV57="",NA(),Ответы_учащихся!AV57)</f>
        <v>#N/A</v>
      </c>
      <c r="I35" s="191" t="e">
        <f>IF(Ответы_учащихся!AX57="",NA(),Ответы_учащихся!AX57)</f>
        <v>#N/A</v>
      </c>
      <c r="J35" s="185" t="e">
        <f>IF(Ответы_учащихся!AZ57="",NA(),Ответы_учащихся!AZ57)</f>
        <v>#N/A</v>
      </c>
      <c r="K35" t="str">
        <f>IF(Ответы_учащихся!D57="УЧЕНИК НЕ ВЫПОЛНЯЛ РАБОТУ",NA(),Ответы_учащихся!C57)</f>
        <v/>
      </c>
    </row>
    <row r="36" spans="2:11">
      <c r="B36" s="190">
        <v>0.82499999999999996</v>
      </c>
      <c r="C36" s="189">
        <f>Ответы_учащихся!$AX$24</f>
        <v>0.63456790123456785</v>
      </c>
      <c r="D36" s="189">
        <f>Ответы_учащихся!$AZ$24</f>
        <v>0.62962962962962965</v>
      </c>
      <c r="E36" s="185" t="e">
        <f>(IF(Ответы_учащихся!C58="",NA(),Ответы_учащихся!$AV$24))</f>
        <v>#N/A</v>
      </c>
      <c r="F36" s="185" t="e">
        <f>(IF(Ответы_учащихся!C58="",NA(),Ответы_учащихся!$AX$24))</f>
        <v>#N/A</v>
      </c>
      <c r="G36" s="185" t="e">
        <f>(IF(Ответы_учащихся!C58="",NA(),Ответы_учащихся!$AZ$24))</f>
        <v>#N/A</v>
      </c>
      <c r="H36" s="185" t="e">
        <f>IF(Ответы_учащихся!AV58="",NA(),Ответы_учащихся!AV58)</f>
        <v>#N/A</v>
      </c>
      <c r="I36" s="191" t="e">
        <f>IF(Ответы_учащихся!AX58="",NA(),Ответы_учащихся!AX58)</f>
        <v>#N/A</v>
      </c>
      <c r="J36" s="185" t="e">
        <f>IF(Ответы_учащихся!AZ58="",NA(),Ответы_учащихся!AZ58)</f>
        <v>#N/A</v>
      </c>
      <c r="K36" t="str">
        <f>IF(Ответы_учащихся!D58="УЧЕНИК НЕ ВЫПОЛНЯЛ РАБОТУ",NA(),Ответы_учащихся!C58)</f>
        <v/>
      </c>
    </row>
    <row r="37" spans="2:11">
      <c r="B37" s="189">
        <v>0.85</v>
      </c>
      <c r="C37" s="189">
        <f>Ответы_учащихся!$AX$24</f>
        <v>0.63456790123456785</v>
      </c>
      <c r="D37" s="189">
        <f>Ответы_учащихся!$AZ$24</f>
        <v>0.62962962962962965</v>
      </c>
      <c r="E37" s="185" t="e">
        <f>(IF(Ответы_учащихся!C59="",NA(),Ответы_учащихся!$AV$24))</f>
        <v>#N/A</v>
      </c>
      <c r="F37" s="185" t="e">
        <f>(IF(Ответы_учащихся!C59="",NA(),Ответы_учащихся!$AX$24))</f>
        <v>#N/A</v>
      </c>
      <c r="G37" s="185" t="e">
        <f>(IF(Ответы_учащихся!C59="",NA(),Ответы_учащихся!$AZ$24))</f>
        <v>#N/A</v>
      </c>
      <c r="H37" s="185" t="e">
        <f>IF(Ответы_учащихся!AV59="",NA(),Ответы_учащихся!AV59)</f>
        <v>#N/A</v>
      </c>
      <c r="I37" s="191" t="e">
        <f>IF(Ответы_учащихся!AX59="",NA(),Ответы_учащихся!AX59)</f>
        <v>#N/A</v>
      </c>
      <c r="J37" s="185" t="e">
        <f>IF(Ответы_учащихся!AZ59="",NA(),Ответы_учащихся!AZ59)</f>
        <v>#N/A</v>
      </c>
      <c r="K37" t="str">
        <f>IF(Ответы_учащихся!D59="УЧЕНИК НЕ ВЫПОЛНЯЛ РАБОТУ",NA(),Ответы_учащихся!C59)</f>
        <v/>
      </c>
    </row>
    <row r="38" spans="2:11">
      <c r="B38" s="190">
        <v>0.875</v>
      </c>
      <c r="C38" s="189">
        <f>Ответы_учащихся!$AX$24</f>
        <v>0.63456790123456785</v>
      </c>
      <c r="D38" s="189">
        <f>Ответы_учащихся!$AZ$24</f>
        <v>0.62962962962962965</v>
      </c>
      <c r="E38" s="185" t="e">
        <f>(IF(Ответы_учащихся!C60="",NA(),Ответы_учащихся!$AV$24))</f>
        <v>#N/A</v>
      </c>
      <c r="F38" s="185" t="e">
        <f>(IF(Ответы_учащихся!C60="",NA(),Ответы_учащихся!$AX$24))</f>
        <v>#N/A</v>
      </c>
      <c r="G38" s="185" t="e">
        <f>(IF(Ответы_учащихся!C60="",NA(),Ответы_учащихся!$AZ$24))</f>
        <v>#N/A</v>
      </c>
      <c r="H38" s="185" t="e">
        <f>IF(Ответы_учащихся!AV60="",NA(),Ответы_учащихся!AV60)</f>
        <v>#N/A</v>
      </c>
      <c r="I38" s="191" t="e">
        <f>IF(Ответы_учащихся!AX60="",NA(),Ответы_учащихся!AX60)</f>
        <v>#N/A</v>
      </c>
      <c r="J38" s="185" t="e">
        <f>IF(Ответы_учащихся!AZ60="",NA(),Ответы_учащихся!AZ60)</f>
        <v>#N/A</v>
      </c>
      <c r="K38" t="str">
        <f>IF(Ответы_учащихся!D60="УЧЕНИК НЕ ВЫПОЛНЯЛ РАБОТУ",NA(),Ответы_учащихся!C60)</f>
        <v/>
      </c>
    </row>
    <row r="39" spans="2:11">
      <c r="B39" s="189">
        <v>0.9</v>
      </c>
      <c r="C39" s="189">
        <f>Ответы_учащихся!$AX$24</f>
        <v>0.63456790123456785</v>
      </c>
      <c r="D39" s="189">
        <f>Ответы_учащихся!$AZ$24</f>
        <v>0.62962962962962965</v>
      </c>
      <c r="E39" s="185" t="e">
        <f>(IF(Ответы_учащихся!C61="",NA(),Ответы_учащихся!$AV$24))</f>
        <v>#N/A</v>
      </c>
      <c r="F39" s="185" t="e">
        <f>(IF(Ответы_учащихся!C61="",NA(),Ответы_учащихся!$AX$24))</f>
        <v>#N/A</v>
      </c>
      <c r="G39" s="185" t="e">
        <f>(IF(Ответы_учащихся!C61="",NA(),Ответы_учащихся!$AZ$24))</f>
        <v>#N/A</v>
      </c>
      <c r="H39" s="185" t="e">
        <f>IF(Ответы_учащихся!AV61="",NA(),Ответы_учащихся!AV61)</f>
        <v>#N/A</v>
      </c>
      <c r="I39" s="191" t="e">
        <f>IF(Ответы_учащихся!AX61="",NA(),Ответы_учащихся!AX61)</f>
        <v>#N/A</v>
      </c>
      <c r="J39" s="185" t="e">
        <f>IF(Ответы_учащихся!AZ61="",NA(),Ответы_учащихся!AZ61)</f>
        <v>#N/A</v>
      </c>
      <c r="K39" t="str">
        <f>IF(Ответы_учащихся!D61="УЧЕНИК НЕ ВЫПОЛНЯЛ РАБОТУ",NA(),Ответы_учащихся!C61)</f>
        <v/>
      </c>
    </row>
    <row r="40" spans="2:11">
      <c r="B40" s="190">
        <v>0.92500000000000004</v>
      </c>
      <c r="C40" s="189">
        <f>Ответы_учащихся!$AX$24</f>
        <v>0.63456790123456785</v>
      </c>
      <c r="D40" s="189">
        <f>Ответы_учащихся!$AZ$24</f>
        <v>0.62962962962962965</v>
      </c>
      <c r="E40" s="185" t="e">
        <f>(IF(Ответы_учащихся!C62="",NA(),Ответы_учащихся!$AV$24))</f>
        <v>#N/A</v>
      </c>
      <c r="F40" s="185" t="e">
        <f>(IF(Ответы_учащихся!C62="",NA(),Ответы_учащихся!$AX$24))</f>
        <v>#N/A</v>
      </c>
      <c r="G40" s="185" t="e">
        <f>(IF(Ответы_учащихся!C62="",NA(),Ответы_учащихся!$AZ$24))</f>
        <v>#N/A</v>
      </c>
      <c r="H40" s="185" t="e">
        <f>IF(Ответы_учащихся!AV62="",NA(),Ответы_учащихся!AV62)</f>
        <v>#N/A</v>
      </c>
      <c r="I40" s="191" t="e">
        <f>IF(Ответы_учащихся!AX62="",NA(),Ответы_учащихся!AX62)</f>
        <v>#N/A</v>
      </c>
      <c r="J40" s="185" t="e">
        <f>IF(Ответы_учащихся!AZ62="",NA(),Ответы_учащихся!AZ62)</f>
        <v>#N/A</v>
      </c>
      <c r="K40" t="str">
        <f>IF(Ответы_учащихся!D62="УЧЕНИК НЕ ВЫПОЛНЯЛ РАБОТУ",NA(),Ответы_учащихся!C62)</f>
        <v/>
      </c>
    </row>
    <row r="41" spans="2:11">
      <c r="B41" s="189">
        <v>0.95</v>
      </c>
      <c r="C41" s="189">
        <f>Ответы_учащихся!$AX$24</f>
        <v>0.63456790123456785</v>
      </c>
      <c r="D41" s="189">
        <f>Ответы_учащихся!$AZ$24</f>
        <v>0.62962962962962965</v>
      </c>
      <c r="E41" s="185" t="e">
        <f>(IF(Ответы_учащихся!C63="",NA(),Ответы_учащихся!$AV$24))</f>
        <v>#N/A</v>
      </c>
      <c r="F41" s="185" t="e">
        <f>(IF(Ответы_учащихся!C63="",NA(),Ответы_учащихся!$AX$24))</f>
        <v>#N/A</v>
      </c>
      <c r="G41" s="185" t="e">
        <f>(IF(Ответы_учащихся!C63="",NA(),Ответы_учащихся!$AZ$24))</f>
        <v>#N/A</v>
      </c>
      <c r="H41" s="185" t="e">
        <f>IF(Ответы_учащихся!AV63="",NA(),Ответы_учащихся!AV63)</f>
        <v>#N/A</v>
      </c>
      <c r="I41" s="191" t="e">
        <f>IF(Ответы_учащихся!AX63="",NA(),Ответы_учащихся!AX63)</f>
        <v>#N/A</v>
      </c>
      <c r="J41" s="185" t="e">
        <f>IF(Ответы_учащихся!AZ63="",NA(),Ответы_учащихся!AZ63)</f>
        <v>#N/A</v>
      </c>
      <c r="K41" t="str">
        <f>IF(Ответы_учащихся!D63="УЧЕНИК НЕ ВЫПОЛНЯЛ РАБОТУ",NA(),Ответы_учащихся!C63)</f>
        <v/>
      </c>
    </row>
    <row r="42" spans="2:11">
      <c r="B42" s="190">
        <v>0.97499999999999998</v>
      </c>
      <c r="C42" s="189">
        <f>Ответы_учащихся!$AX$24</f>
        <v>0.63456790123456785</v>
      </c>
      <c r="D42" s="189">
        <f>Ответы_учащихся!$AZ$24</f>
        <v>0.62962962962962965</v>
      </c>
      <c r="E42" s="185" t="e">
        <f>(IF(Ответы_учащихся!C64="",NA(),Ответы_учащихся!$AV$24))</f>
        <v>#N/A</v>
      </c>
      <c r="F42" s="185" t="e">
        <f>(IF(Ответы_учащихся!C64="",NA(),Ответы_учащихся!$AX$24))</f>
        <v>#N/A</v>
      </c>
      <c r="G42" s="185" t="e">
        <f>(IF(Ответы_учащихся!C64="",NA(),Ответы_учащихся!$AZ$24))</f>
        <v>#N/A</v>
      </c>
      <c r="H42" s="185" t="e">
        <f>IF(Ответы_учащихся!AV64="",NA(),Ответы_учащихся!AV64)</f>
        <v>#N/A</v>
      </c>
      <c r="I42" s="191" t="e">
        <f>IF(Ответы_учащихся!AX64="",NA(),Ответы_учащихся!AX64)</f>
        <v>#N/A</v>
      </c>
      <c r="J42" s="185" t="e">
        <f>IF(Ответы_учащихся!AZ64="",NA(),Ответы_учащихся!AZ64)</f>
        <v>#N/A</v>
      </c>
      <c r="K42" t="str">
        <f>IF(Ответы_учащихся!D64="УЧЕНИК НЕ ВЫПОЛНЯЛ РАБОТУ",NA(),Ответы_учащихся!C64)</f>
        <v/>
      </c>
    </row>
    <row r="43" spans="2:11">
      <c r="B43" s="189">
        <v>1</v>
      </c>
      <c r="C43" s="189">
        <f>Ответы_учащихся!$AX$24</f>
        <v>0.63456790123456785</v>
      </c>
      <c r="D43" s="189">
        <f>Ответы_учащихся!$AZ$24</f>
        <v>0.62962962962962965</v>
      </c>
      <c r="E43" s="185"/>
      <c r="F43" s="185"/>
      <c r="G43" s="185"/>
      <c r="H43" s="185"/>
      <c r="I43" s="191"/>
      <c r="J43" s="185"/>
    </row>
  </sheetData>
  <mergeCells count="1">
    <mergeCell ref="B1:D1"/>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dimension ref="A2:U10"/>
  <sheetViews>
    <sheetView workbookViewId="0">
      <selection activeCell="B8" sqref="B8"/>
    </sheetView>
  </sheetViews>
  <sheetFormatPr defaultRowHeight="12.75"/>
  <cols>
    <col min="1" max="1" width="22.42578125" customWidth="1"/>
    <col min="21" max="21" width="17.7109375" customWidth="1"/>
  </cols>
  <sheetData>
    <row r="2" spans="1:21" ht="13.5" thickBot="1">
      <c r="B2" s="167">
        <v>1</v>
      </c>
      <c r="C2" s="167">
        <v>2</v>
      </c>
      <c r="D2" s="167">
        <v>3</v>
      </c>
      <c r="E2" s="167">
        <v>4</v>
      </c>
      <c r="F2" s="167">
        <v>5</v>
      </c>
      <c r="G2" s="167">
        <v>6</v>
      </c>
      <c r="H2" s="167">
        <v>7</v>
      </c>
      <c r="I2" s="167">
        <v>8</v>
      </c>
      <c r="J2" s="167">
        <v>9</v>
      </c>
      <c r="K2" s="167">
        <v>10</v>
      </c>
      <c r="L2" s="167">
        <v>11</v>
      </c>
      <c r="M2" s="167">
        <v>12</v>
      </c>
      <c r="N2" s="167">
        <v>13</v>
      </c>
      <c r="O2" s="168">
        <v>14</v>
      </c>
      <c r="P2" s="168">
        <v>15</v>
      </c>
      <c r="Q2" s="213">
        <v>16</v>
      </c>
      <c r="R2" s="167">
        <v>17</v>
      </c>
      <c r="S2" s="167">
        <v>18</v>
      </c>
      <c r="T2" s="167">
        <v>19</v>
      </c>
    </row>
    <row r="3" spans="1:21">
      <c r="A3">
        <f>Ответы_учащихся!E21</f>
        <v>2</v>
      </c>
      <c r="B3">
        <f>Ответы_учащихся!F21</f>
        <v>0</v>
      </c>
      <c r="C3">
        <f>Ответы_учащихся!G21</f>
        <v>0</v>
      </c>
      <c r="D3">
        <f>Ответы_учащихся!H21</f>
        <v>0</v>
      </c>
      <c r="E3">
        <f>Ответы_учащихся!I21</f>
        <v>0</v>
      </c>
      <c r="F3">
        <f>Ответы_учащихся!J21</f>
        <v>0</v>
      </c>
      <c r="G3">
        <f>Ответы_учащихся!K21</f>
        <v>0</v>
      </c>
      <c r="H3">
        <f>Ответы_учащихся!L21</f>
        <v>0</v>
      </c>
      <c r="I3">
        <f>Ответы_учащихся!M21</f>
        <v>0</v>
      </c>
      <c r="J3">
        <f>Ответы_учащихся!N21</f>
        <v>0</v>
      </c>
      <c r="K3">
        <f>Ответы_учащихся!O21</f>
        <v>0</v>
      </c>
      <c r="L3">
        <f>Ответы_учащихся!P21</f>
        <v>0</v>
      </c>
      <c r="M3">
        <f>Ответы_учащихся!Q21</f>
        <v>0</v>
      </c>
      <c r="N3">
        <f>Ответы_учащихся!R21</f>
        <v>0</v>
      </c>
      <c r="O3">
        <f>Ответы_учащихся!S21</f>
        <v>17</v>
      </c>
      <c r="P3">
        <f>Ответы_учащихся!U21</f>
        <v>0</v>
      </c>
      <c r="Q3">
        <f>Ответы_учащихся!V21</f>
        <v>16</v>
      </c>
      <c r="R3">
        <f>Ответы_учащихся!W21</f>
        <v>13</v>
      </c>
      <c r="S3">
        <f>Ответы_учащихся!X21</f>
        <v>14</v>
      </c>
      <c r="T3">
        <f>Ответы_учащихся!Y21</f>
        <v>0</v>
      </c>
    </row>
    <row r="4" spans="1:21">
      <c r="A4">
        <f>Ответы_учащихся!E22</f>
        <v>1</v>
      </c>
      <c r="B4">
        <f>Ответы_учащихся!F22</f>
        <v>24</v>
      </c>
      <c r="C4">
        <f>Ответы_учащихся!G22</f>
        <v>24</v>
      </c>
      <c r="D4">
        <f>Ответы_учащихся!H22</f>
        <v>18</v>
      </c>
      <c r="E4">
        <f>Ответы_учащихся!I22</f>
        <v>19</v>
      </c>
      <c r="F4">
        <f>Ответы_учащихся!J22</f>
        <v>19</v>
      </c>
      <c r="G4">
        <f>Ответы_учащихся!K22</f>
        <v>16</v>
      </c>
      <c r="H4">
        <f>Ответы_учащихся!L22</f>
        <v>13</v>
      </c>
      <c r="I4">
        <f>Ответы_учащихся!M22</f>
        <v>13</v>
      </c>
      <c r="J4">
        <f>Ответы_учащихся!N22</f>
        <v>22</v>
      </c>
      <c r="K4">
        <f>Ответы_учащихся!O22</f>
        <v>18</v>
      </c>
      <c r="L4">
        <f>Ответы_учащихся!P22</f>
        <v>17</v>
      </c>
      <c r="M4">
        <f>Ответы_учащихся!Q22</f>
        <v>12</v>
      </c>
      <c r="N4">
        <f>Ответы_учащихся!R22</f>
        <v>17</v>
      </c>
      <c r="O4">
        <f>Ответы_учащихся!S22</f>
        <v>2</v>
      </c>
      <c r="P4">
        <f>Ответы_учащихся!U22</f>
        <v>6</v>
      </c>
      <c r="Q4">
        <f>Ответы_учащихся!V22</f>
        <v>1</v>
      </c>
      <c r="R4">
        <f>Ответы_учащихся!W22</f>
        <v>5</v>
      </c>
      <c r="S4">
        <f>Ответы_учащихся!X22</f>
        <v>5</v>
      </c>
      <c r="T4">
        <f>Ответы_учащихся!Y22</f>
        <v>22</v>
      </c>
    </row>
    <row r="6" spans="1:21">
      <c r="A6" s="139" t="s">
        <v>43</v>
      </c>
      <c r="B6" s="185">
        <f>Ответы_учащихся!F23/Ответы_учащихся!$F$6</f>
        <v>3.7037037037037035E-2</v>
      </c>
      <c r="C6" s="185">
        <f>Ответы_учащихся!G23/Ответы_учащихся!$F$6</f>
        <v>3.7037037037037035E-2</v>
      </c>
      <c r="D6" s="185">
        <f>Ответы_учащихся!H23/Ответы_учащихся!$F$6</f>
        <v>0.25925925925925924</v>
      </c>
      <c r="E6" s="185">
        <f>Ответы_учащихся!I23/Ответы_учащихся!$F$6</f>
        <v>0.22222222222222221</v>
      </c>
      <c r="F6" s="185">
        <f>Ответы_учащихся!J23/Ответы_учащихся!$F$6</f>
        <v>0.14814814814814814</v>
      </c>
      <c r="G6" s="185">
        <f>Ответы_учащихся!K23/Ответы_учащихся!$F$6</f>
        <v>0.33333333333333331</v>
      </c>
      <c r="H6" s="185">
        <f>Ответы_учащихся!L23/Ответы_учащихся!$F$6</f>
        <v>0.22222222222222221</v>
      </c>
      <c r="I6" s="185">
        <f>Ответы_учащихся!M23/Ответы_учащихся!$F$6</f>
        <v>0.44444444444444442</v>
      </c>
      <c r="J6" s="185">
        <f>Ответы_учащихся!N23/Ответы_учащихся!$F$6</f>
        <v>7.407407407407407E-2</v>
      </c>
      <c r="K6" s="185">
        <f>Ответы_учащихся!O23/Ответы_учащихся!$F$6</f>
        <v>7.407407407407407E-2</v>
      </c>
      <c r="L6" s="185">
        <f>Ответы_учащихся!P23/Ответы_учащихся!$F$6</f>
        <v>0.25925925925925924</v>
      </c>
      <c r="M6" s="185">
        <f>Ответы_учащихся!Q23/Ответы_учащихся!$F$6</f>
        <v>0.25925925925925924</v>
      </c>
      <c r="N6" s="185">
        <f>Ответы_учащихся!R23/Ответы_учащихся!$F$6</f>
        <v>0.25925925925925924</v>
      </c>
      <c r="O6" s="185">
        <f>Ответы_учащихся!S23/Ответы_учащихся!$F$6</f>
        <v>0.18518518518518517</v>
      </c>
      <c r="P6" s="185">
        <f>Ответы_учащихся!U23/Ответы_учащихся!$F$6</f>
        <v>0.40740740740740738</v>
      </c>
      <c r="Q6" s="185">
        <f>Ответы_учащихся!V23/Ответы_учащихся!$F$6</f>
        <v>0.14814814814814814</v>
      </c>
      <c r="R6" s="185">
        <f>Ответы_учащихся!W23/Ответы_учащихся!$F$6</f>
        <v>0.14814814814814814</v>
      </c>
      <c r="S6" s="185">
        <f>Ответы_учащихся!X23/Ответы_учащихся!$F$6</f>
        <v>7.407407407407407E-2</v>
      </c>
      <c r="T6" s="185">
        <f>Ответы_учащихся!Y23/Ответы_учащихся!$F$6</f>
        <v>3.7037037037037035E-2</v>
      </c>
    </row>
    <row r="7" spans="1:21" ht="25.5">
      <c r="A7" s="139" t="s">
        <v>44</v>
      </c>
      <c r="B7" s="185">
        <f>Ответы_учащихся!F24/Ответы_учащихся!$F$6</f>
        <v>0</v>
      </c>
      <c r="C7" s="185">
        <f>Ответы_учащихся!G24/Ответы_учащихся!$F$6</f>
        <v>0</v>
      </c>
      <c r="D7" s="185">
        <f>Ответы_учащихся!H24/Ответы_учащихся!$F$6</f>
        <v>0</v>
      </c>
      <c r="E7" s="185">
        <f>Ответы_учащихся!I24/Ответы_учащихся!$F$6</f>
        <v>0</v>
      </c>
      <c r="F7" s="185">
        <f>Ответы_учащихся!J24/Ответы_учащихся!$F$6</f>
        <v>7.407407407407407E-2</v>
      </c>
      <c r="G7" s="185">
        <f>Ответы_учащихся!K24/Ответы_учащихся!$F$6</f>
        <v>0</v>
      </c>
      <c r="H7" s="185">
        <f>Ответы_учащихся!L24/Ответы_учащихся!$F$6</f>
        <v>0.22222222222222221</v>
      </c>
      <c r="I7" s="185">
        <f>Ответы_учащихся!M24/Ответы_учащихся!$F$6</f>
        <v>0</v>
      </c>
      <c r="J7" s="185">
        <f>Ответы_учащихся!N24/Ответы_учащихся!$F$6</f>
        <v>3.7037037037037035E-2</v>
      </c>
      <c r="K7" s="185">
        <f>Ответы_учащихся!O24/Ответы_учащихся!$F$6</f>
        <v>0.18518518518518517</v>
      </c>
      <c r="L7" s="185">
        <f>Ответы_учащихся!P24/Ответы_учащихся!$F$6</f>
        <v>3.7037037037037035E-2</v>
      </c>
      <c r="M7" s="185">
        <f>Ответы_учащихся!Q24/Ответы_учащихся!$F$6</f>
        <v>0.22222222222222221</v>
      </c>
      <c r="N7" s="185">
        <f>Ответы_учащихся!R24/Ответы_учащихся!$F$6</f>
        <v>3.7037037037037035E-2</v>
      </c>
      <c r="O7" s="185">
        <f>Ответы_учащихся!S24/Ответы_учащихся!$F$6</f>
        <v>3.7037037037037035E-2</v>
      </c>
      <c r="P7" s="185">
        <f>Ответы_учащихся!U24/Ответы_учащихся!$F$6</f>
        <v>0.29629629629629628</v>
      </c>
      <c r="Q7" s="185">
        <f>Ответы_учащихся!V24/Ответы_учащихся!$F$6</f>
        <v>0.14814814814814814</v>
      </c>
      <c r="R7" s="185">
        <f>Ответы_учащихся!W24/Ответы_учащихся!$F$6</f>
        <v>0.1111111111111111</v>
      </c>
      <c r="S7" s="185">
        <f>Ответы_учащихся!X24/Ответы_учащихся!$F$6</f>
        <v>0.14814814814814814</v>
      </c>
      <c r="T7" s="185">
        <f>Ответы_учащихся!Y24/Ответы_учащихся!$F$6</f>
        <v>7.407407407407407E-2</v>
      </c>
    </row>
    <row r="8" spans="1:21" ht="25.5">
      <c r="A8" s="139" t="s">
        <v>62</v>
      </c>
      <c r="B8" s="185">
        <f>SUM(B3:B4)/Ответы_учащихся!$F$6</f>
        <v>0.88888888888888884</v>
      </c>
      <c r="C8" s="185">
        <f>SUM(C3:C4)/Ответы_учащихся!$F$6</f>
        <v>0.88888888888888884</v>
      </c>
      <c r="D8" s="185">
        <f>SUM(D3:D4)/Ответы_учащихся!$F$6</f>
        <v>0.66666666666666663</v>
      </c>
      <c r="E8" s="185">
        <f>SUM(E3:E4)/Ответы_учащихся!$F$6</f>
        <v>0.70370370370370372</v>
      </c>
      <c r="F8" s="185">
        <f>SUM(F3:F4)/Ответы_учащихся!$F$6</f>
        <v>0.70370370370370372</v>
      </c>
      <c r="G8" s="185">
        <f>SUM(G3:G4)/Ответы_учащихся!$F$6</f>
        <v>0.59259259259259256</v>
      </c>
      <c r="H8" s="185">
        <f>SUM(H3:H4)/Ответы_учащихся!$F$6</f>
        <v>0.48148148148148145</v>
      </c>
      <c r="I8" s="185">
        <f>SUM(I3:I4)/Ответы_учащихся!$F$6</f>
        <v>0.48148148148148145</v>
      </c>
      <c r="J8" s="185">
        <f>SUM(J3:J4)/Ответы_учащихся!$F$6</f>
        <v>0.81481481481481477</v>
      </c>
      <c r="K8" s="185">
        <f>SUM(K3:K4)/Ответы_учащихся!$F$6</f>
        <v>0.66666666666666663</v>
      </c>
      <c r="L8" s="185">
        <f>SUM(L3:L4)/Ответы_учащихся!$F$6</f>
        <v>0.62962962962962965</v>
      </c>
      <c r="M8" s="185">
        <f>SUM(M3:M4)/Ответы_учащихся!$F$6</f>
        <v>0.44444444444444442</v>
      </c>
      <c r="N8" s="185">
        <f>SUM(N3:N4)/Ответы_учащихся!$F$6</f>
        <v>0.62962962962962965</v>
      </c>
      <c r="O8" s="185">
        <f>SUM(O3:O4)/Ответы_учащихся!$F$6</f>
        <v>0.70370370370370372</v>
      </c>
      <c r="P8" s="185">
        <f>SUM(P3:P4)/Ответы_учащихся!$F$6</f>
        <v>0.22222222222222221</v>
      </c>
      <c r="Q8" s="185">
        <f>SUM(Q3)/Ответы_учащихся!$F$6</f>
        <v>0.59259259259259256</v>
      </c>
      <c r="R8" s="185">
        <f>SUM(R3)/Ответы_учащихся!$F$6</f>
        <v>0.48148148148148145</v>
      </c>
      <c r="S8" s="185">
        <f>SUM(S3)/Ответы_учащихся!$F$6</f>
        <v>0.51851851851851849</v>
      </c>
      <c r="T8" s="185">
        <f>SUM(T3)/Ответы_учащихся!$F$6</f>
        <v>0</v>
      </c>
      <c r="U8" t="s">
        <v>154</v>
      </c>
    </row>
    <row r="9" spans="1:21">
      <c r="Q9" s="185">
        <f>Q4/Ответы_учащихся!$F$6</f>
        <v>3.7037037037037035E-2</v>
      </c>
      <c r="R9" s="185">
        <f>R4/Ответы_учащихся!$F$6</f>
        <v>0.18518518518518517</v>
      </c>
      <c r="S9" s="185">
        <f>S4/Ответы_учащихся!$F$6</f>
        <v>0.18518518518518517</v>
      </c>
      <c r="T9" s="185">
        <f>T4/Ответы_учащихся!$F$6</f>
        <v>0.81481481481481477</v>
      </c>
      <c r="U9" t="s">
        <v>153</v>
      </c>
    </row>
    <row r="10" spans="1:21" ht="27.75" customHeight="1">
      <c r="B10" s="191">
        <f>SUM(B6:B8)</f>
        <v>0.92592592592592582</v>
      </c>
      <c r="C10" s="191">
        <f t="shared" ref="C10:P10" si="0">SUM(C6:C8)</f>
        <v>0.92592592592592582</v>
      </c>
      <c r="D10" s="191">
        <f t="shared" si="0"/>
        <v>0.92592592592592582</v>
      </c>
      <c r="E10" s="191">
        <f t="shared" si="0"/>
        <v>0.92592592592592593</v>
      </c>
      <c r="F10" s="191">
        <f t="shared" si="0"/>
        <v>0.92592592592592593</v>
      </c>
      <c r="G10" s="191">
        <f t="shared" si="0"/>
        <v>0.92592592592592582</v>
      </c>
      <c r="H10" s="191">
        <f t="shared" si="0"/>
        <v>0.92592592592592582</v>
      </c>
      <c r="I10" s="191">
        <f t="shared" si="0"/>
        <v>0.92592592592592582</v>
      </c>
      <c r="J10" s="191">
        <f t="shared" si="0"/>
        <v>0.92592592592592582</v>
      </c>
      <c r="K10" s="191">
        <f t="shared" si="0"/>
        <v>0.92592592592592582</v>
      </c>
      <c r="L10" s="191">
        <f t="shared" si="0"/>
        <v>0.92592592592592593</v>
      </c>
      <c r="M10" s="191">
        <f t="shared" si="0"/>
        <v>0.92592592592592582</v>
      </c>
      <c r="N10" s="191">
        <f t="shared" si="0"/>
        <v>0.92592592592592593</v>
      </c>
      <c r="O10" s="191">
        <f t="shared" si="0"/>
        <v>0.92592592592592593</v>
      </c>
      <c r="P10" s="191">
        <f t="shared" si="0"/>
        <v>0.92592592592592593</v>
      </c>
      <c r="Q10" s="191">
        <f>SUM(Q6:Q9)</f>
        <v>0.92592592592592582</v>
      </c>
      <c r="R10" s="191">
        <f t="shared" ref="R10:T10" si="1">SUM(R6:R9)</f>
        <v>0.92592592592592582</v>
      </c>
      <c r="S10" s="191">
        <f t="shared" si="1"/>
        <v>0.92592592592592582</v>
      </c>
      <c r="T10" s="191">
        <f t="shared" si="1"/>
        <v>0.92592592592592582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sheetPr>
    <tabColor rgb="FF0070C0"/>
  </sheetPr>
  <dimension ref="B2:M38"/>
  <sheetViews>
    <sheetView workbookViewId="0">
      <selection activeCell="E34" sqref="E34"/>
    </sheetView>
  </sheetViews>
  <sheetFormatPr defaultRowHeight="12.75"/>
  <cols>
    <col min="3" max="3" width="25.7109375" customWidth="1"/>
    <col min="4" max="4" width="53.85546875" customWidth="1"/>
    <col min="5" max="7" width="14.5703125" customWidth="1"/>
    <col min="8" max="8" width="13.5703125" style="270" hidden="1" customWidth="1"/>
    <col min="9" max="12" width="9.140625" style="270"/>
    <col min="13" max="13" width="9.140625" style="270" hidden="1" customWidth="1"/>
  </cols>
  <sheetData>
    <row r="2" spans="2:13" ht="41.25" customHeight="1">
      <c r="B2" s="413" t="str">
        <f>План!B2</f>
        <v>Результаты выполнения итоговой работы по математике по отдельным заданиям (3 класс, 2013/2014 учебный год)</v>
      </c>
      <c r="C2" s="413"/>
      <c r="D2" s="413"/>
      <c r="E2" s="413"/>
      <c r="F2" s="413"/>
      <c r="G2" s="413"/>
    </row>
    <row r="3" spans="2:13" ht="7.5" customHeight="1"/>
    <row r="4" spans="2:13" ht="18" customHeight="1">
      <c r="B4" s="414" t="s">
        <v>198</v>
      </c>
      <c r="C4" s="414"/>
      <c r="D4" s="269"/>
    </row>
    <row r="5" spans="2:13" ht="9" customHeight="1">
      <c r="B5" s="275"/>
    </row>
    <row r="6" spans="2:13" ht="18" customHeight="1">
      <c r="B6" s="412" t="s">
        <v>203</v>
      </c>
      <c r="C6" s="412"/>
      <c r="D6" s="412"/>
      <c r="E6" s="415" t="e">
        <f>VLOOKUP(D4,Ответы_учащихся!D25:BA64,50,FALSE)</f>
        <v>#N/A</v>
      </c>
      <c r="F6" s="415"/>
    </row>
    <row r="7" spans="2:13" ht="18" customHeight="1">
      <c r="B7" s="275"/>
      <c r="C7" s="275"/>
      <c r="E7" s="268" t="s">
        <v>52</v>
      </c>
      <c r="F7" s="268" t="s">
        <v>202</v>
      </c>
    </row>
    <row r="8" spans="2:13" ht="18" customHeight="1">
      <c r="B8" s="412" t="s">
        <v>199</v>
      </c>
      <c r="C8" s="412"/>
      <c r="D8" s="412"/>
      <c r="E8" s="279" t="e">
        <f>VLOOKUP(D4,Ответы_учащихся!D25:BA64,45,FALSE)</f>
        <v>#N/A</v>
      </c>
      <c r="F8" s="279">
        <f>Ответы_учащихся!AV24</f>
        <v>0.63285024154589364</v>
      </c>
    </row>
    <row r="9" spans="2:13" ht="18" customHeight="1">
      <c r="B9" s="412" t="s">
        <v>200</v>
      </c>
      <c r="C9" s="412"/>
      <c r="D9" s="412"/>
      <c r="E9" s="279" t="e">
        <f>VLOOKUP(D4,Ответы_учащихся!D25:BA64,47,FALSE)</f>
        <v>#N/A</v>
      </c>
      <c r="F9" s="279">
        <f>Ответы_учащихся!AX24</f>
        <v>0.63456790123456785</v>
      </c>
    </row>
    <row r="10" spans="2:13" ht="18" customHeight="1">
      <c r="B10" s="412" t="s">
        <v>201</v>
      </c>
      <c r="C10" s="412"/>
      <c r="D10" s="412"/>
      <c r="E10" s="279" t="e">
        <f>VLOOKUP(D4,Ответы_учащихся!D25:BA64,49,FALSE)</f>
        <v>#N/A</v>
      </c>
      <c r="F10" s="279">
        <f>Ответы_учащихся!AZ24</f>
        <v>0.62962962962962965</v>
      </c>
    </row>
    <row r="11" spans="2:13" ht="13.5" customHeight="1"/>
    <row r="12" spans="2:13" ht="22.5" customHeight="1">
      <c r="B12" s="392" t="s">
        <v>79</v>
      </c>
      <c r="C12" s="392" t="s">
        <v>80</v>
      </c>
      <c r="D12" s="392" t="s">
        <v>113</v>
      </c>
      <c r="E12" s="392" t="s">
        <v>196</v>
      </c>
      <c r="F12" s="392" t="s">
        <v>197</v>
      </c>
      <c r="G12" s="392" t="s">
        <v>204</v>
      </c>
    </row>
    <row r="13" spans="2:13">
      <c r="B13" s="393"/>
      <c r="C13" s="393"/>
      <c r="D13" s="393"/>
      <c r="E13" s="393"/>
      <c r="F13" s="393"/>
      <c r="G13" s="393"/>
    </row>
    <row r="14" spans="2:13" ht="51.75" customHeight="1">
      <c r="B14" s="273">
        <v>1</v>
      </c>
      <c r="C14" s="274" t="s">
        <v>83</v>
      </c>
      <c r="D14" s="274" t="s">
        <v>84</v>
      </c>
      <c r="E14" s="267" t="e">
        <f t="shared" ref="E14:E26" si="0">IF(H14=1,"ВЕРНО","")</f>
        <v>#N/A</v>
      </c>
      <c r="F14" s="267" t="e">
        <f>IF(H14=0,"НЕВЕРНО","")</f>
        <v>#N/A</v>
      </c>
      <c r="G14" s="267" t="e">
        <f>IF(H14="N","НЕ ВЫПОЛНЯЛ","")</f>
        <v>#N/A</v>
      </c>
      <c r="H14" s="270" t="e">
        <f>VLOOKUP($D$4,Ответы_учащихся!$D$25:$BA$64,M14,FALSE)</f>
        <v>#N/A</v>
      </c>
      <c r="M14" s="270">
        <v>3</v>
      </c>
    </row>
    <row r="15" spans="2:13" ht="51.75" customHeight="1">
      <c r="B15" s="273">
        <v>2</v>
      </c>
      <c r="C15" s="274" t="s">
        <v>83</v>
      </c>
      <c r="D15" s="274" t="s">
        <v>87</v>
      </c>
      <c r="E15" s="267" t="e">
        <f t="shared" si="0"/>
        <v>#N/A</v>
      </c>
      <c r="F15" s="267" t="e">
        <f t="shared" ref="F15:F32" si="1">IF(H15=0,"НЕВЕРНО","")</f>
        <v>#N/A</v>
      </c>
      <c r="G15" s="267" t="e">
        <f t="shared" ref="G15:G32" si="2">IF(H15="N","НЕ ВЫПОЛНЯЛ","")</f>
        <v>#N/A</v>
      </c>
      <c r="H15" s="270" t="e">
        <f>VLOOKUP($D$4,Ответы_учащихся!$D$25:$BA$64,M15,FALSE)</f>
        <v>#N/A</v>
      </c>
      <c r="M15" s="270">
        <v>4</v>
      </c>
    </row>
    <row r="16" spans="2:13" ht="39" customHeight="1">
      <c r="B16" s="273">
        <v>3</v>
      </c>
      <c r="C16" s="274" t="s">
        <v>88</v>
      </c>
      <c r="D16" s="274" t="s">
        <v>89</v>
      </c>
      <c r="E16" s="267" t="e">
        <f t="shared" si="0"/>
        <v>#N/A</v>
      </c>
      <c r="F16" s="267" t="e">
        <f t="shared" si="1"/>
        <v>#N/A</v>
      </c>
      <c r="G16" s="267" t="e">
        <f t="shared" si="2"/>
        <v>#N/A</v>
      </c>
      <c r="H16" s="270" t="e">
        <f>VLOOKUP($D$4,Ответы_учащихся!$D$25:$BA$64,M16,FALSE)</f>
        <v>#N/A</v>
      </c>
      <c r="M16" s="270">
        <v>5</v>
      </c>
    </row>
    <row r="17" spans="2:13" ht="39" customHeight="1">
      <c r="B17" s="273">
        <v>4</v>
      </c>
      <c r="C17" s="274" t="s">
        <v>88</v>
      </c>
      <c r="D17" s="274" t="s">
        <v>90</v>
      </c>
      <c r="E17" s="267" t="e">
        <f t="shared" si="0"/>
        <v>#N/A</v>
      </c>
      <c r="F17" s="267" t="e">
        <f t="shared" si="1"/>
        <v>#N/A</v>
      </c>
      <c r="G17" s="267" t="e">
        <f t="shared" si="2"/>
        <v>#N/A</v>
      </c>
      <c r="H17" s="270" t="e">
        <f>VLOOKUP($D$4,Ответы_учащихся!$D$25:$BA$64,M17,FALSE)</f>
        <v>#N/A</v>
      </c>
      <c r="M17" s="270">
        <v>6</v>
      </c>
    </row>
    <row r="18" spans="2:13" ht="32.25" customHeight="1">
      <c r="B18" s="273">
        <v>5</v>
      </c>
      <c r="C18" s="274" t="s">
        <v>83</v>
      </c>
      <c r="D18" s="274" t="s">
        <v>91</v>
      </c>
      <c r="E18" s="267" t="e">
        <f t="shared" si="0"/>
        <v>#N/A</v>
      </c>
      <c r="F18" s="267" t="e">
        <f t="shared" si="1"/>
        <v>#N/A</v>
      </c>
      <c r="G18" s="267" t="e">
        <f t="shared" si="2"/>
        <v>#N/A</v>
      </c>
      <c r="H18" s="270" t="e">
        <f>VLOOKUP($D$4,Ответы_учащихся!$D$25:$BA$64,M18,FALSE)</f>
        <v>#N/A</v>
      </c>
      <c r="M18" s="270">
        <v>7</v>
      </c>
    </row>
    <row r="19" spans="2:13" ht="51.75" customHeight="1">
      <c r="B19" s="273">
        <v>6</v>
      </c>
      <c r="C19" s="274" t="s">
        <v>92</v>
      </c>
      <c r="D19" s="274" t="s">
        <v>93</v>
      </c>
      <c r="E19" s="267" t="e">
        <f t="shared" si="0"/>
        <v>#N/A</v>
      </c>
      <c r="F19" s="267" t="e">
        <f t="shared" si="1"/>
        <v>#N/A</v>
      </c>
      <c r="G19" s="267" t="e">
        <f t="shared" si="2"/>
        <v>#N/A</v>
      </c>
      <c r="H19" s="270" t="e">
        <f>VLOOKUP($D$4,Ответы_учащихся!$D$25:$BA$64,M19,FALSE)</f>
        <v>#N/A</v>
      </c>
      <c r="M19" s="270">
        <v>8</v>
      </c>
    </row>
    <row r="20" spans="2:13" ht="32.25" customHeight="1">
      <c r="B20" s="273">
        <v>7</v>
      </c>
      <c r="C20" s="274" t="s">
        <v>92</v>
      </c>
      <c r="D20" s="274" t="s">
        <v>94</v>
      </c>
      <c r="E20" s="267" t="e">
        <f t="shared" si="0"/>
        <v>#N/A</v>
      </c>
      <c r="F20" s="267" t="e">
        <f t="shared" si="1"/>
        <v>#N/A</v>
      </c>
      <c r="G20" s="267" t="e">
        <f t="shared" si="2"/>
        <v>#N/A</v>
      </c>
      <c r="H20" s="270" t="e">
        <f>VLOOKUP($D$4,Ответы_учащихся!$D$25:$BA$64,M20,FALSE)</f>
        <v>#N/A</v>
      </c>
      <c r="M20" s="270">
        <v>9</v>
      </c>
    </row>
    <row r="21" spans="2:13" ht="51.75" customHeight="1">
      <c r="B21" s="273">
        <v>8</v>
      </c>
      <c r="C21" s="274" t="s">
        <v>88</v>
      </c>
      <c r="D21" s="274" t="s">
        <v>97</v>
      </c>
      <c r="E21" s="267" t="e">
        <f t="shared" si="0"/>
        <v>#N/A</v>
      </c>
      <c r="F21" s="267" t="e">
        <f t="shared" si="1"/>
        <v>#N/A</v>
      </c>
      <c r="G21" s="267" t="e">
        <f t="shared" si="2"/>
        <v>#N/A</v>
      </c>
      <c r="H21" s="270" t="e">
        <f>VLOOKUP($D$4,Ответы_учащихся!$D$25:$BA$64,M21,FALSE)</f>
        <v>#N/A</v>
      </c>
      <c r="M21" s="270">
        <v>10</v>
      </c>
    </row>
    <row r="22" spans="2:13" ht="51.75" customHeight="1">
      <c r="B22" s="273">
        <v>9</v>
      </c>
      <c r="C22" s="274" t="s">
        <v>98</v>
      </c>
      <c r="D22" s="274" t="s">
        <v>99</v>
      </c>
      <c r="E22" s="267" t="e">
        <f t="shared" si="0"/>
        <v>#N/A</v>
      </c>
      <c r="F22" s="267" t="e">
        <f t="shared" si="1"/>
        <v>#N/A</v>
      </c>
      <c r="G22" s="267" t="e">
        <f t="shared" si="2"/>
        <v>#N/A</v>
      </c>
      <c r="H22" s="270" t="e">
        <f>VLOOKUP($D$4,Ответы_учащихся!$D$25:$BA$64,M22,FALSE)</f>
        <v>#N/A</v>
      </c>
      <c r="M22" s="270">
        <v>11</v>
      </c>
    </row>
    <row r="23" spans="2:13" ht="51.75" customHeight="1">
      <c r="B23" s="273">
        <v>10</v>
      </c>
      <c r="C23" s="274" t="s">
        <v>100</v>
      </c>
      <c r="D23" s="274" t="s">
        <v>101</v>
      </c>
      <c r="E23" s="267" t="e">
        <f t="shared" si="0"/>
        <v>#N/A</v>
      </c>
      <c r="F23" s="267" t="e">
        <f t="shared" si="1"/>
        <v>#N/A</v>
      </c>
      <c r="G23" s="267" t="e">
        <f t="shared" si="2"/>
        <v>#N/A</v>
      </c>
      <c r="H23" s="270" t="e">
        <f>VLOOKUP($D$4,Ответы_учащихся!$D$25:$BA$64,M23,FALSE)</f>
        <v>#N/A</v>
      </c>
      <c r="M23" s="270">
        <v>12</v>
      </c>
    </row>
    <row r="24" spans="2:13" ht="51.75" customHeight="1">
      <c r="B24" s="273">
        <v>11</v>
      </c>
      <c r="C24" s="274" t="s">
        <v>92</v>
      </c>
      <c r="D24" s="274" t="s">
        <v>102</v>
      </c>
      <c r="E24" s="267" t="e">
        <f t="shared" si="0"/>
        <v>#N/A</v>
      </c>
      <c r="F24" s="267" t="e">
        <f t="shared" si="1"/>
        <v>#N/A</v>
      </c>
      <c r="G24" s="267" t="e">
        <f t="shared" si="2"/>
        <v>#N/A</v>
      </c>
      <c r="H24" s="270" t="e">
        <f>VLOOKUP($D$4,Ответы_учащихся!$D$25:$BA$64,M24,FALSE)</f>
        <v>#N/A</v>
      </c>
      <c r="M24" s="270">
        <v>13</v>
      </c>
    </row>
    <row r="25" spans="2:13" ht="35.25" customHeight="1">
      <c r="B25" s="273">
        <v>12</v>
      </c>
      <c r="C25" s="274" t="s">
        <v>92</v>
      </c>
      <c r="D25" s="274" t="s">
        <v>103</v>
      </c>
      <c r="E25" s="267" t="e">
        <f t="shared" si="0"/>
        <v>#N/A</v>
      </c>
      <c r="F25" s="267" t="e">
        <f t="shared" si="1"/>
        <v>#N/A</v>
      </c>
      <c r="G25" s="267" t="e">
        <f t="shared" si="2"/>
        <v>#N/A</v>
      </c>
      <c r="H25" s="270" t="e">
        <f>VLOOKUP($D$4,Ответы_учащихся!$D$25:$BA$64,M25,FALSE)</f>
        <v>#N/A</v>
      </c>
      <c r="M25" s="270">
        <v>14</v>
      </c>
    </row>
    <row r="26" spans="2:13" ht="51.75" customHeight="1">
      <c r="B26" s="273">
        <v>13</v>
      </c>
      <c r="C26" s="274" t="s">
        <v>100</v>
      </c>
      <c r="D26" s="274" t="s">
        <v>104</v>
      </c>
      <c r="E26" s="267" t="e">
        <f t="shared" si="0"/>
        <v>#N/A</v>
      </c>
      <c r="F26" s="267" t="e">
        <f t="shared" si="1"/>
        <v>#N/A</v>
      </c>
      <c r="G26" s="267" t="e">
        <f t="shared" si="2"/>
        <v>#N/A</v>
      </c>
      <c r="H26" s="270" t="e">
        <f>VLOOKUP($D$4,Ответы_учащихся!$D$25:$BA$64,M26,FALSE)</f>
        <v>#N/A</v>
      </c>
      <c r="M26" s="270">
        <v>15</v>
      </c>
    </row>
    <row r="27" spans="2:13" ht="33" customHeight="1">
      <c r="B27" s="271">
        <v>14</v>
      </c>
      <c r="C27" s="272" t="s">
        <v>83</v>
      </c>
      <c r="D27" s="272" t="s">
        <v>105</v>
      </c>
      <c r="E27" s="267" t="e">
        <f>(IF(H27=1,"ЧАСТИЧНО",IF(H27=2,"ПОЛНОСТЬЮ","")))</f>
        <v>#N/A</v>
      </c>
      <c r="F27" s="267" t="e">
        <f t="shared" si="1"/>
        <v>#N/A</v>
      </c>
      <c r="G27" s="267" t="e">
        <f t="shared" si="2"/>
        <v>#N/A</v>
      </c>
      <c r="H27" s="270" t="e">
        <f>VLOOKUP($D$4,Ответы_учащихся!$D$25:$BA$64,M27,FALSE)</f>
        <v>#N/A</v>
      </c>
      <c r="M27" s="270">
        <v>16</v>
      </c>
    </row>
    <row r="28" spans="2:13" ht="51.75" customHeight="1">
      <c r="B28" s="273">
        <v>15</v>
      </c>
      <c r="C28" s="274" t="s">
        <v>92</v>
      </c>
      <c r="D28" s="274" t="s">
        <v>106</v>
      </c>
      <c r="E28" s="267" t="e">
        <f>IF(H28=1,"ВЕРНО","")</f>
        <v>#N/A</v>
      </c>
      <c r="F28" s="267" t="e">
        <f t="shared" si="1"/>
        <v>#N/A</v>
      </c>
      <c r="G28" s="267" t="e">
        <f t="shared" si="2"/>
        <v>#N/A</v>
      </c>
      <c r="H28" s="270" t="e">
        <f>VLOOKUP($D$4,Ответы_учащихся!$D$25:$BA$64,M28,FALSE)</f>
        <v>#N/A</v>
      </c>
      <c r="M28" s="270">
        <v>18</v>
      </c>
    </row>
    <row r="29" spans="2:13" ht="37.5" customHeight="1">
      <c r="B29" s="273">
        <v>16</v>
      </c>
      <c r="C29" s="274" t="s">
        <v>92</v>
      </c>
      <c r="D29" s="274" t="s">
        <v>107</v>
      </c>
      <c r="E29" s="267" t="e">
        <f>(IF(H29=1,"ЧАСТИЧНО",IF(H29=2,"ПОЛНОСТЬЮ","")))</f>
        <v>#N/A</v>
      </c>
      <c r="F29" s="267" t="e">
        <f t="shared" si="1"/>
        <v>#N/A</v>
      </c>
      <c r="G29" s="267" t="e">
        <f t="shared" si="2"/>
        <v>#N/A</v>
      </c>
      <c r="H29" s="270" t="e">
        <f>VLOOKUP($D$4,Ответы_учащихся!$D$25:$BA$64,M29,FALSE)</f>
        <v>#N/A</v>
      </c>
      <c r="M29" s="270">
        <v>19</v>
      </c>
    </row>
    <row r="30" spans="2:13" ht="48.75" customHeight="1">
      <c r="B30" s="271">
        <v>17</v>
      </c>
      <c r="C30" s="272" t="s">
        <v>100</v>
      </c>
      <c r="D30" s="272" t="s">
        <v>109</v>
      </c>
      <c r="E30" s="267" t="e">
        <f t="shared" ref="E30:E31" si="3">(IF(H30=1,"ЧАСТИЧНО",IF(H30=2,"ПОЛНОСТЬЮ","")))</f>
        <v>#N/A</v>
      </c>
      <c r="F30" s="267" t="e">
        <f t="shared" si="1"/>
        <v>#N/A</v>
      </c>
      <c r="G30" s="267" t="e">
        <f t="shared" si="2"/>
        <v>#N/A</v>
      </c>
      <c r="H30" s="270" t="e">
        <f>VLOOKUP($D$4,Ответы_учащихся!$D$25:$BA$64,M30,FALSE)</f>
        <v>#N/A</v>
      </c>
      <c r="M30" s="270">
        <v>20</v>
      </c>
    </row>
    <row r="31" spans="2:13" ht="40.5" customHeight="1">
      <c r="B31" s="271">
        <v>18</v>
      </c>
      <c r="C31" s="272" t="s">
        <v>110</v>
      </c>
      <c r="D31" s="272" t="s">
        <v>111</v>
      </c>
      <c r="E31" s="267" t="e">
        <f t="shared" si="3"/>
        <v>#N/A</v>
      </c>
      <c r="F31" s="267" t="e">
        <f t="shared" si="1"/>
        <v>#N/A</v>
      </c>
      <c r="G31" s="267" t="e">
        <f t="shared" si="2"/>
        <v>#N/A</v>
      </c>
      <c r="H31" s="270" t="e">
        <f>VLOOKUP($D$4,Ответы_учащихся!$D$25:$BA$64,M31,FALSE)</f>
        <v>#N/A</v>
      </c>
      <c r="M31" s="270">
        <v>21</v>
      </c>
    </row>
    <row r="32" spans="2:13" ht="31.5">
      <c r="B32" s="273">
        <v>19</v>
      </c>
      <c r="C32" s="274" t="s">
        <v>110</v>
      </c>
      <c r="D32" s="274" t="s">
        <v>112</v>
      </c>
      <c r="E32" s="267" t="e">
        <f>IF(H32=1,"ВЕРНО","")</f>
        <v>#N/A</v>
      </c>
      <c r="F32" s="267" t="e">
        <f t="shared" si="1"/>
        <v>#N/A</v>
      </c>
      <c r="G32" s="267" t="e">
        <f t="shared" si="2"/>
        <v>#N/A</v>
      </c>
      <c r="H32" s="270" t="e">
        <f>VLOOKUP($D$4,Ответы_учащихся!$D$25:$BA$64,M32,FALSE)</f>
        <v>#N/A</v>
      </c>
      <c r="M32" s="270">
        <v>22</v>
      </c>
    </row>
    <row r="35" spans="2:4" ht="17.25" customHeight="1">
      <c r="B35" s="280"/>
      <c r="C35" s="410" t="s">
        <v>209</v>
      </c>
      <c r="D35" s="411"/>
    </row>
    <row r="36" spans="2:4" ht="15.75">
      <c r="B36" s="281"/>
      <c r="C36" s="410" t="s">
        <v>210</v>
      </c>
      <c r="D36" s="411"/>
    </row>
    <row r="37" spans="2:4" ht="15.75">
      <c r="B37" s="282"/>
      <c r="C37" s="410" t="s">
        <v>211</v>
      </c>
      <c r="D37" s="411"/>
    </row>
    <row r="38" spans="2:4" ht="15.75">
      <c r="B38" s="283"/>
      <c r="C38" s="410" t="s">
        <v>212</v>
      </c>
      <c r="D38" s="411"/>
    </row>
  </sheetData>
  <sheetProtection password="C621" sheet="1" objects="1" scenarios="1" selectLockedCells="1" selectUnlockedCells="1"/>
  <protectedRanges>
    <protectedRange sqref="D4" name="Диапазон1"/>
  </protectedRanges>
  <mergeCells count="17">
    <mergeCell ref="B9:D9"/>
    <mergeCell ref="B2:G2"/>
    <mergeCell ref="B4:C4"/>
    <mergeCell ref="B6:D6"/>
    <mergeCell ref="E6:F6"/>
    <mergeCell ref="B8:D8"/>
    <mergeCell ref="B10:D10"/>
    <mergeCell ref="B12:B13"/>
    <mergeCell ref="C12:C13"/>
    <mergeCell ref="D12:D13"/>
    <mergeCell ref="E12:E13"/>
    <mergeCell ref="G12:G13"/>
    <mergeCell ref="C35:D35"/>
    <mergeCell ref="C36:D36"/>
    <mergeCell ref="C37:D37"/>
    <mergeCell ref="C38:D38"/>
    <mergeCell ref="F12:F13"/>
  </mergeCells>
  <conditionalFormatting sqref="E14:G32">
    <cfRule type="cellIs" dxfId="6" priority="7" operator="equal">
      <formula>"Верно"</formula>
    </cfRule>
  </conditionalFormatting>
  <conditionalFormatting sqref="F14:F32">
    <cfRule type="cellIs" dxfId="5" priority="6" operator="equal">
      <formula>"НЕВЕРНО"</formula>
    </cfRule>
  </conditionalFormatting>
  <conditionalFormatting sqref="G14:G32">
    <cfRule type="cellIs" dxfId="4" priority="5" operator="equal">
      <formula>"НЕ ВЫПОЛНЯЛ"</formula>
    </cfRule>
  </conditionalFormatting>
  <conditionalFormatting sqref="E14">
    <cfRule type="cellIs" dxfId="3" priority="4" operator="equal">
      <formula>"ЧАСТИЧНО"</formula>
    </cfRule>
  </conditionalFormatting>
  <conditionalFormatting sqref="E27 E29:E31">
    <cfRule type="cellIs" dxfId="2" priority="3" operator="equal">
      <formula>"ПОЛНОСТЬЮ"</formula>
    </cfRule>
  </conditionalFormatting>
  <conditionalFormatting sqref="E27 E29:E31">
    <cfRule type="cellIs" dxfId="1" priority="2" operator="equal">
      <formula>"ЧАСТИЧНО"</formula>
    </cfRule>
  </conditionalFormatting>
  <conditionalFormatting sqref="E1:G1048576">
    <cfRule type="containsErrors" dxfId="0" priority="1">
      <formula>ISERROR(E1)</formula>
    </cfRule>
  </conditionalFormatting>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xWindow="515" yWindow="392" count="1">
        <x14:dataValidation type="list" allowBlank="1" showInputMessage="1" showErrorMessage="1" prompt="Выберите фамилию учащегося из списка">
          <x14:formula1>
            <xm:f>'СПИСОК КЛАССА'!$D$25:$D$64</xm:f>
          </x14:formula1>
          <xm:sqref>D4</xm:sqref>
        </x14:dataValidation>
      </x14:dataValidations>
    </ext>
  </extLst>
</worksheet>
</file>

<file path=xl/worksheets/sheet13.xml><?xml version="1.0" encoding="utf-8"?>
<worksheet xmlns="http://schemas.openxmlformats.org/spreadsheetml/2006/main" xmlns:r="http://schemas.openxmlformats.org/officeDocument/2006/relationships">
  <dimension ref="A1:K41"/>
  <sheetViews>
    <sheetView workbookViewId="0">
      <selection activeCell="B4" sqref="B4"/>
    </sheetView>
  </sheetViews>
  <sheetFormatPr defaultRowHeight="12.75"/>
  <cols>
    <col min="1" max="1" width="10.5703125" customWidth="1"/>
    <col min="2" max="3" width="9.140625" style="185"/>
  </cols>
  <sheetData>
    <row r="1" spans="1:11">
      <c r="A1">
        <f>Ответы_учащихся!A23</f>
        <v>27</v>
      </c>
      <c r="B1" s="278" t="s">
        <v>208</v>
      </c>
    </row>
    <row r="2" spans="1:11" s="139" customFormat="1" ht="38.25">
      <c r="A2" s="139" t="s">
        <v>131</v>
      </c>
      <c r="B2" s="234" t="s">
        <v>138</v>
      </c>
      <c r="C2" s="234"/>
      <c r="D2" s="139" t="s">
        <v>134</v>
      </c>
    </row>
    <row r="3" spans="1:11">
      <c r="A3">
        <f>IF(Ответы_учащихся!D25&lt;&gt;"УЧЕНИК НЕ ВЫПОЛНЯЛ РАБОТУ",Ответы_учащихся!C25,"")</f>
        <v>1</v>
      </c>
      <c r="B3" s="185">
        <f>Ответы_учащихся!AX25</f>
        <v>0.73333333333333328</v>
      </c>
      <c r="C3" s="185">
        <f>IFERROR(100%-B3,"")</f>
        <v>0.26666666666666672</v>
      </c>
      <c r="D3" s="191">
        <f>Ответы_учащихся!AZ25</f>
        <v>1</v>
      </c>
      <c r="E3" s="235">
        <f>IFERROR(100%-D3,"")</f>
        <v>0</v>
      </c>
      <c r="F3" s="185">
        <v>0.5</v>
      </c>
    </row>
    <row r="4" spans="1:11">
      <c r="A4">
        <f>IF(Ответы_учащихся!D26&lt;&gt;"УЧЕНИК НЕ ВЫПОЛНЯЛ РАБОТУ",Ответы_учащихся!C26,"")</f>
        <v>2</v>
      </c>
      <c r="B4" s="185">
        <f>Ответы_учащихся!AX26</f>
        <v>0.4</v>
      </c>
      <c r="C4" s="185">
        <f t="shared" ref="C4:C41" si="0">IFERROR(100%-B4,"")</f>
        <v>0.6</v>
      </c>
      <c r="D4" s="191">
        <f>Ответы_учащихся!AZ26</f>
        <v>0</v>
      </c>
      <c r="E4" s="235">
        <f t="shared" ref="E4:E41" si="1">IFERROR(100%-D4,"")</f>
        <v>1</v>
      </c>
      <c r="F4" s="185">
        <v>0.5</v>
      </c>
    </row>
    <row r="5" spans="1:11">
      <c r="A5">
        <f>IF(Ответы_учащихся!D27&lt;&gt;"УЧЕНИК НЕ ВЫПОЛНЯЛ РАБОТУ",Ответы_учащихся!C27,"")</f>
        <v>3</v>
      </c>
      <c r="B5" s="185">
        <f>Ответы_учащихся!AX27</f>
        <v>0.8666666666666667</v>
      </c>
      <c r="C5" s="185">
        <f t="shared" si="0"/>
        <v>0.1333333333333333</v>
      </c>
      <c r="D5" s="191">
        <f>Ответы_учащихся!AZ27</f>
        <v>1</v>
      </c>
      <c r="E5" s="235">
        <f t="shared" si="1"/>
        <v>0</v>
      </c>
      <c r="F5" s="185">
        <v>0.5</v>
      </c>
      <c r="K5" t="s">
        <v>205</v>
      </c>
    </row>
    <row r="6" spans="1:11">
      <c r="A6">
        <f>IF(Ответы_учащихся!D28&lt;&gt;"УЧЕНИК НЕ ВЫПОЛНЯЛ РАБОТУ",Ответы_учащихся!C28,"")</f>
        <v>4</v>
      </c>
      <c r="B6" s="185">
        <f>Ответы_учащихся!AX28</f>
        <v>0.66666666666666663</v>
      </c>
      <c r="C6" s="185">
        <f t="shared" si="0"/>
        <v>0.33333333333333337</v>
      </c>
      <c r="D6" s="191">
        <f>Ответы_учащихся!AZ28</f>
        <v>0.8571428571428571</v>
      </c>
      <c r="E6" s="235">
        <f t="shared" si="1"/>
        <v>0.1428571428571429</v>
      </c>
      <c r="F6" s="185">
        <v>0.5</v>
      </c>
    </row>
    <row r="7" spans="1:11">
      <c r="A7">
        <f>IF(Ответы_учащихся!D29&lt;&gt;"УЧЕНИК НЕ ВЫПОЛНЯЛ РАБОТУ",Ответы_учащихся!C29,"")</f>
        <v>5</v>
      </c>
      <c r="B7" s="185">
        <f>Ответы_учащихся!AX29</f>
        <v>0.93333333333333335</v>
      </c>
      <c r="C7" s="185">
        <f t="shared" si="0"/>
        <v>6.6666666666666652E-2</v>
      </c>
      <c r="D7" s="191">
        <f>Ответы_учащихся!AZ29</f>
        <v>0.5714285714285714</v>
      </c>
      <c r="E7" s="235">
        <f t="shared" si="1"/>
        <v>0.4285714285714286</v>
      </c>
      <c r="F7" s="185">
        <v>0.5</v>
      </c>
    </row>
    <row r="8" spans="1:11">
      <c r="A8">
        <f>IF(Ответы_учащихся!D30&lt;&gt;"УЧЕНИК НЕ ВЫПОЛНЯЛ РАБОТУ",Ответы_учащихся!C30,"")</f>
        <v>6</v>
      </c>
      <c r="B8" s="185">
        <f>Ответы_учащихся!AX30</f>
        <v>0</v>
      </c>
      <c r="C8" s="185">
        <f t="shared" si="0"/>
        <v>1</v>
      </c>
      <c r="D8" s="191">
        <f>Ответы_учащихся!AZ30</f>
        <v>0</v>
      </c>
      <c r="E8" s="235">
        <f t="shared" si="1"/>
        <v>1</v>
      </c>
      <c r="F8" s="185">
        <v>0.5</v>
      </c>
    </row>
    <row r="9" spans="1:11">
      <c r="A9">
        <f>IF(Ответы_учащихся!D31&lt;&gt;"УЧЕНИК НЕ ВЫПОЛНЯЛ РАБОТУ",Ответы_учащихся!C31,"")</f>
        <v>7</v>
      </c>
      <c r="B9" s="185">
        <f>Ответы_учащихся!AX31</f>
        <v>0.6</v>
      </c>
      <c r="C9" s="185">
        <f t="shared" si="0"/>
        <v>0.4</v>
      </c>
      <c r="D9" s="191">
        <f>Ответы_учащихся!AZ31</f>
        <v>0.7142857142857143</v>
      </c>
      <c r="E9" s="235">
        <f t="shared" si="1"/>
        <v>0.2857142857142857</v>
      </c>
      <c r="F9" s="185">
        <v>0.5</v>
      </c>
    </row>
    <row r="10" spans="1:11">
      <c r="A10">
        <f>IF(Ответы_учащихся!D32&lt;&gt;"УЧЕНИК НЕ ВЫПОЛНЯЛ РАБОТУ",Ответы_учащихся!C32,"")</f>
        <v>8</v>
      </c>
      <c r="B10" s="185">
        <f>Ответы_учащихся!AX32</f>
        <v>0.66666666666666663</v>
      </c>
      <c r="C10" s="185">
        <f t="shared" si="0"/>
        <v>0.33333333333333337</v>
      </c>
      <c r="D10" s="191">
        <f>Ответы_учащихся!AZ32</f>
        <v>0.8571428571428571</v>
      </c>
      <c r="E10" s="235">
        <f t="shared" si="1"/>
        <v>0.1428571428571429</v>
      </c>
      <c r="F10" s="185">
        <v>0.5</v>
      </c>
    </row>
    <row r="11" spans="1:11">
      <c r="A11">
        <f>IF(Ответы_учащихся!D33&lt;&gt;"УЧЕНИК НЕ ВЫПОЛНЯЛ РАБОТУ",Ответы_учащихся!C33,"")</f>
        <v>9</v>
      </c>
      <c r="B11" s="185">
        <f>Ответы_учащихся!AX33</f>
        <v>0.8666666666666667</v>
      </c>
      <c r="C11" s="185">
        <f t="shared" si="0"/>
        <v>0.1333333333333333</v>
      </c>
      <c r="D11" s="191">
        <f>Ответы_учащихся!AZ33</f>
        <v>1</v>
      </c>
      <c r="E11" s="235">
        <f t="shared" si="1"/>
        <v>0</v>
      </c>
      <c r="F11" s="185">
        <v>0.5</v>
      </c>
    </row>
    <row r="12" spans="1:11">
      <c r="A12">
        <f>IF(Ответы_учащихся!D34&lt;&gt;"УЧЕНИК НЕ ВЫПОЛНЯЛ РАБОТУ",Ответы_учащихся!C34,"")</f>
        <v>10</v>
      </c>
      <c r="B12" s="185">
        <f>Ответы_учащихся!AX34</f>
        <v>0.73333333333333328</v>
      </c>
      <c r="C12" s="185">
        <f t="shared" si="0"/>
        <v>0.26666666666666672</v>
      </c>
      <c r="D12" s="191">
        <f>Ответы_учащихся!AZ34</f>
        <v>0.5714285714285714</v>
      </c>
      <c r="E12" s="235">
        <f t="shared" si="1"/>
        <v>0.4285714285714286</v>
      </c>
      <c r="F12" s="185">
        <v>0.5</v>
      </c>
    </row>
    <row r="13" spans="1:11">
      <c r="A13">
        <f>IF(Ответы_учащихся!D35&lt;&gt;"УЧЕНИК НЕ ВЫПОЛНЯЛ РАБОТУ",Ответы_учащихся!C35,"")</f>
        <v>11</v>
      </c>
      <c r="B13" s="185">
        <f>Ответы_учащихся!AX35</f>
        <v>0.6</v>
      </c>
      <c r="C13" s="185">
        <f t="shared" si="0"/>
        <v>0.4</v>
      </c>
      <c r="D13" s="191">
        <f>Ответы_учащихся!AZ35</f>
        <v>0.5714285714285714</v>
      </c>
      <c r="E13" s="235">
        <f t="shared" si="1"/>
        <v>0.4285714285714286</v>
      </c>
      <c r="F13" s="185">
        <v>0.5</v>
      </c>
    </row>
    <row r="14" spans="1:11">
      <c r="A14">
        <f>IF(Ответы_учащихся!D36&lt;&gt;"УЧЕНИК НЕ ВЫПОЛНЯЛ РАБОТУ",Ответы_учащихся!C36,"")</f>
        <v>12</v>
      </c>
      <c r="B14" s="185">
        <f>Ответы_учащихся!AX36</f>
        <v>0.53333333333333333</v>
      </c>
      <c r="C14" s="185">
        <f t="shared" si="0"/>
        <v>0.46666666666666667</v>
      </c>
      <c r="D14" s="191">
        <f>Ответы_учащихся!AZ36</f>
        <v>0.42857142857142855</v>
      </c>
      <c r="E14" s="235">
        <f t="shared" si="1"/>
        <v>0.5714285714285714</v>
      </c>
      <c r="F14" s="185">
        <v>0.5</v>
      </c>
    </row>
    <row r="15" spans="1:11">
      <c r="A15">
        <f>IF(Ответы_учащихся!D37&lt;&gt;"УЧЕНИК НЕ ВЫПОЛНЯЛ РАБОТУ",Ответы_учащихся!C37,"")</f>
        <v>13</v>
      </c>
      <c r="B15" s="185">
        <f>Ответы_учащихся!AX37</f>
        <v>0.93333333333333335</v>
      </c>
      <c r="C15" s="185">
        <f t="shared" si="0"/>
        <v>6.6666666666666652E-2</v>
      </c>
      <c r="D15" s="191">
        <f>Ответы_учащихся!AZ37</f>
        <v>1</v>
      </c>
      <c r="E15" s="235">
        <f t="shared" si="1"/>
        <v>0</v>
      </c>
      <c r="F15" s="185">
        <v>0.5</v>
      </c>
    </row>
    <row r="16" spans="1:11">
      <c r="A16">
        <f>IF(Ответы_учащихся!D38&lt;&gt;"УЧЕНИК НЕ ВЫПОЛНЯЛ РАБОТУ",Ответы_учащихся!C38,"")</f>
        <v>14</v>
      </c>
      <c r="B16" s="185">
        <f>Ответы_учащихся!AX38</f>
        <v>1</v>
      </c>
      <c r="C16" s="185">
        <f t="shared" si="0"/>
        <v>0</v>
      </c>
      <c r="D16" s="191">
        <f>Ответы_учащихся!AZ38</f>
        <v>1</v>
      </c>
      <c r="E16" s="235">
        <f t="shared" si="1"/>
        <v>0</v>
      </c>
      <c r="F16" s="185">
        <v>0.5</v>
      </c>
    </row>
    <row r="17" spans="1:6">
      <c r="A17">
        <f>IF(Ответы_учащихся!D39&lt;&gt;"УЧЕНИК НЕ ВЫПОЛНЯЛ РАБОТУ",Ответы_учащихся!C39,"")</f>
        <v>15</v>
      </c>
      <c r="B17" s="185">
        <f>Ответы_учащихся!AX39</f>
        <v>0.6</v>
      </c>
      <c r="C17" s="185">
        <f t="shared" si="0"/>
        <v>0.4</v>
      </c>
      <c r="D17" s="191">
        <f>Ответы_учащихся!AZ39</f>
        <v>0.8571428571428571</v>
      </c>
      <c r="E17" s="235">
        <f t="shared" si="1"/>
        <v>0.1428571428571429</v>
      </c>
      <c r="F17" s="185">
        <v>0.5</v>
      </c>
    </row>
    <row r="18" spans="1:6">
      <c r="A18">
        <f>IF(Ответы_учащихся!D40&lt;&gt;"УЧЕНИК НЕ ВЫПОЛНЯЛ РАБОТУ",Ответы_учащихся!C40,"")</f>
        <v>16</v>
      </c>
      <c r="B18" s="185">
        <f>Ответы_учащихся!AX40</f>
        <v>0.4</v>
      </c>
      <c r="C18" s="185">
        <f t="shared" si="0"/>
        <v>0.6</v>
      </c>
      <c r="D18" s="191">
        <f>Ответы_учащихся!AZ40</f>
        <v>0.8571428571428571</v>
      </c>
      <c r="E18" s="235">
        <f t="shared" si="1"/>
        <v>0.1428571428571429</v>
      </c>
      <c r="F18" s="185">
        <v>0.5</v>
      </c>
    </row>
    <row r="19" spans="1:6">
      <c r="A19">
        <f>IF(Ответы_учащихся!D41&lt;&gt;"УЧЕНИК НЕ ВЫПОЛНЯЛ РАБОТУ",Ответы_учащихся!C41,"")</f>
        <v>17</v>
      </c>
      <c r="B19" s="185">
        <f>Ответы_учащихся!AX41</f>
        <v>0.53333333333333333</v>
      </c>
      <c r="C19" s="185">
        <f t="shared" si="0"/>
        <v>0.46666666666666667</v>
      </c>
      <c r="D19" s="191">
        <f>Ответы_учащихся!AZ41</f>
        <v>0</v>
      </c>
      <c r="E19" s="235">
        <f t="shared" si="1"/>
        <v>1</v>
      </c>
      <c r="F19" s="185">
        <v>0.5</v>
      </c>
    </row>
    <row r="20" spans="1:6">
      <c r="A20">
        <f>IF(Ответы_учащихся!D42&lt;&gt;"УЧЕНИК НЕ ВЫПОЛНЯЛ РАБОТУ",Ответы_учащихся!C42,"")</f>
        <v>18</v>
      </c>
      <c r="B20" s="185">
        <f>Ответы_учащихся!AX42</f>
        <v>0.8666666666666667</v>
      </c>
      <c r="C20" s="185">
        <f t="shared" si="0"/>
        <v>0.1333333333333333</v>
      </c>
      <c r="D20" s="191">
        <f>Ответы_учащихся!AZ42</f>
        <v>1</v>
      </c>
      <c r="E20" s="235">
        <f t="shared" si="1"/>
        <v>0</v>
      </c>
      <c r="F20" s="185">
        <v>0.5</v>
      </c>
    </row>
    <row r="21" spans="1:6">
      <c r="A21">
        <f>IF(Ответы_учащихся!D43&lt;&gt;"УЧЕНИК НЕ ВЫПОЛНЯЛ РАБОТУ",Ответы_учащихся!C43,"")</f>
        <v>19</v>
      </c>
      <c r="B21" s="185">
        <f>Ответы_учащихся!AX43</f>
        <v>1</v>
      </c>
      <c r="C21" s="185">
        <f t="shared" si="0"/>
        <v>0</v>
      </c>
      <c r="D21" s="191">
        <f>Ответы_учащихся!AZ43</f>
        <v>0.8571428571428571</v>
      </c>
      <c r="E21" s="235">
        <f t="shared" si="1"/>
        <v>0.1428571428571429</v>
      </c>
      <c r="F21" s="185">
        <v>0.5</v>
      </c>
    </row>
    <row r="22" spans="1:6">
      <c r="A22">
        <f>IF(Ответы_учащихся!D44&lt;&gt;"УЧЕНИК НЕ ВЫПОЛНЯЛ РАБОТУ",Ответы_учащихся!C44,"")</f>
        <v>20</v>
      </c>
      <c r="B22" s="185">
        <f>Ответы_учащихся!AX44</f>
        <v>0</v>
      </c>
      <c r="C22" s="185">
        <f t="shared" si="0"/>
        <v>1</v>
      </c>
      <c r="D22" s="191">
        <f>Ответы_учащихся!AZ44</f>
        <v>0</v>
      </c>
      <c r="E22" s="235">
        <f t="shared" si="1"/>
        <v>1</v>
      </c>
      <c r="F22" s="185">
        <v>0.5</v>
      </c>
    </row>
    <row r="23" spans="1:6">
      <c r="A23">
        <f>IF(Ответы_учащихся!D45&lt;&gt;"УЧЕНИК НЕ ВЫПОЛНЯЛ РАБОТУ",Ответы_учащихся!C45,"")</f>
        <v>21</v>
      </c>
      <c r="B23" s="185">
        <f>Ответы_учащихся!AX45</f>
        <v>0.8</v>
      </c>
      <c r="C23" s="185">
        <f t="shared" si="0"/>
        <v>0.19999999999999996</v>
      </c>
      <c r="D23" s="191">
        <f>Ответы_учащихся!AZ45</f>
        <v>0.8571428571428571</v>
      </c>
      <c r="E23" s="235">
        <f t="shared" si="1"/>
        <v>0.1428571428571429</v>
      </c>
      <c r="F23" s="185">
        <v>0.5</v>
      </c>
    </row>
    <row r="24" spans="1:6">
      <c r="A24">
        <f>IF(Ответы_учащихся!D46&lt;&gt;"УЧЕНИК НЕ ВЫПОЛНЯЛ РАБОТУ",Ответы_учащихся!C46,"")</f>
        <v>22</v>
      </c>
      <c r="B24" s="185">
        <f>Ответы_учащихся!AX46</f>
        <v>0.6</v>
      </c>
      <c r="C24" s="185">
        <f t="shared" si="0"/>
        <v>0.4</v>
      </c>
      <c r="D24" s="191">
        <f>Ответы_учащихся!AZ46</f>
        <v>0.42857142857142855</v>
      </c>
      <c r="E24" s="235">
        <f t="shared" si="1"/>
        <v>0.5714285714285714</v>
      </c>
      <c r="F24" s="185">
        <v>0.5</v>
      </c>
    </row>
    <row r="25" spans="1:6">
      <c r="A25">
        <f>IF(Ответы_учащихся!D47&lt;&gt;"УЧЕНИК НЕ ВЫПОЛНЯЛ РАБОТУ",Ответы_учащихся!C47,"")</f>
        <v>23</v>
      </c>
      <c r="B25" s="185">
        <f>Ответы_учащихся!AX47</f>
        <v>0.6</v>
      </c>
      <c r="C25" s="185">
        <f t="shared" si="0"/>
        <v>0.4</v>
      </c>
      <c r="D25" s="191">
        <f>Ответы_учащихся!AZ47</f>
        <v>0.8571428571428571</v>
      </c>
      <c r="E25" s="235">
        <f t="shared" si="1"/>
        <v>0.1428571428571429</v>
      </c>
      <c r="F25" s="185">
        <v>0.5</v>
      </c>
    </row>
    <row r="26" spans="1:6">
      <c r="A26">
        <f>IF(Ответы_учащихся!D48&lt;&gt;"УЧЕНИК НЕ ВЫПОЛНЯЛ РАБОТУ",Ответы_учащихся!C48,"")</f>
        <v>24</v>
      </c>
      <c r="B26" s="185">
        <f>Ответы_учащихся!AX48</f>
        <v>0.53333333333333333</v>
      </c>
      <c r="C26" s="185">
        <f t="shared" si="0"/>
        <v>0.46666666666666667</v>
      </c>
      <c r="D26" s="191">
        <f>Ответы_учащихся!AZ48</f>
        <v>0</v>
      </c>
      <c r="E26" s="235">
        <f t="shared" si="1"/>
        <v>1</v>
      </c>
      <c r="F26" s="185">
        <v>0.5</v>
      </c>
    </row>
    <row r="27" spans="1:6">
      <c r="A27">
        <f>IF(Ответы_учащихся!D49&lt;&gt;"УЧЕНИК НЕ ВЫПОЛНЯЛ РАБОТУ",Ответы_учащихся!C49,"")</f>
        <v>25</v>
      </c>
      <c r="B27" s="185">
        <f>Ответы_учащихся!AX49</f>
        <v>0.66666666666666663</v>
      </c>
      <c r="C27" s="185">
        <f t="shared" si="0"/>
        <v>0.33333333333333337</v>
      </c>
      <c r="D27" s="191">
        <f>Ответы_учащихся!AZ49</f>
        <v>0.5714285714285714</v>
      </c>
      <c r="E27" s="235">
        <f t="shared" si="1"/>
        <v>0.4285714285714286</v>
      </c>
      <c r="F27" s="185">
        <v>0.5</v>
      </c>
    </row>
    <row r="28" spans="1:6">
      <c r="A28">
        <f>IF(Ответы_учащихся!D50&lt;&gt;"УЧЕНИК НЕ ВЫПОЛНЯЛ РАБОТУ",Ответы_учащихся!C50,"")</f>
        <v>26</v>
      </c>
      <c r="B28" s="185">
        <f>Ответы_учащихся!AX50</f>
        <v>0.26666666666666666</v>
      </c>
      <c r="C28" s="185">
        <f t="shared" si="0"/>
        <v>0.73333333333333339</v>
      </c>
      <c r="D28" s="191">
        <f>Ответы_учащихся!AZ50</f>
        <v>0.14285714285714285</v>
      </c>
      <c r="E28" s="235">
        <f t="shared" si="1"/>
        <v>0.85714285714285721</v>
      </c>
      <c r="F28" s="185">
        <v>0.5</v>
      </c>
    </row>
    <row r="29" spans="1:6">
      <c r="A29">
        <f>IF(Ответы_учащихся!D51&lt;&gt;"УЧЕНИК НЕ ВЫПОЛНЯЛ РАБОТУ",Ответы_учащихся!C51,"")</f>
        <v>27</v>
      </c>
      <c r="B29" s="185">
        <f>Ответы_учащихся!AX51</f>
        <v>0.73333333333333328</v>
      </c>
      <c r="C29" s="185">
        <f t="shared" si="0"/>
        <v>0.26666666666666672</v>
      </c>
      <c r="D29" s="191">
        <f>Ответы_учащихся!AZ51</f>
        <v>1</v>
      </c>
      <c r="E29" s="235">
        <f t="shared" si="1"/>
        <v>0</v>
      </c>
      <c r="F29" s="185">
        <v>0.5</v>
      </c>
    </row>
    <row r="30" spans="1:6">
      <c r="A30" t="str">
        <f>IF(Ответы_учащихся!D52&lt;&gt;"УЧЕНИК НЕ ВЫПОЛНЯЛ РАБОТУ",Ответы_учащихся!C52,"")</f>
        <v/>
      </c>
      <c r="B30" s="185" t="str">
        <f>Ответы_учащихся!AX52</f>
        <v/>
      </c>
      <c r="C30" s="185" t="str">
        <f t="shared" si="0"/>
        <v/>
      </c>
      <c r="D30" s="191" t="str">
        <f>Ответы_учащихся!AZ52</f>
        <v/>
      </c>
      <c r="E30" s="235" t="str">
        <f t="shared" si="1"/>
        <v/>
      </c>
      <c r="F30" s="185">
        <v>0.5</v>
      </c>
    </row>
    <row r="31" spans="1:6">
      <c r="A31" t="str">
        <f>IF(Ответы_учащихся!D53&lt;&gt;"УЧЕНИК НЕ ВЫПОЛНЯЛ РАБОТУ",Ответы_учащихся!C53,"")</f>
        <v/>
      </c>
      <c r="B31" s="185" t="str">
        <f>Ответы_учащихся!AX53</f>
        <v/>
      </c>
      <c r="C31" s="185" t="str">
        <f t="shared" si="0"/>
        <v/>
      </c>
      <c r="D31" s="191" t="str">
        <f>Ответы_учащихся!AZ53</f>
        <v/>
      </c>
      <c r="E31" s="235" t="str">
        <f t="shared" si="1"/>
        <v/>
      </c>
      <c r="F31" s="185">
        <v>0.5</v>
      </c>
    </row>
    <row r="32" spans="1:6">
      <c r="A32" t="str">
        <f>IF(Ответы_учащихся!D54&lt;&gt;"УЧЕНИК НЕ ВЫПОЛНЯЛ РАБОТУ",Ответы_учащихся!C54,"")</f>
        <v/>
      </c>
      <c r="B32" s="185" t="str">
        <f>Ответы_учащихся!AX54</f>
        <v/>
      </c>
      <c r="C32" s="185" t="str">
        <f t="shared" si="0"/>
        <v/>
      </c>
      <c r="D32" s="191" t="str">
        <f>Ответы_учащихся!AZ54</f>
        <v/>
      </c>
      <c r="E32" s="235" t="str">
        <f t="shared" si="1"/>
        <v/>
      </c>
      <c r="F32" s="185">
        <v>0.5</v>
      </c>
    </row>
    <row r="33" spans="1:6">
      <c r="A33" t="str">
        <f>IF(Ответы_учащихся!D55&lt;&gt;"УЧЕНИК НЕ ВЫПОЛНЯЛ РАБОТУ",Ответы_учащихся!C55,"")</f>
        <v/>
      </c>
      <c r="B33" s="185" t="str">
        <f>Ответы_учащихся!AX55</f>
        <v/>
      </c>
      <c r="C33" s="185" t="str">
        <f t="shared" si="0"/>
        <v/>
      </c>
      <c r="D33" s="191" t="str">
        <f>Ответы_учащихся!AZ55</f>
        <v/>
      </c>
      <c r="E33" s="235" t="str">
        <f t="shared" si="1"/>
        <v/>
      </c>
      <c r="F33" s="185">
        <v>0.5</v>
      </c>
    </row>
    <row r="34" spans="1:6">
      <c r="A34" t="str">
        <f>IF(Ответы_учащихся!D56&lt;&gt;"УЧЕНИК НЕ ВЫПОЛНЯЛ РАБОТУ",Ответы_учащихся!C56,"")</f>
        <v/>
      </c>
      <c r="B34" s="185" t="str">
        <f>Ответы_учащихся!AX56</f>
        <v/>
      </c>
      <c r="C34" s="185" t="str">
        <f t="shared" si="0"/>
        <v/>
      </c>
      <c r="D34" s="191" t="str">
        <f>Ответы_учащихся!AZ56</f>
        <v/>
      </c>
      <c r="E34" s="235" t="str">
        <f t="shared" si="1"/>
        <v/>
      </c>
      <c r="F34" s="185">
        <v>0.5</v>
      </c>
    </row>
    <row r="35" spans="1:6">
      <c r="A35" t="str">
        <f>IF(Ответы_учащихся!D57&lt;&gt;"УЧЕНИК НЕ ВЫПОЛНЯЛ РАБОТУ",Ответы_учащихся!C57,"")</f>
        <v/>
      </c>
      <c r="B35" s="185" t="str">
        <f>Ответы_учащихся!AX57</f>
        <v/>
      </c>
      <c r="C35" s="185" t="str">
        <f t="shared" si="0"/>
        <v/>
      </c>
      <c r="D35" s="191" t="str">
        <f>Ответы_учащихся!AZ57</f>
        <v/>
      </c>
      <c r="E35" s="235" t="str">
        <f t="shared" si="1"/>
        <v/>
      </c>
      <c r="F35" s="185">
        <v>0.5</v>
      </c>
    </row>
    <row r="36" spans="1:6">
      <c r="A36" t="str">
        <f>IF(Ответы_учащихся!D58&lt;&gt;"УЧЕНИК НЕ ВЫПОЛНЯЛ РАБОТУ",Ответы_учащихся!C58,"")</f>
        <v/>
      </c>
      <c r="B36" s="185" t="str">
        <f>Ответы_учащихся!AX58</f>
        <v/>
      </c>
      <c r="C36" s="185" t="str">
        <f t="shared" si="0"/>
        <v/>
      </c>
      <c r="D36" s="191" t="str">
        <f>Ответы_учащихся!AZ58</f>
        <v/>
      </c>
      <c r="E36" s="235" t="str">
        <f t="shared" si="1"/>
        <v/>
      </c>
      <c r="F36" s="185">
        <v>0.5</v>
      </c>
    </row>
    <row r="37" spans="1:6">
      <c r="A37" t="str">
        <f>IF(Ответы_учащихся!D59&lt;&gt;"УЧЕНИК НЕ ВЫПОЛНЯЛ РАБОТУ",Ответы_учащихся!C59,"")</f>
        <v/>
      </c>
      <c r="B37" s="185" t="str">
        <f>Ответы_учащихся!AX59</f>
        <v/>
      </c>
      <c r="C37" s="185" t="str">
        <f t="shared" si="0"/>
        <v/>
      </c>
      <c r="D37" s="191" t="str">
        <f>Ответы_учащихся!AZ59</f>
        <v/>
      </c>
      <c r="E37" s="235" t="str">
        <f t="shared" si="1"/>
        <v/>
      </c>
      <c r="F37" s="185">
        <v>0.5</v>
      </c>
    </row>
    <row r="38" spans="1:6">
      <c r="A38" t="str">
        <f>IF(Ответы_учащихся!D60&lt;&gt;"УЧЕНИК НЕ ВЫПОЛНЯЛ РАБОТУ",Ответы_учащихся!C60,"")</f>
        <v/>
      </c>
      <c r="B38" s="185" t="str">
        <f>Ответы_учащихся!AX60</f>
        <v/>
      </c>
      <c r="C38" s="185" t="str">
        <f t="shared" si="0"/>
        <v/>
      </c>
      <c r="D38" s="191" t="str">
        <f>Ответы_учащихся!AZ60</f>
        <v/>
      </c>
      <c r="E38" s="235" t="str">
        <f t="shared" si="1"/>
        <v/>
      </c>
      <c r="F38" s="185">
        <v>0.5</v>
      </c>
    </row>
    <row r="39" spans="1:6">
      <c r="A39" t="str">
        <f>IF(Ответы_учащихся!D61&lt;&gt;"УЧЕНИК НЕ ВЫПОЛНЯЛ РАБОТУ",Ответы_учащихся!C61,"")</f>
        <v/>
      </c>
      <c r="B39" s="185" t="str">
        <f>Ответы_учащихся!AX61</f>
        <v/>
      </c>
      <c r="C39" s="185" t="str">
        <f t="shared" si="0"/>
        <v/>
      </c>
      <c r="D39" s="191" t="str">
        <f>Ответы_учащихся!AZ61</f>
        <v/>
      </c>
      <c r="E39" s="235" t="str">
        <f t="shared" si="1"/>
        <v/>
      </c>
      <c r="F39" s="185">
        <v>0.5</v>
      </c>
    </row>
    <row r="40" spans="1:6">
      <c r="A40" t="str">
        <f>IF(Ответы_учащихся!D62&lt;&gt;"УЧЕНИК НЕ ВЫПОЛНЯЛ РАБОТУ",Ответы_учащихся!C62,"")</f>
        <v/>
      </c>
      <c r="B40" s="185" t="str">
        <f>Ответы_учащихся!AX62</f>
        <v/>
      </c>
      <c r="C40" s="185" t="str">
        <f t="shared" si="0"/>
        <v/>
      </c>
      <c r="D40" s="191" t="str">
        <f>Ответы_учащихся!AZ62</f>
        <v/>
      </c>
      <c r="E40" s="235" t="str">
        <f t="shared" si="1"/>
        <v/>
      </c>
      <c r="F40" s="185">
        <v>0.5</v>
      </c>
    </row>
    <row r="41" spans="1:6">
      <c r="A41" t="str">
        <f>IF(Ответы_учащихся!D63&lt;&gt;"УЧЕНИК НЕ ВЫПОЛНЯЛ РАБОТУ",Ответы_учащихся!C63,"")</f>
        <v/>
      </c>
      <c r="B41" s="185" t="str">
        <f>Ответы_учащихся!AX63</f>
        <v/>
      </c>
      <c r="C41" s="185" t="str">
        <f t="shared" si="0"/>
        <v/>
      </c>
      <c r="D41" s="191" t="str">
        <f>Ответы_учащихся!AZ63</f>
        <v/>
      </c>
      <c r="E41" s="235" t="str">
        <f t="shared" si="1"/>
        <v/>
      </c>
      <c r="F41" s="185">
        <v>0.5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FFFF00"/>
  </sheetPr>
  <dimension ref="A1:O95"/>
  <sheetViews>
    <sheetView view="pageLayout" topLeftCell="A10" workbookViewId="0">
      <selection activeCell="B44" sqref="B44"/>
    </sheetView>
  </sheetViews>
  <sheetFormatPr defaultRowHeight="12.75"/>
  <cols>
    <col min="1" max="1" width="28.85546875" style="265" customWidth="1"/>
    <col min="2" max="2" width="13.28515625" customWidth="1"/>
    <col min="3" max="3" width="10.85546875" customWidth="1"/>
    <col min="5" max="5" width="16.5703125" customWidth="1"/>
    <col min="7" max="7" width="12" customWidth="1"/>
    <col min="8" max="8" width="14.85546875" customWidth="1"/>
    <col min="10" max="10" width="13.42578125" customWidth="1"/>
    <col min="16" max="16" width="12.42578125" customWidth="1"/>
    <col min="17" max="17" width="58.140625" customWidth="1"/>
    <col min="18" max="18" width="44.5703125" customWidth="1"/>
    <col min="19" max="19" width="31.28515625" customWidth="1"/>
    <col min="20" max="20" width="27.85546875" customWidth="1"/>
    <col min="21" max="21" width="37.7109375" customWidth="1"/>
    <col min="257" max="257" width="28.85546875" customWidth="1"/>
    <col min="258" max="258" width="13.28515625" customWidth="1"/>
    <col min="259" max="259" width="10.85546875" customWidth="1"/>
    <col min="261" max="261" width="16.5703125" customWidth="1"/>
    <col min="263" max="263" width="12" customWidth="1"/>
    <col min="264" max="264" width="14.85546875" customWidth="1"/>
    <col min="266" max="266" width="13.42578125" customWidth="1"/>
    <col min="272" max="272" width="12.42578125" customWidth="1"/>
    <col min="273" max="273" width="58.140625" customWidth="1"/>
    <col min="274" max="274" width="44.5703125" customWidth="1"/>
    <col min="275" max="275" width="31.28515625" customWidth="1"/>
    <col min="276" max="276" width="27.85546875" customWidth="1"/>
    <col min="277" max="277" width="37.7109375" customWidth="1"/>
    <col min="513" max="513" width="28.85546875" customWidth="1"/>
    <col min="514" max="514" width="13.28515625" customWidth="1"/>
    <col min="515" max="515" width="10.85546875" customWidth="1"/>
    <col min="517" max="517" width="16.5703125" customWidth="1"/>
    <col min="519" max="519" width="12" customWidth="1"/>
    <col min="520" max="520" width="14.85546875" customWidth="1"/>
    <col min="522" max="522" width="13.42578125" customWidth="1"/>
    <col min="528" max="528" width="12.42578125" customWidth="1"/>
    <col min="529" max="529" width="58.140625" customWidth="1"/>
    <col min="530" max="530" width="44.5703125" customWidth="1"/>
    <col min="531" max="531" width="31.28515625" customWidth="1"/>
    <col min="532" max="532" width="27.85546875" customWidth="1"/>
    <col min="533" max="533" width="37.7109375" customWidth="1"/>
    <col min="769" max="769" width="28.85546875" customWidth="1"/>
    <col min="770" max="770" width="13.28515625" customWidth="1"/>
    <col min="771" max="771" width="10.85546875" customWidth="1"/>
    <col min="773" max="773" width="16.5703125" customWidth="1"/>
    <col min="775" max="775" width="12" customWidth="1"/>
    <col min="776" max="776" width="14.85546875" customWidth="1"/>
    <col min="778" max="778" width="13.42578125" customWidth="1"/>
    <col min="784" max="784" width="12.42578125" customWidth="1"/>
    <col min="785" max="785" width="58.140625" customWidth="1"/>
    <col min="786" max="786" width="44.5703125" customWidth="1"/>
    <col min="787" max="787" width="31.28515625" customWidth="1"/>
    <col min="788" max="788" width="27.85546875" customWidth="1"/>
    <col min="789" max="789" width="37.7109375" customWidth="1"/>
    <col min="1025" max="1025" width="28.85546875" customWidth="1"/>
    <col min="1026" max="1026" width="13.28515625" customWidth="1"/>
    <col min="1027" max="1027" width="10.85546875" customWidth="1"/>
    <col min="1029" max="1029" width="16.5703125" customWidth="1"/>
    <col min="1031" max="1031" width="12" customWidth="1"/>
    <col min="1032" max="1032" width="14.85546875" customWidth="1"/>
    <col min="1034" max="1034" width="13.42578125" customWidth="1"/>
    <col min="1040" max="1040" width="12.42578125" customWidth="1"/>
    <col min="1041" max="1041" width="58.140625" customWidth="1"/>
    <col min="1042" max="1042" width="44.5703125" customWidth="1"/>
    <col min="1043" max="1043" width="31.28515625" customWidth="1"/>
    <col min="1044" max="1044" width="27.85546875" customWidth="1"/>
    <col min="1045" max="1045" width="37.7109375" customWidth="1"/>
    <col min="1281" max="1281" width="28.85546875" customWidth="1"/>
    <col min="1282" max="1282" width="13.28515625" customWidth="1"/>
    <col min="1283" max="1283" width="10.85546875" customWidth="1"/>
    <col min="1285" max="1285" width="16.5703125" customWidth="1"/>
    <col min="1287" max="1287" width="12" customWidth="1"/>
    <col min="1288" max="1288" width="14.85546875" customWidth="1"/>
    <col min="1290" max="1290" width="13.42578125" customWidth="1"/>
    <col min="1296" max="1296" width="12.42578125" customWidth="1"/>
    <col min="1297" max="1297" width="58.140625" customWidth="1"/>
    <col min="1298" max="1298" width="44.5703125" customWidth="1"/>
    <col min="1299" max="1299" width="31.28515625" customWidth="1"/>
    <col min="1300" max="1300" width="27.85546875" customWidth="1"/>
    <col min="1301" max="1301" width="37.7109375" customWidth="1"/>
    <col min="1537" max="1537" width="28.85546875" customWidth="1"/>
    <col min="1538" max="1538" width="13.28515625" customWidth="1"/>
    <col min="1539" max="1539" width="10.85546875" customWidth="1"/>
    <col min="1541" max="1541" width="16.5703125" customWidth="1"/>
    <col min="1543" max="1543" width="12" customWidth="1"/>
    <col min="1544" max="1544" width="14.85546875" customWidth="1"/>
    <col min="1546" max="1546" width="13.42578125" customWidth="1"/>
    <col min="1552" max="1552" width="12.42578125" customWidth="1"/>
    <col min="1553" max="1553" width="58.140625" customWidth="1"/>
    <col min="1554" max="1554" width="44.5703125" customWidth="1"/>
    <col min="1555" max="1555" width="31.28515625" customWidth="1"/>
    <col min="1556" max="1556" width="27.85546875" customWidth="1"/>
    <col min="1557" max="1557" width="37.7109375" customWidth="1"/>
    <col min="1793" max="1793" width="28.85546875" customWidth="1"/>
    <col min="1794" max="1794" width="13.28515625" customWidth="1"/>
    <col min="1795" max="1795" width="10.85546875" customWidth="1"/>
    <col min="1797" max="1797" width="16.5703125" customWidth="1"/>
    <col min="1799" max="1799" width="12" customWidth="1"/>
    <col min="1800" max="1800" width="14.85546875" customWidth="1"/>
    <col min="1802" max="1802" width="13.42578125" customWidth="1"/>
    <col min="1808" max="1808" width="12.42578125" customWidth="1"/>
    <col min="1809" max="1809" width="58.140625" customWidth="1"/>
    <col min="1810" max="1810" width="44.5703125" customWidth="1"/>
    <col min="1811" max="1811" width="31.28515625" customWidth="1"/>
    <col min="1812" max="1812" width="27.85546875" customWidth="1"/>
    <col min="1813" max="1813" width="37.7109375" customWidth="1"/>
    <col min="2049" max="2049" width="28.85546875" customWidth="1"/>
    <col min="2050" max="2050" width="13.28515625" customWidth="1"/>
    <col min="2051" max="2051" width="10.85546875" customWidth="1"/>
    <col min="2053" max="2053" width="16.5703125" customWidth="1"/>
    <col min="2055" max="2055" width="12" customWidth="1"/>
    <col min="2056" max="2056" width="14.85546875" customWidth="1"/>
    <col min="2058" max="2058" width="13.42578125" customWidth="1"/>
    <col min="2064" max="2064" width="12.42578125" customWidth="1"/>
    <col min="2065" max="2065" width="58.140625" customWidth="1"/>
    <col min="2066" max="2066" width="44.5703125" customWidth="1"/>
    <col min="2067" max="2067" width="31.28515625" customWidth="1"/>
    <col min="2068" max="2068" width="27.85546875" customWidth="1"/>
    <col min="2069" max="2069" width="37.7109375" customWidth="1"/>
    <col min="2305" max="2305" width="28.85546875" customWidth="1"/>
    <col min="2306" max="2306" width="13.28515625" customWidth="1"/>
    <col min="2307" max="2307" width="10.85546875" customWidth="1"/>
    <col min="2309" max="2309" width="16.5703125" customWidth="1"/>
    <col min="2311" max="2311" width="12" customWidth="1"/>
    <col min="2312" max="2312" width="14.85546875" customWidth="1"/>
    <col min="2314" max="2314" width="13.42578125" customWidth="1"/>
    <col min="2320" max="2320" width="12.42578125" customWidth="1"/>
    <col min="2321" max="2321" width="58.140625" customWidth="1"/>
    <col min="2322" max="2322" width="44.5703125" customWidth="1"/>
    <col min="2323" max="2323" width="31.28515625" customWidth="1"/>
    <col min="2324" max="2324" width="27.85546875" customWidth="1"/>
    <col min="2325" max="2325" width="37.7109375" customWidth="1"/>
    <col min="2561" max="2561" width="28.85546875" customWidth="1"/>
    <col min="2562" max="2562" width="13.28515625" customWidth="1"/>
    <col min="2563" max="2563" width="10.85546875" customWidth="1"/>
    <col min="2565" max="2565" width="16.5703125" customWidth="1"/>
    <col min="2567" max="2567" width="12" customWidth="1"/>
    <col min="2568" max="2568" width="14.85546875" customWidth="1"/>
    <col min="2570" max="2570" width="13.42578125" customWidth="1"/>
    <col min="2576" max="2576" width="12.42578125" customWidth="1"/>
    <col min="2577" max="2577" width="58.140625" customWidth="1"/>
    <col min="2578" max="2578" width="44.5703125" customWidth="1"/>
    <col min="2579" max="2579" width="31.28515625" customWidth="1"/>
    <col min="2580" max="2580" width="27.85546875" customWidth="1"/>
    <col min="2581" max="2581" width="37.7109375" customWidth="1"/>
    <col min="2817" max="2817" width="28.85546875" customWidth="1"/>
    <col min="2818" max="2818" width="13.28515625" customWidth="1"/>
    <col min="2819" max="2819" width="10.85546875" customWidth="1"/>
    <col min="2821" max="2821" width="16.5703125" customWidth="1"/>
    <col min="2823" max="2823" width="12" customWidth="1"/>
    <col min="2824" max="2824" width="14.85546875" customWidth="1"/>
    <col min="2826" max="2826" width="13.42578125" customWidth="1"/>
    <col min="2832" max="2832" width="12.42578125" customWidth="1"/>
    <col min="2833" max="2833" width="58.140625" customWidth="1"/>
    <col min="2834" max="2834" width="44.5703125" customWidth="1"/>
    <col min="2835" max="2835" width="31.28515625" customWidth="1"/>
    <col min="2836" max="2836" width="27.85546875" customWidth="1"/>
    <col min="2837" max="2837" width="37.7109375" customWidth="1"/>
    <col min="3073" max="3073" width="28.85546875" customWidth="1"/>
    <col min="3074" max="3074" width="13.28515625" customWidth="1"/>
    <col min="3075" max="3075" width="10.85546875" customWidth="1"/>
    <col min="3077" max="3077" width="16.5703125" customWidth="1"/>
    <col min="3079" max="3079" width="12" customWidth="1"/>
    <col min="3080" max="3080" width="14.85546875" customWidth="1"/>
    <col min="3082" max="3082" width="13.42578125" customWidth="1"/>
    <col min="3088" max="3088" width="12.42578125" customWidth="1"/>
    <col min="3089" max="3089" width="58.140625" customWidth="1"/>
    <col min="3090" max="3090" width="44.5703125" customWidth="1"/>
    <col min="3091" max="3091" width="31.28515625" customWidth="1"/>
    <col min="3092" max="3092" width="27.85546875" customWidth="1"/>
    <col min="3093" max="3093" width="37.7109375" customWidth="1"/>
    <col min="3329" max="3329" width="28.85546875" customWidth="1"/>
    <col min="3330" max="3330" width="13.28515625" customWidth="1"/>
    <col min="3331" max="3331" width="10.85546875" customWidth="1"/>
    <col min="3333" max="3333" width="16.5703125" customWidth="1"/>
    <col min="3335" max="3335" width="12" customWidth="1"/>
    <col min="3336" max="3336" width="14.85546875" customWidth="1"/>
    <col min="3338" max="3338" width="13.42578125" customWidth="1"/>
    <col min="3344" max="3344" width="12.42578125" customWidth="1"/>
    <col min="3345" max="3345" width="58.140625" customWidth="1"/>
    <col min="3346" max="3346" width="44.5703125" customWidth="1"/>
    <col min="3347" max="3347" width="31.28515625" customWidth="1"/>
    <col min="3348" max="3348" width="27.85546875" customWidth="1"/>
    <col min="3349" max="3349" width="37.7109375" customWidth="1"/>
    <col min="3585" max="3585" width="28.85546875" customWidth="1"/>
    <col min="3586" max="3586" width="13.28515625" customWidth="1"/>
    <col min="3587" max="3587" width="10.85546875" customWidth="1"/>
    <col min="3589" max="3589" width="16.5703125" customWidth="1"/>
    <col min="3591" max="3591" width="12" customWidth="1"/>
    <col min="3592" max="3592" width="14.85546875" customWidth="1"/>
    <col min="3594" max="3594" width="13.42578125" customWidth="1"/>
    <col min="3600" max="3600" width="12.42578125" customWidth="1"/>
    <col min="3601" max="3601" width="58.140625" customWidth="1"/>
    <col min="3602" max="3602" width="44.5703125" customWidth="1"/>
    <col min="3603" max="3603" width="31.28515625" customWidth="1"/>
    <col min="3604" max="3604" width="27.85546875" customWidth="1"/>
    <col min="3605" max="3605" width="37.7109375" customWidth="1"/>
    <col min="3841" max="3841" width="28.85546875" customWidth="1"/>
    <col min="3842" max="3842" width="13.28515625" customWidth="1"/>
    <col min="3843" max="3843" width="10.85546875" customWidth="1"/>
    <col min="3845" max="3845" width="16.5703125" customWidth="1"/>
    <col min="3847" max="3847" width="12" customWidth="1"/>
    <col min="3848" max="3848" width="14.85546875" customWidth="1"/>
    <col min="3850" max="3850" width="13.42578125" customWidth="1"/>
    <col min="3856" max="3856" width="12.42578125" customWidth="1"/>
    <col min="3857" max="3857" width="58.140625" customWidth="1"/>
    <col min="3858" max="3858" width="44.5703125" customWidth="1"/>
    <col min="3859" max="3859" width="31.28515625" customWidth="1"/>
    <col min="3860" max="3860" width="27.85546875" customWidth="1"/>
    <col min="3861" max="3861" width="37.7109375" customWidth="1"/>
    <col min="4097" max="4097" width="28.85546875" customWidth="1"/>
    <col min="4098" max="4098" width="13.28515625" customWidth="1"/>
    <col min="4099" max="4099" width="10.85546875" customWidth="1"/>
    <col min="4101" max="4101" width="16.5703125" customWidth="1"/>
    <col min="4103" max="4103" width="12" customWidth="1"/>
    <col min="4104" max="4104" width="14.85546875" customWidth="1"/>
    <col min="4106" max="4106" width="13.42578125" customWidth="1"/>
    <col min="4112" max="4112" width="12.42578125" customWidth="1"/>
    <col min="4113" max="4113" width="58.140625" customWidth="1"/>
    <col min="4114" max="4114" width="44.5703125" customWidth="1"/>
    <col min="4115" max="4115" width="31.28515625" customWidth="1"/>
    <col min="4116" max="4116" width="27.85546875" customWidth="1"/>
    <col min="4117" max="4117" width="37.7109375" customWidth="1"/>
    <col min="4353" max="4353" width="28.85546875" customWidth="1"/>
    <col min="4354" max="4354" width="13.28515625" customWidth="1"/>
    <col min="4355" max="4355" width="10.85546875" customWidth="1"/>
    <col min="4357" max="4357" width="16.5703125" customWidth="1"/>
    <col min="4359" max="4359" width="12" customWidth="1"/>
    <col min="4360" max="4360" width="14.85546875" customWidth="1"/>
    <col min="4362" max="4362" width="13.42578125" customWidth="1"/>
    <col min="4368" max="4368" width="12.42578125" customWidth="1"/>
    <col min="4369" max="4369" width="58.140625" customWidth="1"/>
    <col min="4370" max="4370" width="44.5703125" customWidth="1"/>
    <col min="4371" max="4371" width="31.28515625" customWidth="1"/>
    <col min="4372" max="4372" width="27.85546875" customWidth="1"/>
    <col min="4373" max="4373" width="37.7109375" customWidth="1"/>
    <col min="4609" max="4609" width="28.85546875" customWidth="1"/>
    <col min="4610" max="4610" width="13.28515625" customWidth="1"/>
    <col min="4611" max="4611" width="10.85546875" customWidth="1"/>
    <col min="4613" max="4613" width="16.5703125" customWidth="1"/>
    <col min="4615" max="4615" width="12" customWidth="1"/>
    <col min="4616" max="4616" width="14.85546875" customWidth="1"/>
    <col min="4618" max="4618" width="13.42578125" customWidth="1"/>
    <col min="4624" max="4624" width="12.42578125" customWidth="1"/>
    <col min="4625" max="4625" width="58.140625" customWidth="1"/>
    <col min="4626" max="4626" width="44.5703125" customWidth="1"/>
    <col min="4627" max="4627" width="31.28515625" customWidth="1"/>
    <col min="4628" max="4628" width="27.85546875" customWidth="1"/>
    <col min="4629" max="4629" width="37.7109375" customWidth="1"/>
    <col min="4865" max="4865" width="28.85546875" customWidth="1"/>
    <col min="4866" max="4866" width="13.28515625" customWidth="1"/>
    <col min="4867" max="4867" width="10.85546875" customWidth="1"/>
    <col min="4869" max="4869" width="16.5703125" customWidth="1"/>
    <col min="4871" max="4871" width="12" customWidth="1"/>
    <col min="4872" max="4872" width="14.85546875" customWidth="1"/>
    <col min="4874" max="4874" width="13.42578125" customWidth="1"/>
    <col min="4880" max="4880" width="12.42578125" customWidth="1"/>
    <col min="4881" max="4881" width="58.140625" customWidth="1"/>
    <col min="4882" max="4882" width="44.5703125" customWidth="1"/>
    <col min="4883" max="4883" width="31.28515625" customWidth="1"/>
    <col min="4884" max="4884" width="27.85546875" customWidth="1"/>
    <col min="4885" max="4885" width="37.7109375" customWidth="1"/>
    <col min="5121" max="5121" width="28.85546875" customWidth="1"/>
    <col min="5122" max="5122" width="13.28515625" customWidth="1"/>
    <col min="5123" max="5123" width="10.85546875" customWidth="1"/>
    <col min="5125" max="5125" width="16.5703125" customWidth="1"/>
    <col min="5127" max="5127" width="12" customWidth="1"/>
    <col min="5128" max="5128" width="14.85546875" customWidth="1"/>
    <col min="5130" max="5130" width="13.42578125" customWidth="1"/>
    <col min="5136" max="5136" width="12.42578125" customWidth="1"/>
    <col min="5137" max="5137" width="58.140625" customWidth="1"/>
    <col min="5138" max="5138" width="44.5703125" customWidth="1"/>
    <col min="5139" max="5139" width="31.28515625" customWidth="1"/>
    <col min="5140" max="5140" width="27.85546875" customWidth="1"/>
    <col min="5141" max="5141" width="37.7109375" customWidth="1"/>
    <col min="5377" max="5377" width="28.85546875" customWidth="1"/>
    <col min="5378" max="5378" width="13.28515625" customWidth="1"/>
    <col min="5379" max="5379" width="10.85546875" customWidth="1"/>
    <col min="5381" max="5381" width="16.5703125" customWidth="1"/>
    <col min="5383" max="5383" width="12" customWidth="1"/>
    <col min="5384" max="5384" width="14.85546875" customWidth="1"/>
    <col min="5386" max="5386" width="13.42578125" customWidth="1"/>
    <col min="5392" max="5392" width="12.42578125" customWidth="1"/>
    <col min="5393" max="5393" width="58.140625" customWidth="1"/>
    <col min="5394" max="5394" width="44.5703125" customWidth="1"/>
    <col min="5395" max="5395" width="31.28515625" customWidth="1"/>
    <col min="5396" max="5396" width="27.85546875" customWidth="1"/>
    <col min="5397" max="5397" width="37.7109375" customWidth="1"/>
    <col min="5633" max="5633" width="28.85546875" customWidth="1"/>
    <col min="5634" max="5634" width="13.28515625" customWidth="1"/>
    <col min="5635" max="5635" width="10.85546875" customWidth="1"/>
    <col min="5637" max="5637" width="16.5703125" customWidth="1"/>
    <col min="5639" max="5639" width="12" customWidth="1"/>
    <col min="5640" max="5640" width="14.85546875" customWidth="1"/>
    <col min="5642" max="5642" width="13.42578125" customWidth="1"/>
    <col min="5648" max="5648" width="12.42578125" customWidth="1"/>
    <col min="5649" max="5649" width="58.140625" customWidth="1"/>
    <col min="5650" max="5650" width="44.5703125" customWidth="1"/>
    <col min="5651" max="5651" width="31.28515625" customWidth="1"/>
    <col min="5652" max="5652" width="27.85546875" customWidth="1"/>
    <col min="5653" max="5653" width="37.7109375" customWidth="1"/>
    <col min="5889" max="5889" width="28.85546875" customWidth="1"/>
    <col min="5890" max="5890" width="13.28515625" customWidth="1"/>
    <col min="5891" max="5891" width="10.85546875" customWidth="1"/>
    <col min="5893" max="5893" width="16.5703125" customWidth="1"/>
    <col min="5895" max="5895" width="12" customWidth="1"/>
    <col min="5896" max="5896" width="14.85546875" customWidth="1"/>
    <col min="5898" max="5898" width="13.42578125" customWidth="1"/>
    <col min="5904" max="5904" width="12.42578125" customWidth="1"/>
    <col min="5905" max="5905" width="58.140625" customWidth="1"/>
    <col min="5906" max="5906" width="44.5703125" customWidth="1"/>
    <col min="5907" max="5907" width="31.28515625" customWidth="1"/>
    <col min="5908" max="5908" width="27.85546875" customWidth="1"/>
    <col min="5909" max="5909" width="37.7109375" customWidth="1"/>
    <col min="6145" max="6145" width="28.85546875" customWidth="1"/>
    <col min="6146" max="6146" width="13.28515625" customWidth="1"/>
    <col min="6147" max="6147" width="10.85546875" customWidth="1"/>
    <col min="6149" max="6149" width="16.5703125" customWidth="1"/>
    <col min="6151" max="6151" width="12" customWidth="1"/>
    <col min="6152" max="6152" width="14.85546875" customWidth="1"/>
    <col min="6154" max="6154" width="13.42578125" customWidth="1"/>
    <col min="6160" max="6160" width="12.42578125" customWidth="1"/>
    <col min="6161" max="6161" width="58.140625" customWidth="1"/>
    <col min="6162" max="6162" width="44.5703125" customWidth="1"/>
    <col min="6163" max="6163" width="31.28515625" customWidth="1"/>
    <col min="6164" max="6164" width="27.85546875" customWidth="1"/>
    <col min="6165" max="6165" width="37.7109375" customWidth="1"/>
    <col min="6401" max="6401" width="28.85546875" customWidth="1"/>
    <col min="6402" max="6402" width="13.28515625" customWidth="1"/>
    <col min="6403" max="6403" width="10.85546875" customWidth="1"/>
    <col min="6405" max="6405" width="16.5703125" customWidth="1"/>
    <col min="6407" max="6407" width="12" customWidth="1"/>
    <col min="6408" max="6408" width="14.85546875" customWidth="1"/>
    <col min="6410" max="6410" width="13.42578125" customWidth="1"/>
    <col min="6416" max="6416" width="12.42578125" customWidth="1"/>
    <col min="6417" max="6417" width="58.140625" customWidth="1"/>
    <col min="6418" max="6418" width="44.5703125" customWidth="1"/>
    <col min="6419" max="6419" width="31.28515625" customWidth="1"/>
    <col min="6420" max="6420" width="27.85546875" customWidth="1"/>
    <col min="6421" max="6421" width="37.7109375" customWidth="1"/>
    <col min="6657" max="6657" width="28.85546875" customWidth="1"/>
    <col min="6658" max="6658" width="13.28515625" customWidth="1"/>
    <col min="6659" max="6659" width="10.85546875" customWidth="1"/>
    <col min="6661" max="6661" width="16.5703125" customWidth="1"/>
    <col min="6663" max="6663" width="12" customWidth="1"/>
    <col min="6664" max="6664" width="14.85546875" customWidth="1"/>
    <col min="6666" max="6666" width="13.42578125" customWidth="1"/>
    <col min="6672" max="6672" width="12.42578125" customWidth="1"/>
    <col min="6673" max="6673" width="58.140625" customWidth="1"/>
    <col min="6674" max="6674" width="44.5703125" customWidth="1"/>
    <col min="6675" max="6675" width="31.28515625" customWidth="1"/>
    <col min="6676" max="6676" width="27.85546875" customWidth="1"/>
    <col min="6677" max="6677" width="37.7109375" customWidth="1"/>
    <col min="6913" max="6913" width="28.85546875" customWidth="1"/>
    <col min="6914" max="6914" width="13.28515625" customWidth="1"/>
    <col min="6915" max="6915" width="10.85546875" customWidth="1"/>
    <col min="6917" max="6917" width="16.5703125" customWidth="1"/>
    <col min="6919" max="6919" width="12" customWidth="1"/>
    <col min="6920" max="6920" width="14.85546875" customWidth="1"/>
    <col min="6922" max="6922" width="13.42578125" customWidth="1"/>
    <col min="6928" max="6928" width="12.42578125" customWidth="1"/>
    <col min="6929" max="6929" width="58.140625" customWidth="1"/>
    <col min="6930" max="6930" width="44.5703125" customWidth="1"/>
    <col min="6931" max="6931" width="31.28515625" customWidth="1"/>
    <col min="6932" max="6932" width="27.85546875" customWidth="1"/>
    <col min="6933" max="6933" width="37.7109375" customWidth="1"/>
    <col min="7169" max="7169" width="28.85546875" customWidth="1"/>
    <col min="7170" max="7170" width="13.28515625" customWidth="1"/>
    <col min="7171" max="7171" width="10.85546875" customWidth="1"/>
    <col min="7173" max="7173" width="16.5703125" customWidth="1"/>
    <col min="7175" max="7175" width="12" customWidth="1"/>
    <col min="7176" max="7176" width="14.85546875" customWidth="1"/>
    <col min="7178" max="7178" width="13.42578125" customWidth="1"/>
    <col min="7184" max="7184" width="12.42578125" customWidth="1"/>
    <col min="7185" max="7185" width="58.140625" customWidth="1"/>
    <col min="7186" max="7186" width="44.5703125" customWidth="1"/>
    <col min="7187" max="7187" width="31.28515625" customWidth="1"/>
    <col min="7188" max="7188" width="27.85546875" customWidth="1"/>
    <col min="7189" max="7189" width="37.7109375" customWidth="1"/>
    <col min="7425" max="7425" width="28.85546875" customWidth="1"/>
    <col min="7426" max="7426" width="13.28515625" customWidth="1"/>
    <col min="7427" max="7427" width="10.85546875" customWidth="1"/>
    <col min="7429" max="7429" width="16.5703125" customWidth="1"/>
    <col min="7431" max="7431" width="12" customWidth="1"/>
    <col min="7432" max="7432" width="14.85546875" customWidth="1"/>
    <col min="7434" max="7434" width="13.42578125" customWidth="1"/>
    <col min="7440" max="7440" width="12.42578125" customWidth="1"/>
    <col min="7441" max="7441" width="58.140625" customWidth="1"/>
    <col min="7442" max="7442" width="44.5703125" customWidth="1"/>
    <col min="7443" max="7443" width="31.28515625" customWidth="1"/>
    <col min="7444" max="7444" width="27.85546875" customWidth="1"/>
    <col min="7445" max="7445" width="37.7109375" customWidth="1"/>
    <col min="7681" max="7681" width="28.85546875" customWidth="1"/>
    <col min="7682" max="7682" width="13.28515625" customWidth="1"/>
    <col min="7683" max="7683" width="10.85546875" customWidth="1"/>
    <col min="7685" max="7685" width="16.5703125" customWidth="1"/>
    <col min="7687" max="7687" width="12" customWidth="1"/>
    <col min="7688" max="7688" width="14.85546875" customWidth="1"/>
    <col min="7690" max="7690" width="13.42578125" customWidth="1"/>
    <col min="7696" max="7696" width="12.42578125" customWidth="1"/>
    <col min="7697" max="7697" width="58.140625" customWidth="1"/>
    <col min="7698" max="7698" width="44.5703125" customWidth="1"/>
    <col min="7699" max="7699" width="31.28515625" customWidth="1"/>
    <col min="7700" max="7700" width="27.85546875" customWidth="1"/>
    <col min="7701" max="7701" width="37.7109375" customWidth="1"/>
    <col min="7937" max="7937" width="28.85546875" customWidth="1"/>
    <col min="7938" max="7938" width="13.28515625" customWidth="1"/>
    <col min="7939" max="7939" width="10.85546875" customWidth="1"/>
    <col min="7941" max="7941" width="16.5703125" customWidth="1"/>
    <col min="7943" max="7943" width="12" customWidth="1"/>
    <col min="7944" max="7944" width="14.85546875" customWidth="1"/>
    <col min="7946" max="7946" width="13.42578125" customWidth="1"/>
    <col min="7952" max="7952" width="12.42578125" customWidth="1"/>
    <col min="7953" max="7953" width="58.140625" customWidth="1"/>
    <col min="7954" max="7954" width="44.5703125" customWidth="1"/>
    <col min="7955" max="7955" width="31.28515625" customWidth="1"/>
    <col min="7956" max="7956" width="27.85546875" customWidth="1"/>
    <col min="7957" max="7957" width="37.7109375" customWidth="1"/>
    <col min="8193" max="8193" width="28.85546875" customWidth="1"/>
    <col min="8194" max="8194" width="13.28515625" customWidth="1"/>
    <col min="8195" max="8195" width="10.85546875" customWidth="1"/>
    <col min="8197" max="8197" width="16.5703125" customWidth="1"/>
    <col min="8199" max="8199" width="12" customWidth="1"/>
    <col min="8200" max="8200" width="14.85546875" customWidth="1"/>
    <col min="8202" max="8202" width="13.42578125" customWidth="1"/>
    <col min="8208" max="8208" width="12.42578125" customWidth="1"/>
    <col min="8209" max="8209" width="58.140625" customWidth="1"/>
    <col min="8210" max="8210" width="44.5703125" customWidth="1"/>
    <col min="8211" max="8211" width="31.28515625" customWidth="1"/>
    <col min="8212" max="8212" width="27.85546875" customWidth="1"/>
    <col min="8213" max="8213" width="37.7109375" customWidth="1"/>
    <col min="8449" max="8449" width="28.85546875" customWidth="1"/>
    <col min="8450" max="8450" width="13.28515625" customWidth="1"/>
    <col min="8451" max="8451" width="10.85546875" customWidth="1"/>
    <col min="8453" max="8453" width="16.5703125" customWidth="1"/>
    <col min="8455" max="8455" width="12" customWidth="1"/>
    <col min="8456" max="8456" width="14.85546875" customWidth="1"/>
    <col min="8458" max="8458" width="13.42578125" customWidth="1"/>
    <col min="8464" max="8464" width="12.42578125" customWidth="1"/>
    <col min="8465" max="8465" width="58.140625" customWidth="1"/>
    <col min="8466" max="8466" width="44.5703125" customWidth="1"/>
    <col min="8467" max="8467" width="31.28515625" customWidth="1"/>
    <col min="8468" max="8468" width="27.85546875" customWidth="1"/>
    <col min="8469" max="8469" width="37.7109375" customWidth="1"/>
    <col min="8705" max="8705" width="28.85546875" customWidth="1"/>
    <col min="8706" max="8706" width="13.28515625" customWidth="1"/>
    <col min="8707" max="8707" width="10.85546875" customWidth="1"/>
    <col min="8709" max="8709" width="16.5703125" customWidth="1"/>
    <col min="8711" max="8711" width="12" customWidth="1"/>
    <col min="8712" max="8712" width="14.85546875" customWidth="1"/>
    <col min="8714" max="8714" width="13.42578125" customWidth="1"/>
    <col min="8720" max="8720" width="12.42578125" customWidth="1"/>
    <col min="8721" max="8721" width="58.140625" customWidth="1"/>
    <col min="8722" max="8722" width="44.5703125" customWidth="1"/>
    <col min="8723" max="8723" width="31.28515625" customWidth="1"/>
    <col min="8724" max="8724" width="27.85546875" customWidth="1"/>
    <col min="8725" max="8725" width="37.7109375" customWidth="1"/>
    <col min="8961" max="8961" width="28.85546875" customWidth="1"/>
    <col min="8962" max="8962" width="13.28515625" customWidth="1"/>
    <col min="8963" max="8963" width="10.85546875" customWidth="1"/>
    <col min="8965" max="8965" width="16.5703125" customWidth="1"/>
    <col min="8967" max="8967" width="12" customWidth="1"/>
    <col min="8968" max="8968" width="14.85546875" customWidth="1"/>
    <col min="8970" max="8970" width="13.42578125" customWidth="1"/>
    <col min="8976" max="8976" width="12.42578125" customWidth="1"/>
    <col min="8977" max="8977" width="58.140625" customWidth="1"/>
    <col min="8978" max="8978" width="44.5703125" customWidth="1"/>
    <col min="8979" max="8979" width="31.28515625" customWidth="1"/>
    <col min="8980" max="8980" width="27.85546875" customWidth="1"/>
    <col min="8981" max="8981" width="37.7109375" customWidth="1"/>
    <col min="9217" max="9217" width="28.85546875" customWidth="1"/>
    <col min="9218" max="9218" width="13.28515625" customWidth="1"/>
    <col min="9219" max="9219" width="10.85546875" customWidth="1"/>
    <col min="9221" max="9221" width="16.5703125" customWidth="1"/>
    <col min="9223" max="9223" width="12" customWidth="1"/>
    <col min="9224" max="9224" width="14.85546875" customWidth="1"/>
    <col min="9226" max="9226" width="13.42578125" customWidth="1"/>
    <col min="9232" max="9232" width="12.42578125" customWidth="1"/>
    <col min="9233" max="9233" width="58.140625" customWidth="1"/>
    <col min="9234" max="9234" width="44.5703125" customWidth="1"/>
    <col min="9235" max="9235" width="31.28515625" customWidth="1"/>
    <col min="9236" max="9236" width="27.85546875" customWidth="1"/>
    <col min="9237" max="9237" width="37.7109375" customWidth="1"/>
    <col min="9473" max="9473" width="28.85546875" customWidth="1"/>
    <col min="9474" max="9474" width="13.28515625" customWidth="1"/>
    <col min="9475" max="9475" width="10.85546875" customWidth="1"/>
    <col min="9477" max="9477" width="16.5703125" customWidth="1"/>
    <col min="9479" max="9479" width="12" customWidth="1"/>
    <col min="9480" max="9480" width="14.85546875" customWidth="1"/>
    <col min="9482" max="9482" width="13.42578125" customWidth="1"/>
    <col min="9488" max="9488" width="12.42578125" customWidth="1"/>
    <col min="9489" max="9489" width="58.140625" customWidth="1"/>
    <col min="9490" max="9490" width="44.5703125" customWidth="1"/>
    <col min="9491" max="9491" width="31.28515625" customWidth="1"/>
    <col min="9492" max="9492" width="27.85546875" customWidth="1"/>
    <col min="9493" max="9493" width="37.7109375" customWidth="1"/>
    <col min="9729" max="9729" width="28.85546875" customWidth="1"/>
    <col min="9730" max="9730" width="13.28515625" customWidth="1"/>
    <col min="9731" max="9731" width="10.85546875" customWidth="1"/>
    <col min="9733" max="9733" width="16.5703125" customWidth="1"/>
    <col min="9735" max="9735" width="12" customWidth="1"/>
    <col min="9736" max="9736" width="14.85546875" customWidth="1"/>
    <col min="9738" max="9738" width="13.42578125" customWidth="1"/>
    <col min="9744" max="9744" width="12.42578125" customWidth="1"/>
    <col min="9745" max="9745" width="58.140625" customWidth="1"/>
    <col min="9746" max="9746" width="44.5703125" customWidth="1"/>
    <col min="9747" max="9747" width="31.28515625" customWidth="1"/>
    <col min="9748" max="9748" width="27.85546875" customWidth="1"/>
    <col min="9749" max="9749" width="37.7109375" customWidth="1"/>
    <col min="9985" max="9985" width="28.85546875" customWidth="1"/>
    <col min="9986" max="9986" width="13.28515625" customWidth="1"/>
    <col min="9987" max="9987" width="10.85546875" customWidth="1"/>
    <col min="9989" max="9989" width="16.5703125" customWidth="1"/>
    <col min="9991" max="9991" width="12" customWidth="1"/>
    <col min="9992" max="9992" width="14.85546875" customWidth="1"/>
    <col min="9994" max="9994" width="13.42578125" customWidth="1"/>
    <col min="10000" max="10000" width="12.42578125" customWidth="1"/>
    <col min="10001" max="10001" width="58.140625" customWidth="1"/>
    <col min="10002" max="10002" width="44.5703125" customWidth="1"/>
    <col min="10003" max="10003" width="31.28515625" customWidth="1"/>
    <col min="10004" max="10004" width="27.85546875" customWidth="1"/>
    <col min="10005" max="10005" width="37.7109375" customWidth="1"/>
    <col min="10241" max="10241" width="28.85546875" customWidth="1"/>
    <col min="10242" max="10242" width="13.28515625" customWidth="1"/>
    <col min="10243" max="10243" width="10.85546875" customWidth="1"/>
    <col min="10245" max="10245" width="16.5703125" customWidth="1"/>
    <col min="10247" max="10247" width="12" customWidth="1"/>
    <col min="10248" max="10248" width="14.85546875" customWidth="1"/>
    <col min="10250" max="10250" width="13.42578125" customWidth="1"/>
    <col min="10256" max="10256" width="12.42578125" customWidth="1"/>
    <col min="10257" max="10257" width="58.140625" customWidth="1"/>
    <col min="10258" max="10258" width="44.5703125" customWidth="1"/>
    <col min="10259" max="10259" width="31.28515625" customWidth="1"/>
    <col min="10260" max="10260" width="27.85546875" customWidth="1"/>
    <col min="10261" max="10261" width="37.7109375" customWidth="1"/>
    <col min="10497" max="10497" width="28.85546875" customWidth="1"/>
    <col min="10498" max="10498" width="13.28515625" customWidth="1"/>
    <col min="10499" max="10499" width="10.85546875" customWidth="1"/>
    <col min="10501" max="10501" width="16.5703125" customWidth="1"/>
    <col min="10503" max="10503" width="12" customWidth="1"/>
    <col min="10504" max="10504" width="14.85546875" customWidth="1"/>
    <col min="10506" max="10506" width="13.42578125" customWidth="1"/>
    <col min="10512" max="10512" width="12.42578125" customWidth="1"/>
    <col min="10513" max="10513" width="58.140625" customWidth="1"/>
    <col min="10514" max="10514" width="44.5703125" customWidth="1"/>
    <col min="10515" max="10515" width="31.28515625" customWidth="1"/>
    <col min="10516" max="10516" width="27.85546875" customWidth="1"/>
    <col min="10517" max="10517" width="37.7109375" customWidth="1"/>
    <col min="10753" max="10753" width="28.85546875" customWidth="1"/>
    <col min="10754" max="10754" width="13.28515625" customWidth="1"/>
    <col min="10755" max="10755" width="10.85546875" customWidth="1"/>
    <col min="10757" max="10757" width="16.5703125" customWidth="1"/>
    <col min="10759" max="10759" width="12" customWidth="1"/>
    <col min="10760" max="10760" width="14.85546875" customWidth="1"/>
    <col min="10762" max="10762" width="13.42578125" customWidth="1"/>
    <col min="10768" max="10768" width="12.42578125" customWidth="1"/>
    <col min="10769" max="10769" width="58.140625" customWidth="1"/>
    <col min="10770" max="10770" width="44.5703125" customWidth="1"/>
    <col min="10771" max="10771" width="31.28515625" customWidth="1"/>
    <col min="10772" max="10772" width="27.85546875" customWidth="1"/>
    <col min="10773" max="10773" width="37.7109375" customWidth="1"/>
    <col min="11009" max="11009" width="28.85546875" customWidth="1"/>
    <col min="11010" max="11010" width="13.28515625" customWidth="1"/>
    <col min="11011" max="11011" width="10.85546875" customWidth="1"/>
    <col min="11013" max="11013" width="16.5703125" customWidth="1"/>
    <col min="11015" max="11015" width="12" customWidth="1"/>
    <col min="11016" max="11016" width="14.85546875" customWidth="1"/>
    <col min="11018" max="11018" width="13.42578125" customWidth="1"/>
    <col min="11024" max="11024" width="12.42578125" customWidth="1"/>
    <col min="11025" max="11025" width="58.140625" customWidth="1"/>
    <col min="11026" max="11026" width="44.5703125" customWidth="1"/>
    <col min="11027" max="11027" width="31.28515625" customWidth="1"/>
    <col min="11028" max="11028" width="27.85546875" customWidth="1"/>
    <col min="11029" max="11029" width="37.7109375" customWidth="1"/>
    <col min="11265" max="11265" width="28.85546875" customWidth="1"/>
    <col min="11266" max="11266" width="13.28515625" customWidth="1"/>
    <col min="11267" max="11267" width="10.85546875" customWidth="1"/>
    <col min="11269" max="11269" width="16.5703125" customWidth="1"/>
    <col min="11271" max="11271" width="12" customWidth="1"/>
    <col min="11272" max="11272" width="14.85546875" customWidth="1"/>
    <col min="11274" max="11274" width="13.42578125" customWidth="1"/>
    <col min="11280" max="11280" width="12.42578125" customWidth="1"/>
    <col min="11281" max="11281" width="58.140625" customWidth="1"/>
    <col min="11282" max="11282" width="44.5703125" customWidth="1"/>
    <col min="11283" max="11283" width="31.28515625" customWidth="1"/>
    <col min="11284" max="11284" width="27.85546875" customWidth="1"/>
    <col min="11285" max="11285" width="37.7109375" customWidth="1"/>
    <col min="11521" max="11521" width="28.85546875" customWidth="1"/>
    <col min="11522" max="11522" width="13.28515625" customWidth="1"/>
    <col min="11523" max="11523" width="10.85546875" customWidth="1"/>
    <col min="11525" max="11525" width="16.5703125" customWidth="1"/>
    <col min="11527" max="11527" width="12" customWidth="1"/>
    <col min="11528" max="11528" width="14.85546875" customWidth="1"/>
    <col min="11530" max="11530" width="13.42578125" customWidth="1"/>
    <col min="11536" max="11536" width="12.42578125" customWidth="1"/>
    <col min="11537" max="11537" width="58.140625" customWidth="1"/>
    <col min="11538" max="11538" width="44.5703125" customWidth="1"/>
    <col min="11539" max="11539" width="31.28515625" customWidth="1"/>
    <col min="11540" max="11540" width="27.85546875" customWidth="1"/>
    <col min="11541" max="11541" width="37.7109375" customWidth="1"/>
    <col min="11777" max="11777" width="28.85546875" customWidth="1"/>
    <col min="11778" max="11778" width="13.28515625" customWidth="1"/>
    <col min="11779" max="11779" width="10.85546875" customWidth="1"/>
    <col min="11781" max="11781" width="16.5703125" customWidth="1"/>
    <col min="11783" max="11783" width="12" customWidth="1"/>
    <col min="11784" max="11784" width="14.85546875" customWidth="1"/>
    <col min="11786" max="11786" width="13.42578125" customWidth="1"/>
    <col min="11792" max="11792" width="12.42578125" customWidth="1"/>
    <col min="11793" max="11793" width="58.140625" customWidth="1"/>
    <col min="11794" max="11794" width="44.5703125" customWidth="1"/>
    <col min="11795" max="11795" width="31.28515625" customWidth="1"/>
    <col min="11796" max="11796" width="27.85546875" customWidth="1"/>
    <col min="11797" max="11797" width="37.7109375" customWidth="1"/>
    <col min="12033" max="12033" width="28.85546875" customWidth="1"/>
    <col min="12034" max="12034" width="13.28515625" customWidth="1"/>
    <col min="12035" max="12035" width="10.85546875" customWidth="1"/>
    <col min="12037" max="12037" width="16.5703125" customWidth="1"/>
    <col min="12039" max="12039" width="12" customWidth="1"/>
    <col min="12040" max="12040" width="14.85546875" customWidth="1"/>
    <col min="12042" max="12042" width="13.42578125" customWidth="1"/>
    <col min="12048" max="12048" width="12.42578125" customWidth="1"/>
    <col min="12049" max="12049" width="58.140625" customWidth="1"/>
    <col min="12050" max="12050" width="44.5703125" customWidth="1"/>
    <col min="12051" max="12051" width="31.28515625" customWidth="1"/>
    <col min="12052" max="12052" width="27.85546875" customWidth="1"/>
    <col min="12053" max="12053" width="37.7109375" customWidth="1"/>
    <col min="12289" max="12289" width="28.85546875" customWidth="1"/>
    <col min="12290" max="12290" width="13.28515625" customWidth="1"/>
    <col min="12291" max="12291" width="10.85546875" customWidth="1"/>
    <col min="12293" max="12293" width="16.5703125" customWidth="1"/>
    <col min="12295" max="12295" width="12" customWidth="1"/>
    <col min="12296" max="12296" width="14.85546875" customWidth="1"/>
    <col min="12298" max="12298" width="13.42578125" customWidth="1"/>
    <col min="12304" max="12304" width="12.42578125" customWidth="1"/>
    <col min="12305" max="12305" width="58.140625" customWidth="1"/>
    <col min="12306" max="12306" width="44.5703125" customWidth="1"/>
    <col min="12307" max="12307" width="31.28515625" customWidth="1"/>
    <col min="12308" max="12308" width="27.85546875" customWidth="1"/>
    <col min="12309" max="12309" width="37.7109375" customWidth="1"/>
    <col min="12545" max="12545" width="28.85546875" customWidth="1"/>
    <col min="12546" max="12546" width="13.28515625" customWidth="1"/>
    <col min="12547" max="12547" width="10.85546875" customWidth="1"/>
    <col min="12549" max="12549" width="16.5703125" customWidth="1"/>
    <col min="12551" max="12551" width="12" customWidth="1"/>
    <col min="12552" max="12552" width="14.85546875" customWidth="1"/>
    <col min="12554" max="12554" width="13.42578125" customWidth="1"/>
    <col min="12560" max="12560" width="12.42578125" customWidth="1"/>
    <col min="12561" max="12561" width="58.140625" customWidth="1"/>
    <col min="12562" max="12562" width="44.5703125" customWidth="1"/>
    <col min="12563" max="12563" width="31.28515625" customWidth="1"/>
    <col min="12564" max="12564" width="27.85546875" customWidth="1"/>
    <col min="12565" max="12565" width="37.7109375" customWidth="1"/>
    <col min="12801" max="12801" width="28.85546875" customWidth="1"/>
    <col min="12802" max="12802" width="13.28515625" customWidth="1"/>
    <col min="12803" max="12803" width="10.85546875" customWidth="1"/>
    <col min="12805" max="12805" width="16.5703125" customWidth="1"/>
    <col min="12807" max="12807" width="12" customWidth="1"/>
    <col min="12808" max="12808" width="14.85546875" customWidth="1"/>
    <col min="12810" max="12810" width="13.42578125" customWidth="1"/>
    <col min="12816" max="12816" width="12.42578125" customWidth="1"/>
    <col min="12817" max="12817" width="58.140625" customWidth="1"/>
    <col min="12818" max="12818" width="44.5703125" customWidth="1"/>
    <col min="12819" max="12819" width="31.28515625" customWidth="1"/>
    <col min="12820" max="12820" width="27.85546875" customWidth="1"/>
    <col min="12821" max="12821" width="37.7109375" customWidth="1"/>
    <col min="13057" max="13057" width="28.85546875" customWidth="1"/>
    <col min="13058" max="13058" width="13.28515625" customWidth="1"/>
    <col min="13059" max="13059" width="10.85546875" customWidth="1"/>
    <col min="13061" max="13061" width="16.5703125" customWidth="1"/>
    <col min="13063" max="13063" width="12" customWidth="1"/>
    <col min="13064" max="13064" width="14.85546875" customWidth="1"/>
    <col min="13066" max="13066" width="13.42578125" customWidth="1"/>
    <col min="13072" max="13072" width="12.42578125" customWidth="1"/>
    <col min="13073" max="13073" width="58.140625" customWidth="1"/>
    <col min="13074" max="13074" width="44.5703125" customWidth="1"/>
    <col min="13075" max="13075" width="31.28515625" customWidth="1"/>
    <col min="13076" max="13076" width="27.85546875" customWidth="1"/>
    <col min="13077" max="13077" width="37.7109375" customWidth="1"/>
    <col min="13313" max="13313" width="28.85546875" customWidth="1"/>
    <col min="13314" max="13314" width="13.28515625" customWidth="1"/>
    <col min="13315" max="13315" width="10.85546875" customWidth="1"/>
    <col min="13317" max="13317" width="16.5703125" customWidth="1"/>
    <col min="13319" max="13319" width="12" customWidth="1"/>
    <col min="13320" max="13320" width="14.85546875" customWidth="1"/>
    <col min="13322" max="13322" width="13.42578125" customWidth="1"/>
    <col min="13328" max="13328" width="12.42578125" customWidth="1"/>
    <col min="13329" max="13329" width="58.140625" customWidth="1"/>
    <col min="13330" max="13330" width="44.5703125" customWidth="1"/>
    <col min="13331" max="13331" width="31.28515625" customWidth="1"/>
    <col min="13332" max="13332" width="27.85546875" customWidth="1"/>
    <col min="13333" max="13333" width="37.7109375" customWidth="1"/>
    <col min="13569" max="13569" width="28.85546875" customWidth="1"/>
    <col min="13570" max="13570" width="13.28515625" customWidth="1"/>
    <col min="13571" max="13571" width="10.85546875" customWidth="1"/>
    <col min="13573" max="13573" width="16.5703125" customWidth="1"/>
    <col min="13575" max="13575" width="12" customWidth="1"/>
    <col min="13576" max="13576" width="14.85546875" customWidth="1"/>
    <col min="13578" max="13578" width="13.42578125" customWidth="1"/>
    <col min="13584" max="13584" width="12.42578125" customWidth="1"/>
    <col min="13585" max="13585" width="58.140625" customWidth="1"/>
    <col min="13586" max="13586" width="44.5703125" customWidth="1"/>
    <col min="13587" max="13587" width="31.28515625" customWidth="1"/>
    <col min="13588" max="13588" width="27.85546875" customWidth="1"/>
    <col min="13589" max="13589" width="37.7109375" customWidth="1"/>
    <col min="13825" max="13825" width="28.85546875" customWidth="1"/>
    <col min="13826" max="13826" width="13.28515625" customWidth="1"/>
    <col min="13827" max="13827" width="10.85546875" customWidth="1"/>
    <col min="13829" max="13829" width="16.5703125" customWidth="1"/>
    <col min="13831" max="13831" width="12" customWidth="1"/>
    <col min="13832" max="13832" width="14.85546875" customWidth="1"/>
    <col min="13834" max="13834" width="13.42578125" customWidth="1"/>
    <col min="13840" max="13840" width="12.42578125" customWidth="1"/>
    <col min="13841" max="13841" width="58.140625" customWidth="1"/>
    <col min="13842" max="13842" width="44.5703125" customWidth="1"/>
    <col min="13843" max="13843" width="31.28515625" customWidth="1"/>
    <col min="13844" max="13844" width="27.85546875" customWidth="1"/>
    <col min="13845" max="13845" width="37.7109375" customWidth="1"/>
    <col min="14081" max="14081" width="28.85546875" customWidth="1"/>
    <col min="14082" max="14082" width="13.28515625" customWidth="1"/>
    <col min="14083" max="14083" width="10.85546875" customWidth="1"/>
    <col min="14085" max="14085" width="16.5703125" customWidth="1"/>
    <col min="14087" max="14087" width="12" customWidth="1"/>
    <col min="14088" max="14088" width="14.85546875" customWidth="1"/>
    <col min="14090" max="14090" width="13.42578125" customWidth="1"/>
    <col min="14096" max="14096" width="12.42578125" customWidth="1"/>
    <col min="14097" max="14097" width="58.140625" customWidth="1"/>
    <col min="14098" max="14098" width="44.5703125" customWidth="1"/>
    <col min="14099" max="14099" width="31.28515625" customWidth="1"/>
    <col min="14100" max="14100" width="27.85546875" customWidth="1"/>
    <col min="14101" max="14101" width="37.7109375" customWidth="1"/>
    <col min="14337" max="14337" width="28.85546875" customWidth="1"/>
    <col min="14338" max="14338" width="13.28515625" customWidth="1"/>
    <col min="14339" max="14339" width="10.85546875" customWidth="1"/>
    <col min="14341" max="14341" width="16.5703125" customWidth="1"/>
    <col min="14343" max="14343" width="12" customWidth="1"/>
    <col min="14344" max="14344" width="14.85546875" customWidth="1"/>
    <col min="14346" max="14346" width="13.42578125" customWidth="1"/>
    <col min="14352" max="14352" width="12.42578125" customWidth="1"/>
    <col min="14353" max="14353" width="58.140625" customWidth="1"/>
    <col min="14354" max="14354" width="44.5703125" customWidth="1"/>
    <col min="14355" max="14355" width="31.28515625" customWidth="1"/>
    <col min="14356" max="14356" width="27.85546875" customWidth="1"/>
    <col min="14357" max="14357" width="37.7109375" customWidth="1"/>
    <col min="14593" max="14593" width="28.85546875" customWidth="1"/>
    <col min="14594" max="14594" width="13.28515625" customWidth="1"/>
    <col min="14595" max="14595" width="10.85546875" customWidth="1"/>
    <col min="14597" max="14597" width="16.5703125" customWidth="1"/>
    <col min="14599" max="14599" width="12" customWidth="1"/>
    <col min="14600" max="14600" width="14.85546875" customWidth="1"/>
    <col min="14602" max="14602" width="13.42578125" customWidth="1"/>
    <col min="14608" max="14608" width="12.42578125" customWidth="1"/>
    <col min="14609" max="14609" width="58.140625" customWidth="1"/>
    <col min="14610" max="14610" width="44.5703125" customWidth="1"/>
    <col min="14611" max="14611" width="31.28515625" customWidth="1"/>
    <col min="14612" max="14612" width="27.85546875" customWidth="1"/>
    <col min="14613" max="14613" width="37.7109375" customWidth="1"/>
    <col min="14849" max="14849" width="28.85546875" customWidth="1"/>
    <col min="14850" max="14850" width="13.28515625" customWidth="1"/>
    <col min="14851" max="14851" width="10.85546875" customWidth="1"/>
    <col min="14853" max="14853" width="16.5703125" customWidth="1"/>
    <col min="14855" max="14855" width="12" customWidth="1"/>
    <col min="14856" max="14856" width="14.85546875" customWidth="1"/>
    <col min="14858" max="14858" width="13.42578125" customWidth="1"/>
    <col min="14864" max="14864" width="12.42578125" customWidth="1"/>
    <col min="14865" max="14865" width="58.140625" customWidth="1"/>
    <col min="14866" max="14866" width="44.5703125" customWidth="1"/>
    <col min="14867" max="14867" width="31.28515625" customWidth="1"/>
    <col min="14868" max="14868" width="27.85546875" customWidth="1"/>
    <col min="14869" max="14869" width="37.7109375" customWidth="1"/>
    <col min="15105" max="15105" width="28.85546875" customWidth="1"/>
    <col min="15106" max="15106" width="13.28515625" customWidth="1"/>
    <col min="15107" max="15107" width="10.85546875" customWidth="1"/>
    <col min="15109" max="15109" width="16.5703125" customWidth="1"/>
    <col min="15111" max="15111" width="12" customWidth="1"/>
    <col min="15112" max="15112" width="14.85546875" customWidth="1"/>
    <col min="15114" max="15114" width="13.42578125" customWidth="1"/>
    <col min="15120" max="15120" width="12.42578125" customWidth="1"/>
    <col min="15121" max="15121" width="58.140625" customWidth="1"/>
    <col min="15122" max="15122" width="44.5703125" customWidth="1"/>
    <col min="15123" max="15123" width="31.28515625" customWidth="1"/>
    <col min="15124" max="15124" width="27.85546875" customWidth="1"/>
    <col min="15125" max="15125" width="37.7109375" customWidth="1"/>
    <col min="15361" max="15361" width="28.85546875" customWidth="1"/>
    <col min="15362" max="15362" width="13.28515625" customWidth="1"/>
    <col min="15363" max="15363" width="10.85546875" customWidth="1"/>
    <col min="15365" max="15365" width="16.5703125" customWidth="1"/>
    <col min="15367" max="15367" width="12" customWidth="1"/>
    <col min="15368" max="15368" width="14.85546875" customWidth="1"/>
    <col min="15370" max="15370" width="13.42578125" customWidth="1"/>
    <col min="15376" max="15376" width="12.42578125" customWidth="1"/>
    <col min="15377" max="15377" width="58.140625" customWidth="1"/>
    <col min="15378" max="15378" width="44.5703125" customWidth="1"/>
    <col min="15379" max="15379" width="31.28515625" customWidth="1"/>
    <col min="15380" max="15380" width="27.85546875" customWidth="1"/>
    <col min="15381" max="15381" width="37.7109375" customWidth="1"/>
    <col min="15617" max="15617" width="28.85546875" customWidth="1"/>
    <col min="15618" max="15618" width="13.28515625" customWidth="1"/>
    <col min="15619" max="15619" width="10.85546875" customWidth="1"/>
    <col min="15621" max="15621" width="16.5703125" customWidth="1"/>
    <col min="15623" max="15623" width="12" customWidth="1"/>
    <col min="15624" max="15624" width="14.85546875" customWidth="1"/>
    <col min="15626" max="15626" width="13.42578125" customWidth="1"/>
    <col min="15632" max="15632" width="12.42578125" customWidth="1"/>
    <col min="15633" max="15633" width="58.140625" customWidth="1"/>
    <col min="15634" max="15634" width="44.5703125" customWidth="1"/>
    <col min="15635" max="15635" width="31.28515625" customWidth="1"/>
    <col min="15636" max="15636" width="27.85546875" customWidth="1"/>
    <col min="15637" max="15637" width="37.7109375" customWidth="1"/>
    <col min="15873" max="15873" width="28.85546875" customWidth="1"/>
    <col min="15874" max="15874" width="13.28515625" customWidth="1"/>
    <col min="15875" max="15875" width="10.85546875" customWidth="1"/>
    <col min="15877" max="15877" width="16.5703125" customWidth="1"/>
    <col min="15879" max="15879" width="12" customWidth="1"/>
    <col min="15880" max="15880" width="14.85546875" customWidth="1"/>
    <col min="15882" max="15882" width="13.42578125" customWidth="1"/>
    <col min="15888" max="15888" width="12.42578125" customWidth="1"/>
    <col min="15889" max="15889" width="58.140625" customWidth="1"/>
    <col min="15890" max="15890" width="44.5703125" customWidth="1"/>
    <col min="15891" max="15891" width="31.28515625" customWidth="1"/>
    <col min="15892" max="15892" width="27.85546875" customWidth="1"/>
    <col min="15893" max="15893" width="37.7109375" customWidth="1"/>
    <col min="16129" max="16129" width="28.85546875" customWidth="1"/>
    <col min="16130" max="16130" width="13.28515625" customWidth="1"/>
    <col min="16131" max="16131" width="10.85546875" customWidth="1"/>
    <col min="16133" max="16133" width="16.5703125" customWidth="1"/>
    <col min="16135" max="16135" width="12" customWidth="1"/>
    <col min="16136" max="16136" width="14.85546875" customWidth="1"/>
    <col min="16138" max="16138" width="13.42578125" customWidth="1"/>
    <col min="16144" max="16144" width="12.42578125" customWidth="1"/>
    <col min="16145" max="16145" width="58.140625" customWidth="1"/>
    <col min="16146" max="16146" width="44.5703125" customWidth="1"/>
    <col min="16147" max="16147" width="31.28515625" customWidth="1"/>
    <col min="16148" max="16148" width="27.85546875" customWidth="1"/>
    <col min="16149" max="16149" width="37.7109375" customWidth="1"/>
  </cols>
  <sheetData>
    <row r="1" spans="1:8" ht="6.75" customHeight="1" thickBot="1">
      <c r="A1" s="238"/>
      <c r="B1" s="239"/>
      <c r="C1" s="239"/>
      <c r="D1" s="239"/>
      <c r="E1" s="239"/>
      <c r="F1" s="239"/>
      <c r="G1" s="239"/>
      <c r="H1" s="239"/>
    </row>
    <row r="2" spans="1:8" ht="15.75" customHeight="1" thickBot="1">
      <c r="A2" s="240"/>
      <c r="B2" s="241"/>
      <c r="C2" s="322" t="s">
        <v>23</v>
      </c>
      <c r="D2" s="323"/>
      <c r="E2" s="242" t="str">
        <f>IF(NOT(ISBLANK('СПИСОК КЛАССА'!G1)),'СПИСОК КЛАССА'!G1,"")</f>
        <v>138074</v>
      </c>
      <c r="F2" s="322" t="s">
        <v>24</v>
      </c>
      <c r="G2" s="323"/>
      <c r="H2" s="242" t="str">
        <f>IF(NOT(ISBLANK('СПИСОК КЛАССА'!I1)),'СПИСОК КЛАССА'!I1,"")</f>
        <v>0304</v>
      </c>
    </row>
    <row r="3" spans="1:8" ht="7.5" customHeight="1">
      <c r="A3" s="243"/>
      <c r="B3" s="244"/>
      <c r="C3" s="244"/>
      <c r="D3" s="244"/>
      <c r="E3" s="244"/>
      <c r="F3" s="244"/>
      <c r="G3" s="244"/>
      <c r="H3" s="244"/>
    </row>
    <row r="4" spans="1:8" ht="6.75" customHeight="1" thickBot="1">
      <c r="A4" s="243"/>
      <c r="B4" s="244"/>
      <c r="C4" s="244"/>
      <c r="D4" s="244"/>
      <c r="E4" s="244"/>
      <c r="F4" s="244"/>
      <c r="G4" s="244"/>
      <c r="H4" s="244"/>
    </row>
    <row r="5" spans="1:8" ht="16.5" thickBot="1">
      <c r="A5" s="324" t="s">
        <v>155</v>
      </c>
      <c r="B5" s="325"/>
      <c r="C5" s="325"/>
      <c r="D5" s="325"/>
      <c r="E5" s="325"/>
      <c r="F5" s="325"/>
      <c r="G5" s="325"/>
      <c r="H5" s="326"/>
    </row>
    <row r="6" spans="1:8" ht="9" customHeight="1" thickBot="1">
      <c r="A6" s="245"/>
      <c r="B6" s="246"/>
      <c r="C6" s="246"/>
      <c r="D6" s="246"/>
      <c r="E6" s="246"/>
      <c r="F6" s="246"/>
      <c r="G6" s="246"/>
      <c r="H6" s="247"/>
    </row>
    <row r="7" spans="1:8" ht="16.5" thickBot="1">
      <c r="A7" s="245" t="s">
        <v>156</v>
      </c>
      <c r="B7" s="242" t="str">
        <f>IF(NOT(ISBLANK('СПИСОК КЛАССА'!I1)),'СПИСОК КЛАССА'!I1,"")</f>
        <v>0304</v>
      </c>
      <c r="C7" s="248"/>
      <c r="D7" s="249"/>
      <c r="E7" s="246"/>
      <c r="F7" s="246"/>
      <c r="G7" s="246"/>
      <c r="H7" s="247"/>
    </row>
    <row r="8" spans="1:8" ht="8.25" customHeight="1">
      <c r="A8" s="245"/>
      <c r="B8" s="250"/>
      <c r="C8" s="246"/>
      <c r="D8" s="246"/>
      <c r="E8" s="246"/>
      <c r="F8" s="246"/>
      <c r="G8" s="246"/>
      <c r="H8" s="247"/>
    </row>
    <row r="9" spans="1:8" ht="6" customHeight="1">
      <c r="A9" s="251"/>
      <c r="B9" s="252"/>
      <c r="C9" s="253"/>
      <c r="D9" s="253"/>
      <c r="E9" s="253"/>
      <c r="F9" s="253"/>
      <c r="G9" s="253"/>
      <c r="H9" s="254"/>
    </row>
    <row r="10" spans="1:8" ht="6" customHeight="1" thickBot="1">
      <c r="A10" s="245"/>
      <c r="B10" s="255"/>
      <c r="C10" s="246"/>
      <c r="D10" s="246"/>
      <c r="E10" s="246"/>
      <c r="F10" s="246"/>
      <c r="G10" s="246"/>
      <c r="H10" s="247"/>
    </row>
    <row r="11" spans="1:8" ht="15.75" customHeight="1" thickBot="1">
      <c r="A11" s="245" t="s">
        <v>157</v>
      </c>
      <c r="B11" s="256" t="s">
        <v>232</v>
      </c>
      <c r="C11" s="246"/>
      <c r="D11" s="246"/>
      <c r="E11" s="246"/>
      <c r="F11" s="246"/>
      <c r="G11" s="246"/>
      <c r="H11" s="247"/>
    </row>
    <row r="12" spans="1:8" ht="6.75" customHeight="1">
      <c r="A12" s="245"/>
      <c r="B12" s="255"/>
      <c r="C12" s="246"/>
      <c r="D12" s="246"/>
      <c r="E12" s="246"/>
      <c r="F12" s="246"/>
      <c r="G12" s="246"/>
      <c r="H12" s="247"/>
    </row>
    <row r="13" spans="1:8" ht="6" customHeight="1">
      <c r="A13" s="251"/>
      <c r="B13" s="252"/>
      <c r="C13" s="253"/>
      <c r="D13" s="253"/>
      <c r="E13" s="253"/>
      <c r="F13" s="253"/>
      <c r="G13" s="253"/>
      <c r="H13" s="254"/>
    </row>
    <row r="14" spans="1:8" ht="6.75" customHeight="1" thickBot="1">
      <c r="A14" s="245"/>
      <c r="B14" s="255"/>
      <c r="C14" s="246"/>
      <c r="D14" s="246"/>
      <c r="E14" s="246"/>
      <c r="F14" s="246"/>
      <c r="G14" s="246"/>
      <c r="H14" s="247"/>
    </row>
    <row r="15" spans="1:8" ht="16.5" customHeight="1" thickBot="1">
      <c r="A15" s="245" t="s">
        <v>158</v>
      </c>
      <c r="B15" s="327" t="s">
        <v>172</v>
      </c>
      <c r="C15" s="328"/>
      <c r="D15" s="328"/>
      <c r="E15" s="329"/>
      <c r="F15" s="330"/>
      <c r="G15" s="246"/>
      <c r="H15" s="247"/>
    </row>
    <row r="16" spans="1:8" ht="6.75" customHeight="1">
      <c r="A16" s="245"/>
      <c r="B16" s="255"/>
      <c r="C16" s="257"/>
      <c r="D16" s="257"/>
      <c r="E16" s="257"/>
      <c r="F16" s="257"/>
      <c r="G16" s="246"/>
      <c r="H16" s="247"/>
    </row>
    <row r="17" spans="1:15" ht="6" customHeight="1">
      <c r="A17" s="251"/>
      <c r="B17" s="252"/>
      <c r="C17" s="253"/>
      <c r="D17" s="253"/>
      <c r="E17" s="253"/>
      <c r="F17" s="253"/>
      <c r="G17" s="253"/>
      <c r="H17" s="254"/>
    </row>
    <row r="18" spans="1:15" ht="7.5" customHeight="1" thickBot="1">
      <c r="A18" s="245"/>
      <c r="B18" s="255"/>
      <c r="C18" s="246"/>
      <c r="D18" s="246"/>
      <c r="E18" s="246"/>
      <c r="F18" s="246"/>
      <c r="G18" s="246"/>
      <c r="H18" s="247"/>
    </row>
    <row r="19" spans="1:15" ht="14.25" customHeight="1" thickBot="1">
      <c r="A19" s="245" t="s">
        <v>159</v>
      </c>
      <c r="B19" s="256">
        <v>45</v>
      </c>
      <c r="C19" s="246" t="s">
        <v>160</v>
      </c>
      <c r="D19" s="246"/>
      <c r="E19" s="258"/>
      <c r="F19" s="257"/>
      <c r="G19" s="258"/>
      <c r="H19" s="259"/>
      <c r="I19" s="260"/>
      <c r="J19" s="260"/>
      <c r="K19" s="260"/>
      <c r="L19" s="260"/>
      <c r="M19" s="260"/>
      <c r="N19" s="260"/>
      <c r="O19" s="260"/>
    </row>
    <row r="20" spans="1:15" ht="6.75" customHeight="1">
      <c r="A20" s="245"/>
      <c r="B20" s="255"/>
      <c r="C20" s="249"/>
      <c r="D20" s="246"/>
      <c r="E20" s="258"/>
      <c r="F20" s="257"/>
      <c r="G20" s="258"/>
      <c r="H20" s="259"/>
      <c r="I20" s="260"/>
      <c r="J20" s="260"/>
      <c r="K20" s="260"/>
      <c r="L20" s="260"/>
      <c r="M20" s="260"/>
      <c r="N20" s="260"/>
      <c r="O20" s="260"/>
    </row>
    <row r="21" spans="1:15" ht="6" customHeight="1">
      <c r="A21" s="251"/>
      <c r="B21" s="252"/>
      <c r="C21" s="253"/>
      <c r="D21" s="253"/>
      <c r="E21" s="253"/>
      <c r="F21" s="253"/>
      <c r="G21" s="253"/>
      <c r="H21" s="254"/>
    </row>
    <row r="22" spans="1:15" ht="7.5" customHeight="1" thickBot="1">
      <c r="A22" s="245"/>
      <c r="B22" s="255"/>
      <c r="C22" s="246"/>
      <c r="D22" s="246"/>
      <c r="E22" s="246"/>
      <c r="F22" s="246"/>
      <c r="G22" s="246"/>
      <c r="H22" s="247"/>
    </row>
    <row r="23" spans="1:15" ht="16.5" customHeight="1" thickBot="1">
      <c r="A23" s="245" t="s">
        <v>161</v>
      </c>
      <c r="B23" s="256">
        <v>27</v>
      </c>
      <c r="C23" s="246"/>
      <c r="D23" s="246"/>
      <c r="E23" s="258"/>
      <c r="F23" s="257"/>
      <c r="G23" s="258"/>
      <c r="H23" s="259"/>
      <c r="I23" s="260"/>
      <c r="J23" s="260"/>
      <c r="K23" s="260"/>
      <c r="L23" s="260"/>
      <c r="M23" s="260"/>
      <c r="N23" s="260"/>
      <c r="O23" s="260"/>
    </row>
    <row r="24" spans="1:15" ht="6.75" customHeight="1">
      <c r="A24" s="245"/>
      <c r="B24" s="255"/>
      <c r="C24" s="249"/>
      <c r="D24" s="246"/>
      <c r="E24" s="258"/>
      <c r="F24" s="257"/>
      <c r="G24" s="258"/>
      <c r="H24" s="259"/>
      <c r="I24" s="260"/>
      <c r="J24" s="260"/>
      <c r="K24" s="260"/>
      <c r="L24" s="260"/>
      <c r="M24" s="260"/>
      <c r="N24" s="260"/>
      <c r="O24" s="260"/>
    </row>
    <row r="25" spans="1:15" ht="6" customHeight="1">
      <c r="A25" s="251"/>
      <c r="B25" s="252"/>
      <c r="C25" s="253"/>
      <c r="D25" s="253"/>
      <c r="E25" s="253"/>
      <c r="F25" s="253"/>
      <c r="G25" s="253"/>
      <c r="H25" s="254"/>
    </row>
    <row r="26" spans="1:15" ht="8.25" customHeight="1" thickBot="1">
      <c r="A26" s="245"/>
      <c r="B26" s="255"/>
      <c r="C26" s="246"/>
      <c r="D26" s="246"/>
      <c r="E26" s="258"/>
      <c r="F26" s="257"/>
      <c r="G26" s="258"/>
      <c r="H26" s="259"/>
      <c r="I26" s="260"/>
      <c r="J26" s="260"/>
      <c r="K26" s="260"/>
      <c r="L26" s="260"/>
      <c r="M26" s="260"/>
      <c r="N26" s="260"/>
      <c r="O26" s="260"/>
    </row>
    <row r="27" spans="1:15" ht="14.25" customHeight="1" thickBot="1">
      <c r="A27" s="245" t="s">
        <v>162</v>
      </c>
      <c r="B27" s="246"/>
      <c r="C27" s="256">
        <v>5</v>
      </c>
      <c r="D27" s="246"/>
      <c r="E27" s="246"/>
      <c r="F27" s="246"/>
      <c r="G27" s="246"/>
      <c r="H27" s="247"/>
    </row>
    <row r="28" spans="1:15" ht="7.5" customHeight="1">
      <c r="A28" s="245"/>
      <c r="B28" s="249"/>
      <c r="C28" s="255"/>
      <c r="D28" s="246"/>
      <c r="E28" s="246"/>
      <c r="F28" s="246"/>
      <c r="G28" s="246"/>
      <c r="H28" s="247"/>
    </row>
    <row r="29" spans="1:15" ht="6" customHeight="1">
      <c r="A29" s="251"/>
      <c r="B29" s="252"/>
      <c r="C29" s="253"/>
      <c r="D29" s="253"/>
      <c r="E29" s="253"/>
      <c r="F29" s="253"/>
      <c r="G29" s="253"/>
      <c r="H29" s="254"/>
    </row>
    <row r="30" spans="1:15">
      <c r="A30" s="245" t="s">
        <v>213</v>
      </c>
      <c r="B30" s="246"/>
      <c r="C30" s="246"/>
      <c r="D30" s="246"/>
      <c r="E30" s="246"/>
      <c r="F30" s="246"/>
      <c r="G30" s="246"/>
      <c r="H30" s="247"/>
    </row>
    <row r="31" spans="1:15" ht="5.25" customHeight="1" thickBot="1">
      <c r="A31" s="245"/>
      <c r="B31" s="246"/>
      <c r="C31" s="246"/>
      <c r="D31" s="246"/>
      <c r="E31" s="246"/>
      <c r="F31" s="246"/>
      <c r="G31" s="246"/>
      <c r="H31" s="247"/>
    </row>
    <row r="32" spans="1:15" ht="18.75" customHeight="1" thickBot="1">
      <c r="A32" s="245"/>
      <c r="B32" s="327" t="s">
        <v>233</v>
      </c>
      <c r="C32" s="329"/>
      <c r="D32" s="329"/>
      <c r="E32" s="329"/>
      <c r="F32" s="330"/>
      <c r="G32" s="246"/>
      <c r="H32" s="247"/>
    </row>
    <row r="33" spans="1:8" ht="6" customHeight="1">
      <c r="A33" s="245"/>
      <c r="B33" s="255"/>
      <c r="C33" s="246"/>
      <c r="D33" s="246"/>
      <c r="E33" s="246"/>
      <c r="F33" s="246"/>
      <c r="G33" s="246"/>
      <c r="H33" s="247"/>
    </row>
    <row r="34" spans="1:8" ht="6" customHeight="1">
      <c r="A34" s="251"/>
      <c r="B34" s="252"/>
      <c r="C34" s="253"/>
      <c r="D34" s="253"/>
      <c r="E34" s="253"/>
      <c r="F34" s="253"/>
      <c r="G34" s="253"/>
      <c r="H34" s="254"/>
    </row>
    <row r="35" spans="1:8" ht="6" customHeight="1" thickBot="1">
      <c r="A35" s="245"/>
      <c r="B35" s="255"/>
      <c r="C35" s="246"/>
      <c r="D35" s="246"/>
      <c r="E35" s="246"/>
      <c r="F35" s="246"/>
      <c r="G35" s="246"/>
      <c r="H35" s="247"/>
    </row>
    <row r="36" spans="1:8" ht="13.5" thickBot="1">
      <c r="A36" s="245" t="s">
        <v>163</v>
      </c>
      <c r="B36" s="256">
        <v>31</v>
      </c>
      <c r="C36" s="246" t="s">
        <v>164</v>
      </c>
      <c r="D36" s="246"/>
      <c r="E36" s="246"/>
      <c r="F36" s="246"/>
      <c r="G36" s="246"/>
      <c r="H36" s="247"/>
    </row>
    <row r="37" spans="1:8" ht="6" customHeight="1">
      <c r="A37" s="245"/>
      <c r="B37" s="255"/>
      <c r="C37" s="246"/>
      <c r="D37" s="246"/>
      <c r="E37" s="246"/>
      <c r="F37" s="246"/>
      <c r="G37" s="246"/>
      <c r="H37" s="247"/>
    </row>
    <row r="38" spans="1:8" ht="6" customHeight="1">
      <c r="A38" s="251"/>
      <c r="B38" s="252"/>
      <c r="C38" s="253"/>
      <c r="D38" s="253"/>
      <c r="E38" s="253"/>
      <c r="F38" s="253"/>
      <c r="G38" s="253"/>
      <c r="H38" s="254"/>
    </row>
    <row r="39" spans="1:8" ht="6" customHeight="1" thickBot="1">
      <c r="A39" s="245"/>
      <c r="B39" s="255"/>
      <c r="C39" s="246"/>
      <c r="D39" s="246"/>
      <c r="E39" s="246"/>
      <c r="F39" s="246"/>
      <c r="G39" s="246"/>
      <c r="H39" s="247"/>
    </row>
    <row r="40" spans="1:8" ht="13.5" thickBot="1">
      <c r="A40" s="245" t="s">
        <v>165</v>
      </c>
      <c r="B40" s="256" t="s">
        <v>182</v>
      </c>
      <c r="C40" s="246"/>
      <c r="D40" s="246"/>
      <c r="E40" s="246"/>
      <c r="F40" s="246"/>
      <c r="G40" s="246"/>
      <c r="H40" s="247"/>
    </row>
    <row r="41" spans="1:8" ht="6" customHeight="1">
      <c r="A41" s="245"/>
      <c r="B41" s="255"/>
      <c r="C41" s="246"/>
      <c r="D41" s="246"/>
      <c r="E41" s="246"/>
      <c r="F41" s="246"/>
      <c r="G41" s="246"/>
      <c r="H41" s="247"/>
    </row>
    <row r="42" spans="1:8" ht="6" customHeight="1">
      <c r="A42" s="251"/>
      <c r="B42" s="252"/>
      <c r="C42" s="253"/>
      <c r="D42" s="253"/>
      <c r="E42" s="253"/>
      <c r="F42" s="253"/>
      <c r="G42" s="253"/>
      <c r="H42" s="254"/>
    </row>
    <row r="43" spans="1:8" ht="6.75" customHeight="1" thickBot="1">
      <c r="A43" s="245"/>
      <c r="B43" s="255"/>
      <c r="C43" s="246"/>
      <c r="D43" s="246"/>
      <c r="E43" s="246"/>
      <c r="F43" s="246"/>
      <c r="G43" s="246"/>
      <c r="H43" s="247"/>
    </row>
    <row r="44" spans="1:8" ht="13.5" thickBot="1">
      <c r="A44" s="245" t="s">
        <v>166</v>
      </c>
      <c r="B44" s="256">
        <v>10</v>
      </c>
      <c r="C44" s="246"/>
      <c r="D44" s="246"/>
      <c r="E44" s="246"/>
      <c r="F44" s="246"/>
      <c r="G44" s="246"/>
      <c r="H44" s="247"/>
    </row>
    <row r="45" spans="1:8" ht="6" customHeight="1">
      <c r="A45" s="245"/>
      <c r="B45" s="246"/>
      <c r="C45" s="246"/>
      <c r="D45" s="246"/>
      <c r="E45" s="246"/>
      <c r="F45" s="246"/>
      <c r="G45" s="246"/>
      <c r="H45" s="247"/>
    </row>
    <row r="46" spans="1:8" ht="6" customHeight="1" thickBot="1">
      <c r="A46" s="261"/>
      <c r="B46" s="262"/>
      <c r="C46" s="263"/>
      <c r="D46" s="263"/>
      <c r="E46" s="263"/>
      <c r="F46" s="263"/>
      <c r="G46" s="263"/>
      <c r="H46" s="264"/>
    </row>
    <row r="47" spans="1:8" ht="21" customHeight="1">
      <c r="A47" s="320" t="s">
        <v>167</v>
      </c>
      <c r="B47" s="321"/>
      <c r="C47" s="321"/>
      <c r="D47" s="321"/>
      <c r="E47" s="321"/>
      <c r="F47" s="321"/>
      <c r="G47" s="321"/>
      <c r="H47" s="321"/>
    </row>
    <row r="48" spans="1:8">
      <c r="A48" s="243"/>
      <c r="B48" s="244"/>
      <c r="C48" s="244"/>
      <c r="D48" s="244"/>
      <c r="E48" s="244"/>
      <c r="F48" s="244"/>
      <c r="G48" s="244"/>
      <c r="H48" s="244"/>
    </row>
    <row r="49" spans="1:8">
      <c r="A49" s="243"/>
      <c r="B49" s="244"/>
      <c r="C49" s="244"/>
      <c r="D49" s="244"/>
      <c r="E49" s="244"/>
      <c r="F49" s="244"/>
      <c r="G49" s="244"/>
      <c r="H49" s="244"/>
    </row>
    <row r="50" spans="1:8">
      <c r="A50" s="238"/>
      <c r="B50" s="239"/>
      <c r="C50" s="239"/>
      <c r="D50" s="239"/>
      <c r="E50" s="239"/>
      <c r="F50" s="239"/>
      <c r="G50" s="239"/>
      <c r="H50" s="239"/>
    </row>
    <row r="51" spans="1:8">
      <c r="A51" s="238"/>
      <c r="B51" s="239"/>
      <c r="C51" s="239"/>
      <c r="D51" s="239"/>
      <c r="E51" s="239"/>
      <c r="F51" s="239"/>
      <c r="G51" s="239"/>
      <c r="H51" s="239"/>
    </row>
    <row r="52" spans="1:8">
      <c r="A52" s="238"/>
      <c r="C52" s="239"/>
      <c r="D52" s="239"/>
      <c r="E52" s="239"/>
      <c r="F52" s="239"/>
      <c r="G52" s="239"/>
      <c r="H52" s="239"/>
    </row>
    <row r="53" spans="1:8">
      <c r="A53" s="238"/>
      <c r="C53" s="239"/>
      <c r="D53" s="239"/>
      <c r="E53" s="239"/>
      <c r="F53" s="239"/>
      <c r="G53" s="239"/>
      <c r="H53" s="239"/>
    </row>
    <row r="54" spans="1:8">
      <c r="A54" s="238"/>
      <c r="C54" s="239"/>
      <c r="D54" s="239"/>
      <c r="E54" s="239"/>
      <c r="F54" s="239"/>
      <c r="G54" s="239"/>
      <c r="H54" s="239"/>
    </row>
    <row r="55" spans="1:8">
      <c r="A55" s="238"/>
      <c r="C55" s="239"/>
      <c r="D55" s="239"/>
      <c r="E55" s="239"/>
      <c r="F55" s="239"/>
      <c r="G55" s="239"/>
      <c r="H55" s="239"/>
    </row>
    <row r="56" spans="1:8">
      <c r="A56" s="238"/>
      <c r="C56" s="239"/>
      <c r="D56" s="239"/>
      <c r="E56" s="239"/>
      <c r="F56" s="239"/>
      <c r="G56" s="239"/>
      <c r="H56" s="239"/>
    </row>
    <row r="57" spans="1:8">
      <c r="A57" s="238"/>
      <c r="C57" s="239"/>
      <c r="D57" s="239"/>
      <c r="E57" s="239"/>
      <c r="F57" s="239"/>
      <c r="G57" s="239"/>
      <c r="H57" s="239"/>
    </row>
    <row r="58" spans="1:8">
      <c r="A58" s="238"/>
      <c r="C58" s="239"/>
      <c r="D58" s="239"/>
      <c r="E58" s="239"/>
      <c r="F58" s="239"/>
      <c r="G58" s="239"/>
      <c r="H58" s="239"/>
    </row>
    <row r="59" spans="1:8">
      <c r="A59" s="238"/>
      <c r="B59" s="239"/>
      <c r="C59" s="239"/>
      <c r="D59" s="239"/>
      <c r="E59" s="239"/>
      <c r="F59" s="239"/>
      <c r="G59" s="239"/>
      <c r="H59" s="239"/>
    </row>
    <row r="60" spans="1:8">
      <c r="A60" s="238"/>
      <c r="B60" s="239"/>
      <c r="C60" s="239"/>
      <c r="D60" s="239"/>
      <c r="E60" s="239"/>
      <c r="F60" s="239"/>
      <c r="G60" s="239"/>
      <c r="H60" s="239"/>
    </row>
    <row r="61" spans="1:8">
      <c r="A61" s="238"/>
      <c r="B61" s="239"/>
      <c r="C61" s="239"/>
      <c r="D61" s="239"/>
      <c r="E61" s="239"/>
      <c r="F61" s="239"/>
      <c r="G61" s="239"/>
      <c r="H61" s="239"/>
    </row>
    <row r="62" spans="1:8">
      <c r="A62" s="238"/>
      <c r="B62" s="239"/>
      <c r="C62" s="239"/>
      <c r="D62" s="239"/>
      <c r="E62" s="239"/>
      <c r="F62" s="239"/>
      <c r="G62" s="239"/>
      <c r="H62" s="239"/>
    </row>
    <row r="63" spans="1:8">
      <c r="A63" s="238"/>
      <c r="B63" s="239"/>
      <c r="C63" s="239"/>
      <c r="D63" s="239"/>
      <c r="E63" s="239"/>
      <c r="F63" s="239"/>
      <c r="G63" s="239"/>
      <c r="H63" s="239"/>
    </row>
    <row r="64" spans="1:8">
      <c r="A64" s="238"/>
      <c r="B64" s="239"/>
      <c r="C64" s="239"/>
      <c r="D64" s="239"/>
      <c r="E64" s="239"/>
      <c r="F64" s="239"/>
      <c r="G64" s="239"/>
      <c r="H64" s="239"/>
    </row>
    <row r="65" spans="1:8">
      <c r="A65" s="238"/>
      <c r="B65" s="239"/>
      <c r="C65" s="239"/>
      <c r="D65" s="239"/>
      <c r="E65" s="239"/>
      <c r="F65" s="239"/>
      <c r="G65" s="239"/>
      <c r="H65" s="239"/>
    </row>
    <row r="66" spans="1:8">
      <c r="A66" s="238"/>
      <c r="B66" s="239"/>
      <c r="C66" s="239"/>
      <c r="D66" s="239"/>
      <c r="E66" s="239"/>
      <c r="F66" s="239"/>
      <c r="G66" s="239"/>
      <c r="H66" s="239"/>
    </row>
    <row r="67" spans="1:8">
      <c r="A67" s="238"/>
      <c r="B67" s="239"/>
      <c r="C67" s="239"/>
      <c r="D67" s="239"/>
      <c r="E67" s="239"/>
      <c r="F67" s="239"/>
      <c r="G67" s="239"/>
      <c r="H67" s="239"/>
    </row>
    <row r="68" spans="1:8">
      <c r="A68" s="238"/>
      <c r="B68" s="239"/>
      <c r="C68" s="239"/>
      <c r="D68" s="239"/>
      <c r="E68" s="239"/>
      <c r="F68" s="239"/>
      <c r="G68" s="239"/>
      <c r="H68" s="239"/>
    </row>
    <row r="69" spans="1:8">
      <c r="A69" s="238"/>
      <c r="B69" s="239"/>
      <c r="C69" s="239"/>
      <c r="D69" s="239"/>
      <c r="E69" s="239"/>
      <c r="F69" s="239"/>
      <c r="G69" s="239"/>
      <c r="H69" s="239"/>
    </row>
    <row r="70" spans="1:8">
      <c r="A70" s="238"/>
      <c r="B70" s="239"/>
      <c r="C70" s="239"/>
      <c r="D70" s="239"/>
      <c r="E70" s="239"/>
      <c r="F70" s="239"/>
      <c r="G70" s="239"/>
      <c r="H70" s="239"/>
    </row>
    <row r="71" spans="1:8">
      <c r="A71" s="238"/>
      <c r="B71" s="239"/>
      <c r="C71" s="239"/>
      <c r="D71" s="239"/>
      <c r="E71" s="239"/>
      <c r="F71" s="239"/>
      <c r="G71" s="239"/>
      <c r="H71" s="239"/>
    </row>
    <row r="72" spans="1:8">
      <c r="A72" s="238"/>
      <c r="B72" s="239"/>
      <c r="C72" s="239"/>
      <c r="D72" s="239"/>
      <c r="E72" s="239"/>
      <c r="F72" s="239"/>
      <c r="G72" s="239"/>
      <c r="H72" s="239"/>
    </row>
    <row r="73" spans="1:8">
      <c r="A73" s="238"/>
      <c r="B73" s="239"/>
      <c r="C73" s="239"/>
      <c r="D73" s="239"/>
      <c r="E73" s="239"/>
      <c r="F73" s="239"/>
      <c r="G73" s="239"/>
      <c r="H73" s="239"/>
    </row>
    <row r="74" spans="1:8">
      <c r="A74" s="238"/>
      <c r="B74" s="239"/>
      <c r="C74" s="239"/>
      <c r="D74" s="239"/>
      <c r="E74" s="239"/>
      <c r="F74" s="239"/>
      <c r="G74" s="239"/>
      <c r="H74" s="239"/>
    </row>
    <row r="75" spans="1:8">
      <c r="A75" s="238"/>
      <c r="B75" s="239"/>
      <c r="C75" s="239"/>
      <c r="D75" s="239"/>
      <c r="E75" s="239"/>
      <c r="F75" s="239"/>
      <c r="G75" s="239"/>
      <c r="H75" s="239"/>
    </row>
    <row r="76" spans="1:8">
      <c r="A76" s="238"/>
      <c r="B76" s="239"/>
      <c r="C76" s="239"/>
      <c r="D76" s="239"/>
      <c r="E76" s="239"/>
      <c r="F76" s="239"/>
      <c r="G76" s="239"/>
      <c r="H76" s="239"/>
    </row>
    <row r="77" spans="1:8">
      <c r="A77" s="238"/>
      <c r="B77" s="239"/>
      <c r="C77" s="239"/>
      <c r="D77" s="239"/>
      <c r="E77" s="239"/>
      <c r="F77" s="239"/>
      <c r="G77" s="239"/>
      <c r="H77" s="239"/>
    </row>
    <row r="78" spans="1:8">
      <c r="A78" s="238"/>
      <c r="B78" s="239"/>
      <c r="C78" s="239"/>
      <c r="D78" s="239"/>
      <c r="E78" s="239"/>
      <c r="F78" s="239"/>
      <c r="G78" s="239"/>
      <c r="H78" s="239"/>
    </row>
    <row r="79" spans="1:8">
      <c r="A79" s="238"/>
      <c r="B79" s="239"/>
      <c r="C79" s="239"/>
      <c r="D79" s="239"/>
      <c r="E79" s="239"/>
      <c r="F79" s="239"/>
      <c r="G79" s="239"/>
      <c r="H79" s="239"/>
    </row>
    <row r="80" spans="1:8">
      <c r="A80" s="238"/>
      <c r="B80" s="239"/>
      <c r="C80" s="239"/>
      <c r="D80" s="239"/>
      <c r="E80" s="239"/>
      <c r="F80" s="239"/>
      <c r="G80" s="239"/>
      <c r="H80" s="239"/>
    </row>
    <row r="81" spans="1:8">
      <c r="A81" s="238"/>
      <c r="B81" s="239"/>
      <c r="C81" s="239"/>
      <c r="D81" s="239"/>
      <c r="E81" s="239"/>
      <c r="F81" s="239"/>
      <c r="G81" s="239"/>
      <c r="H81" s="239"/>
    </row>
    <row r="82" spans="1:8">
      <c r="A82" s="238"/>
      <c r="B82" s="239"/>
      <c r="C82" s="239"/>
      <c r="D82" s="239"/>
      <c r="E82" s="239"/>
      <c r="F82" s="239"/>
      <c r="G82" s="239"/>
      <c r="H82" s="239"/>
    </row>
    <row r="83" spans="1:8">
      <c r="A83" s="238"/>
      <c r="B83" s="239"/>
      <c r="C83" s="239"/>
      <c r="D83" s="239"/>
      <c r="E83" s="239"/>
      <c r="F83" s="239"/>
      <c r="G83" s="239"/>
      <c r="H83" s="239"/>
    </row>
    <row r="84" spans="1:8">
      <c r="A84" s="238"/>
      <c r="B84" s="239"/>
      <c r="C84" s="239"/>
      <c r="D84" s="239"/>
      <c r="E84" s="239"/>
      <c r="F84" s="239"/>
      <c r="G84" s="239"/>
      <c r="H84" s="239"/>
    </row>
    <row r="85" spans="1:8">
      <c r="A85" s="238"/>
      <c r="B85" s="239"/>
      <c r="C85" s="239"/>
      <c r="D85" s="239"/>
      <c r="E85" s="239"/>
      <c r="F85" s="239"/>
      <c r="G85" s="239"/>
      <c r="H85" s="239"/>
    </row>
    <row r="86" spans="1:8">
      <c r="A86" s="238"/>
      <c r="B86" s="239"/>
      <c r="C86" s="239"/>
      <c r="D86" s="239"/>
      <c r="E86" s="239"/>
      <c r="F86" s="239"/>
      <c r="G86" s="239"/>
      <c r="H86" s="239"/>
    </row>
    <row r="87" spans="1:8">
      <c r="A87" s="238"/>
      <c r="B87" s="239"/>
      <c r="C87" s="239"/>
      <c r="D87" s="239"/>
      <c r="E87" s="239"/>
      <c r="F87" s="239"/>
      <c r="G87" s="239"/>
      <c r="H87" s="239"/>
    </row>
    <row r="88" spans="1:8">
      <c r="A88" s="238"/>
      <c r="B88" s="239"/>
      <c r="C88" s="239"/>
      <c r="D88" s="239"/>
      <c r="E88" s="239"/>
      <c r="F88" s="239"/>
      <c r="G88" s="239"/>
      <c r="H88" s="239"/>
    </row>
    <row r="89" spans="1:8">
      <c r="A89" s="238"/>
      <c r="B89" s="239"/>
      <c r="C89" s="239"/>
      <c r="D89" s="239"/>
      <c r="E89" s="239"/>
      <c r="F89" s="239"/>
      <c r="G89" s="239"/>
      <c r="H89" s="239"/>
    </row>
    <row r="90" spans="1:8">
      <c r="A90" s="238"/>
      <c r="B90" s="239"/>
      <c r="C90" s="239"/>
      <c r="D90" s="239"/>
      <c r="E90" s="239"/>
      <c r="F90" s="239"/>
      <c r="G90" s="239"/>
      <c r="H90" s="239"/>
    </row>
    <row r="91" spans="1:8">
      <c r="A91" s="238"/>
      <c r="B91" s="239"/>
      <c r="C91" s="239"/>
      <c r="D91" s="239"/>
      <c r="E91" s="239"/>
      <c r="F91" s="239"/>
      <c r="G91" s="239"/>
      <c r="H91" s="239"/>
    </row>
    <row r="92" spans="1:8">
      <c r="A92" s="238"/>
      <c r="B92" s="239"/>
      <c r="C92" s="239"/>
      <c r="D92" s="239"/>
      <c r="E92" s="239"/>
      <c r="F92" s="239"/>
      <c r="G92" s="239"/>
      <c r="H92" s="239"/>
    </row>
    <row r="93" spans="1:8">
      <c r="A93" s="238"/>
      <c r="B93" s="239"/>
      <c r="C93" s="239"/>
      <c r="D93" s="239"/>
      <c r="E93" s="239"/>
      <c r="F93" s="239"/>
      <c r="G93" s="239"/>
      <c r="H93" s="239"/>
    </row>
    <row r="94" spans="1:8">
      <c r="A94" s="238"/>
      <c r="B94" s="239"/>
      <c r="C94" s="239"/>
      <c r="D94" s="239"/>
      <c r="E94" s="239"/>
      <c r="F94" s="239"/>
      <c r="G94" s="239"/>
      <c r="H94" s="239"/>
    </row>
    <row r="95" spans="1:8">
      <c r="A95" s="238"/>
      <c r="B95" s="239"/>
      <c r="C95" s="239"/>
      <c r="D95" s="239"/>
      <c r="E95" s="239"/>
      <c r="F95" s="239"/>
      <c r="G95" s="239"/>
      <c r="H95" s="239"/>
    </row>
  </sheetData>
  <sheetProtection password="C621" sheet="1" objects="1" scenarios="1" selectLockedCells="1"/>
  <protectedRanges>
    <protectedRange sqref="B11 B15 B19 B23 C27 B32 B36 B40 B44" name="Диапазон1"/>
  </protectedRanges>
  <mergeCells count="6">
    <mergeCell ref="A47:H47"/>
    <mergeCell ref="C2:D2"/>
    <mergeCell ref="F2:G2"/>
    <mergeCell ref="A5:H5"/>
    <mergeCell ref="B15:F15"/>
    <mergeCell ref="B32:F32"/>
  </mergeCells>
  <conditionalFormatting sqref="E2:F2 B11 B15:F15 B23 B32:F32 B19 B40 B44 B36 C27 C2 H2 B7">
    <cfRule type="expression" dxfId="9" priority="1" stopIfTrue="1">
      <formula>ISBLANK(B2)</formula>
    </cfRule>
  </conditionalFormatting>
  <dataValidations count="1033">
    <dataValidation type="list" allowBlank="1" showInputMessage="1" showErrorMessage="1" promptTitle="Тип школы" prompt="Укажите тип школы" sqref="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formula1>"начальняя, основная, средняя"</formula1>
    </dataValidation>
    <dataValidation type="list" allowBlank="1" showInputMessage="1" showErrorMessage="1" sqref="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B33 IX33 ST33 ACP33 AML33 AWH33 BGD33 BPZ33 BZV33 CJR33 CTN33 DDJ33 DNF33 DXB33 EGX33 EQT33 FAP33 FKL33 FUH33 GED33 GNZ33 GXV33 HHR33 HRN33 IBJ33 ILF33 IVB33 JEX33 JOT33 JYP33 KIL33 KSH33 LCD33 LLZ33 LVV33 MFR33 MPN33 MZJ33 NJF33 NTB33 OCX33 OMT33 OWP33 PGL33 PQH33 QAD33 QJZ33 QTV33 RDR33 RNN33 RXJ33 SHF33 SRB33 TAX33 TKT33 TUP33 UEL33 UOH33 UYD33 VHZ33 VRV33 WBR33 WLN33 WVJ33 B65569 IX65569 ST65569 ACP65569 AML65569 AWH65569 BGD65569 BPZ65569 BZV65569 CJR65569 CTN65569 DDJ65569 DNF65569 DXB65569 EGX65569 EQT65569 FAP65569 FKL65569 FUH65569 GED65569 GNZ65569 GXV65569 HHR65569 HRN65569 IBJ65569 ILF65569 IVB65569 JEX65569 JOT65569 JYP65569 KIL65569 KSH65569 LCD65569 LLZ65569 LVV65569 MFR65569 MPN65569 MZJ65569 NJF65569 NTB65569 OCX65569 OMT65569 OWP65569 PGL65569 PQH65569 QAD65569 QJZ65569 QTV65569 RDR65569 RNN65569 RXJ65569 SHF65569 SRB65569 TAX65569 TKT65569 TUP65569 UEL65569 UOH65569 UYD65569 VHZ65569 VRV65569 WBR65569 WLN65569 WVJ65569 B131105 IX131105 ST131105 ACP131105 AML131105 AWH131105 BGD131105 BPZ131105 BZV131105 CJR131105 CTN131105 DDJ131105 DNF131105 DXB131105 EGX131105 EQT131105 FAP131105 FKL131105 FUH131105 GED131105 GNZ131105 GXV131105 HHR131105 HRN131105 IBJ131105 ILF131105 IVB131105 JEX131105 JOT131105 JYP131105 KIL131105 KSH131105 LCD131105 LLZ131105 LVV131105 MFR131105 MPN131105 MZJ131105 NJF131105 NTB131105 OCX131105 OMT131105 OWP131105 PGL131105 PQH131105 QAD131105 QJZ131105 QTV131105 RDR131105 RNN131105 RXJ131105 SHF131105 SRB131105 TAX131105 TKT131105 TUP131105 UEL131105 UOH131105 UYD131105 VHZ131105 VRV131105 WBR131105 WLN131105 WVJ131105 B196641 IX196641 ST196641 ACP196641 AML196641 AWH196641 BGD196641 BPZ196641 BZV196641 CJR196641 CTN196641 DDJ196641 DNF196641 DXB196641 EGX196641 EQT196641 FAP196641 FKL196641 FUH196641 GED196641 GNZ196641 GXV196641 HHR196641 HRN196641 IBJ196641 ILF196641 IVB196641 JEX196641 JOT196641 JYP196641 KIL196641 KSH196641 LCD196641 LLZ196641 LVV196641 MFR196641 MPN196641 MZJ196641 NJF196641 NTB196641 OCX196641 OMT196641 OWP196641 PGL196641 PQH196641 QAD196641 QJZ196641 QTV196641 RDR196641 RNN196641 RXJ196641 SHF196641 SRB196641 TAX196641 TKT196641 TUP196641 UEL196641 UOH196641 UYD196641 VHZ196641 VRV196641 WBR196641 WLN196641 WVJ196641 B262177 IX262177 ST262177 ACP262177 AML262177 AWH262177 BGD262177 BPZ262177 BZV262177 CJR262177 CTN262177 DDJ262177 DNF262177 DXB262177 EGX262177 EQT262177 FAP262177 FKL262177 FUH262177 GED262177 GNZ262177 GXV262177 HHR262177 HRN262177 IBJ262177 ILF262177 IVB262177 JEX262177 JOT262177 JYP262177 KIL262177 KSH262177 LCD262177 LLZ262177 LVV262177 MFR262177 MPN262177 MZJ262177 NJF262177 NTB262177 OCX262177 OMT262177 OWP262177 PGL262177 PQH262177 QAD262177 QJZ262177 QTV262177 RDR262177 RNN262177 RXJ262177 SHF262177 SRB262177 TAX262177 TKT262177 TUP262177 UEL262177 UOH262177 UYD262177 VHZ262177 VRV262177 WBR262177 WLN262177 WVJ262177 B327713 IX327713 ST327713 ACP327713 AML327713 AWH327713 BGD327713 BPZ327713 BZV327713 CJR327713 CTN327713 DDJ327713 DNF327713 DXB327713 EGX327713 EQT327713 FAP327713 FKL327713 FUH327713 GED327713 GNZ327713 GXV327713 HHR327713 HRN327713 IBJ327713 ILF327713 IVB327713 JEX327713 JOT327713 JYP327713 KIL327713 KSH327713 LCD327713 LLZ327713 LVV327713 MFR327713 MPN327713 MZJ327713 NJF327713 NTB327713 OCX327713 OMT327713 OWP327713 PGL327713 PQH327713 QAD327713 QJZ327713 QTV327713 RDR327713 RNN327713 RXJ327713 SHF327713 SRB327713 TAX327713 TKT327713 TUP327713 UEL327713 UOH327713 UYD327713 VHZ327713 VRV327713 WBR327713 WLN327713 WVJ327713 B393249 IX393249 ST393249 ACP393249 AML393249 AWH393249 BGD393249 BPZ393249 BZV393249 CJR393249 CTN393249 DDJ393249 DNF393249 DXB393249 EGX393249 EQT393249 FAP393249 FKL393249 FUH393249 GED393249 GNZ393249 GXV393249 HHR393249 HRN393249 IBJ393249 ILF393249 IVB393249 JEX393249 JOT393249 JYP393249 KIL393249 KSH393249 LCD393249 LLZ393249 LVV393249 MFR393249 MPN393249 MZJ393249 NJF393249 NTB393249 OCX393249 OMT393249 OWP393249 PGL393249 PQH393249 QAD393249 QJZ393249 QTV393249 RDR393249 RNN393249 RXJ393249 SHF393249 SRB393249 TAX393249 TKT393249 TUP393249 UEL393249 UOH393249 UYD393249 VHZ393249 VRV393249 WBR393249 WLN393249 WVJ393249 B458785 IX458785 ST458785 ACP458785 AML458785 AWH458785 BGD458785 BPZ458785 BZV458785 CJR458785 CTN458785 DDJ458785 DNF458785 DXB458785 EGX458785 EQT458785 FAP458785 FKL458785 FUH458785 GED458785 GNZ458785 GXV458785 HHR458785 HRN458785 IBJ458785 ILF458785 IVB458785 JEX458785 JOT458785 JYP458785 KIL458785 KSH458785 LCD458785 LLZ458785 LVV458785 MFR458785 MPN458785 MZJ458785 NJF458785 NTB458785 OCX458785 OMT458785 OWP458785 PGL458785 PQH458785 QAD458785 QJZ458785 QTV458785 RDR458785 RNN458785 RXJ458785 SHF458785 SRB458785 TAX458785 TKT458785 TUP458785 UEL458785 UOH458785 UYD458785 VHZ458785 VRV458785 WBR458785 WLN458785 WVJ458785 B524321 IX524321 ST524321 ACP524321 AML524321 AWH524321 BGD524321 BPZ524321 BZV524321 CJR524321 CTN524321 DDJ524321 DNF524321 DXB524321 EGX524321 EQT524321 FAP524321 FKL524321 FUH524321 GED524321 GNZ524321 GXV524321 HHR524321 HRN524321 IBJ524321 ILF524321 IVB524321 JEX524321 JOT524321 JYP524321 KIL524321 KSH524321 LCD524321 LLZ524321 LVV524321 MFR524321 MPN524321 MZJ524321 NJF524321 NTB524321 OCX524321 OMT524321 OWP524321 PGL524321 PQH524321 QAD524321 QJZ524321 QTV524321 RDR524321 RNN524321 RXJ524321 SHF524321 SRB524321 TAX524321 TKT524321 TUP524321 UEL524321 UOH524321 UYD524321 VHZ524321 VRV524321 WBR524321 WLN524321 WVJ524321 B589857 IX589857 ST589857 ACP589857 AML589857 AWH589857 BGD589857 BPZ589857 BZV589857 CJR589857 CTN589857 DDJ589857 DNF589857 DXB589857 EGX589857 EQT589857 FAP589857 FKL589857 FUH589857 GED589857 GNZ589857 GXV589857 HHR589857 HRN589857 IBJ589857 ILF589857 IVB589857 JEX589857 JOT589857 JYP589857 KIL589857 KSH589857 LCD589857 LLZ589857 LVV589857 MFR589857 MPN589857 MZJ589857 NJF589857 NTB589857 OCX589857 OMT589857 OWP589857 PGL589857 PQH589857 QAD589857 QJZ589857 QTV589857 RDR589857 RNN589857 RXJ589857 SHF589857 SRB589857 TAX589857 TKT589857 TUP589857 UEL589857 UOH589857 UYD589857 VHZ589857 VRV589857 WBR589857 WLN589857 WVJ589857 B655393 IX655393 ST655393 ACP655393 AML655393 AWH655393 BGD655393 BPZ655393 BZV655393 CJR655393 CTN655393 DDJ655393 DNF655393 DXB655393 EGX655393 EQT655393 FAP655393 FKL655393 FUH655393 GED655393 GNZ655393 GXV655393 HHR655393 HRN655393 IBJ655393 ILF655393 IVB655393 JEX655393 JOT655393 JYP655393 KIL655393 KSH655393 LCD655393 LLZ655393 LVV655393 MFR655393 MPN655393 MZJ655393 NJF655393 NTB655393 OCX655393 OMT655393 OWP655393 PGL655393 PQH655393 QAD655393 QJZ655393 QTV655393 RDR655393 RNN655393 RXJ655393 SHF655393 SRB655393 TAX655393 TKT655393 TUP655393 UEL655393 UOH655393 UYD655393 VHZ655393 VRV655393 WBR655393 WLN655393 WVJ655393 B720929 IX720929 ST720929 ACP720929 AML720929 AWH720929 BGD720929 BPZ720929 BZV720929 CJR720929 CTN720929 DDJ720929 DNF720929 DXB720929 EGX720929 EQT720929 FAP720929 FKL720929 FUH720929 GED720929 GNZ720929 GXV720929 HHR720929 HRN720929 IBJ720929 ILF720929 IVB720929 JEX720929 JOT720929 JYP720929 KIL720929 KSH720929 LCD720929 LLZ720929 LVV720929 MFR720929 MPN720929 MZJ720929 NJF720929 NTB720929 OCX720929 OMT720929 OWP720929 PGL720929 PQH720929 QAD720929 QJZ720929 QTV720929 RDR720929 RNN720929 RXJ720929 SHF720929 SRB720929 TAX720929 TKT720929 TUP720929 UEL720929 UOH720929 UYD720929 VHZ720929 VRV720929 WBR720929 WLN720929 WVJ720929 B786465 IX786465 ST786465 ACP786465 AML786465 AWH786465 BGD786465 BPZ786465 BZV786465 CJR786465 CTN786465 DDJ786465 DNF786465 DXB786465 EGX786465 EQT786465 FAP786465 FKL786465 FUH786465 GED786465 GNZ786465 GXV786465 HHR786465 HRN786465 IBJ786465 ILF786465 IVB786465 JEX786465 JOT786465 JYP786465 KIL786465 KSH786465 LCD786465 LLZ786465 LVV786465 MFR786465 MPN786465 MZJ786465 NJF786465 NTB786465 OCX786465 OMT786465 OWP786465 PGL786465 PQH786465 QAD786465 QJZ786465 QTV786465 RDR786465 RNN786465 RXJ786465 SHF786465 SRB786465 TAX786465 TKT786465 TUP786465 UEL786465 UOH786465 UYD786465 VHZ786465 VRV786465 WBR786465 WLN786465 WVJ786465 B852001 IX852001 ST852001 ACP852001 AML852001 AWH852001 BGD852001 BPZ852001 BZV852001 CJR852001 CTN852001 DDJ852001 DNF852001 DXB852001 EGX852001 EQT852001 FAP852001 FKL852001 FUH852001 GED852001 GNZ852001 GXV852001 HHR852001 HRN852001 IBJ852001 ILF852001 IVB852001 JEX852001 JOT852001 JYP852001 KIL852001 KSH852001 LCD852001 LLZ852001 LVV852001 MFR852001 MPN852001 MZJ852001 NJF852001 NTB852001 OCX852001 OMT852001 OWP852001 PGL852001 PQH852001 QAD852001 QJZ852001 QTV852001 RDR852001 RNN852001 RXJ852001 SHF852001 SRB852001 TAX852001 TKT852001 TUP852001 UEL852001 UOH852001 UYD852001 VHZ852001 VRV852001 WBR852001 WLN852001 WVJ852001 B917537 IX917537 ST917537 ACP917537 AML917537 AWH917537 BGD917537 BPZ917537 BZV917537 CJR917537 CTN917537 DDJ917537 DNF917537 DXB917537 EGX917537 EQT917537 FAP917537 FKL917537 FUH917537 GED917537 GNZ917537 GXV917537 HHR917537 HRN917537 IBJ917537 ILF917537 IVB917537 JEX917537 JOT917537 JYP917537 KIL917537 KSH917537 LCD917537 LLZ917537 LVV917537 MFR917537 MPN917537 MZJ917537 NJF917537 NTB917537 OCX917537 OMT917537 OWP917537 PGL917537 PQH917537 QAD917537 QJZ917537 QTV917537 RDR917537 RNN917537 RXJ917537 SHF917537 SRB917537 TAX917537 TKT917537 TUP917537 UEL917537 UOH917537 UYD917537 VHZ917537 VRV917537 WBR917537 WLN917537 WVJ917537 B983073 IX983073 ST983073 ACP983073 AML983073 AWH983073 BGD983073 BPZ983073 BZV983073 CJR983073 CTN983073 DDJ983073 DNF983073 DXB983073 EGX983073 EQT983073 FAP983073 FKL983073 FUH983073 GED983073 GNZ983073 GXV983073 HHR983073 HRN983073 IBJ983073 ILF983073 IVB983073 JEX983073 JOT983073 JYP983073 KIL983073 KSH983073 LCD983073 LLZ983073 LVV983073 MFR983073 MPN983073 MZJ983073 NJF983073 NTB983073 OCX983073 OMT983073 OWP983073 PGL983073 PQH983073 QAD983073 QJZ983073 QTV983073 RDR983073 RNN983073 RXJ983073 SHF983073 SRB983073 TAX983073 TKT983073 TUP983073 UEL983073 UOH983073 UYD983073 VHZ983073 VRV983073 WBR983073 WLN983073 WVJ983073 B16 IX16 ST16 ACP16 AML16 AWH16 BGD16 BPZ16 BZV16 CJR16 CTN16 DDJ16 DNF16 DXB16 EGX16 EQT16 FAP16 FKL16 FUH16 GED16 GNZ16 GXV16 HHR16 HRN16 IBJ16 ILF16 IVB16 JEX16 JOT16 JYP16 KIL16 KSH16 LCD16 LLZ16 LVV16 MFR16 MPN16 MZJ16 NJF16 NTB16 OCX16 OMT16 OWP16 PGL16 PQH16 QAD16 QJZ16 QTV16 RDR16 RNN16 RXJ16 SHF16 SRB16 TAX16 TKT16 TUP16 UEL16 UOH16 UYD16 VHZ16 VRV16 WBR16 WLN16 WVJ16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formula1>#REF!</formula1>
    </dataValidation>
    <dataValidation type="whole" allowBlank="1" showInputMessage="1" showErrorMessage="1" promptTitle="Продолжительность урока" prompt="Введите продолжительность урока в минутах" sqref="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formula1>1</formula1>
      <formula2>50</formula2>
    </dataValidation>
    <dataValidation allowBlank="1" showInputMessage="1" showErrorMessage="1" promptTitle="Ваш стаж" prompt="Введите стаж Вашей педагогической деятельности" sqref="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dataValidation type="whole" allowBlank="1" showInputMessage="1" showErrorMessage="1" promptTitle="Ваш возраст" prompt="Введите Ваш возраст (число полных лет)" sqref="B36 IX36 ST36 ACP36 AML36 AWH36 BGD36 BPZ36 BZV36 CJR36 CTN36 DDJ36 DNF36 DXB36 EGX36 EQT36 FAP36 FKL36 FUH36 GED36 GNZ36 GXV36 HHR36 HRN36 IBJ36 ILF36 IVB36 JEX36 JOT36 JYP36 KIL36 KSH36 LCD36 LLZ36 LVV36 MFR36 MPN36 MZJ36 NJF36 NTB36 OCX36 OMT36 OWP36 PGL36 PQH36 QAD36 QJZ36 QTV36 RDR36 RNN36 RXJ36 SHF36 SRB36 TAX36 TKT36 TUP36 UEL36 UOH36 UYD36 VHZ36 VRV36 WBR36 WLN36 WVJ36 B65572 IX65572 ST65572 ACP65572 AML65572 AWH65572 BGD65572 BPZ65572 BZV65572 CJR65572 CTN65572 DDJ65572 DNF65572 DXB65572 EGX65572 EQT65572 FAP65572 FKL65572 FUH65572 GED65572 GNZ65572 GXV65572 HHR65572 HRN65572 IBJ65572 ILF65572 IVB65572 JEX65572 JOT65572 JYP65572 KIL65572 KSH65572 LCD65572 LLZ65572 LVV65572 MFR65572 MPN65572 MZJ65572 NJF65572 NTB65572 OCX65572 OMT65572 OWP65572 PGL65572 PQH65572 QAD65572 QJZ65572 QTV65572 RDR65572 RNN65572 RXJ65572 SHF65572 SRB65572 TAX65572 TKT65572 TUP65572 UEL65572 UOH65572 UYD65572 VHZ65572 VRV65572 WBR65572 WLN65572 WVJ65572 B131108 IX131108 ST131108 ACP131108 AML131108 AWH131108 BGD131108 BPZ131108 BZV131108 CJR131108 CTN131108 DDJ131108 DNF131108 DXB131108 EGX131108 EQT131108 FAP131108 FKL131108 FUH131108 GED131108 GNZ131108 GXV131108 HHR131108 HRN131108 IBJ131108 ILF131108 IVB131108 JEX131108 JOT131108 JYP131108 KIL131108 KSH131108 LCD131108 LLZ131108 LVV131108 MFR131108 MPN131108 MZJ131108 NJF131108 NTB131108 OCX131108 OMT131108 OWP131108 PGL131108 PQH131108 QAD131108 QJZ131108 QTV131108 RDR131108 RNN131108 RXJ131108 SHF131108 SRB131108 TAX131108 TKT131108 TUP131108 UEL131108 UOH131108 UYD131108 VHZ131108 VRV131108 WBR131108 WLN131108 WVJ131108 B196644 IX196644 ST196644 ACP196644 AML196644 AWH196644 BGD196644 BPZ196644 BZV196644 CJR196644 CTN196644 DDJ196644 DNF196644 DXB196644 EGX196644 EQT196644 FAP196644 FKL196644 FUH196644 GED196644 GNZ196644 GXV196644 HHR196644 HRN196644 IBJ196644 ILF196644 IVB196644 JEX196644 JOT196644 JYP196644 KIL196644 KSH196644 LCD196644 LLZ196644 LVV196644 MFR196644 MPN196644 MZJ196644 NJF196644 NTB196644 OCX196644 OMT196644 OWP196644 PGL196644 PQH196644 QAD196644 QJZ196644 QTV196644 RDR196644 RNN196644 RXJ196644 SHF196644 SRB196644 TAX196644 TKT196644 TUP196644 UEL196644 UOH196644 UYD196644 VHZ196644 VRV196644 WBR196644 WLN196644 WVJ196644 B262180 IX262180 ST262180 ACP262180 AML262180 AWH262180 BGD262180 BPZ262180 BZV262180 CJR262180 CTN262180 DDJ262180 DNF262180 DXB262180 EGX262180 EQT262180 FAP262180 FKL262180 FUH262180 GED262180 GNZ262180 GXV262180 HHR262180 HRN262180 IBJ262180 ILF262180 IVB262180 JEX262180 JOT262180 JYP262180 KIL262180 KSH262180 LCD262180 LLZ262180 LVV262180 MFR262180 MPN262180 MZJ262180 NJF262180 NTB262180 OCX262180 OMT262180 OWP262180 PGL262180 PQH262180 QAD262180 QJZ262180 QTV262180 RDR262180 RNN262180 RXJ262180 SHF262180 SRB262180 TAX262180 TKT262180 TUP262180 UEL262180 UOH262180 UYD262180 VHZ262180 VRV262180 WBR262180 WLN262180 WVJ262180 B327716 IX327716 ST327716 ACP327716 AML327716 AWH327716 BGD327716 BPZ327716 BZV327716 CJR327716 CTN327716 DDJ327716 DNF327716 DXB327716 EGX327716 EQT327716 FAP327716 FKL327716 FUH327716 GED327716 GNZ327716 GXV327716 HHR327716 HRN327716 IBJ327716 ILF327716 IVB327716 JEX327716 JOT327716 JYP327716 KIL327716 KSH327716 LCD327716 LLZ327716 LVV327716 MFR327716 MPN327716 MZJ327716 NJF327716 NTB327716 OCX327716 OMT327716 OWP327716 PGL327716 PQH327716 QAD327716 QJZ327716 QTV327716 RDR327716 RNN327716 RXJ327716 SHF327716 SRB327716 TAX327716 TKT327716 TUP327716 UEL327716 UOH327716 UYD327716 VHZ327716 VRV327716 WBR327716 WLN327716 WVJ327716 B393252 IX393252 ST393252 ACP393252 AML393252 AWH393252 BGD393252 BPZ393252 BZV393252 CJR393252 CTN393252 DDJ393252 DNF393252 DXB393252 EGX393252 EQT393252 FAP393252 FKL393252 FUH393252 GED393252 GNZ393252 GXV393252 HHR393252 HRN393252 IBJ393252 ILF393252 IVB393252 JEX393252 JOT393252 JYP393252 KIL393252 KSH393252 LCD393252 LLZ393252 LVV393252 MFR393252 MPN393252 MZJ393252 NJF393252 NTB393252 OCX393252 OMT393252 OWP393252 PGL393252 PQH393252 QAD393252 QJZ393252 QTV393252 RDR393252 RNN393252 RXJ393252 SHF393252 SRB393252 TAX393252 TKT393252 TUP393252 UEL393252 UOH393252 UYD393252 VHZ393252 VRV393252 WBR393252 WLN393252 WVJ393252 B458788 IX458788 ST458788 ACP458788 AML458788 AWH458788 BGD458788 BPZ458788 BZV458788 CJR458788 CTN458788 DDJ458788 DNF458788 DXB458788 EGX458788 EQT458788 FAP458788 FKL458788 FUH458788 GED458788 GNZ458788 GXV458788 HHR458788 HRN458788 IBJ458788 ILF458788 IVB458788 JEX458788 JOT458788 JYP458788 KIL458788 KSH458788 LCD458788 LLZ458788 LVV458788 MFR458788 MPN458788 MZJ458788 NJF458788 NTB458788 OCX458788 OMT458788 OWP458788 PGL458788 PQH458788 QAD458788 QJZ458788 QTV458788 RDR458788 RNN458788 RXJ458788 SHF458788 SRB458788 TAX458788 TKT458788 TUP458788 UEL458788 UOH458788 UYD458788 VHZ458788 VRV458788 WBR458788 WLN458788 WVJ458788 B524324 IX524324 ST524324 ACP524324 AML524324 AWH524324 BGD524324 BPZ524324 BZV524324 CJR524324 CTN524324 DDJ524324 DNF524324 DXB524324 EGX524324 EQT524324 FAP524324 FKL524324 FUH524324 GED524324 GNZ524324 GXV524324 HHR524324 HRN524324 IBJ524324 ILF524324 IVB524324 JEX524324 JOT524324 JYP524324 KIL524324 KSH524324 LCD524324 LLZ524324 LVV524324 MFR524324 MPN524324 MZJ524324 NJF524324 NTB524324 OCX524324 OMT524324 OWP524324 PGL524324 PQH524324 QAD524324 QJZ524324 QTV524324 RDR524324 RNN524324 RXJ524324 SHF524324 SRB524324 TAX524324 TKT524324 TUP524324 UEL524324 UOH524324 UYD524324 VHZ524324 VRV524324 WBR524324 WLN524324 WVJ524324 B589860 IX589860 ST589860 ACP589860 AML589860 AWH589860 BGD589860 BPZ589860 BZV589860 CJR589860 CTN589860 DDJ589860 DNF589860 DXB589860 EGX589860 EQT589860 FAP589860 FKL589860 FUH589860 GED589860 GNZ589860 GXV589860 HHR589860 HRN589860 IBJ589860 ILF589860 IVB589860 JEX589860 JOT589860 JYP589860 KIL589860 KSH589860 LCD589860 LLZ589860 LVV589860 MFR589860 MPN589860 MZJ589860 NJF589860 NTB589860 OCX589860 OMT589860 OWP589860 PGL589860 PQH589860 QAD589860 QJZ589860 QTV589860 RDR589860 RNN589860 RXJ589860 SHF589860 SRB589860 TAX589860 TKT589860 TUP589860 UEL589860 UOH589860 UYD589860 VHZ589860 VRV589860 WBR589860 WLN589860 WVJ589860 B655396 IX655396 ST655396 ACP655396 AML655396 AWH655396 BGD655396 BPZ655396 BZV655396 CJR655396 CTN655396 DDJ655396 DNF655396 DXB655396 EGX655396 EQT655396 FAP655396 FKL655396 FUH655396 GED655396 GNZ655396 GXV655396 HHR655396 HRN655396 IBJ655396 ILF655396 IVB655396 JEX655396 JOT655396 JYP655396 KIL655396 KSH655396 LCD655396 LLZ655396 LVV655396 MFR655396 MPN655396 MZJ655396 NJF655396 NTB655396 OCX655396 OMT655396 OWP655396 PGL655396 PQH655396 QAD655396 QJZ655396 QTV655396 RDR655396 RNN655396 RXJ655396 SHF655396 SRB655396 TAX655396 TKT655396 TUP655396 UEL655396 UOH655396 UYD655396 VHZ655396 VRV655396 WBR655396 WLN655396 WVJ655396 B720932 IX720932 ST720932 ACP720932 AML720932 AWH720932 BGD720932 BPZ720932 BZV720932 CJR720932 CTN720932 DDJ720932 DNF720932 DXB720932 EGX720932 EQT720932 FAP720932 FKL720932 FUH720932 GED720932 GNZ720932 GXV720932 HHR720932 HRN720932 IBJ720932 ILF720932 IVB720932 JEX720932 JOT720932 JYP720932 KIL720932 KSH720932 LCD720932 LLZ720932 LVV720932 MFR720932 MPN720932 MZJ720932 NJF720932 NTB720932 OCX720932 OMT720932 OWP720932 PGL720932 PQH720932 QAD720932 QJZ720932 QTV720932 RDR720932 RNN720932 RXJ720932 SHF720932 SRB720932 TAX720932 TKT720932 TUP720932 UEL720932 UOH720932 UYD720932 VHZ720932 VRV720932 WBR720932 WLN720932 WVJ720932 B786468 IX786468 ST786468 ACP786468 AML786468 AWH786468 BGD786468 BPZ786468 BZV786468 CJR786468 CTN786468 DDJ786468 DNF786468 DXB786468 EGX786468 EQT786468 FAP786468 FKL786468 FUH786468 GED786468 GNZ786468 GXV786468 HHR786468 HRN786468 IBJ786468 ILF786468 IVB786468 JEX786468 JOT786468 JYP786468 KIL786468 KSH786468 LCD786468 LLZ786468 LVV786468 MFR786468 MPN786468 MZJ786468 NJF786468 NTB786468 OCX786468 OMT786468 OWP786468 PGL786468 PQH786468 QAD786468 QJZ786468 QTV786468 RDR786468 RNN786468 RXJ786468 SHF786468 SRB786468 TAX786468 TKT786468 TUP786468 UEL786468 UOH786468 UYD786468 VHZ786468 VRV786468 WBR786468 WLN786468 WVJ786468 B852004 IX852004 ST852004 ACP852004 AML852004 AWH852004 BGD852004 BPZ852004 BZV852004 CJR852004 CTN852004 DDJ852004 DNF852004 DXB852004 EGX852004 EQT852004 FAP852004 FKL852004 FUH852004 GED852004 GNZ852004 GXV852004 HHR852004 HRN852004 IBJ852004 ILF852004 IVB852004 JEX852004 JOT852004 JYP852004 KIL852004 KSH852004 LCD852004 LLZ852004 LVV852004 MFR852004 MPN852004 MZJ852004 NJF852004 NTB852004 OCX852004 OMT852004 OWP852004 PGL852004 PQH852004 QAD852004 QJZ852004 QTV852004 RDR852004 RNN852004 RXJ852004 SHF852004 SRB852004 TAX852004 TKT852004 TUP852004 UEL852004 UOH852004 UYD852004 VHZ852004 VRV852004 WBR852004 WLN852004 WVJ852004 B917540 IX917540 ST917540 ACP917540 AML917540 AWH917540 BGD917540 BPZ917540 BZV917540 CJR917540 CTN917540 DDJ917540 DNF917540 DXB917540 EGX917540 EQT917540 FAP917540 FKL917540 FUH917540 GED917540 GNZ917540 GXV917540 HHR917540 HRN917540 IBJ917540 ILF917540 IVB917540 JEX917540 JOT917540 JYP917540 KIL917540 KSH917540 LCD917540 LLZ917540 LVV917540 MFR917540 MPN917540 MZJ917540 NJF917540 NTB917540 OCX917540 OMT917540 OWP917540 PGL917540 PQH917540 QAD917540 QJZ917540 QTV917540 RDR917540 RNN917540 RXJ917540 SHF917540 SRB917540 TAX917540 TKT917540 TUP917540 UEL917540 UOH917540 UYD917540 VHZ917540 VRV917540 WBR917540 WLN917540 WVJ917540 B983076 IX983076 ST983076 ACP983076 AML983076 AWH983076 BGD983076 BPZ983076 BZV983076 CJR983076 CTN983076 DDJ983076 DNF983076 DXB983076 EGX983076 EQT983076 FAP983076 FKL983076 FUH983076 GED983076 GNZ983076 GXV983076 HHR983076 HRN983076 IBJ983076 ILF983076 IVB983076 JEX983076 JOT983076 JYP983076 KIL983076 KSH983076 LCD983076 LLZ983076 LVV983076 MFR983076 MPN983076 MZJ983076 NJF983076 NTB983076 OCX983076 OMT983076 OWP983076 PGL983076 PQH983076 QAD983076 QJZ983076 QTV983076 RDR983076 RNN983076 RXJ983076 SHF983076 SRB983076 TAX983076 TKT983076 TUP983076 UEL983076 UOH983076 UYD983076 VHZ983076 VRV983076 WBR983076 WLN983076 WVJ983076">
      <formula1>15</formula1>
      <formula2>100</formula2>
    </dataValidation>
    <dataValidation type="list" allowBlank="1" showInputMessage="1" showErrorMessage="1" promptTitle="Ваша категория" prompt="Высшая, Первая, Вторая, Соответствие должности; Не имею" sqref="WVJ983080 IX40 ST40 ACP40 AML40 AWH40 BGD40 BPZ40 BZV40 CJR40 CTN40 DDJ40 DNF40 DXB40 EGX40 EQT40 FAP40 FKL40 FUH40 GED40 GNZ40 GXV40 HHR40 HRN40 IBJ40 ILF40 IVB40 JEX40 JOT40 JYP40 KIL40 KSH40 LCD40 LLZ40 LVV40 MFR40 MPN40 MZJ40 NJF40 NTB40 OCX40 OMT40 OWP40 PGL40 PQH40 QAD40 QJZ40 QTV40 RDR40 RNN40 RXJ40 SHF40 SRB40 TAX40 TKT40 TUP40 UEL40 UOH40 UYD40 VHZ40 VRV40 WBR40 WLN40 WVJ40 B65576 IX65576 ST65576 ACP65576 AML65576 AWH65576 BGD65576 BPZ65576 BZV65576 CJR65576 CTN65576 DDJ65576 DNF65576 DXB65576 EGX65576 EQT65576 FAP65576 FKL65576 FUH65576 GED65576 GNZ65576 GXV65576 HHR65576 HRN65576 IBJ65576 ILF65576 IVB65576 JEX65576 JOT65576 JYP65576 KIL65576 KSH65576 LCD65576 LLZ65576 LVV65576 MFR65576 MPN65576 MZJ65576 NJF65576 NTB65576 OCX65576 OMT65576 OWP65576 PGL65576 PQH65576 QAD65576 QJZ65576 QTV65576 RDR65576 RNN65576 RXJ65576 SHF65576 SRB65576 TAX65576 TKT65576 TUP65576 UEL65576 UOH65576 UYD65576 VHZ65576 VRV65576 WBR65576 WLN65576 WVJ65576 B131112 IX131112 ST131112 ACP131112 AML131112 AWH131112 BGD131112 BPZ131112 BZV131112 CJR131112 CTN131112 DDJ131112 DNF131112 DXB131112 EGX131112 EQT131112 FAP131112 FKL131112 FUH131112 GED131112 GNZ131112 GXV131112 HHR131112 HRN131112 IBJ131112 ILF131112 IVB131112 JEX131112 JOT131112 JYP131112 KIL131112 KSH131112 LCD131112 LLZ131112 LVV131112 MFR131112 MPN131112 MZJ131112 NJF131112 NTB131112 OCX131112 OMT131112 OWP131112 PGL131112 PQH131112 QAD131112 QJZ131112 QTV131112 RDR131112 RNN131112 RXJ131112 SHF131112 SRB131112 TAX131112 TKT131112 TUP131112 UEL131112 UOH131112 UYD131112 VHZ131112 VRV131112 WBR131112 WLN131112 WVJ131112 B196648 IX196648 ST196648 ACP196648 AML196648 AWH196648 BGD196648 BPZ196648 BZV196648 CJR196648 CTN196648 DDJ196648 DNF196648 DXB196648 EGX196648 EQT196648 FAP196648 FKL196648 FUH196648 GED196648 GNZ196648 GXV196648 HHR196648 HRN196648 IBJ196648 ILF196648 IVB196648 JEX196648 JOT196648 JYP196648 KIL196648 KSH196648 LCD196648 LLZ196648 LVV196648 MFR196648 MPN196648 MZJ196648 NJF196648 NTB196648 OCX196648 OMT196648 OWP196648 PGL196648 PQH196648 QAD196648 QJZ196648 QTV196648 RDR196648 RNN196648 RXJ196648 SHF196648 SRB196648 TAX196648 TKT196648 TUP196648 UEL196648 UOH196648 UYD196648 VHZ196648 VRV196648 WBR196648 WLN196648 WVJ196648 B262184 IX262184 ST262184 ACP262184 AML262184 AWH262184 BGD262184 BPZ262184 BZV262184 CJR262184 CTN262184 DDJ262184 DNF262184 DXB262184 EGX262184 EQT262184 FAP262184 FKL262184 FUH262184 GED262184 GNZ262184 GXV262184 HHR262184 HRN262184 IBJ262184 ILF262184 IVB262184 JEX262184 JOT262184 JYP262184 KIL262184 KSH262184 LCD262184 LLZ262184 LVV262184 MFR262184 MPN262184 MZJ262184 NJF262184 NTB262184 OCX262184 OMT262184 OWP262184 PGL262184 PQH262184 QAD262184 QJZ262184 QTV262184 RDR262184 RNN262184 RXJ262184 SHF262184 SRB262184 TAX262184 TKT262184 TUP262184 UEL262184 UOH262184 UYD262184 VHZ262184 VRV262184 WBR262184 WLN262184 WVJ262184 B327720 IX327720 ST327720 ACP327720 AML327720 AWH327720 BGD327720 BPZ327720 BZV327720 CJR327720 CTN327720 DDJ327720 DNF327720 DXB327720 EGX327720 EQT327720 FAP327720 FKL327720 FUH327720 GED327720 GNZ327720 GXV327720 HHR327720 HRN327720 IBJ327720 ILF327720 IVB327720 JEX327720 JOT327720 JYP327720 KIL327720 KSH327720 LCD327720 LLZ327720 LVV327720 MFR327720 MPN327720 MZJ327720 NJF327720 NTB327720 OCX327720 OMT327720 OWP327720 PGL327720 PQH327720 QAD327720 QJZ327720 QTV327720 RDR327720 RNN327720 RXJ327720 SHF327720 SRB327720 TAX327720 TKT327720 TUP327720 UEL327720 UOH327720 UYD327720 VHZ327720 VRV327720 WBR327720 WLN327720 WVJ327720 B393256 IX393256 ST393256 ACP393256 AML393256 AWH393256 BGD393256 BPZ393256 BZV393256 CJR393256 CTN393256 DDJ393256 DNF393256 DXB393256 EGX393256 EQT393256 FAP393256 FKL393256 FUH393256 GED393256 GNZ393256 GXV393256 HHR393256 HRN393256 IBJ393256 ILF393256 IVB393256 JEX393256 JOT393256 JYP393256 KIL393256 KSH393256 LCD393256 LLZ393256 LVV393256 MFR393256 MPN393256 MZJ393256 NJF393256 NTB393256 OCX393256 OMT393256 OWP393256 PGL393256 PQH393256 QAD393256 QJZ393256 QTV393256 RDR393256 RNN393256 RXJ393256 SHF393256 SRB393256 TAX393256 TKT393256 TUP393256 UEL393256 UOH393256 UYD393256 VHZ393256 VRV393256 WBR393256 WLN393256 WVJ393256 B458792 IX458792 ST458792 ACP458792 AML458792 AWH458792 BGD458792 BPZ458792 BZV458792 CJR458792 CTN458792 DDJ458792 DNF458792 DXB458792 EGX458792 EQT458792 FAP458792 FKL458792 FUH458792 GED458792 GNZ458792 GXV458792 HHR458792 HRN458792 IBJ458792 ILF458792 IVB458792 JEX458792 JOT458792 JYP458792 KIL458792 KSH458792 LCD458792 LLZ458792 LVV458792 MFR458792 MPN458792 MZJ458792 NJF458792 NTB458792 OCX458792 OMT458792 OWP458792 PGL458792 PQH458792 QAD458792 QJZ458792 QTV458792 RDR458792 RNN458792 RXJ458792 SHF458792 SRB458792 TAX458792 TKT458792 TUP458792 UEL458792 UOH458792 UYD458792 VHZ458792 VRV458792 WBR458792 WLN458792 WVJ458792 B524328 IX524328 ST524328 ACP524328 AML524328 AWH524328 BGD524328 BPZ524328 BZV524328 CJR524328 CTN524328 DDJ524328 DNF524328 DXB524328 EGX524328 EQT524328 FAP524328 FKL524328 FUH524328 GED524328 GNZ524328 GXV524328 HHR524328 HRN524328 IBJ524328 ILF524328 IVB524328 JEX524328 JOT524328 JYP524328 KIL524328 KSH524328 LCD524328 LLZ524328 LVV524328 MFR524328 MPN524328 MZJ524328 NJF524328 NTB524328 OCX524328 OMT524328 OWP524328 PGL524328 PQH524328 QAD524328 QJZ524328 QTV524328 RDR524328 RNN524328 RXJ524328 SHF524328 SRB524328 TAX524328 TKT524328 TUP524328 UEL524328 UOH524328 UYD524328 VHZ524328 VRV524328 WBR524328 WLN524328 WVJ524328 B589864 IX589864 ST589864 ACP589864 AML589864 AWH589864 BGD589864 BPZ589864 BZV589864 CJR589864 CTN589864 DDJ589864 DNF589864 DXB589864 EGX589864 EQT589864 FAP589864 FKL589864 FUH589864 GED589864 GNZ589864 GXV589864 HHR589864 HRN589864 IBJ589864 ILF589864 IVB589864 JEX589864 JOT589864 JYP589864 KIL589864 KSH589864 LCD589864 LLZ589864 LVV589864 MFR589864 MPN589864 MZJ589864 NJF589864 NTB589864 OCX589864 OMT589864 OWP589864 PGL589864 PQH589864 QAD589864 QJZ589864 QTV589864 RDR589864 RNN589864 RXJ589864 SHF589864 SRB589864 TAX589864 TKT589864 TUP589864 UEL589864 UOH589864 UYD589864 VHZ589864 VRV589864 WBR589864 WLN589864 WVJ589864 B655400 IX655400 ST655400 ACP655400 AML655400 AWH655400 BGD655400 BPZ655400 BZV655400 CJR655400 CTN655400 DDJ655400 DNF655400 DXB655400 EGX655400 EQT655400 FAP655400 FKL655400 FUH655400 GED655400 GNZ655400 GXV655400 HHR655400 HRN655400 IBJ655400 ILF655400 IVB655400 JEX655400 JOT655400 JYP655400 KIL655400 KSH655400 LCD655400 LLZ655400 LVV655400 MFR655400 MPN655400 MZJ655400 NJF655400 NTB655400 OCX655400 OMT655400 OWP655400 PGL655400 PQH655400 QAD655400 QJZ655400 QTV655400 RDR655400 RNN655400 RXJ655400 SHF655400 SRB655400 TAX655400 TKT655400 TUP655400 UEL655400 UOH655400 UYD655400 VHZ655400 VRV655400 WBR655400 WLN655400 WVJ655400 B720936 IX720936 ST720936 ACP720936 AML720936 AWH720936 BGD720936 BPZ720936 BZV720936 CJR720936 CTN720936 DDJ720936 DNF720936 DXB720936 EGX720936 EQT720936 FAP720936 FKL720936 FUH720936 GED720936 GNZ720936 GXV720936 HHR720936 HRN720936 IBJ720936 ILF720936 IVB720936 JEX720936 JOT720936 JYP720936 KIL720936 KSH720936 LCD720936 LLZ720936 LVV720936 MFR720936 MPN720936 MZJ720936 NJF720936 NTB720936 OCX720936 OMT720936 OWP720936 PGL720936 PQH720936 QAD720936 QJZ720936 QTV720936 RDR720936 RNN720936 RXJ720936 SHF720936 SRB720936 TAX720936 TKT720936 TUP720936 UEL720936 UOH720936 UYD720936 VHZ720936 VRV720936 WBR720936 WLN720936 WVJ720936 B786472 IX786472 ST786472 ACP786472 AML786472 AWH786472 BGD786472 BPZ786472 BZV786472 CJR786472 CTN786472 DDJ786472 DNF786472 DXB786472 EGX786472 EQT786472 FAP786472 FKL786472 FUH786472 GED786472 GNZ786472 GXV786472 HHR786472 HRN786472 IBJ786472 ILF786472 IVB786472 JEX786472 JOT786472 JYP786472 KIL786472 KSH786472 LCD786472 LLZ786472 LVV786472 MFR786472 MPN786472 MZJ786472 NJF786472 NTB786472 OCX786472 OMT786472 OWP786472 PGL786472 PQH786472 QAD786472 QJZ786472 QTV786472 RDR786472 RNN786472 RXJ786472 SHF786472 SRB786472 TAX786472 TKT786472 TUP786472 UEL786472 UOH786472 UYD786472 VHZ786472 VRV786472 WBR786472 WLN786472 WVJ786472 B852008 IX852008 ST852008 ACP852008 AML852008 AWH852008 BGD852008 BPZ852008 BZV852008 CJR852008 CTN852008 DDJ852008 DNF852008 DXB852008 EGX852008 EQT852008 FAP852008 FKL852008 FUH852008 GED852008 GNZ852008 GXV852008 HHR852008 HRN852008 IBJ852008 ILF852008 IVB852008 JEX852008 JOT852008 JYP852008 KIL852008 KSH852008 LCD852008 LLZ852008 LVV852008 MFR852008 MPN852008 MZJ852008 NJF852008 NTB852008 OCX852008 OMT852008 OWP852008 PGL852008 PQH852008 QAD852008 QJZ852008 QTV852008 RDR852008 RNN852008 RXJ852008 SHF852008 SRB852008 TAX852008 TKT852008 TUP852008 UEL852008 UOH852008 UYD852008 VHZ852008 VRV852008 WBR852008 WLN852008 WVJ852008 B917544 IX917544 ST917544 ACP917544 AML917544 AWH917544 BGD917544 BPZ917544 BZV917544 CJR917544 CTN917544 DDJ917544 DNF917544 DXB917544 EGX917544 EQT917544 FAP917544 FKL917544 FUH917544 GED917544 GNZ917544 GXV917544 HHR917544 HRN917544 IBJ917544 ILF917544 IVB917544 JEX917544 JOT917544 JYP917544 KIL917544 KSH917544 LCD917544 LLZ917544 LVV917544 MFR917544 MPN917544 MZJ917544 NJF917544 NTB917544 OCX917544 OMT917544 OWP917544 PGL917544 PQH917544 QAD917544 QJZ917544 QTV917544 RDR917544 RNN917544 RXJ917544 SHF917544 SRB917544 TAX917544 TKT917544 TUP917544 UEL917544 UOH917544 UYD917544 VHZ917544 VRV917544 WBR917544 WLN917544 WVJ917544 B983080 IX983080 ST983080 ACP983080 AML983080 AWH983080 BGD983080 BPZ983080 BZV983080 CJR983080 CTN983080 DDJ983080 DNF983080 DXB983080 EGX983080 EQT983080 FAP983080 FKL983080 FUH983080 GED983080 GNZ983080 GXV983080 HHR983080 HRN983080 IBJ983080 ILF983080 IVB983080 JEX983080 JOT983080 JYP983080 KIL983080 KSH983080 LCD983080 LLZ983080 LVV983080 MFR983080 MPN983080 MZJ983080 NJF983080 NTB983080 OCX983080 OMT983080 OWP983080 PGL983080 PQH983080 QAD983080 QJZ983080 QTV983080 RDR983080 RNN983080 RXJ983080 SHF983080 SRB983080 TAX983080 TKT983080 TUP983080 UEL983080 UOH983080 UYD983080 VHZ983080 VRV983080 WBR983080 WLN983080">
      <formula1>"Высшая,Первая,Вторая,Соответствие должности,Не имею"</formula1>
    </dataValidation>
    <dataValidation type="whole" allowBlank="1" showInputMessage="1" showErrorMessage="1" promptTitle="Кол-во уроков матем-ки в неделю" prompt="Введите количество уроков " sqref="C27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formula1>1</formula1>
      <formula2>10</formula2>
    </dataValidation>
    <dataValidation type="whole" allowBlank="1" showInputMessage="1" showErrorMessage="1" promptTitle="Ваш разряд" prompt="Введите Ваш разряд" sqref="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37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B65573 IX65573 ST65573 ACP65573 AML65573 AWH65573 BGD65573 BPZ65573 BZV65573 CJR65573 CTN65573 DDJ65573 DNF65573 DXB65573 EGX65573 EQT65573 FAP65573 FKL65573 FUH65573 GED65573 GNZ65573 GXV65573 HHR65573 HRN65573 IBJ65573 ILF65573 IVB65573 JEX65573 JOT65573 JYP65573 KIL65573 KSH65573 LCD65573 LLZ65573 LVV65573 MFR65573 MPN65573 MZJ65573 NJF65573 NTB65573 OCX65573 OMT65573 OWP65573 PGL65573 PQH65573 QAD65573 QJZ65573 QTV65573 RDR65573 RNN65573 RXJ65573 SHF65573 SRB65573 TAX65573 TKT65573 TUP65573 UEL65573 UOH65573 UYD65573 VHZ65573 VRV65573 WBR65573 WLN65573 WVJ65573 B131109 IX131109 ST131109 ACP131109 AML131109 AWH131109 BGD131109 BPZ131109 BZV131109 CJR131109 CTN131109 DDJ131109 DNF131109 DXB131109 EGX131109 EQT131109 FAP131109 FKL131109 FUH131109 GED131109 GNZ131109 GXV131109 HHR131109 HRN131109 IBJ131109 ILF131109 IVB131109 JEX131109 JOT131109 JYP131109 KIL131109 KSH131109 LCD131109 LLZ131109 LVV131109 MFR131109 MPN131109 MZJ131109 NJF131109 NTB131109 OCX131109 OMT131109 OWP131109 PGL131109 PQH131109 QAD131109 QJZ131109 QTV131109 RDR131109 RNN131109 RXJ131109 SHF131109 SRB131109 TAX131109 TKT131109 TUP131109 UEL131109 UOH131109 UYD131109 VHZ131109 VRV131109 WBR131109 WLN131109 WVJ131109 B196645 IX196645 ST196645 ACP196645 AML196645 AWH196645 BGD196645 BPZ196645 BZV196645 CJR196645 CTN196645 DDJ196645 DNF196645 DXB196645 EGX196645 EQT196645 FAP196645 FKL196645 FUH196645 GED196645 GNZ196645 GXV196645 HHR196645 HRN196645 IBJ196645 ILF196645 IVB196645 JEX196645 JOT196645 JYP196645 KIL196645 KSH196645 LCD196645 LLZ196645 LVV196645 MFR196645 MPN196645 MZJ196645 NJF196645 NTB196645 OCX196645 OMT196645 OWP196645 PGL196645 PQH196645 QAD196645 QJZ196645 QTV196645 RDR196645 RNN196645 RXJ196645 SHF196645 SRB196645 TAX196645 TKT196645 TUP196645 UEL196645 UOH196645 UYD196645 VHZ196645 VRV196645 WBR196645 WLN196645 WVJ196645 B262181 IX262181 ST262181 ACP262181 AML262181 AWH262181 BGD262181 BPZ262181 BZV262181 CJR262181 CTN262181 DDJ262181 DNF262181 DXB262181 EGX262181 EQT262181 FAP262181 FKL262181 FUH262181 GED262181 GNZ262181 GXV262181 HHR262181 HRN262181 IBJ262181 ILF262181 IVB262181 JEX262181 JOT262181 JYP262181 KIL262181 KSH262181 LCD262181 LLZ262181 LVV262181 MFR262181 MPN262181 MZJ262181 NJF262181 NTB262181 OCX262181 OMT262181 OWP262181 PGL262181 PQH262181 QAD262181 QJZ262181 QTV262181 RDR262181 RNN262181 RXJ262181 SHF262181 SRB262181 TAX262181 TKT262181 TUP262181 UEL262181 UOH262181 UYD262181 VHZ262181 VRV262181 WBR262181 WLN262181 WVJ262181 B327717 IX327717 ST327717 ACP327717 AML327717 AWH327717 BGD327717 BPZ327717 BZV327717 CJR327717 CTN327717 DDJ327717 DNF327717 DXB327717 EGX327717 EQT327717 FAP327717 FKL327717 FUH327717 GED327717 GNZ327717 GXV327717 HHR327717 HRN327717 IBJ327717 ILF327717 IVB327717 JEX327717 JOT327717 JYP327717 KIL327717 KSH327717 LCD327717 LLZ327717 LVV327717 MFR327717 MPN327717 MZJ327717 NJF327717 NTB327717 OCX327717 OMT327717 OWP327717 PGL327717 PQH327717 QAD327717 QJZ327717 QTV327717 RDR327717 RNN327717 RXJ327717 SHF327717 SRB327717 TAX327717 TKT327717 TUP327717 UEL327717 UOH327717 UYD327717 VHZ327717 VRV327717 WBR327717 WLN327717 WVJ327717 B393253 IX393253 ST393253 ACP393253 AML393253 AWH393253 BGD393253 BPZ393253 BZV393253 CJR393253 CTN393253 DDJ393253 DNF393253 DXB393253 EGX393253 EQT393253 FAP393253 FKL393253 FUH393253 GED393253 GNZ393253 GXV393253 HHR393253 HRN393253 IBJ393253 ILF393253 IVB393253 JEX393253 JOT393253 JYP393253 KIL393253 KSH393253 LCD393253 LLZ393253 LVV393253 MFR393253 MPN393253 MZJ393253 NJF393253 NTB393253 OCX393253 OMT393253 OWP393253 PGL393253 PQH393253 QAD393253 QJZ393253 QTV393253 RDR393253 RNN393253 RXJ393253 SHF393253 SRB393253 TAX393253 TKT393253 TUP393253 UEL393253 UOH393253 UYD393253 VHZ393253 VRV393253 WBR393253 WLN393253 WVJ393253 B458789 IX458789 ST458789 ACP458789 AML458789 AWH458789 BGD458789 BPZ458789 BZV458789 CJR458789 CTN458789 DDJ458789 DNF458789 DXB458789 EGX458789 EQT458789 FAP458789 FKL458789 FUH458789 GED458789 GNZ458789 GXV458789 HHR458789 HRN458789 IBJ458789 ILF458789 IVB458789 JEX458789 JOT458789 JYP458789 KIL458789 KSH458789 LCD458789 LLZ458789 LVV458789 MFR458789 MPN458789 MZJ458789 NJF458789 NTB458789 OCX458789 OMT458789 OWP458789 PGL458789 PQH458789 QAD458789 QJZ458789 QTV458789 RDR458789 RNN458789 RXJ458789 SHF458789 SRB458789 TAX458789 TKT458789 TUP458789 UEL458789 UOH458789 UYD458789 VHZ458789 VRV458789 WBR458789 WLN458789 WVJ458789 B524325 IX524325 ST524325 ACP524325 AML524325 AWH524325 BGD524325 BPZ524325 BZV524325 CJR524325 CTN524325 DDJ524325 DNF524325 DXB524325 EGX524325 EQT524325 FAP524325 FKL524325 FUH524325 GED524325 GNZ524325 GXV524325 HHR524325 HRN524325 IBJ524325 ILF524325 IVB524325 JEX524325 JOT524325 JYP524325 KIL524325 KSH524325 LCD524325 LLZ524325 LVV524325 MFR524325 MPN524325 MZJ524325 NJF524325 NTB524325 OCX524325 OMT524325 OWP524325 PGL524325 PQH524325 QAD524325 QJZ524325 QTV524325 RDR524325 RNN524325 RXJ524325 SHF524325 SRB524325 TAX524325 TKT524325 TUP524325 UEL524325 UOH524325 UYD524325 VHZ524325 VRV524325 WBR524325 WLN524325 WVJ524325 B589861 IX589861 ST589861 ACP589861 AML589861 AWH589861 BGD589861 BPZ589861 BZV589861 CJR589861 CTN589861 DDJ589861 DNF589861 DXB589861 EGX589861 EQT589861 FAP589861 FKL589861 FUH589861 GED589861 GNZ589861 GXV589861 HHR589861 HRN589861 IBJ589861 ILF589861 IVB589861 JEX589861 JOT589861 JYP589861 KIL589861 KSH589861 LCD589861 LLZ589861 LVV589861 MFR589861 MPN589861 MZJ589861 NJF589861 NTB589861 OCX589861 OMT589861 OWP589861 PGL589861 PQH589861 QAD589861 QJZ589861 QTV589861 RDR589861 RNN589861 RXJ589861 SHF589861 SRB589861 TAX589861 TKT589861 TUP589861 UEL589861 UOH589861 UYD589861 VHZ589861 VRV589861 WBR589861 WLN589861 WVJ589861 B655397 IX655397 ST655397 ACP655397 AML655397 AWH655397 BGD655397 BPZ655397 BZV655397 CJR655397 CTN655397 DDJ655397 DNF655397 DXB655397 EGX655397 EQT655397 FAP655397 FKL655397 FUH655397 GED655397 GNZ655397 GXV655397 HHR655397 HRN655397 IBJ655397 ILF655397 IVB655397 JEX655397 JOT655397 JYP655397 KIL655397 KSH655397 LCD655397 LLZ655397 LVV655397 MFR655397 MPN655397 MZJ655397 NJF655397 NTB655397 OCX655397 OMT655397 OWP655397 PGL655397 PQH655397 QAD655397 QJZ655397 QTV655397 RDR655397 RNN655397 RXJ655397 SHF655397 SRB655397 TAX655397 TKT655397 TUP655397 UEL655397 UOH655397 UYD655397 VHZ655397 VRV655397 WBR655397 WLN655397 WVJ655397 B720933 IX720933 ST720933 ACP720933 AML720933 AWH720933 BGD720933 BPZ720933 BZV720933 CJR720933 CTN720933 DDJ720933 DNF720933 DXB720933 EGX720933 EQT720933 FAP720933 FKL720933 FUH720933 GED720933 GNZ720933 GXV720933 HHR720933 HRN720933 IBJ720933 ILF720933 IVB720933 JEX720933 JOT720933 JYP720933 KIL720933 KSH720933 LCD720933 LLZ720933 LVV720933 MFR720933 MPN720933 MZJ720933 NJF720933 NTB720933 OCX720933 OMT720933 OWP720933 PGL720933 PQH720933 QAD720933 QJZ720933 QTV720933 RDR720933 RNN720933 RXJ720933 SHF720933 SRB720933 TAX720933 TKT720933 TUP720933 UEL720933 UOH720933 UYD720933 VHZ720933 VRV720933 WBR720933 WLN720933 WVJ720933 B786469 IX786469 ST786469 ACP786469 AML786469 AWH786469 BGD786469 BPZ786469 BZV786469 CJR786469 CTN786469 DDJ786469 DNF786469 DXB786469 EGX786469 EQT786469 FAP786469 FKL786469 FUH786469 GED786469 GNZ786469 GXV786469 HHR786469 HRN786469 IBJ786469 ILF786469 IVB786469 JEX786469 JOT786469 JYP786469 KIL786469 KSH786469 LCD786469 LLZ786469 LVV786469 MFR786469 MPN786469 MZJ786469 NJF786469 NTB786469 OCX786469 OMT786469 OWP786469 PGL786469 PQH786469 QAD786469 QJZ786469 QTV786469 RDR786469 RNN786469 RXJ786469 SHF786469 SRB786469 TAX786469 TKT786469 TUP786469 UEL786469 UOH786469 UYD786469 VHZ786469 VRV786469 WBR786469 WLN786469 WVJ786469 B852005 IX852005 ST852005 ACP852005 AML852005 AWH852005 BGD852005 BPZ852005 BZV852005 CJR852005 CTN852005 DDJ852005 DNF852005 DXB852005 EGX852005 EQT852005 FAP852005 FKL852005 FUH852005 GED852005 GNZ852005 GXV852005 HHR852005 HRN852005 IBJ852005 ILF852005 IVB852005 JEX852005 JOT852005 JYP852005 KIL852005 KSH852005 LCD852005 LLZ852005 LVV852005 MFR852005 MPN852005 MZJ852005 NJF852005 NTB852005 OCX852005 OMT852005 OWP852005 PGL852005 PQH852005 QAD852005 QJZ852005 QTV852005 RDR852005 RNN852005 RXJ852005 SHF852005 SRB852005 TAX852005 TKT852005 TUP852005 UEL852005 UOH852005 UYD852005 VHZ852005 VRV852005 WBR852005 WLN852005 WVJ852005 B917541 IX917541 ST917541 ACP917541 AML917541 AWH917541 BGD917541 BPZ917541 BZV917541 CJR917541 CTN917541 DDJ917541 DNF917541 DXB917541 EGX917541 EQT917541 FAP917541 FKL917541 FUH917541 GED917541 GNZ917541 GXV917541 HHR917541 HRN917541 IBJ917541 ILF917541 IVB917541 JEX917541 JOT917541 JYP917541 KIL917541 KSH917541 LCD917541 LLZ917541 LVV917541 MFR917541 MPN917541 MZJ917541 NJF917541 NTB917541 OCX917541 OMT917541 OWP917541 PGL917541 PQH917541 QAD917541 QJZ917541 QTV917541 RDR917541 RNN917541 RXJ917541 SHF917541 SRB917541 TAX917541 TKT917541 TUP917541 UEL917541 UOH917541 UYD917541 VHZ917541 VRV917541 WBR917541 WLN917541 WVJ917541 B983077 IX983077 ST983077 ACP983077 AML983077 AWH983077 BGD983077 BPZ983077 BZV983077 CJR983077 CTN983077 DDJ983077 DNF983077 DXB983077 EGX983077 EQT983077 FAP983077 FKL983077 FUH983077 GED983077 GNZ983077 GXV983077 HHR983077 HRN983077 IBJ983077 ILF983077 IVB983077 JEX983077 JOT983077 JYP983077 KIL983077 KSH983077 LCD983077 LLZ983077 LVV983077 MFR983077 MPN983077 MZJ983077 NJF983077 NTB983077 OCX983077 OMT983077 OWP983077 PGL983077 PQH983077 QAD983077 QJZ983077 QTV983077 RDR983077 RNN983077 RXJ983077 SHF983077 SRB983077 TAX983077 TKT983077 TUP983077 UEL983077 UOH983077 UYD983077 VHZ983077 VRV983077 WBR983077 WLN983077 WVJ983077">
      <formula1>8</formula1>
      <formula2>14</formula2>
    </dataValidation>
    <dataValidation type="whole" allowBlank="1" showInputMessage="1" showErrorMessage="1" promptTitle="Число уроков математики в неделю" prompt="Введите количество уроков " sqref="C28 IY28 SU28 ACQ28 AMM28 AWI28 BGE28 BQA28 BZW28 CJS28 CTO28 DDK28 DNG28 DXC28 EGY28 EQU28 FAQ28 FKM28 FUI28 GEE28 GOA28 GXW28 HHS28 HRO28 IBK28 ILG28 IVC28 JEY28 JOU28 JYQ28 KIM28 KSI28 LCE28 LMA28 LVW28 MFS28 MPO28 MZK28 NJG28 NTC28 OCY28 OMU28 OWQ28 PGM28 PQI28 QAE28 QKA28 QTW28 RDS28 RNO28 RXK28 SHG28 SRC28 TAY28 TKU28 TUQ28 UEM28 UOI28 UYE28 VIA28 VRW28 WBS28 WLO28 WVK28 C65564 IY65564 SU65564 ACQ65564 AMM65564 AWI65564 BGE65564 BQA65564 BZW65564 CJS65564 CTO65564 DDK65564 DNG65564 DXC65564 EGY65564 EQU65564 FAQ65564 FKM65564 FUI65564 GEE65564 GOA65564 GXW65564 HHS65564 HRO65564 IBK65564 ILG65564 IVC65564 JEY65564 JOU65564 JYQ65564 KIM65564 KSI65564 LCE65564 LMA65564 LVW65564 MFS65564 MPO65564 MZK65564 NJG65564 NTC65564 OCY65564 OMU65564 OWQ65564 PGM65564 PQI65564 QAE65564 QKA65564 QTW65564 RDS65564 RNO65564 RXK65564 SHG65564 SRC65564 TAY65564 TKU65564 TUQ65564 UEM65564 UOI65564 UYE65564 VIA65564 VRW65564 WBS65564 WLO65564 WVK65564 C131100 IY131100 SU131100 ACQ131100 AMM131100 AWI131100 BGE131100 BQA131100 BZW131100 CJS131100 CTO131100 DDK131100 DNG131100 DXC131100 EGY131100 EQU131100 FAQ131100 FKM131100 FUI131100 GEE131100 GOA131100 GXW131100 HHS131100 HRO131100 IBK131100 ILG131100 IVC131100 JEY131100 JOU131100 JYQ131100 KIM131100 KSI131100 LCE131100 LMA131100 LVW131100 MFS131100 MPO131100 MZK131100 NJG131100 NTC131100 OCY131100 OMU131100 OWQ131100 PGM131100 PQI131100 QAE131100 QKA131100 QTW131100 RDS131100 RNO131100 RXK131100 SHG131100 SRC131100 TAY131100 TKU131100 TUQ131100 UEM131100 UOI131100 UYE131100 VIA131100 VRW131100 WBS131100 WLO131100 WVK131100 C196636 IY196636 SU196636 ACQ196636 AMM196636 AWI196636 BGE196636 BQA196636 BZW196636 CJS196636 CTO196636 DDK196636 DNG196636 DXC196636 EGY196636 EQU196636 FAQ196636 FKM196636 FUI196636 GEE196636 GOA196636 GXW196636 HHS196636 HRO196636 IBK196636 ILG196636 IVC196636 JEY196636 JOU196636 JYQ196636 KIM196636 KSI196636 LCE196636 LMA196636 LVW196636 MFS196636 MPO196636 MZK196636 NJG196636 NTC196636 OCY196636 OMU196636 OWQ196636 PGM196636 PQI196636 QAE196636 QKA196636 QTW196636 RDS196636 RNO196636 RXK196636 SHG196636 SRC196636 TAY196636 TKU196636 TUQ196636 UEM196636 UOI196636 UYE196636 VIA196636 VRW196636 WBS196636 WLO196636 WVK196636 C262172 IY262172 SU262172 ACQ262172 AMM262172 AWI262172 BGE262172 BQA262172 BZW262172 CJS262172 CTO262172 DDK262172 DNG262172 DXC262172 EGY262172 EQU262172 FAQ262172 FKM262172 FUI262172 GEE262172 GOA262172 GXW262172 HHS262172 HRO262172 IBK262172 ILG262172 IVC262172 JEY262172 JOU262172 JYQ262172 KIM262172 KSI262172 LCE262172 LMA262172 LVW262172 MFS262172 MPO262172 MZK262172 NJG262172 NTC262172 OCY262172 OMU262172 OWQ262172 PGM262172 PQI262172 QAE262172 QKA262172 QTW262172 RDS262172 RNO262172 RXK262172 SHG262172 SRC262172 TAY262172 TKU262172 TUQ262172 UEM262172 UOI262172 UYE262172 VIA262172 VRW262172 WBS262172 WLO262172 WVK262172 C327708 IY327708 SU327708 ACQ327708 AMM327708 AWI327708 BGE327708 BQA327708 BZW327708 CJS327708 CTO327708 DDK327708 DNG327708 DXC327708 EGY327708 EQU327708 FAQ327708 FKM327708 FUI327708 GEE327708 GOA327708 GXW327708 HHS327708 HRO327708 IBK327708 ILG327708 IVC327708 JEY327708 JOU327708 JYQ327708 KIM327708 KSI327708 LCE327708 LMA327708 LVW327708 MFS327708 MPO327708 MZK327708 NJG327708 NTC327708 OCY327708 OMU327708 OWQ327708 PGM327708 PQI327708 QAE327708 QKA327708 QTW327708 RDS327708 RNO327708 RXK327708 SHG327708 SRC327708 TAY327708 TKU327708 TUQ327708 UEM327708 UOI327708 UYE327708 VIA327708 VRW327708 WBS327708 WLO327708 WVK327708 C393244 IY393244 SU393244 ACQ393244 AMM393244 AWI393244 BGE393244 BQA393244 BZW393244 CJS393244 CTO393244 DDK393244 DNG393244 DXC393244 EGY393244 EQU393244 FAQ393244 FKM393244 FUI393244 GEE393244 GOA393244 GXW393244 HHS393244 HRO393244 IBK393244 ILG393244 IVC393244 JEY393244 JOU393244 JYQ393244 KIM393244 KSI393244 LCE393244 LMA393244 LVW393244 MFS393244 MPO393244 MZK393244 NJG393244 NTC393244 OCY393244 OMU393244 OWQ393244 PGM393244 PQI393244 QAE393244 QKA393244 QTW393244 RDS393244 RNO393244 RXK393244 SHG393244 SRC393244 TAY393244 TKU393244 TUQ393244 UEM393244 UOI393244 UYE393244 VIA393244 VRW393244 WBS393244 WLO393244 WVK393244 C458780 IY458780 SU458780 ACQ458780 AMM458780 AWI458780 BGE458780 BQA458780 BZW458780 CJS458780 CTO458780 DDK458780 DNG458780 DXC458780 EGY458780 EQU458780 FAQ458780 FKM458780 FUI458780 GEE458780 GOA458780 GXW458780 HHS458780 HRO458780 IBK458780 ILG458780 IVC458780 JEY458780 JOU458780 JYQ458780 KIM458780 KSI458780 LCE458780 LMA458780 LVW458780 MFS458780 MPO458780 MZK458780 NJG458780 NTC458780 OCY458780 OMU458780 OWQ458780 PGM458780 PQI458780 QAE458780 QKA458780 QTW458780 RDS458780 RNO458780 RXK458780 SHG458780 SRC458780 TAY458780 TKU458780 TUQ458780 UEM458780 UOI458780 UYE458780 VIA458780 VRW458780 WBS458780 WLO458780 WVK458780 C524316 IY524316 SU524316 ACQ524316 AMM524316 AWI524316 BGE524316 BQA524316 BZW524316 CJS524316 CTO524316 DDK524316 DNG524316 DXC524316 EGY524316 EQU524316 FAQ524316 FKM524316 FUI524316 GEE524316 GOA524316 GXW524316 HHS524316 HRO524316 IBK524316 ILG524316 IVC524316 JEY524316 JOU524316 JYQ524316 KIM524316 KSI524316 LCE524316 LMA524316 LVW524316 MFS524316 MPO524316 MZK524316 NJG524316 NTC524316 OCY524316 OMU524316 OWQ524316 PGM524316 PQI524316 QAE524316 QKA524316 QTW524316 RDS524316 RNO524316 RXK524316 SHG524316 SRC524316 TAY524316 TKU524316 TUQ524316 UEM524316 UOI524316 UYE524316 VIA524316 VRW524316 WBS524316 WLO524316 WVK524316 C589852 IY589852 SU589852 ACQ589852 AMM589852 AWI589852 BGE589852 BQA589852 BZW589852 CJS589852 CTO589852 DDK589852 DNG589852 DXC589852 EGY589852 EQU589852 FAQ589852 FKM589852 FUI589852 GEE589852 GOA589852 GXW589852 HHS589852 HRO589852 IBK589852 ILG589852 IVC589852 JEY589852 JOU589852 JYQ589852 KIM589852 KSI589852 LCE589852 LMA589852 LVW589852 MFS589852 MPO589852 MZK589852 NJG589852 NTC589852 OCY589852 OMU589852 OWQ589852 PGM589852 PQI589852 QAE589852 QKA589852 QTW589852 RDS589852 RNO589852 RXK589852 SHG589852 SRC589852 TAY589852 TKU589852 TUQ589852 UEM589852 UOI589852 UYE589852 VIA589852 VRW589852 WBS589852 WLO589852 WVK589852 C655388 IY655388 SU655388 ACQ655388 AMM655388 AWI655388 BGE655388 BQA655388 BZW655388 CJS655388 CTO655388 DDK655388 DNG655388 DXC655388 EGY655388 EQU655388 FAQ655388 FKM655388 FUI655388 GEE655388 GOA655388 GXW655388 HHS655388 HRO655388 IBK655388 ILG655388 IVC655388 JEY655388 JOU655388 JYQ655388 KIM655388 KSI655388 LCE655388 LMA655388 LVW655388 MFS655388 MPO655388 MZK655388 NJG655388 NTC655388 OCY655388 OMU655388 OWQ655388 PGM655388 PQI655388 QAE655388 QKA655388 QTW655388 RDS655388 RNO655388 RXK655388 SHG655388 SRC655388 TAY655388 TKU655388 TUQ655388 UEM655388 UOI655388 UYE655388 VIA655388 VRW655388 WBS655388 WLO655388 WVK655388 C720924 IY720924 SU720924 ACQ720924 AMM720924 AWI720924 BGE720924 BQA720924 BZW720924 CJS720924 CTO720924 DDK720924 DNG720924 DXC720924 EGY720924 EQU720924 FAQ720924 FKM720924 FUI720924 GEE720924 GOA720924 GXW720924 HHS720924 HRO720924 IBK720924 ILG720924 IVC720924 JEY720924 JOU720924 JYQ720924 KIM720924 KSI720924 LCE720924 LMA720924 LVW720924 MFS720924 MPO720924 MZK720924 NJG720924 NTC720924 OCY720924 OMU720924 OWQ720924 PGM720924 PQI720924 QAE720924 QKA720924 QTW720924 RDS720924 RNO720924 RXK720924 SHG720924 SRC720924 TAY720924 TKU720924 TUQ720924 UEM720924 UOI720924 UYE720924 VIA720924 VRW720924 WBS720924 WLO720924 WVK720924 C786460 IY786460 SU786460 ACQ786460 AMM786460 AWI786460 BGE786460 BQA786460 BZW786460 CJS786460 CTO786460 DDK786460 DNG786460 DXC786460 EGY786460 EQU786460 FAQ786460 FKM786460 FUI786460 GEE786460 GOA786460 GXW786460 HHS786460 HRO786460 IBK786460 ILG786460 IVC786460 JEY786460 JOU786460 JYQ786460 KIM786460 KSI786460 LCE786460 LMA786460 LVW786460 MFS786460 MPO786460 MZK786460 NJG786460 NTC786460 OCY786460 OMU786460 OWQ786460 PGM786460 PQI786460 QAE786460 QKA786460 QTW786460 RDS786460 RNO786460 RXK786460 SHG786460 SRC786460 TAY786460 TKU786460 TUQ786460 UEM786460 UOI786460 UYE786460 VIA786460 VRW786460 WBS786460 WLO786460 WVK786460 C851996 IY851996 SU851996 ACQ851996 AMM851996 AWI851996 BGE851996 BQA851996 BZW851996 CJS851996 CTO851996 DDK851996 DNG851996 DXC851996 EGY851996 EQU851996 FAQ851996 FKM851996 FUI851996 GEE851996 GOA851996 GXW851996 HHS851996 HRO851996 IBK851996 ILG851996 IVC851996 JEY851996 JOU851996 JYQ851996 KIM851996 KSI851996 LCE851996 LMA851996 LVW851996 MFS851996 MPO851996 MZK851996 NJG851996 NTC851996 OCY851996 OMU851996 OWQ851996 PGM851996 PQI851996 QAE851996 QKA851996 QTW851996 RDS851996 RNO851996 RXK851996 SHG851996 SRC851996 TAY851996 TKU851996 TUQ851996 UEM851996 UOI851996 UYE851996 VIA851996 VRW851996 WBS851996 WLO851996 WVK851996 C917532 IY917532 SU917532 ACQ917532 AMM917532 AWI917532 BGE917532 BQA917532 BZW917532 CJS917532 CTO917532 DDK917532 DNG917532 DXC917532 EGY917532 EQU917532 FAQ917532 FKM917532 FUI917532 GEE917532 GOA917532 GXW917532 HHS917532 HRO917532 IBK917532 ILG917532 IVC917532 JEY917532 JOU917532 JYQ917532 KIM917532 KSI917532 LCE917532 LMA917532 LVW917532 MFS917532 MPO917532 MZK917532 NJG917532 NTC917532 OCY917532 OMU917532 OWQ917532 PGM917532 PQI917532 QAE917532 QKA917532 QTW917532 RDS917532 RNO917532 RXK917532 SHG917532 SRC917532 TAY917532 TKU917532 TUQ917532 UEM917532 UOI917532 UYE917532 VIA917532 VRW917532 WBS917532 WLO917532 WVK917532 C983068 IY983068 SU983068 ACQ983068 AMM983068 AWI983068 BGE983068 BQA983068 BZW983068 CJS983068 CTO983068 DDK983068 DNG983068 DXC983068 EGY983068 EQU983068 FAQ983068 FKM983068 FUI983068 GEE983068 GOA983068 GXW983068 HHS983068 HRO983068 IBK983068 ILG983068 IVC983068 JEY983068 JOU983068 JYQ983068 KIM983068 KSI983068 LCE983068 LMA983068 LVW983068 MFS983068 MPO983068 MZK983068 NJG983068 NTC983068 OCY983068 OMU983068 OWQ983068 PGM983068 PQI983068 QAE983068 QKA983068 QTW983068 RDS983068 RNO983068 RXK983068 SHG983068 SRC983068 TAY983068 TKU983068 TUQ983068 UEM983068 UOI983068 UYE983068 VIA983068 VRW983068 WBS983068 WLO983068 WVK983068">
      <formula1>3</formula1>
      <formula2>6</formula2>
    </dataValidation>
    <dataValidation type="whole" allowBlank="1" showInputMessage="1" showErrorMessage="1" promptTitle="Число учащихся в классе" prompt="Введите количество учащихся в классе" sqref="B23:B24 IX23:IX24 ST23:ST24 ACP23:ACP24 AML23:AML24 AWH23:AWH24 BGD23:BGD24 BPZ23:BPZ24 BZV23:BZV24 CJR23:CJR24 CTN23:CTN24 DDJ23:DDJ24 DNF23:DNF24 DXB23:DXB24 EGX23:EGX24 EQT23:EQT24 FAP23:FAP24 FKL23:FKL24 FUH23:FUH24 GED23:GED24 GNZ23:GNZ24 GXV23:GXV24 HHR23:HHR24 HRN23:HRN24 IBJ23:IBJ24 ILF23:ILF24 IVB23:IVB24 JEX23:JEX24 JOT23:JOT24 JYP23:JYP24 KIL23:KIL24 KSH23:KSH24 LCD23:LCD24 LLZ23:LLZ24 LVV23:LVV24 MFR23:MFR24 MPN23:MPN24 MZJ23:MZJ24 NJF23:NJF24 NTB23:NTB24 OCX23:OCX24 OMT23:OMT24 OWP23:OWP24 PGL23:PGL24 PQH23:PQH24 QAD23:QAD24 QJZ23:QJZ24 QTV23:QTV24 RDR23:RDR24 RNN23:RNN24 RXJ23:RXJ24 SHF23:SHF24 SRB23:SRB24 TAX23:TAX24 TKT23:TKT24 TUP23:TUP24 UEL23:UEL24 UOH23:UOH24 UYD23:UYD24 VHZ23:VHZ24 VRV23:VRV24 WBR23:WBR24 WLN23:WLN24 WVJ23:WVJ24 B65559:B65560 IX65559:IX65560 ST65559:ST65560 ACP65559:ACP65560 AML65559:AML65560 AWH65559:AWH65560 BGD65559:BGD65560 BPZ65559:BPZ65560 BZV65559:BZV65560 CJR65559:CJR65560 CTN65559:CTN65560 DDJ65559:DDJ65560 DNF65559:DNF65560 DXB65559:DXB65560 EGX65559:EGX65560 EQT65559:EQT65560 FAP65559:FAP65560 FKL65559:FKL65560 FUH65559:FUH65560 GED65559:GED65560 GNZ65559:GNZ65560 GXV65559:GXV65560 HHR65559:HHR65560 HRN65559:HRN65560 IBJ65559:IBJ65560 ILF65559:ILF65560 IVB65559:IVB65560 JEX65559:JEX65560 JOT65559:JOT65560 JYP65559:JYP65560 KIL65559:KIL65560 KSH65559:KSH65560 LCD65559:LCD65560 LLZ65559:LLZ65560 LVV65559:LVV65560 MFR65559:MFR65560 MPN65559:MPN65560 MZJ65559:MZJ65560 NJF65559:NJF65560 NTB65559:NTB65560 OCX65559:OCX65560 OMT65559:OMT65560 OWP65559:OWP65560 PGL65559:PGL65560 PQH65559:PQH65560 QAD65559:QAD65560 QJZ65559:QJZ65560 QTV65559:QTV65560 RDR65559:RDR65560 RNN65559:RNN65560 RXJ65559:RXJ65560 SHF65559:SHF65560 SRB65559:SRB65560 TAX65559:TAX65560 TKT65559:TKT65560 TUP65559:TUP65560 UEL65559:UEL65560 UOH65559:UOH65560 UYD65559:UYD65560 VHZ65559:VHZ65560 VRV65559:VRV65560 WBR65559:WBR65560 WLN65559:WLN65560 WVJ65559:WVJ65560 B131095:B131096 IX131095:IX131096 ST131095:ST131096 ACP131095:ACP131096 AML131095:AML131096 AWH131095:AWH131096 BGD131095:BGD131096 BPZ131095:BPZ131096 BZV131095:BZV131096 CJR131095:CJR131096 CTN131095:CTN131096 DDJ131095:DDJ131096 DNF131095:DNF131096 DXB131095:DXB131096 EGX131095:EGX131096 EQT131095:EQT131096 FAP131095:FAP131096 FKL131095:FKL131096 FUH131095:FUH131096 GED131095:GED131096 GNZ131095:GNZ131096 GXV131095:GXV131096 HHR131095:HHR131096 HRN131095:HRN131096 IBJ131095:IBJ131096 ILF131095:ILF131096 IVB131095:IVB131096 JEX131095:JEX131096 JOT131095:JOT131096 JYP131095:JYP131096 KIL131095:KIL131096 KSH131095:KSH131096 LCD131095:LCD131096 LLZ131095:LLZ131096 LVV131095:LVV131096 MFR131095:MFR131096 MPN131095:MPN131096 MZJ131095:MZJ131096 NJF131095:NJF131096 NTB131095:NTB131096 OCX131095:OCX131096 OMT131095:OMT131096 OWP131095:OWP131096 PGL131095:PGL131096 PQH131095:PQH131096 QAD131095:QAD131096 QJZ131095:QJZ131096 QTV131095:QTV131096 RDR131095:RDR131096 RNN131095:RNN131096 RXJ131095:RXJ131096 SHF131095:SHF131096 SRB131095:SRB131096 TAX131095:TAX131096 TKT131095:TKT131096 TUP131095:TUP131096 UEL131095:UEL131096 UOH131095:UOH131096 UYD131095:UYD131096 VHZ131095:VHZ131096 VRV131095:VRV131096 WBR131095:WBR131096 WLN131095:WLN131096 WVJ131095:WVJ131096 B196631:B196632 IX196631:IX196632 ST196631:ST196632 ACP196631:ACP196632 AML196631:AML196632 AWH196631:AWH196632 BGD196631:BGD196632 BPZ196631:BPZ196632 BZV196631:BZV196632 CJR196631:CJR196632 CTN196631:CTN196632 DDJ196631:DDJ196632 DNF196631:DNF196632 DXB196631:DXB196632 EGX196631:EGX196632 EQT196631:EQT196632 FAP196631:FAP196632 FKL196631:FKL196632 FUH196631:FUH196632 GED196631:GED196632 GNZ196631:GNZ196632 GXV196631:GXV196632 HHR196631:HHR196632 HRN196631:HRN196632 IBJ196631:IBJ196632 ILF196631:ILF196632 IVB196631:IVB196632 JEX196631:JEX196632 JOT196631:JOT196632 JYP196631:JYP196632 KIL196631:KIL196632 KSH196631:KSH196632 LCD196631:LCD196632 LLZ196631:LLZ196632 LVV196631:LVV196632 MFR196631:MFR196632 MPN196631:MPN196632 MZJ196631:MZJ196632 NJF196631:NJF196632 NTB196631:NTB196632 OCX196631:OCX196632 OMT196631:OMT196632 OWP196631:OWP196632 PGL196631:PGL196632 PQH196631:PQH196632 QAD196631:QAD196632 QJZ196631:QJZ196632 QTV196631:QTV196632 RDR196631:RDR196632 RNN196631:RNN196632 RXJ196631:RXJ196632 SHF196631:SHF196632 SRB196631:SRB196632 TAX196631:TAX196632 TKT196631:TKT196632 TUP196631:TUP196632 UEL196631:UEL196632 UOH196631:UOH196632 UYD196631:UYD196632 VHZ196631:VHZ196632 VRV196631:VRV196632 WBR196631:WBR196632 WLN196631:WLN196632 WVJ196631:WVJ196632 B262167:B262168 IX262167:IX262168 ST262167:ST262168 ACP262167:ACP262168 AML262167:AML262168 AWH262167:AWH262168 BGD262167:BGD262168 BPZ262167:BPZ262168 BZV262167:BZV262168 CJR262167:CJR262168 CTN262167:CTN262168 DDJ262167:DDJ262168 DNF262167:DNF262168 DXB262167:DXB262168 EGX262167:EGX262168 EQT262167:EQT262168 FAP262167:FAP262168 FKL262167:FKL262168 FUH262167:FUH262168 GED262167:GED262168 GNZ262167:GNZ262168 GXV262167:GXV262168 HHR262167:HHR262168 HRN262167:HRN262168 IBJ262167:IBJ262168 ILF262167:ILF262168 IVB262167:IVB262168 JEX262167:JEX262168 JOT262167:JOT262168 JYP262167:JYP262168 KIL262167:KIL262168 KSH262167:KSH262168 LCD262167:LCD262168 LLZ262167:LLZ262168 LVV262167:LVV262168 MFR262167:MFR262168 MPN262167:MPN262168 MZJ262167:MZJ262168 NJF262167:NJF262168 NTB262167:NTB262168 OCX262167:OCX262168 OMT262167:OMT262168 OWP262167:OWP262168 PGL262167:PGL262168 PQH262167:PQH262168 QAD262167:QAD262168 QJZ262167:QJZ262168 QTV262167:QTV262168 RDR262167:RDR262168 RNN262167:RNN262168 RXJ262167:RXJ262168 SHF262167:SHF262168 SRB262167:SRB262168 TAX262167:TAX262168 TKT262167:TKT262168 TUP262167:TUP262168 UEL262167:UEL262168 UOH262167:UOH262168 UYD262167:UYD262168 VHZ262167:VHZ262168 VRV262167:VRV262168 WBR262167:WBR262168 WLN262167:WLN262168 WVJ262167:WVJ262168 B327703:B327704 IX327703:IX327704 ST327703:ST327704 ACP327703:ACP327704 AML327703:AML327704 AWH327703:AWH327704 BGD327703:BGD327704 BPZ327703:BPZ327704 BZV327703:BZV327704 CJR327703:CJR327704 CTN327703:CTN327704 DDJ327703:DDJ327704 DNF327703:DNF327704 DXB327703:DXB327704 EGX327703:EGX327704 EQT327703:EQT327704 FAP327703:FAP327704 FKL327703:FKL327704 FUH327703:FUH327704 GED327703:GED327704 GNZ327703:GNZ327704 GXV327703:GXV327704 HHR327703:HHR327704 HRN327703:HRN327704 IBJ327703:IBJ327704 ILF327703:ILF327704 IVB327703:IVB327704 JEX327703:JEX327704 JOT327703:JOT327704 JYP327703:JYP327704 KIL327703:KIL327704 KSH327703:KSH327704 LCD327703:LCD327704 LLZ327703:LLZ327704 LVV327703:LVV327704 MFR327703:MFR327704 MPN327703:MPN327704 MZJ327703:MZJ327704 NJF327703:NJF327704 NTB327703:NTB327704 OCX327703:OCX327704 OMT327703:OMT327704 OWP327703:OWP327704 PGL327703:PGL327704 PQH327703:PQH327704 QAD327703:QAD327704 QJZ327703:QJZ327704 QTV327703:QTV327704 RDR327703:RDR327704 RNN327703:RNN327704 RXJ327703:RXJ327704 SHF327703:SHF327704 SRB327703:SRB327704 TAX327703:TAX327704 TKT327703:TKT327704 TUP327703:TUP327704 UEL327703:UEL327704 UOH327703:UOH327704 UYD327703:UYD327704 VHZ327703:VHZ327704 VRV327703:VRV327704 WBR327703:WBR327704 WLN327703:WLN327704 WVJ327703:WVJ327704 B393239:B393240 IX393239:IX393240 ST393239:ST393240 ACP393239:ACP393240 AML393239:AML393240 AWH393239:AWH393240 BGD393239:BGD393240 BPZ393239:BPZ393240 BZV393239:BZV393240 CJR393239:CJR393240 CTN393239:CTN393240 DDJ393239:DDJ393240 DNF393239:DNF393240 DXB393239:DXB393240 EGX393239:EGX393240 EQT393239:EQT393240 FAP393239:FAP393240 FKL393239:FKL393240 FUH393239:FUH393240 GED393239:GED393240 GNZ393239:GNZ393240 GXV393239:GXV393240 HHR393239:HHR393240 HRN393239:HRN393240 IBJ393239:IBJ393240 ILF393239:ILF393240 IVB393239:IVB393240 JEX393239:JEX393240 JOT393239:JOT393240 JYP393239:JYP393240 KIL393239:KIL393240 KSH393239:KSH393240 LCD393239:LCD393240 LLZ393239:LLZ393240 LVV393239:LVV393240 MFR393239:MFR393240 MPN393239:MPN393240 MZJ393239:MZJ393240 NJF393239:NJF393240 NTB393239:NTB393240 OCX393239:OCX393240 OMT393239:OMT393240 OWP393239:OWP393240 PGL393239:PGL393240 PQH393239:PQH393240 QAD393239:QAD393240 QJZ393239:QJZ393240 QTV393239:QTV393240 RDR393239:RDR393240 RNN393239:RNN393240 RXJ393239:RXJ393240 SHF393239:SHF393240 SRB393239:SRB393240 TAX393239:TAX393240 TKT393239:TKT393240 TUP393239:TUP393240 UEL393239:UEL393240 UOH393239:UOH393240 UYD393239:UYD393240 VHZ393239:VHZ393240 VRV393239:VRV393240 WBR393239:WBR393240 WLN393239:WLN393240 WVJ393239:WVJ393240 B458775:B458776 IX458775:IX458776 ST458775:ST458776 ACP458775:ACP458776 AML458775:AML458776 AWH458775:AWH458776 BGD458775:BGD458776 BPZ458775:BPZ458776 BZV458775:BZV458776 CJR458775:CJR458776 CTN458775:CTN458776 DDJ458775:DDJ458776 DNF458775:DNF458776 DXB458775:DXB458776 EGX458775:EGX458776 EQT458775:EQT458776 FAP458775:FAP458776 FKL458775:FKL458776 FUH458775:FUH458776 GED458775:GED458776 GNZ458775:GNZ458776 GXV458775:GXV458776 HHR458775:HHR458776 HRN458775:HRN458776 IBJ458775:IBJ458776 ILF458775:ILF458776 IVB458775:IVB458776 JEX458775:JEX458776 JOT458775:JOT458776 JYP458775:JYP458776 KIL458775:KIL458776 KSH458775:KSH458776 LCD458775:LCD458776 LLZ458775:LLZ458776 LVV458775:LVV458776 MFR458775:MFR458776 MPN458775:MPN458776 MZJ458775:MZJ458776 NJF458775:NJF458776 NTB458775:NTB458776 OCX458775:OCX458776 OMT458775:OMT458776 OWP458775:OWP458776 PGL458775:PGL458776 PQH458775:PQH458776 QAD458775:QAD458776 QJZ458775:QJZ458776 QTV458775:QTV458776 RDR458775:RDR458776 RNN458775:RNN458776 RXJ458775:RXJ458776 SHF458775:SHF458776 SRB458775:SRB458776 TAX458775:TAX458776 TKT458775:TKT458776 TUP458775:TUP458776 UEL458775:UEL458776 UOH458775:UOH458776 UYD458775:UYD458776 VHZ458775:VHZ458776 VRV458775:VRV458776 WBR458775:WBR458776 WLN458775:WLN458776 WVJ458775:WVJ458776 B524311:B524312 IX524311:IX524312 ST524311:ST524312 ACP524311:ACP524312 AML524311:AML524312 AWH524311:AWH524312 BGD524311:BGD524312 BPZ524311:BPZ524312 BZV524311:BZV524312 CJR524311:CJR524312 CTN524311:CTN524312 DDJ524311:DDJ524312 DNF524311:DNF524312 DXB524311:DXB524312 EGX524311:EGX524312 EQT524311:EQT524312 FAP524311:FAP524312 FKL524311:FKL524312 FUH524311:FUH524312 GED524311:GED524312 GNZ524311:GNZ524312 GXV524311:GXV524312 HHR524311:HHR524312 HRN524311:HRN524312 IBJ524311:IBJ524312 ILF524311:ILF524312 IVB524311:IVB524312 JEX524311:JEX524312 JOT524311:JOT524312 JYP524311:JYP524312 KIL524311:KIL524312 KSH524311:KSH524312 LCD524311:LCD524312 LLZ524311:LLZ524312 LVV524311:LVV524312 MFR524311:MFR524312 MPN524311:MPN524312 MZJ524311:MZJ524312 NJF524311:NJF524312 NTB524311:NTB524312 OCX524311:OCX524312 OMT524311:OMT524312 OWP524311:OWP524312 PGL524311:PGL524312 PQH524311:PQH524312 QAD524311:QAD524312 QJZ524311:QJZ524312 QTV524311:QTV524312 RDR524311:RDR524312 RNN524311:RNN524312 RXJ524311:RXJ524312 SHF524311:SHF524312 SRB524311:SRB524312 TAX524311:TAX524312 TKT524311:TKT524312 TUP524311:TUP524312 UEL524311:UEL524312 UOH524311:UOH524312 UYD524311:UYD524312 VHZ524311:VHZ524312 VRV524311:VRV524312 WBR524311:WBR524312 WLN524311:WLN524312 WVJ524311:WVJ524312 B589847:B589848 IX589847:IX589848 ST589847:ST589848 ACP589847:ACP589848 AML589847:AML589848 AWH589847:AWH589848 BGD589847:BGD589848 BPZ589847:BPZ589848 BZV589847:BZV589848 CJR589847:CJR589848 CTN589847:CTN589848 DDJ589847:DDJ589848 DNF589847:DNF589848 DXB589847:DXB589848 EGX589847:EGX589848 EQT589847:EQT589848 FAP589847:FAP589848 FKL589847:FKL589848 FUH589847:FUH589848 GED589847:GED589848 GNZ589847:GNZ589848 GXV589847:GXV589848 HHR589847:HHR589848 HRN589847:HRN589848 IBJ589847:IBJ589848 ILF589847:ILF589848 IVB589847:IVB589848 JEX589847:JEX589848 JOT589847:JOT589848 JYP589847:JYP589848 KIL589847:KIL589848 KSH589847:KSH589848 LCD589847:LCD589848 LLZ589847:LLZ589848 LVV589847:LVV589848 MFR589847:MFR589848 MPN589847:MPN589848 MZJ589847:MZJ589848 NJF589847:NJF589848 NTB589847:NTB589848 OCX589847:OCX589848 OMT589847:OMT589848 OWP589847:OWP589848 PGL589847:PGL589848 PQH589847:PQH589848 QAD589847:QAD589848 QJZ589847:QJZ589848 QTV589847:QTV589848 RDR589847:RDR589848 RNN589847:RNN589848 RXJ589847:RXJ589848 SHF589847:SHF589848 SRB589847:SRB589848 TAX589847:TAX589848 TKT589847:TKT589848 TUP589847:TUP589848 UEL589847:UEL589848 UOH589847:UOH589848 UYD589847:UYD589848 VHZ589847:VHZ589848 VRV589847:VRV589848 WBR589847:WBR589848 WLN589847:WLN589848 WVJ589847:WVJ589848 B655383:B655384 IX655383:IX655384 ST655383:ST655384 ACP655383:ACP655384 AML655383:AML655384 AWH655383:AWH655384 BGD655383:BGD655384 BPZ655383:BPZ655384 BZV655383:BZV655384 CJR655383:CJR655384 CTN655383:CTN655384 DDJ655383:DDJ655384 DNF655383:DNF655384 DXB655383:DXB655384 EGX655383:EGX655384 EQT655383:EQT655384 FAP655383:FAP655384 FKL655383:FKL655384 FUH655383:FUH655384 GED655383:GED655384 GNZ655383:GNZ655384 GXV655383:GXV655384 HHR655383:HHR655384 HRN655383:HRN655384 IBJ655383:IBJ655384 ILF655383:ILF655384 IVB655383:IVB655384 JEX655383:JEX655384 JOT655383:JOT655384 JYP655383:JYP655384 KIL655383:KIL655384 KSH655383:KSH655384 LCD655383:LCD655384 LLZ655383:LLZ655384 LVV655383:LVV655384 MFR655383:MFR655384 MPN655383:MPN655384 MZJ655383:MZJ655384 NJF655383:NJF655384 NTB655383:NTB655384 OCX655383:OCX655384 OMT655383:OMT655384 OWP655383:OWP655384 PGL655383:PGL655384 PQH655383:PQH655384 QAD655383:QAD655384 QJZ655383:QJZ655384 QTV655383:QTV655384 RDR655383:RDR655384 RNN655383:RNN655384 RXJ655383:RXJ655384 SHF655383:SHF655384 SRB655383:SRB655384 TAX655383:TAX655384 TKT655383:TKT655384 TUP655383:TUP655384 UEL655383:UEL655384 UOH655383:UOH655384 UYD655383:UYD655384 VHZ655383:VHZ655384 VRV655383:VRV655384 WBR655383:WBR655384 WLN655383:WLN655384 WVJ655383:WVJ655384 B720919:B720920 IX720919:IX720920 ST720919:ST720920 ACP720919:ACP720920 AML720919:AML720920 AWH720919:AWH720920 BGD720919:BGD720920 BPZ720919:BPZ720920 BZV720919:BZV720920 CJR720919:CJR720920 CTN720919:CTN720920 DDJ720919:DDJ720920 DNF720919:DNF720920 DXB720919:DXB720920 EGX720919:EGX720920 EQT720919:EQT720920 FAP720919:FAP720920 FKL720919:FKL720920 FUH720919:FUH720920 GED720919:GED720920 GNZ720919:GNZ720920 GXV720919:GXV720920 HHR720919:HHR720920 HRN720919:HRN720920 IBJ720919:IBJ720920 ILF720919:ILF720920 IVB720919:IVB720920 JEX720919:JEX720920 JOT720919:JOT720920 JYP720919:JYP720920 KIL720919:KIL720920 KSH720919:KSH720920 LCD720919:LCD720920 LLZ720919:LLZ720920 LVV720919:LVV720920 MFR720919:MFR720920 MPN720919:MPN720920 MZJ720919:MZJ720920 NJF720919:NJF720920 NTB720919:NTB720920 OCX720919:OCX720920 OMT720919:OMT720920 OWP720919:OWP720920 PGL720919:PGL720920 PQH720919:PQH720920 QAD720919:QAD720920 QJZ720919:QJZ720920 QTV720919:QTV720920 RDR720919:RDR720920 RNN720919:RNN720920 RXJ720919:RXJ720920 SHF720919:SHF720920 SRB720919:SRB720920 TAX720919:TAX720920 TKT720919:TKT720920 TUP720919:TUP720920 UEL720919:UEL720920 UOH720919:UOH720920 UYD720919:UYD720920 VHZ720919:VHZ720920 VRV720919:VRV720920 WBR720919:WBR720920 WLN720919:WLN720920 WVJ720919:WVJ720920 B786455:B786456 IX786455:IX786456 ST786455:ST786456 ACP786455:ACP786456 AML786455:AML786456 AWH786455:AWH786456 BGD786455:BGD786456 BPZ786455:BPZ786456 BZV786455:BZV786456 CJR786455:CJR786456 CTN786455:CTN786456 DDJ786455:DDJ786456 DNF786455:DNF786456 DXB786455:DXB786456 EGX786455:EGX786456 EQT786455:EQT786456 FAP786455:FAP786456 FKL786455:FKL786456 FUH786455:FUH786456 GED786455:GED786456 GNZ786455:GNZ786456 GXV786455:GXV786456 HHR786455:HHR786456 HRN786455:HRN786456 IBJ786455:IBJ786456 ILF786455:ILF786456 IVB786455:IVB786456 JEX786455:JEX786456 JOT786455:JOT786456 JYP786455:JYP786456 KIL786455:KIL786456 KSH786455:KSH786456 LCD786455:LCD786456 LLZ786455:LLZ786456 LVV786455:LVV786456 MFR786455:MFR786456 MPN786455:MPN786456 MZJ786455:MZJ786456 NJF786455:NJF786456 NTB786455:NTB786456 OCX786455:OCX786456 OMT786455:OMT786456 OWP786455:OWP786456 PGL786455:PGL786456 PQH786455:PQH786456 QAD786455:QAD786456 QJZ786455:QJZ786456 QTV786455:QTV786456 RDR786455:RDR786456 RNN786455:RNN786456 RXJ786455:RXJ786456 SHF786455:SHF786456 SRB786455:SRB786456 TAX786455:TAX786456 TKT786455:TKT786456 TUP786455:TUP786456 UEL786455:UEL786456 UOH786455:UOH786456 UYD786455:UYD786456 VHZ786455:VHZ786456 VRV786455:VRV786456 WBR786455:WBR786456 WLN786455:WLN786456 WVJ786455:WVJ786456 B851991:B851992 IX851991:IX851992 ST851991:ST851992 ACP851991:ACP851992 AML851991:AML851992 AWH851991:AWH851992 BGD851991:BGD851992 BPZ851991:BPZ851992 BZV851991:BZV851992 CJR851991:CJR851992 CTN851991:CTN851992 DDJ851991:DDJ851992 DNF851991:DNF851992 DXB851991:DXB851992 EGX851991:EGX851992 EQT851991:EQT851992 FAP851991:FAP851992 FKL851991:FKL851992 FUH851991:FUH851992 GED851991:GED851992 GNZ851991:GNZ851992 GXV851991:GXV851992 HHR851991:HHR851992 HRN851991:HRN851992 IBJ851991:IBJ851992 ILF851991:ILF851992 IVB851991:IVB851992 JEX851991:JEX851992 JOT851991:JOT851992 JYP851991:JYP851992 KIL851991:KIL851992 KSH851991:KSH851992 LCD851991:LCD851992 LLZ851991:LLZ851992 LVV851991:LVV851992 MFR851991:MFR851992 MPN851991:MPN851992 MZJ851991:MZJ851992 NJF851991:NJF851992 NTB851991:NTB851992 OCX851991:OCX851992 OMT851991:OMT851992 OWP851991:OWP851992 PGL851991:PGL851992 PQH851991:PQH851992 QAD851991:QAD851992 QJZ851991:QJZ851992 QTV851991:QTV851992 RDR851991:RDR851992 RNN851991:RNN851992 RXJ851991:RXJ851992 SHF851991:SHF851992 SRB851991:SRB851992 TAX851991:TAX851992 TKT851991:TKT851992 TUP851991:TUP851992 UEL851991:UEL851992 UOH851991:UOH851992 UYD851991:UYD851992 VHZ851991:VHZ851992 VRV851991:VRV851992 WBR851991:WBR851992 WLN851991:WLN851992 WVJ851991:WVJ851992 B917527:B917528 IX917527:IX917528 ST917527:ST917528 ACP917527:ACP917528 AML917527:AML917528 AWH917527:AWH917528 BGD917527:BGD917528 BPZ917527:BPZ917528 BZV917527:BZV917528 CJR917527:CJR917528 CTN917527:CTN917528 DDJ917527:DDJ917528 DNF917527:DNF917528 DXB917527:DXB917528 EGX917527:EGX917528 EQT917527:EQT917528 FAP917527:FAP917528 FKL917527:FKL917528 FUH917527:FUH917528 GED917527:GED917528 GNZ917527:GNZ917528 GXV917527:GXV917528 HHR917527:HHR917528 HRN917527:HRN917528 IBJ917527:IBJ917528 ILF917527:ILF917528 IVB917527:IVB917528 JEX917527:JEX917528 JOT917527:JOT917528 JYP917527:JYP917528 KIL917527:KIL917528 KSH917527:KSH917528 LCD917527:LCD917528 LLZ917527:LLZ917528 LVV917527:LVV917528 MFR917527:MFR917528 MPN917527:MPN917528 MZJ917527:MZJ917528 NJF917527:NJF917528 NTB917527:NTB917528 OCX917527:OCX917528 OMT917527:OMT917528 OWP917527:OWP917528 PGL917527:PGL917528 PQH917527:PQH917528 QAD917527:QAD917528 QJZ917527:QJZ917528 QTV917527:QTV917528 RDR917527:RDR917528 RNN917527:RNN917528 RXJ917527:RXJ917528 SHF917527:SHF917528 SRB917527:SRB917528 TAX917527:TAX917528 TKT917527:TKT917528 TUP917527:TUP917528 UEL917527:UEL917528 UOH917527:UOH917528 UYD917527:UYD917528 VHZ917527:VHZ917528 VRV917527:VRV917528 WBR917527:WBR917528 WLN917527:WLN917528 WVJ917527:WVJ917528 B983063:B983064 IX983063:IX983064 ST983063:ST983064 ACP983063:ACP983064 AML983063:AML983064 AWH983063:AWH983064 BGD983063:BGD983064 BPZ983063:BPZ983064 BZV983063:BZV983064 CJR983063:CJR983064 CTN983063:CTN983064 DDJ983063:DDJ983064 DNF983063:DNF983064 DXB983063:DXB983064 EGX983063:EGX983064 EQT983063:EQT983064 FAP983063:FAP983064 FKL983063:FKL983064 FUH983063:FUH983064 GED983063:GED983064 GNZ983063:GNZ983064 GXV983063:GXV983064 HHR983063:HHR983064 HRN983063:HRN983064 IBJ983063:IBJ983064 ILF983063:ILF983064 IVB983063:IVB983064 JEX983063:JEX983064 JOT983063:JOT983064 JYP983063:JYP983064 KIL983063:KIL983064 KSH983063:KSH983064 LCD983063:LCD983064 LLZ983063:LLZ983064 LVV983063:LVV983064 MFR983063:MFR983064 MPN983063:MPN983064 MZJ983063:MZJ983064 NJF983063:NJF983064 NTB983063:NTB983064 OCX983063:OCX983064 OMT983063:OMT983064 OWP983063:OWP983064 PGL983063:PGL983064 PQH983063:PQH983064 QAD983063:QAD983064 QJZ983063:QJZ983064 QTV983063:QTV983064 RDR983063:RDR983064 RNN983063:RNN983064 RXJ983063:RXJ983064 SHF983063:SHF983064 SRB983063:SRB983064 TAX983063:TAX983064 TKT983063:TKT983064 TUP983063:TUP983064 UEL983063:UEL983064 UOH983063:UOH983064 UYD983063:UYD983064 VHZ983063:VHZ983064 VRV983063:VRV983064 WBR983063:WBR983064 WLN983063:WLN983064 WVJ983063:WVJ983064 B20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B65556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B131092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B196628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B262164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B327700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B393236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B458772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B524308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B589844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B655380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B720916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B786452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B851988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B917524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B983060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WLN983060 WVJ983060">
      <formula1>1</formula1>
      <formula2>40</formula2>
    </dataValidation>
    <dataValidation type="list" allowBlank="1" showInputMessage="1" showErrorMessage="1" promptTitle="Вид школы" prompt="Укажите вид школы" sqref="WVJ983055:WVN983055">
      <formula1>$A$21:$A$28</formula1>
    </dataValidation>
    <dataValidation type="list" allowBlank="1" showInputMessage="1" showErrorMessage="1" promptTitle="Вид школы" prompt="Укажите вид школы" sqref="WLN983055:WLR983055">
      <formula1>$A$21:$A$28</formula1>
    </dataValidation>
    <dataValidation type="list" allowBlank="1" showInputMessage="1" showErrorMessage="1" promptTitle="Вид школы" prompt="Укажите вид школы" sqref="WBR983055:WBV983055">
      <formula1>$A$21:$A$28</formula1>
    </dataValidation>
    <dataValidation type="list" allowBlank="1" showInputMessage="1" showErrorMessage="1" promptTitle="Вид школы" prompt="Укажите вид школы" sqref="VRV983055:VRZ983055">
      <formula1>$A$21:$A$28</formula1>
    </dataValidation>
    <dataValidation type="list" allowBlank="1" showInputMessage="1" showErrorMessage="1" promptTitle="Вид школы" prompt="Укажите вид школы" sqref="VHZ983055:VID983055">
      <formula1>$A$21:$A$28</formula1>
    </dataValidation>
    <dataValidation type="list" allowBlank="1" showInputMessage="1" showErrorMessage="1" promptTitle="Вид школы" prompt="Укажите вид школы" sqref="UYD983055:UYH983055">
      <formula1>$A$21:$A$28</formula1>
    </dataValidation>
    <dataValidation type="list" allowBlank="1" showInputMessage="1" showErrorMessage="1" promptTitle="Вид школы" prompt="Укажите вид школы" sqref="UOH983055:UOL983055">
      <formula1>$A$21:$A$28</formula1>
    </dataValidation>
    <dataValidation type="list" allowBlank="1" showInputMessage="1" showErrorMessage="1" promptTitle="Вид школы" prompt="Укажите вид школы" sqref="UEL983055:UEP983055">
      <formula1>$A$21:$A$28</formula1>
    </dataValidation>
    <dataValidation type="list" allowBlank="1" showInputMessage="1" showErrorMessage="1" promptTitle="Вид школы" prompt="Укажите вид школы" sqref="TUP983055:TUT983055">
      <formula1>$A$21:$A$28</formula1>
    </dataValidation>
    <dataValidation type="list" allowBlank="1" showInputMessage="1" showErrorMessage="1" promptTitle="Вид школы" prompt="Укажите вид школы" sqref="TKT983055:TKX983055">
      <formula1>$A$21:$A$28</formula1>
    </dataValidation>
    <dataValidation type="list" allowBlank="1" showInputMessage="1" showErrorMessage="1" promptTitle="Вид школы" prompt="Укажите вид школы" sqref="TAX983055:TBB983055">
      <formula1>$A$21:$A$28</formula1>
    </dataValidation>
    <dataValidation type="list" allowBlank="1" showInputMessage="1" showErrorMessage="1" promptTitle="Вид школы" prompt="Укажите вид школы" sqref="SRB983055:SRF983055">
      <formula1>$A$21:$A$28</formula1>
    </dataValidation>
    <dataValidation type="list" allowBlank="1" showInputMessage="1" showErrorMessage="1" promptTitle="Вид школы" prompt="Укажите вид школы" sqref="SHF983055:SHJ983055">
      <formula1>$A$21:$A$28</formula1>
    </dataValidation>
    <dataValidation type="list" allowBlank="1" showInputMessage="1" showErrorMessage="1" promptTitle="Вид школы" prompt="Укажите вид школы" sqref="RXJ983055:RXN983055">
      <formula1>$A$21:$A$28</formula1>
    </dataValidation>
    <dataValidation type="list" allowBlank="1" showInputMessage="1" showErrorMessage="1" promptTitle="Вид школы" prompt="Укажите вид школы" sqref="RNN983055:RNR983055">
      <formula1>$A$21:$A$28</formula1>
    </dataValidation>
    <dataValidation type="list" allowBlank="1" showInputMessage="1" showErrorMessage="1" promptTitle="Вид школы" prompt="Укажите вид школы" sqref="RDR983055:RDV983055">
      <formula1>$A$21:$A$28</formula1>
    </dataValidation>
    <dataValidation type="list" allowBlank="1" showInputMessage="1" showErrorMessage="1" promptTitle="Вид школы" prompt="Укажите вид школы" sqref="QTV983055:QTZ983055">
      <formula1>$A$21:$A$28</formula1>
    </dataValidation>
    <dataValidation type="list" allowBlank="1" showInputMessage="1" showErrorMessage="1" promptTitle="Вид школы" prompt="Укажите вид школы" sqref="QJZ983055:QKD983055">
      <formula1>$A$21:$A$28</formula1>
    </dataValidation>
    <dataValidation type="list" allowBlank="1" showInputMessage="1" showErrorMessage="1" promptTitle="Вид школы" prompt="Укажите вид школы" sqref="QAD983055:QAH983055">
      <formula1>$A$21:$A$28</formula1>
    </dataValidation>
    <dataValidation type="list" allowBlank="1" showInputMessage="1" showErrorMessage="1" promptTitle="Вид школы" prompt="Укажите вид школы" sqref="PQH983055:PQL983055">
      <formula1>$A$21:$A$28</formula1>
    </dataValidation>
    <dataValidation type="list" allowBlank="1" showInputMessage="1" showErrorMessage="1" promptTitle="Вид школы" prompt="Укажите вид школы" sqref="PGL983055:PGP983055">
      <formula1>$A$21:$A$28</formula1>
    </dataValidation>
    <dataValidation type="list" allowBlank="1" showInputMessage="1" showErrorMessage="1" promptTitle="Вид школы" prompt="Укажите вид школы" sqref="OWP983055:OWT983055">
      <formula1>$A$21:$A$28</formula1>
    </dataValidation>
    <dataValidation type="list" allowBlank="1" showInputMessage="1" showErrorMessage="1" promptTitle="Вид школы" prompt="Укажите вид школы" sqref="OMT983055:OMX983055">
      <formula1>$A$21:$A$28</formula1>
    </dataValidation>
    <dataValidation type="list" allowBlank="1" showInputMessage="1" showErrorMessage="1" promptTitle="Вид школы" prompt="Укажите вид школы" sqref="OCX983055:ODB983055">
      <formula1>$A$21:$A$28</formula1>
    </dataValidation>
    <dataValidation type="list" allowBlank="1" showInputMessage="1" showErrorMessage="1" promptTitle="Вид школы" prompt="Укажите вид школы" sqref="NTB983055:NTF983055">
      <formula1>$A$21:$A$28</formula1>
    </dataValidation>
    <dataValidation type="list" allowBlank="1" showInputMessage="1" showErrorMessage="1" promptTitle="Вид школы" prompt="Укажите вид школы" sqref="NJF983055:NJJ983055">
      <formula1>$A$21:$A$28</formula1>
    </dataValidation>
    <dataValidation type="list" allowBlank="1" showInputMessage="1" showErrorMessage="1" promptTitle="Вид школы" prompt="Укажите вид школы" sqref="MZJ983055:MZN983055">
      <formula1>$A$21:$A$28</formula1>
    </dataValidation>
    <dataValidation type="list" allowBlank="1" showInputMessage="1" showErrorMessage="1" promptTitle="Вид школы" prompt="Укажите вид школы" sqref="MPN983055:MPR983055">
      <formula1>$A$21:$A$28</formula1>
    </dataValidation>
    <dataValidation type="list" allowBlank="1" showInputMessage="1" showErrorMessage="1" promptTitle="Вид школы" prompt="Укажите вид школы" sqref="MFR983055:MFV983055">
      <formula1>$A$21:$A$28</formula1>
    </dataValidation>
    <dataValidation type="list" allowBlank="1" showInputMessage="1" showErrorMessage="1" promptTitle="Вид школы" prompt="Укажите вид школы" sqref="LVV983055:LVZ983055">
      <formula1>$A$21:$A$28</formula1>
    </dataValidation>
    <dataValidation type="list" allowBlank="1" showInputMessage="1" showErrorMessage="1" promptTitle="Вид школы" prompt="Укажите вид школы" sqref="LLZ983055:LMD983055">
      <formula1>$A$21:$A$28</formula1>
    </dataValidation>
    <dataValidation type="list" allowBlank="1" showInputMessage="1" showErrorMessage="1" promptTitle="Вид школы" prompt="Укажите вид школы" sqref="LCD983055:LCH983055">
      <formula1>$A$21:$A$28</formula1>
    </dataValidation>
    <dataValidation type="list" allowBlank="1" showInputMessage="1" showErrorMessage="1" promptTitle="Вид школы" prompt="Укажите вид школы" sqref="KSH983055:KSL983055">
      <formula1>$A$21:$A$28</formula1>
    </dataValidation>
    <dataValidation type="list" allowBlank="1" showInputMessage="1" showErrorMessage="1" promptTitle="Вид школы" prompt="Укажите вид школы" sqref="KIL983055:KIP983055">
      <formula1>$A$21:$A$28</formula1>
    </dataValidation>
    <dataValidation type="list" allowBlank="1" showInputMessage="1" showErrorMessage="1" promptTitle="Вид школы" prompt="Укажите вид школы" sqref="JYP983055:JYT983055">
      <formula1>$A$21:$A$28</formula1>
    </dataValidation>
    <dataValidation type="list" allowBlank="1" showInputMessage="1" showErrorMessage="1" promptTitle="Вид школы" prompt="Укажите вид школы" sqref="JOT983055:JOX983055">
      <formula1>$A$21:$A$28</formula1>
    </dataValidation>
    <dataValidation type="list" allowBlank="1" showInputMessage="1" showErrorMessage="1" promptTitle="Вид школы" prompt="Укажите вид школы" sqref="JEX983055:JFB983055">
      <formula1>$A$21:$A$28</formula1>
    </dataValidation>
    <dataValidation type="list" allowBlank="1" showInputMessage="1" showErrorMessage="1" promptTitle="Вид школы" prompt="Укажите вид школы" sqref="IVB983055:IVF983055">
      <formula1>$A$21:$A$28</formula1>
    </dataValidation>
    <dataValidation type="list" allowBlank="1" showInputMessage="1" showErrorMessage="1" promptTitle="Вид школы" prompt="Укажите вид школы" sqref="ILF983055:ILJ983055">
      <formula1>$A$21:$A$28</formula1>
    </dataValidation>
    <dataValidation type="list" allowBlank="1" showInputMessage="1" showErrorMessage="1" promptTitle="Вид школы" prompt="Укажите вид школы" sqref="IBJ983055:IBN983055">
      <formula1>$A$21:$A$28</formula1>
    </dataValidation>
    <dataValidation type="list" allowBlank="1" showInputMessage="1" showErrorMessage="1" promptTitle="Вид школы" prompt="Укажите вид школы" sqref="HRN983055:HRR983055">
      <formula1>$A$21:$A$28</formula1>
    </dataValidation>
    <dataValidation type="list" allowBlank="1" showInputMessage="1" showErrorMessage="1" promptTitle="Вид школы" prompt="Укажите вид школы" sqref="HHR983055:HHV983055">
      <formula1>$A$21:$A$28</formula1>
    </dataValidation>
    <dataValidation type="list" allowBlank="1" showInputMessage="1" showErrorMessage="1" promptTitle="Вид школы" prompt="Укажите вид школы" sqref="GXV983055:GXZ983055">
      <formula1>$A$21:$A$28</formula1>
    </dataValidation>
    <dataValidation type="list" allowBlank="1" showInputMessage="1" showErrorMessage="1" promptTitle="Вид школы" prompt="Укажите вид школы" sqref="GNZ983055:GOD983055">
      <formula1>$A$21:$A$28</formula1>
    </dataValidation>
    <dataValidation type="list" allowBlank="1" showInputMessage="1" showErrorMessage="1" promptTitle="Вид школы" prompt="Укажите вид школы" sqref="GED983055:GEH983055">
      <formula1>$A$21:$A$28</formula1>
    </dataValidation>
    <dataValidation type="list" allowBlank="1" showInputMessage="1" showErrorMessage="1" promptTitle="Вид школы" prompt="Укажите вид школы" sqref="FUH983055:FUL983055">
      <formula1>$A$21:$A$28</formula1>
    </dataValidation>
    <dataValidation type="list" allowBlank="1" showInputMessage="1" showErrorMessage="1" promptTitle="Вид школы" prompt="Укажите вид школы" sqref="FKL983055:FKP983055">
      <formula1>$A$21:$A$28</formula1>
    </dataValidation>
    <dataValidation type="list" allowBlank="1" showInputMessage="1" showErrorMessage="1" promptTitle="Вид школы" prompt="Укажите вид школы" sqref="FAP983055:FAT983055">
      <formula1>$A$21:$A$28</formula1>
    </dataValidation>
    <dataValidation type="list" allowBlank="1" showInputMessage="1" showErrorMessage="1" promptTitle="Вид школы" prompt="Укажите вид школы" sqref="EQT983055:EQX983055">
      <formula1>$A$21:$A$28</formula1>
    </dataValidation>
    <dataValidation type="list" allowBlank="1" showInputMessage="1" showErrorMessage="1" promptTitle="Вид школы" prompt="Укажите вид школы" sqref="EGX983055:EHB983055">
      <formula1>$A$21:$A$28</formula1>
    </dataValidation>
    <dataValidation type="list" allowBlank="1" showInputMessage="1" showErrorMessage="1" promptTitle="Вид школы" prompt="Укажите вид школы" sqref="DXB983055:DXF983055">
      <formula1>$A$21:$A$28</formula1>
    </dataValidation>
    <dataValidation type="list" allowBlank="1" showInputMessage="1" showErrorMessage="1" promptTitle="Вид школы" prompt="Укажите вид школы" sqref="DNF983055:DNJ983055">
      <formula1>$A$21:$A$28</formula1>
    </dataValidation>
    <dataValidation type="list" allowBlank="1" showInputMessage="1" showErrorMessage="1" promptTitle="Вид школы" prompt="Укажите вид школы" sqref="DDJ983055:DDN983055">
      <formula1>$A$21:$A$28</formula1>
    </dataValidation>
    <dataValidation type="list" allowBlank="1" showInputMessage="1" showErrorMessage="1" promptTitle="Вид школы" prompt="Укажите вид школы" sqref="CTN983055:CTR983055">
      <formula1>$A$21:$A$28</formula1>
    </dataValidation>
    <dataValidation type="list" allowBlank="1" showInputMessage="1" showErrorMessage="1" promptTitle="Вид школы" prompt="Укажите вид школы" sqref="CJR983055:CJV983055">
      <formula1>$A$21:$A$28</formula1>
    </dataValidation>
    <dataValidation type="list" allowBlank="1" showInputMessage="1" showErrorMessage="1" promptTitle="Вид школы" prompt="Укажите вид школы" sqref="BZV983055:BZZ983055">
      <formula1>$A$21:$A$28</formula1>
    </dataValidation>
    <dataValidation type="list" allowBlank="1" showInputMessage="1" showErrorMessage="1" promptTitle="Вид школы" prompt="Укажите вид школы" sqref="BPZ983055:BQD983055">
      <formula1>$A$21:$A$28</formula1>
    </dataValidation>
    <dataValidation type="list" allowBlank="1" showInputMessage="1" showErrorMessage="1" promptTitle="Вид школы" prompt="Укажите вид школы" sqref="BGD983055:BGH983055">
      <formula1>$A$21:$A$28</formula1>
    </dataValidation>
    <dataValidation type="list" allowBlank="1" showInputMessage="1" showErrorMessage="1" promptTitle="Вид школы" prompt="Укажите вид школы" sqref="AWH983055:AWL983055">
      <formula1>$A$21:$A$28</formula1>
    </dataValidation>
    <dataValidation type="list" allowBlank="1" showInputMessage="1" showErrorMessage="1" promptTitle="Вид школы" prompt="Укажите вид школы" sqref="AML983055:AMP983055">
      <formula1>$A$21:$A$28</formula1>
    </dataValidation>
    <dataValidation type="list" allowBlank="1" showInputMessage="1" showErrorMessage="1" promptTitle="Вид школы" prompt="Укажите вид школы" sqref="ACP983055:ACT983055">
      <formula1>$A$21:$A$28</formula1>
    </dataValidation>
    <dataValidation type="list" allowBlank="1" showInputMessage="1" showErrorMessage="1" promptTitle="Вид школы" prompt="Укажите вид школы" sqref="ST983055:SX983055">
      <formula1>$A$21:$A$28</formula1>
    </dataValidation>
    <dataValidation type="list" allowBlank="1" showInputMessage="1" showErrorMessage="1" promptTitle="Вид школы" prompt="Укажите вид школы" sqref="IX983055:JB983055">
      <formula1>$A$21:$A$28</formula1>
    </dataValidation>
    <dataValidation type="list" allowBlank="1" showInputMessage="1" showErrorMessage="1" promptTitle="Вид школы" prompt="Укажите вид школы" sqref="B983055:F983055">
      <formula1>$A$21:$A$28</formula1>
    </dataValidation>
    <dataValidation type="list" allowBlank="1" showInputMessage="1" showErrorMessage="1" promptTitle="Вид школы" prompt="Укажите вид школы" sqref="WVJ917519:WVN917519">
      <formula1>$A$21:$A$28</formula1>
    </dataValidation>
    <dataValidation type="list" allowBlank="1" showInputMessage="1" showErrorMessage="1" promptTitle="Вид школы" prompt="Укажите вид школы" sqref="WLN917519:WLR917519">
      <formula1>$A$21:$A$28</formula1>
    </dataValidation>
    <dataValidation type="list" allowBlank="1" showInputMessage="1" showErrorMessage="1" promptTitle="Вид школы" prompt="Укажите вид школы" sqref="WBR917519:WBV917519">
      <formula1>$A$21:$A$28</formula1>
    </dataValidation>
    <dataValidation type="list" allowBlank="1" showInputMessage="1" showErrorMessage="1" promptTitle="Вид школы" prompt="Укажите вид школы" sqref="VRV917519:VRZ917519">
      <formula1>$A$21:$A$28</formula1>
    </dataValidation>
    <dataValidation type="list" allowBlank="1" showInputMessage="1" showErrorMessage="1" promptTitle="Вид школы" prompt="Укажите вид школы" sqref="VHZ917519:VID917519">
      <formula1>$A$21:$A$28</formula1>
    </dataValidation>
    <dataValidation type="list" allowBlank="1" showInputMessage="1" showErrorMessage="1" promptTitle="Вид школы" prompt="Укажите вид школы" sqref="UYD917519:UYH917519">
      <formula1>$A$21:$A$28</formula1>
    </dataValidation>
    <dataValidation type="list" allowBlank="1" showInputMessage="1" showErrorMessage="1" promptTitle="Вид школы" prompt="Укажите вид школы" sqref="UOH917519:UOL917519">
      <formula1>$A$21:$A$28</formula1>
    </dataValidation>
    <dataValidation type="list" allowBlank="1" showInputMessage="1" showErrorMessage="1" promptTitle="Вид школы" prompt="Укажите вид школы" sqref="UEL917519:UEP917519">
      <formula1>$A$21:$A$28</formula1>
    </dataValidation>
    <dataValidation type="list" allowBlank="1" showInputMessage="1" showErrorMessage="1" promptTitle="Вид школы" prompt="Укажите вид школы" sqref="TUP917519:TUT917519">
      <formula1>$A$21:$A$28</formula1>
    </dataValidation>
    <dataValidation type="list" allowBlank="1" showInputMessage="1" showErrorMessage="1" promptTitle="Вид школы" prompt="Укажите вид школы" sqref="TKT917519:TKX917519">
      <formula1>$A$21:$A$28</formula1>
    </dataValidation>
    <dataValidation type="list" allowBlank="1" showInputMessage="1" showErrorMessage="1" promptTitle="Вид школы" prompt="Укажите вид школы" sqref="TAX917519:TBB917519">
      <formula1>$A$21:$A$28</formula1>
    </dataValidation>
    <dataValidation type="list" allowBlank="1" showInputMessage="1" showErrorMessage="1" promptTitle="Вид школы" prompt="Укажите вид школы" sqref="SRB917519:SRF917519">
      <formula1>$A$21:$A$28</formula1>
    </dataValidation>
    <dataValidation type="list" allowBlank="1" showInputMessage="1" showErrorMessage="1" promptTitle="Вид школы" prompt="Укажите вид школы" sqref="SHF917519:SHJ917519">
      <formula1>$A$21:$A$28</formula1>
    </dataValidation>
    <dataValidation type="list" allowBlank="1" showInputMessage="1" showErrorMessage="1" promptTitle="Вид школы" prompt="Укажите вид школы" sqref="RXJ917519:RXN917519">
      <formula1>$A$21:$A$28</formula1>
    </dataValidation>
    <dataValidation type="list" allowBlank="1" showInputMessage="1" showErrorMessage="1" promptTitle="Вид школы" prompt="Укажите вид школы" sqref="RNN917519:RNR917519">
      <formula1>$A$21:$A$28</formula1>
    </dataValidation>
    <dataValidation type="list" allowBlank="1" showInputMessage="1" showErrorMessage="1" promptTitle="Вид школы" prompt="Укажите вид школы" sqref="RDR917519:RDV917519">
      <formula1>$A$21:$A$28</formula1>
    </dataValidation>
    <dataValidation type="list" allowBlank="1" showInputMessage="1" showErrorMessage="1" promptTitle="Вид школы" prompt="Укажите вид школы" sqref="QTV917519:QTZ917519">
      <formula1>$A$21:$A$28</formula1>
    </dataValidation>
    <dataValidation type="list" allowBlank="1" showInputMessage="1" showErrorMessage="1" promptTitle="Вид школы" prompt="Укажите вид школы" sqref="QJZ917519:QKD917519">
      <formula1>$A$21:$A$28</formula1>
    </dataValidation>
    <dataValidation type="list" allowBlank="1" showInputMessage="1" showErrorMessage="1" promptTitle="Вид школы" prompt="Укажите вид школы" sqref="QAD917519:QAH917519">
      <formula1>$A$21:$A$28</formula1>
    </dataValidation>
    <dataValidation type="list" allowBlank="1" showInputMessage="1" showErrorMessage="1" promptTitle="Вид школы" prompt="Укажите вид школы" sqref="PQH917519:PQL917519">
      <formula1>$A$21:$A$28</formula1>
    </dataValidation>
    <dataValidation type="list" allowBlank="1" showInputMessage="1" showErrorMessage="1" promptTitle="Вид школы" prompt="Укажите вид школы" sqref="PGL917519:PGP917519">
      <formula1>$A$21:$A$28</formula1>
    </dataValidation>
    <dataValidation type="list" allowBlank="1" showInputMessage="1" showErrorMessage="1" promptTitle="Вид школы" prompt="Укажите вид школы" sqref="OWP917519:OWT917519">
      <formula1>$A$21:$A$28</formula1>
    </dataValidation>
    <dataValidation type="list" allowBlank="1" showInputMessage="1" showErrorMessage="1" promptTitle="Вид школы" prompt="Укажите вид школы" sqref="OMT917519:OMX917519">
      <formula1>$A$21:$A$28</formula1>
    </dataValidation>
    <dataValidation type="list" allowBlank="1" showInputMessage="1" showErrorMessage="1" promptTitle="Вид школы" prompt="Укажите вид школы" sqref="OCX917519:ODB917519">
      <formula1>$A$21:$A$28</formula1>
    </dataValidation>
    <dataValidation type="list" allowBlank="1" showInputMessage="1" showErrorMessage="1" promptTitle="Вид школы" prompt="Укажите вид школы" sqref="NTB917519:NTF917519">
      <formula1>$A$21:$A$28</formula1>
    </dataValidation>
    <dataValidation type="list" allowBlank="1" showInputMessage="1" showErrorMessage="1" promptTitle="Вид школы" prompt="Укажите вид школы" sqref="NJF917519:NJJ917519">
      <formula1>$A$21:$A$28</formula1>
    </dataValidation>
    <dataValidation type="list" allowBlank="1" showInputMessage="1" showErrorMessage="1" promptTitle="Вид школы" prompt="Укажите вид школы" sqref="MZJ917519:MZN917519">
      <formula1>$A$21:$A$28</formula1>
    </dataValidation>
    <dataValidation type="list" allowBlank="1" showInputMessage="1" showErrorMessage="1" promptTitle="Вид школы" prompt="Укажите вид школы" sqref="MPN917519:MPR917519">
      <formula1>$A$21:$A$28</formula1>
    </dataValidation>
    <dataValidation type="list" allowBlank="1" showInputMessage="1" showErrorMessage="1" promptTitle="Вид школы" prompt="Укажите вид школы" sqref="MFR917519:MFV917519">
      <formula1>$A$21:$A$28</formula1>
    </dataValidation>
    <dataValidation type="list" allowBlank="1" showInputMessage="1" showErrorMessage="1" promptTitle="Вид школы" prompt="Укажите вид школы" sqref="LVV917519:LVZ917519">
      <formula1>$A$21:$A$28</formula1>
    </dataValidation>
    <dataValidation type="list" allowBlank="1" showInputMessage="1" showErrorMessage="1" promptTitle="Вид школы" prompt="Укажите вид школы" sqref="LLZ917519:LMD917519">
      <formula1>$A$21:$A$28</formula1>
    </dataValidation>
    <dataValidation type="list" allowBlank="1" showInputMessage="1" showErrorMessage="1" promptTitle="Вид школы" prompt="Укажите вид школы" sqref="LCD917519:LCH917519">
      <formula1>$A$21:$A$28</formula1>
    </dataValidation>
    <dataValidation type="list" allowBlank="1" showInputMessage="1" showErrorMessage="1" promptTitle="Вид школы" prompt="Укажите вид школы" sqref="KSH917519:KSL917519">
      <formula1>$A$21:$A$28</formula1>
    </dataValidation>
    <dataValidation type="list" allowBlank="1" showInputMessage="1" showErrorMessage="1" promptTitle="Вид школы" prompt="Укажите вид школы" sqref="KIL917519:KIP917519">
      <formula1>$A$21:$A$28</formula1>
    </dataValidation>
    <dataValidation type="list" allowBlank="1" showInputMessage="1" showErrorMessage="1" promptTitle="Вид школы" prompt="Укажите вид школы" sqref="JYP917519:JYT917519">
      <formula1>$A$21:$A$28</formula1>
    </dataValidation>
    <dataValidation type="list" allowBlank="1" showInputMessage="1" showErrorMessage="1" promptTitle="Вид школы" prompt="Укажите вид школы" sqref="JOT917519:JOX917519">
      <formula1>$A$21:$A$28</formula1>
    </dataValidation>
    <dataValidation type="list" allowBlank="1" showInputMessage="1" showErrorMessage="1" promptTitle="Вид школы" prompt="Укажите вид школы" sqref="JEX917519:JFB917519">
      <formula1>$A$21:$A$28</formula1>
    </dataValidation>
    <dataValidation type="list" allowBlank="1" showInputMessage="1" showErrorMessage="1" promptTitle="Вид школы" prompt="Укажите вид школы" sqref="IVB917519:IVF917519">
      <formula1>$A$21:$A$28</formula1>
    </dataValidation>
    <dataValidation type="list" allowBlank="1" showInputMessage="1" showErrorMessage="1" promptTitle="Вид школы" prompt="Укажите вид школы" sqref="ILF917519:ILJ917519">
      <formula1>$A$21:$A$28</formula1>
    </dataValidation>
    <dataValidation type="list" allowBlank="1" showInputMessage="1" showErrorMessage="1" promptTitle="Вид школы" prompt="Укажите вид школы" sqref="IBJ917519:IBN917519">
      <formula1>$A$21:$A$28</formula1>
    </dataValidation>
    <dataValidation type="list" allowBlank="1" showInputMessage="1" showErrorMessage="1" promptTitle="Вид школы" prompt="Укажите вид школы" sqref="HRN917519:HRR917519">
      <formula1>$A$21:$A$28</formula1>
    </dataValidation>
    <dataValidation type="list" allowBlank="1" showInputMessage="1" showErrorMessage="1" promptTitle="Вид школы" prompt="Укажите вид школы" sqref="HHR917519:HHV917519">
      <formula1>$A$21:$A$28</formula1>
    </dataValidation>
    <dataValidation type="list" allowBlank="1" showInputMessage="1" showErrorMessage="1" promptTitle="Вид школы" prompt="Укажите вид школы" sqref="GXV917519:GXZ917519">
      <formula1>$A$21:$A$28</formula1>
    </dataValidation>
    <dataValidation type="list" allowBlank="1" showInputMessage="1" showErrorMessage="1" promptTitle="Вид школы" prompt="Укажите вид школы" sqref="GNZ917519:GOD917519">
      <formula1>$A$21:$A$28</formula1>
    </dataValidation>
    <dataValidation type="list" allowBlank="1" showInputMessage="1" showErrorMessage="1" promptTitle="Вид школы" prompt="Укажите вид школы" sqref="GED917519:GEH917519">
      <formula1>$A$21:$A$28</formula1>
    </dataValidation>
    <dataValidation type="list" allowBlank="1" showInputMessage="1" showErrorMessage="1" promptTitle="Вид школы" prompt="Укажите вид школы" sqref="FUH917519:FUL917519">
      <formula1>$A$21:$A$28</formula1>
    </dataValidation>
    <dataValidation type="list" allowBlank="1" showInputMessage="1" showErrorMessage="1" promptTitle="Вид школы" prompt="Укажите вид школы" sqref="FKL917519:FKP917519">
      <formula1>$A$21:$A$28</formula1>
    </dataValidation>
    <dataValidation type="list" allowBlank="1" showInputMessage="1" showErrorMessage="1" promptTitle="Вид школы" prompt="Укажите вид школы" sqref="FAP917519:FAT917519">
      <formula1>$A$21:$A$28</formula1>
    </dataValidation>
    <dataValidation type="list" allowBlank="1" showInputMessage="1" showErrorMessage="1" promptTitle="Вид школы" prompt="Укажите вид школы" sqref="EQT917519:EQX917519">
      <formula1>$A$21:$A$28</formula1>
    </dataValidation>
    <dataValidation type="list" allowBlank="1" showInputMessage="1" showErrorMessage="1" promptTitle="Вид школы" prompt="Укажите вид школы" sqref="EGX917519:EHB917519">
      <formula1>$A$21:$A$28</formula1>
    </dataValidation>
    <dataValidation type="list" allowBlank="1" showInputMessage="1" showErrorMessage="1" promptTitle="Вид школы" prompt="Укажите вид школы" sqref="DXB917519:DXF917519">
      <formula1>$A$21:$A$28</formula1>
    </dataValidation>
    <dataValidation type="list" allowBlank="1" showInputMessage="1" showErrorMessage="1" promptTitle="Вид школы" prompt="Укажите вид школы" sqref="DNF917519:DNJ917519">
      <formula1>$A$21:$A$28</formula1>
    </dataValidation>
    <dataValidation type="list" allowBlank="1" showInputMessage="1" showErrorMessage="1" promptTitle="Вид школы" prompt="Укажите вид школы" sqref="DDJ917519:DDN917519">
      <formula1>$A$21:$A$28</formula1>
    </dataValidation>
    <dataValidation type="list" allowBlank="1" showInputMessage="1" showErrorMessage="1" promptTitle="Вид школы" prompt="Укажите вид школы" sqref="CTN917519:CTR917519">
      <formula1>$A$21:$A$28</formula1>
    </dataValidation>
    <dataValidation type="list" allowBlank="1" showInputMessage="1" showErrorMessage="1" promptTitle="Вид школы" prompt="Укажите вид школы" sqref="CJR917519:CJV917519">
      <formula1>$A$21:$A$28</formula1>
    </dataValidation>
    <dataValidation type="list" allowBlank="1" showInputMessage="1" showErrorMessage="1" promptTitle="Вид школы" prompt="Укажите вид школы" sqref="BZV917519:BZZ917519">
      <formula1>$A$21:$A$28</formula1>
    </dataValidation>
    <dataValidation type="list" allowBlank="1" showInputMessage="1" showErrorMessage="1" promptTitle="Вид школы" prompt="Укажите вид школы" sqref="BPZ917519:BQD917519">
      <formula1>$A$21:$A$28</formula1>
    </dataValidation>
    <dataValidation type="list" allowBlank="1" showInputMessage="1" showErrorMessage="1" promptTitle="Вид школы" prompt="Укажите вид школы" sqref="BGD917519:BGH917519">
      <formula1>$A$21:$A$28</formula1>
    </dataValidation>
    <dataValidation type="list" allowBlank="1" showInputMessage="1" showErrorMessage="1" promptTitle="Вид школы" prompt="Укажите вид школы" sqref="AWH917519:AWL917519">
      <formula1>$A$21:$A$28</formula1>
    </dataValidation>
    <dataValidation type="list" allowBlank="1" showInputMessage="1" showErrorMessage="1" promptTitle="Вид школы" prompt="Укажите вид школы" sqref="AML917519:AMP917519">
      <formula1>$A$21:$A$28</formula1>
    </dataValidation>
    <dataValidation type="list" allowBlank="1" showInputMessage="1" showErrorMessage="1" promptTitle="Вид школы" prompt="Укажите вид школы" sqref="ACP917519:ACT917519">
      <formula1>$A$21:$A$28</formula1>
    </dataValidation>
    <dataValidation type="list" allowBlank="1" showInputMessage="1" showErrorMessage="1" promptTitle="Вид школы" prompt="Укажите вид школы" sqref="ST917519:SX917519">
      <formula1>$A$21:$A$28</formula1>
    </dataValidation>
    <dataValidation type="list" allowBlank="1" showInputMessage="1" showErrorMessage="1" promptTitle="Вид школы" prompt="Укажите вид школы" sqref="IX917519:JB917519">
      <formula1>$A$21:$A$28</formula1>
    </dataValidation>
    <dataValidation type="list" allowBlank="1" showInputMessage="1" showErrorMessage="1" promptTitle="Вид школы" prompt="Укажите вид школы" sqref="B917519:F917519">
      <formula1>$A$21:$A$28</formula1>
    </dataValidation>
    <dataValidation type="list" allowBlank="1" showInputMessage="1" showErrorMessage="1" promptTitle="Вид школы" prompt="Укажите вид школы" sqref="WVJ851983:WVN851983">
      <formula1>$A$21:$A$28</formula1>
    </dataValidation>
    <dataValidation type="list" allowBlank="1" showInputMessage="1" showErrorMessage="1" promptTitle="Вид школы" prompt="Укажите вид школы" sqref="WLN851983:WLR851983">
      <formula1>$A$21:$A$28</formula1>
    </dataValidation>
    <dataValidation type="list" allowBlank="1" showInputMessage="1" showErrorMessage="1" promptTitle="Вид школы" prompt="Укажите вид школы" sqref="WBR851983:WBV851983">
      <formula1>$A$21:$A$28</formula1>
    </dataValidation>
    <dataValidation type="list" allowBlank="1" showInputMessage="1" showErrorMessage="1" promptTitle="Вид школы" prompt="Укажите вид школы" sqref="VRV851983:VRZ851983">
      <formula1>$A$21:$A$28</formula1>
    </dataValidation>
    <dataValidation type="list" allowBlank="1" showInputMessage="1" showErrorMessage="1" promptTitle="Вид школы" prompt="Укажите вид школы" sqref="VHZ851983:VID851983">
      <formula1>$A$21:$A$28</formula1>
    </dataValidation>
    <dataValidation type="list" allowBlank="1" showInputMessage="1" showErrorMessage="1" promptTitle="Вид школы" prompt="Укажите вид школы" sqref="UYD851983:UYH851983">
      <formula1>$A$21:$A$28</formula1>
    </dataValidation>
    <dataValidation type="list" allowBlank="1" showInputMessage="1" showErrorMessage="1" promptTitle="Вид школы" prompt="Укажите вид школы" sqref="UOH851983:UOL851983">
      <formula1>$A$21:$A$28</formula1>
    </dataValidation>
    <dataValidation type="list" allowBlank="1" showInputMessage="1" showErrorMessage="1" promptTitle="Вид школы" prompt="Укажите вид школы" sqref="UEL851983:UEP851983">
      <formula1>$A$21:$A$28</formula1>
    </dataValidation>
    <dataValidation type="list" allowBlank="1" showInputMessage="1" showErrorMessage="1" promptTitle="Вид школы" prompt="Укажите вид школы" sqref="TUP851983:TUT851983">
      <formula1>$A$21:$A$28</formula1>
    </dataValidation>
    <dataValidation type="list" allowBlank="1" showInputMessage="1" showErrorMessage="1" promptTitle="Вид школы" prompt="Укажите вид школы" sqref="TKT851983:TKX851983">
      <formula1>$A$21:$A$28</formula1>
    </dataValidation>
    <dataValidation type="list" allowBlank="1" showInputMessage="1" showErrorMessage="1" promptTitle="Вид школы" prompt="Укажите вид школы" sqref="TAX851983:TBB851983">
      <formula1>$A$21:$A$28</formula1>
    </dataValidation>
    <dataValidation type="list" allowBlank="1" showInputMessage="1" showErrorMessage="1" promptTitle="Вид школы" prompt="Укажите вид школы" sqref="SRB851983:SRF851983">
      <formula1>$A$21:$A$28</formula1>
    </dataValidation>
    <dataValidation type="list" allowBlank="1" showInputMessage="1" showErrorMessage="1" promptTitle="Вид школы" prompt="Укажите вид школы" sqref="SHF851983:SHJ851983">
      <formula1>$A$21:$A$28</formula1>
    </dataValidation>
    <dataValidation type="list" allowBlank="1" showInputMessage="1" showErrorMessage="1" promptTitle="Вид школы" prompt="Укажите вид школы" sqref="RXJ851983:RXN851983">
      <formula1>$A$21:$A$28</formula1>
    </dataValidation>
    <dataValidation type="list" allowBlank="1" showInputMessage="1" showErrorMessage="1" promptTitle="Вид школы" prompt="Укажите вид школы" sqref="RNN851983:RNR851983">
      <formula1>$A$21:$A$28</formula1>
    </dataValidation>
    <dataValidation type="list" allowBlank="1" showInputMessage="1" showErrorMessage="1" promptTitle="Вид школы" prompt="Укажите вид школы" sqref="RDR851983:RDV851983">
      <formula1>$A$21:$A$28</formula1>
    </dataValidation>
    <dataValidation type="list" allowBlank="1" showInputMessage="1" showErrorMessage="1" promptTitle="Вид школы" prompt="Укажите вид школы" sqref="QTV851983:QTZ851983">
      <formula1>$A$21:$A$28</formula1>
    </dataValidation>
    <dataValidation type="list" allowBlank="1" showInputMessage="1" showErrorMessage="1" promptTitle="Вид школы" prompt="Укажите вид школы" sqref="QJZ851983:QKD851983">
      <formula1>$A$21:$A$28</formula1>
    </dataValidation>
    <dataValidation type="list" allowBlank="1" showInputMessage="1" showErrorMessage="1" promptTitle="Вид школы" prompt="Укажите вид школы" sqref="QAD851983:QAH851983">
      <formula1>$A$21:$A$28</formula1>
    </dataValidation>
    <dataValidation type="list" allowBlank="1" showInputMessage="1" showErrorMessage="1" promptTitle="Вид школы" prompt="Укажите вид школы" sqref="PQH851983:PQL851983">
      <formula1>$A$21:$A$28</formula1>
    </dataValidation>
    <dataValidation type="list" allowBlank="1" showInputMessage="1" showErrorMessage="1" promptTitle="Вид школы" prompt="Укажите вид школы" sqref="PGL851983:PGP851983">
      <formula1>$A$21:$A$28</formula1>
    </dataValidation>
    <dataValidation type="list" allowBlank="1" showInputMessage="1" showErrorMessage="1" promptTitle="Вид школы" prompt="Укажите вид школы" sqref="OWP851983:OWT851983">
      <formula1>$A$21:$A$28</formula1>
    </dataValidation>
    <dataValidation type="list" allowBlank="1" showInputMessage="1" showErrorMessage="1" promptTitle="Вид школы" prompt="Укажите вид школы" sqref="OMT851983:OMX851983">
      <formula1>$A$21:$A$28</formula1>
    </dataValidation>
    <dataValidation type="list" allowBlank="1" showInputMessage="1" showErrorMessage="1" promptTitle="Вид школы" prompt="Укажите вид школы" sqref="OCX851983:ODB851983">
      <formula1>$A$21:$A$28</formula1>
    </dataValidation>
    <dataValidation type="list" allowBlank="1" showInputMessage="1" showErrorMessage="1" promptTitle="Вид школы" prompt="Укажите вид школы" sqref="NTB851983:NTF851983">
      <formula1>$A$21:$A$28</formula1>
    </dataValidation>
    <dataValidation type="list" allowBlank="1" showInputMessage="1" showErrorMessage="1" promptTitle="Вид школы" prompt="Укажите вид школы" sqref="NJF851983:NJJ851983">
      <formula1>$A$21:$A$28</formula1>
    </dataValidation>
    <dataValidation type="list" allowBlank="1" showInputMessage="1" showErrorMessage="1" promptTitle="Вид школы" prompt="Укажите вид школы" sqref="MZJ851983:MZN851983">
      <formula1>$A$21:$A$28</formula1>
    </dataValidation>
    <dataValidation type="list" allowBlank="1" showInputMessage="1" showErrorMessage="1" promptTitle="Вид школы" prompt="Укажите вид школы" sqref="MPN851983:MPR851983">
      <formula1>$A$21:$A$28</formula1>
    </dataValidation>
    <dataValidation type="list" allowBlank="1" showInputMessage="1" showErrorMessage="1" promptTitle="Вид школы" prompt="Укажите вид школы" sqref="MFR851983:MFV851983">
      <formula1>$A$21:$A$28</formula1>
    </dataValidation>
    <dataValidation type="list" allowBlank="1" showInputMessage="1" showErrorMessage="1" promptTitle="Вид школы" prompt="Укажите вид школы" sqref="LVV851983:LVZ851983">
      <formula1>$A$21:$A$28</formula1>
    </dataValidation>
    <dataValidation type="list" allowBlank="1" showInputMessage="1" showErrorMessage="1" promptTitle="Вид школы" prompt="Укажите вид школы" sqref="LLZ851983:LMD851983">
      <formula1>$A$21:$A$28</formula1>
    </dataValidation>
    <dataValidation type="list" allowBlank="1" showInputMessage="1" showErrorMessage="1" promptTitle="Вид школы" prompt="Укажите вид школы" sqref="LCD851983:LCH851983">
      <formula1>$A$21:$A$28</formula1>
    </dataValidation>
    <dataValidation type="list" allowBlank="1" showInputMessage="1" showErrorMessage="1" promptTitle="Вид школы" prompt="Укажите вид школы" sqref="KSH851983:KSL851983">
      <formula1>$A$21:$A$28</formula1>
    </dataValidation>
    <dataValidation type="list" allowBlank="1" showInputMessage="1" showErrorMessage="1" promptTitle="Вид школы" prompt="Укажите вид школы" sqref="KIL851983:KIP851983">
      <formula1>$A$21:$A$28</formula1>
    </dataValidation>
    <dataValidation type="list" allowBlank="1" showInputMessage="1" showErrorMessage="1" promptTitle="Вид школы" prompt="Укажите вид школы" sqref="JYP851983:JYT851983">
      <formula1>$A$21:$A$28</formula1>
    </dataValidation>
    <dataValidation type="list" allowBlank="1" showInputMessage="1" showErrorMessage="1" promptTitle="Вид школы" prompt="Укажите вид школы" sqref="JOT851983:JOX851983">
      <formula1>$A$21:$A$28</formula1>
    </dataValidation>
    <dataValidation type="list" allowBlank="1" showInputMessage="1" showErrorMessage="1" promptTitle="Вид школы" prompt="Укажите вид школы" sqref="JEX851983:JFB851983">
      <formula1>$A$21:$A$28</formula1>
    </dataValidation>
    <dataValidation type="list" allowBlank="1" showInputMessage="1" showErrorMessage="1" promptTitle="Вид школы" prompt="Укажите вид школы" sqref="IVB851983:IVF851983">
      <formula1>$A$21:$A$28</formula1>
    </dataValidation>
    <dataValidation type="list" allowBlank="1" showInputMessage="1" showErrorMessage="1" promptTitle="Вид школы" prompt="Укажите вид школы" sqref="ILF851983:ILJ851983">
      <formula1>$A$21:$A$28</formula1>
    </dataValidation>
    <dataValidation type="list" allowBlank="1" showInputMessage="1" showErrorMessage="1" promptTitle="Вид школы" prompt="Укажите вид школы" sqref="IBJ851983:IBN851983">
      <formula1>$A$21:$A$28</formula1>
    </dataValidation>
    <dataValidation type="list" allowBlank="1" showInputMessage="1" showErrorMessage="1" promptTitle="Вид школы" prompt="Укажите вид школы" sqref="HRN851983:HRR851983">
      <formula1>$A$21:$A$28</formula1>
    </dataValidation>
    <dataValidation type="list" allowBlank="1" showInputMessage="1" showErrorMessage="1" promptTitle="Вид школы" prompt="Укажите вид школы" sqref="HHR851983:HHV851983">
      <formula1>$A$21:$A$28</formula1>
    </dataValidation>
    <dataValidation type="list" allowBlank="1" showInputMessage="1" showErrorMessage="1" promptTitle="Вид школы" prompt="Укажите вид школы" sqref="GXV851983:GXZ851983">
      <formula1>$A$21:$A$28</formula1>
    </dataValidation>
    <dataValidation type="list" allowBlank="1" showInputMessage="1" showErrorMessage="1" promptTitle="Вид школы" prompt="Укажите вид школы" sqref="GNZ851983:GOD851983">
      <formula1>$A$21:$A$28</formula1>
    </dataValidation>
    <dataValidation type="list" allowBlank="1" showInputMessage="1" showErrorMessage="1" promptTitle="Вид школы" prompt="Укажите вид школы" sqref="GED851983:GEH851983">
      <formula1>$A$21:$A$28</formula1>
    </dataValidation>
    <dataValidation type="list" allowBlank="1" showInputMessage="1" showErrorMessage="1" promptTitle="Вид школы" prompt="Укажите вид школы" sqref="FUH851983:FUL851983">
      <formula1>$A$21:$A$28</formula1>
    </dataValidation>
    <dataValidation type="list" allowBlank="1" showInputMessage="1" showErrorMessage="1" promptTitle="Вид школы" prompt="Укажите вид школы" sqref="FKL851983:FKP851983">
      <formula1>$A$21:$A$28</formula1>
    </dataValidation>
    <dataValidation type="list" allowBlank="1" showInputMessage="1" showErrorMessage="1" promptTitle="Вид школы" prompt="Укажите вид школы" sqref="FAP851983:FAT851983">
      <formula1>$A$21:$A$28</formula1>
    </dataValidation>
    <dataValidation type="list" allowBlank="1" showInputMessage="1" showErrorMessage="1" promptTitle="Вид школы" prompt="Укажите вид школы" sqref="EQT851983:EQX851983">
      <formula1>$A$21:$A$28</formula1>
    </dataValidation>
    <dataValidation type="list" allowBlank="1" showInputMessage="1" showErrorMessage="1" promptTitle="Вид школы" prompt="Укажите вид школы" sqref="EGX851983:EHB851983">
      <formula1>$A$21:$A$28</formula1>
    </dataValidation>
    <dataValidation type="list" allowBlank="1" showInputMessage="1" showErrorMessage="1" promptTitle="Вид школы" prompt="Укажите вид школы" sqref="DXB851983:DXF851983">
      <formula1>$A$21:$A$28</formula1>
    </dataValidation>
    <dataValidation type="list" allowBlank="1" showInputMessage="1" showErrorMessage="1" promptTitle="Вид школы" prompt="Укажите вид школы" sqref="DNF851983:DNJ851983">
      <formula1>$A$21:$A$28</formula1>
    </dataValidation>
    <dataValidation type="list" allowBlank="1" showInputMessage="1" showErrorMessage="1" promptTitle="Вид школы" prompt="Укажите вид школы" sqref="DDJ851983:DDN851983">
      <formula1>$A$21:$A$28</formula1>
    </dataValidation>
    <dataValidation type="list" allowBlank="1" showInputMessage="1" showErrorMessage="1" promptTitle="Вид школы" prompt="Укажите вид школы" sqref="CTN851983:CTR851983">
      <formula1>$A$21:$A$28</formula1>
    </dataValidation>
    <dataValidation type="list" allowBlank="1" showInputMessage="1" showErrorMessage="1" promptTitle="Вид школы" prompt="Укажите вид школы" sqref="CJR851983:CJV851983">
      <formula1>$A$21:$A$28</formula1>
    </dataValidation>
    <dataValidation type="list" allowBlank="1" showInputMessage="1" showErrorMessage="1" promptTitle="Вид школы" prompt="Укажите вид школы" sqref="BZV851983:BZZ851983">
      <formula1>$A$21:$A$28</formula1>
    </dataValidation>
    <dataValidation type="list" allowBlank="1" showInputMessage="1" showErrorMessage="1" promptTitle="Вид школы" prompt="Укажите вид школы" sqref="BPZ851983:BQD851983">
      <formula1>$A$21:$A$28</formula1>
    </dataValidation>
    <dataValidation type="list" allowBlank="1" showInputMessage="1" showErrorMessage="1" promptTitle="Вид школы" prompt="Укажите вид школы" sqref="BGD851983:BGH851983">
      <formula1>$A$21:$A$28</formula1>
    </dataValidation>
    <dataValidation type="list" allowBlank="1" showInputMessage="1" showErrorMessage="1" promptTitle="Вид школы" prompt="Укажите вид школы" sqref="AWH851983:AWL851983">
      <formula1>$A$21:$A$28</formula1>
    </dataValidation>
    <dataValidation type="list" allowBlank="1" showInputMessage="1" showErrorMessage="1" promptTitle="Вид школы" prompt="Укажите вид школы" sqref="AML851983:AMP851983">
      <formula1>$A$21:$A$28</formula1>
    </dataValidation>
    <dataValidation type="list" allowBlank="1" showInputMessage="1" showErrorMessage="1" promptTitle="Вид школы" prompt="Укажите вид школы" sqref="ACP851983:ACT851983">
      <formula1>$A$21:$A$28</formula1>
    </dataValidation>
    <dataValidation type="list" allowBlank="1" showInputMessage="1" showErrorMessage="1" promptTitle="Вид школы" prompt="Укажите вид школы" sqref="ST851983:SX851983">
      <formula1>$A$21:$A$28</formula1>
    </dataValidation>
    <dataValidation type="list" allowBlank="1" showInputMessage="1" showErrorMessage="1" promptTitle="Вид школы" prompt="Укажите вид школы" sqref="IX851983:JB851983">
      <formula1>$A$21:$A$28</formula1>
    </dataValidation>
    <dataValidation type="list" allowBlank="1" showInputMessage="1" showErrorMessage="1" promptTitle="Вид школы" prompt="Укажите вид школы" sqref="B851983:F851983">
      <formula1>$A$21:$A$28</formula1>
    </dataValidation>
    <dataValidation type="list" allowBlank="1" showInputMessage="1" showErrorMessage="1" promptTitle="Вид школы" prompt="Укажите вид школы" sqref="WVJ786447:WVN786447">
      <formula1>$A$21:$A$28</formula1>
    </dataValidation>
    <dataValidation type="list" allowBlank="1" showInputMessage="1" showErrorMessage="1" promptTitle="Вид школы" prompt="Укажите вид школы" sqref="WLN786447:WLR786447">
      <formula1>$A$21:$A$28</formula1>
    </dataValidation>
    <dataValidation type="list" allowBlank="1" showInputMessage="1" showErrorMessage="1" promptTitle="Вид школы" prompt="Укажите вид школы" sqref="WBR786447:WBV786447">
      <formula1>$A$21:$A$28</formula1>
    </dataValidation>
    <dataValidation type="list" allowBlank="1" showInputMessage="1" showErrorMessage="1" promptTitle="Вид школы" prompt="Укажите вид школы" sqref="VRV786447:VRZ786447">
      <formula1>$A$21:$A$28</formula1>
    </dataValidation>
    <dataValidation type="list" allowBlank="1" showInputMessage="1" showErrorMessage="1" promptTitle="Вид школы" prompt="Укажите вид школы" sqref="VHZ786447:VID786447">
      <formula1>$A$21:$A$28</formula1>
    </dataValidation>
    <dataValidation type="list" allowBlank="1" showInputMessage="1" showErrorMessage="1" promptTitle="Вид школы" prompt="Укажите вид школы" sqref="UYD786447:UYH786447">
      <formula1>$A$21:$A$28</formula1>
    </dataValidation>
    <dataValidation type="list" allowBlank="1" showInputMessage="1" showErrorMessage="1" promptTitle="Вид школы" prompt="Укажите вид школы" sqref="UOH786447:UOL786447">
      <formula1>$A$21:$A$28</formula1>
    </dataValidation>
    <dataValidation type="list" allowBlank="1" showInputMessage="1" showErrorMessage="1" promptTitle="Вид школы" prompt="Укажите вид школы" sqref="UEL786447:UEP786447">
      <formula1>$A$21:$A$28</formula1>
    </dataValidation>
    <dataValidation type="list" allowBlank="1" showInputMessage="1" showErrorMessage="1" promptTitle="Вид школы" prompt="Укажите вид школы" sqref="TUP786447:TUT786447">
      <formula1>$A$21:$A$28</formula1>
    </dataValidation>
    <dataValidation type="list" allowBlank="1" showInputMessage="1" showErrorMessage="1" promptTitle="Вид школы" prompt="Укажите вид школы" sqref="TKT786447:TKX786447">
      <formula1>$A$21:$A$28</formula1>
    </dataValidation>
    <dataValidation type="list" allowBlank="1" showInputMessage="1" showErrorMessage="1" promptTitle="Вид школы" prompt="Укажите вид школы" sqref="TAX786447:TBB786447">
      <formula1>$A$21:$A$28</formula1>
    </dataValidation>
    <dataValidation type="list" allowBlank="1" showInputMessage="1" showErrorMessage="1" promptTitle="Вид школы" prompt="Укажите вид школы" sqref="SRB786447:SRF786447">
      <formula1>$A$21:$A$28</formula1>
    </dataValidation>
    <dataValidation type="list" allowBlank="1" showInputMessage="1" showErrorMessage="1" promptTitle="Вид школы" prompt="Укажите вид школы" sqref="SHF786447:SHJ786447">
      <formula1>$A$21:$A$28</formula1>
    </dataValidation>
    <dataValidation type="list" allowBlank="1" showInputMessage="1" showErrorMessage="1" promptTitle="Вид школы" prompt="Укажите вид школы" sqref="RXJ786447:RXN786447">
      <formula1>$A$21:$A$28</formula1>
    </dataValidation>
    <dataValidation type="list" allowBlank="1" showInputMessage="1" showErrorMessage="1" promptTitle="Вид школы" prompt="Укажите вид школы" sqref="RNN786447:RNR786447">
      <formula1>$A$21:$A$28</formula1>
    </dataValidation>
    <dataValidation type="list" allowBlank="1" showInputMessage="1" showErrorMessage="1" promptTitle="Вид школы" prompt="Укажите вид школы" sqref="RDR786447:RDV786447">
      <formula1>$A$21:$A$28</formula1>
    </dataValidation>
    <dataValidation type="list" allowBlank="1" showInputMessage="1" showErrorMessage="1" promptTitle="Вид школы" prompt="Укажите вид школы" sqref="QTV786447:QTZ786447">
      <formula1>$A$21:$A$28</formula1>
    </dataValidation>
    <dataValidation type="list" allowBlank="1" showInputMessage="1" showErrorMessage="1" promptTitle="Вид школы" prompt="Укажите вид школы" sqref="QJZ786447:QKD786447">
      <formula1>$A$21:$A$28</formula1>
    </dataValidation>
    <dataValidation type="list" allowBlank="1" showInputMessage="1" showErrorMessage="1" promptTitle="Вид школы" prompt="Укажите вид школы" sqref="QAD786447:QAH786447">
      <formula1>$A$21:$A$28</formula1>
    </dataValidation>
    <dataValidation type="list" allowBlank="1" showInputMessage="1" showErrorMessage="1" promptTitle="Вид школы" prompt="Укажите вид школы" sqref="PQH786447:PQL786447">
      <formula1>$A$21:$A$28</formula1>
    </dataValidation>
    <dataValidation type="list" allowBlank="1" showInputMessage="1" showErrorMessage="1" promptTitle="Вид школы" prompt="Укажите вид школы" sqref="PGL786447:PGP786447">
      <formula1>$A$21:$A$28</formula1>
    </dataValidation>
    <dataValidation type="list" allowBlank="1" showInputMessage="1" showErrorMessage="1" promptTitle="Вид школы" prompt="Укажите вид школы" sqref="OWP786447:OWT786447">
      <formula1>$A$21:$A$28</formula1>
    </dataValidation>
    <dataValidation type="list" allowBlank="1" showInputMessage="1" showErrorMessage="1" promptTitle="Вид школы" prompt="Укажите вид школы" sqref="OMT786447:OMX786447">
      <formula1>$A$21:$A$28</formula1>
    </dataValidation>
    <dataValidation type="list" allowBlank="1" showInputMessage="1" showErrorMessage="1" promptTitle="Вид школы" prompt="Укажите вид школы" sqref="OCX786447:ODB786447">
      <formula1>$A$21:$A$28</formula1>
    </dataValidation>
    <dataValidation type="list" allowBlank="1" showInputMessage="1" showErrorMessage="1" promptTitle="Вид школы" prompt="Укажите вид школы" sqref="NTB786447:NTF786447">
      <formula1>$A$21:$A$28</formula1>
    </dataValidation>
    <dataValidation type="list" allowBlank="1" showInputMessage="1" showErrorMessage="1" promptTitle="Вид школы" prompt="Укажите вид школы" sqref="NJF786447:NJJ786447">
      <formula1>$A$21:$A$28</formula1>
    </dataValidation>
    <dataValidation type="list" allowBlank="1" showInputMessage="1" showErrorMessage="1" promptTitle="Вид школы" prompt="Укажите вид школы" sqref="MZJ786447:MZN786447">
      <formula1>$A$21:$A$28</formula1>
    </dataValidation>
    <dataValidation type="list" allowBlank="1" showInputMessage="1" showErrorMessage="1" promptTitle="Вид школы" prompt="Укажите вид школы" sqref="MPN786447:MPR786447">
      <formula1>$A$21:$A$28</formula1>
    </dataValidation>
    <dataValidation type="list" allowBlank="1" showInputMessage="1" showErrorMessage="1" promptTitle="Вид школы" prompt="Укажите вид школы" sqref="MFR786447:MFV786447">
      <formula1>$A$21:$A$28</formula1>
    </dataValidation>
    <dataValidation type="list" allowBlank="1" showInputMessage="1" showErrorMessage="1" promptTitle="Вид школы" prompt="Укажите вид школы" sqref="LVV786447:LVZ786447">
      <formula1>$A$21:$A$28</formula1>
    </dataValidation>
    <dataValidation type="list" allowBlank="1" showInputMessage="1" showErrorMessage="1" promptTitle="Вид школы" prompt="Укажите вид школы" sqref="LLZ786447:LMD786447">
      <formula1>$A$21:$A$28</formula1>
    </dataValidation>
    <dataValidation type="list" allowBlank="1" showInputMessage="1" showErrorMessage="1" promptTitle="Вид школы" prompt="Укажите вид школы" sqref="LCD786447:LCH786447">
      <formula1>$A$21:$A$28</formula1>
    </dataValidation>
    <dataValidation type="list" allowBlank="1" showInputMessage="1" showErrorMessage="1" promptTitle="Вид школы" prompt="Укажите вид школы" sqref="KSH786447:KSL786447">
      <formula1>$A$21:$A$28</formula1>
    </dataValidation>
    <dataValidation type="list" allowBlank="1" showInputMessage="1" showErrorMessage="1" promptTitle="Вид школы" prompt="Укажите вид школы" sqref="KIL786447:KIP786447">
      <formula1>$A$21:$A$28</formula1>
    </dataValidation>
    <dataValidation type="list" allowBlank="1" showInputMessage="1" showErrorMessage="1" promptTitle="Вид школы" prompt="Укажите вид школы" sqref="JYP786447:JYT786447">
      <formula1>$A$21:$A$28</formula1>
    </dataValidation>
    <dataValidation type="list" allowBlank="1" showInputMessage="1" showErrorMessage="1" promptTitle="Вид школы" prompt="Укажите вид школы" sqref="JOT786447:JOX786447">
      <formula1>$A$21:$A$28</formula1>
    </dataValidation>
    <dataValidation type="list" allowBlank="1" showInputMessage="1" showErrorMessage="1" promptTitle="Вид школы" prompt="Укажите вид школы" sqref="JEX786447:JFB786447">
      <formula1>$A$21:$A$28</formula1>
    </dataValidation>
    <dataValidation type="list" allowBlank="1" showInputMessage="1" showErrorMessage="1" promptTitle="Вид школы" prompt="Укажите вид школы" sqref="IVB786447:IVF786447">
      <formula1>$A$21:$A$28</formula1>
    </dataValidation>
    <dataValidation type="list" allowBlank="1" showInputMessage="1" showErrorMessage="1" promptTitle="Вид школы" prompt="Укажите вид школы" sqref="ILF786447:ILJ786447">
      <formula1>$A$21:$A$28</formula1>
    </dataValidation>
    <dataValidation type="list" allowBlank="1" showInputMessage="1" showErrorMessage="1" promptTitle="Вид школы" prompt="Укажите вид школы" sqref="IBJ786447:IBN786447">
      <formula1>$A$21:$A$28</formula1>
    </dataValidation>
    <dataValidation type="list" allowBlank="1" showInputMessage="1" showErrorMessage="1" promptTitle="Вид школы" prompt="Укажите вид школы" sqref="HRN786447:HRR786447">
      <formula1>$A$21:$A$28</formula1>
    </dataValidation>
    <dataValidation type="list" allowBlank="1" showInputMessage="1" showErrorMessage="1" promptTitle="Вид школы" prompt="Укажите вид школы" sqref="HHR786447:HHV786447">
      <formula1>$A$21:$A$28</formula1>
    </dataValidation>
    <dataValidation type="list" allowBlank="1" showInputMessage="1" showErrorMessage="1" promptTitle="Вид школы" prompt="Укажите вид школы" sqref="GXV786447:GXZ786447">
      <formula1>$A$21:$A$28</formula1>
    </dataValidation>
    <dataValidation type="list" allowBlank="1" showInputMessage="1" showErrorMessage="1" promptTitle="Вид школы" prompt="Укажите вид школы" sqref="GNZ786447:GOD786447">
      <formula1>$A$21:$A$28</formula1>
    </dataValidation>
    <dataValidation type="list" allowBlank="1" showInputMessage="1" showErrorMessage="1" promptTitle="Вид школы" prompt="Укажите вид школы" sqref="GED786447:GEH786447">
      <formula1>$A$21:$A$28</formula1>
    </dataValidation>
    <dataValidation type="list" allowBlank="1" showInputMessage="1" showErrorMessage="1" promptTitle="Вид школы" prompt="Укажите вид школы" sqref="FUH786447:FUL786447">
      <formula1>$A$21:$A$28</formula1>
    </dataValidation>
    <dataValidation type="list" allowBlank="1" showInputMessage="1" showErrorMessage="1" promptTitle="Вид школы" prompt="Укажите вид школы" sqref="FKL786447:FKP786447">
      <formula1>$A$21:$A$28</formula1>
    </dataValidation>
    <dataValidation type="list" allowBlank="1" showInputMessage="1" showErrorMessage="1" promptTitle="Вид школы" prompt="Укажите вид школы" sqref="FAP786447:FAT786447">
      <formula1>$A$21:$A$28</formula1>
    </dataValidation>
    <dataValidation type="list" allowBlank="1" showInputMessage="1" showErrorMessage="1" promptTitle="Вид школы" prompt="Укажите вид школы" sqref="EQT786447:EQX786447">
      <formula1>$A$21:$A$28</formula1>
    </dataValidation>
    <dataValidation type="list" allowBlank="1" showInputMessage="1" showErrorMessage="1" promptTitle="Вид школы" prompt="Укажите вид школы" sqref="EGX786447:EHB786447">
      <formula1>$A$21:$A$28</formula1>
    </dataValidation>
    <dataValidation type="list" allowBlank="1" showInputMessage="1" showErrorMessage="1" promptTitle="Вид школы" prompt="Укажите вид школы" sqref="DXB786447:DXF786447">
      <formula1>$A$21:$A$28</formula1>
    </dataValidation>
    <dataValidation type="list" allowBlank="1" showInputMessage="1" showErrorMessage="1" promptTitle="Вид школы" prompt="Укажите вид школы" sqref="DNF786447:DNJ786447">
      <formula1>$A$21:$A$28</formula1>
    </dataValidation>
    <dataValidation type="list" allowBlank="1" showInputMessage="1" showErrorMessage="1" promptTitle="Вид школы" prompt="Укажите вид школы" sqref="DDJ786447:DDN786447">
      <formula1>$A$21:$A$28</formula1>
    </dataValidation>
    <dataValidation type="list" allowBlank="1" showInputMessage="1" showErrorMessage="1" promptTitle="Вид школы" prompt="Укажите вид школы" sqref="CTN786447:CTR786447">
      <formula1>$A$21:$A$28</formula1>
    </dataValidation>
    <dataValidation type="list" allowBlank="1" showInputMessage="1" showErrorMessage="1" promptTitle="Вид школы" prompt="Укажите вид школы" sqref="CJR786447:CJV786447">
      <formula1>$A$21:$A$28</formula1>
    </dataValidation>
    <dataValidation type="list" allowBlank="1" showInputMessage="1" showErrorMessage="1" promptTitle="Вид школы" prompt="Укажите вид школы" sqref="BZV786447:BZZ786447">
      <formula1>$A$21:$A$28</formula1>
    </dataValidation>
    <dataValidation type="list" allowBlank="1" showInputMessage="1" showErrorMessage="1" promptTitle="Вид школы" prompt="Укажите вид школы" sqref="BPZ786447:BQD786447">
      <formula1>$A$21:$A$28</formula1>
    </dataValidation>
    <dataValidation type="list" allowBlank="1" showInputMessage="1" showErrorMessage="1" promptTitle="Вид школы" prompt="Укажите вид школы" sqref="BGD786447:BGH786447">
      <formula1>$A$21:$A$28</formula1>
    </dataValidation>
    <dataValidation type="list" allowBlank="1" showInputMessage="1" showErrorMessage="1" promptTitle="Вид школы" prompt="Укажите вид школы" sqref="AWH786447:AWL786447">
      <formula1>$A$21:$A$28</formula1>
    </dataValidation>
    <dataValidation type="list" allowBlank="1" showInputMessage="1" showErrorMessage="1" promptTitle="Вид школы" prompt="Укажите вид школы" sqref="AML786447:AMP786447">
      <formula1>$A$21:$A$28</formula1>
    </dataValidation>
    <dataValidation type="list" allowBlank="1" showInputMessage="1" showErrorMessage="1" promptTitle="Вид школы" prompt="Укажите вид школы" sqref="ACP786447:ACT786447">
      <formula1>$A$21:$A$28</formula1>
    </dataValidation>
    <dataValidation type="list" allowBlank="1" showInputMessage="1" showErrorMessage="1" promptTitle="Вид школы" prompt="Укажите вид школы" sqref="ST786447:SX786447">
      <formula1>$A$21:$A$28</formula1>
    </dataValidation>
    <dataValidation type="list" allowBlank="1" showInputMessage="1" showErrorMessage="1" promptTitle="Вид школы" prompt="Укажите вид школы" sqref="IX786447:JB786447">
      <formula1>$A$21:$A$28</formula1>
    </dataValidation>
    <dataValidation type="list" allowBlank="1" showInputMessage="1" showErrorMessage="1" promptTitle="Вид школы" prompt="Укажите вид школы" sqref="B786447:F786447">
      <formula1>$A$21:$A$28</formula1>
    </dataValidation>
    <dataValidation type="list" allowBlank="1" showInputMessage="1" showErrorMessage="1" promptTitle="Вид школы" prompt="Укажите вид школы" sqref="WVJ720911:WVN720911">
      <formula1>$A$21:$A$28</formula1>
    </dataValidation>
    <dataValidation type="list" allowBlank="1" showInputMessage="1" showErrorMessage="1" promptTitle="Вид школы" prompt="Укажите вид школы" sqref="WLN720911:WLR720911">
      <formula1>$A$21:$A$28</formula1>
    </dataValidation>
    <dataValidation type="list" allowBlank="1" showInputMessage="1" showErrorMessage="1" promptTitle="Вид школы" prompt="Укажите вид школы" sqref="WBR720911:WBV720911">
      <formula1>$A$21:$A$28</formula1>
    </dataValidation>
    <dataValidation type="list" allowBlank="1" showInputMessage="1" showErrorMessage="1" promptTitle="Вид школы" prompt="Укажите вид школы" sqref="VRV720911:VRZ720911">
      <formula1>$A$21:$A$28</formula1>
    </dataValidation>
    <dataValidation type="list" allowBlank="1" showInputMessage="1" showErrorMessage="1" promptTitle="Вид школы" prompt="Укажите вид школы" sqref="VHZ720911:VID720911">
      <formula1>$A$21:$A$28</formula1>
    </dataValidation>
    <dataValidation type="list" allowBlank="1" showInputMessage="1" showErrorMessage="1" promptTitle="Вид школы" prompt="Укажите вид школы" sqref="UYD720911:UYH720911">
      <formula1>$A$21:$A$28</formula1>
    </dataValidation>
    <dataValidation type="list" allowBlank="1" showInputMessage="1" showErrorMessage="1" promptTitle="Вид школы" prompt="Укажите вид школы" sqref="UOH720911:UOL720911">
      <formula1>$A$21:$A$28</formula1>
    </dataValidation>
    <dataValidation type="list" allowBlank="1" showInputMessage="1" showErrorMessage="1" promptTitle="Вид школы" prompt="Укажите вид школы" sqref="UEL720911:UEP720911">
      <formula1>$A$21:$A$28</formula1>
    </dataValidation>
    <dataValidation type="list" allowBlank="1" showInputMessage="1" showErrorMessage="1" promptTitle="Вид школы" prompt="Укажите вид школы" sqref="TUP720911:TUT720911">
      <formula1>$A$21:$A$28</formula1>
    </dataValidation>
    <dataValidation type="list" allowBlank="1" showInputMessage="1" showErrorMessage="1" promptTitle="Вид школы" prompt="Укажите вид школы" sqref="TKT720911:TKX720911">
      <formula1>$A$21:$A$28</formula1>
    </dataValidation>
    <dataValidation type="list" allowBlank="1" showInputMessage="1" showErrorMessage="1" promptTitle="Вид школы" prompt="Укажите вид школы" sqref="TAX720911:TBB720911">
      <formula1>$A$21:$A$28</formula1>
    </dataValidation>
    <dataValidation type="list" allowBlank="1" showInputMessage="1" showErrorMessage="1" promptTitle="Вид школы" prompt="Укажите вид школы" sqref="SRB720911:SRF720911">
      <formula1>$A$21:$A$28</formula1>
    </dataValidation>
    <dataValidation type="list" allowBlank="1" showInputMessage="1" showErrorMessage="1" promptTitle="Вид школы" prompt="Укажите вид школы" sqref="SHF720911:SHJ720911">
      <formula1>$A$21:$A$28</formula1>
    </dataValidation>
    <dataValidation type="list" allowBlank="1" showInputMessage="1" showErrorMessage="1" promptTitle="Вид школы" prompt="Укажите вид школы" sqref="RXJ720911:RXN720911">
      <formula1>$A$21:$A$28</formula1>
    </dataValidation>
    <dataValidation type="list" allowBlank="1" showInputMessage="1" showErrorMessage="1" promptTitle="Вид школы" prompt="Укажите вид школы" sqref="RNN720911:RNR720911">
      <formula1>$A$21:$A$28</formula1>
    </dataValidation>
    <dataValidation type="list" allowBlank="1" showInputMessage="1" showErrorMessage="1" promptTitle="Вид школы" prompt="Укажите вид школы" sqref="RDR720911:RDV720911">
      <formula1>$A$21:$A$28</formula1>
    </dataValidation>
    <dataValidation type="list" allowBlank="1" showInputMessage="1" showErrorMessage="1" promptTitle="Вид школы" prompt="Укажите вид школы" sqref="QTV720911:QTZ720911">
      <formula1>$A$21:$A$28</formula1>
    </dataValidation>
    <dataValidation type="list" allowBlank="1" showInputMessage="1" showErrorMessage="1" promptTitle="Вид школы" prompt="Укажите вид школы" sqref="QJZ720911:QKD720911">
      <formula1>$A$21:$A$28</formula1>
    </dataValidation>
    <dataValidation type="list" allowBlank="1" showInputMessage="1" showErrorMessage="1" promptTitle="Вид школы" prompt="Укажите вид школы" sqref="QAD720911:QAH720911">
      <formula1>$A$21:$A$28</formula1>
    </dataValidation>
    <dataValidation type="list" allowBlank="1" showInputMessage="1" showErrorMessage="1" promptTitle="Вид школы" prompt="Укажите вид школы" sqref="PQH720911:PQL720911">
      <formula1>$A$21:$A$28</formula1>
    </dataValidation>
    <dataValidation type="list" allowBlank="1" showInputMessage="1" showErrorMessage="1" promptTitle="Вид школы" prompt="Укажите вид школы" sqref="PGL720911:PGP720911">
      <formula1>$A$21:$A$28</formula1>
    </dataValidation>
    <dataValidation type="list" allowBlank="1" showInputMessage="1" showErrorMessage="1" promptTitle="Вид школы" prompt="Укажите вид школы" sqref="OWP720911:OWT720911">
      <formula1>$A$21:$A$28</formula1>
    </dataValidation>
    <dataValidation type="list" allowBlank="1" showInputMessage="1" showErrorMessage="1" promptTitle="Вид школы" prompt="Укажите вид школы" sqref="OMT720911:OMX720911">
      <formula1>$A$21:$A$28</formula1>
    </dataValidation>
    <dataValidation type="list" allowBlank="1" showInputMessage="1" showErrorMessage="1" promptTitle="Вид школы" prompt="Укажите вид школы" sqref="OCX720911:ODB720911">
      <formula1>$A$21:$A$28</formula1>
    </dataValidation>
    <dataValidation type="list" allowBlank="1" showInputMessage="1" showErrorMessage="1" promptTitle="Вид школы" prompt="Укажите вид школы" sqref="NTB720911:NTF720911">
      <formula1>$A$21:$A$28</formula1>
    </dataValidation>
    <dataValidation type="list" allowBlank="1" showInputMessage="1" showErrorMessage="1" promptTitle="Вид школы" prompt="Укажите вид школы" sqref="NJF720911:NJJ720911">
      <formula1>$A$21:$A$28</formula1>
    </dataValidation>
    <dataValidation type="list" allowBlank="1" showInputMessage="1" showErrorMessage="1" promptTitle="Вид школы" prompt="Укажите вид школы" sqref="MZJ720911:MZN720911">
      <formula1>$A$21:$A$28</formula1>
    </dataValidation>
    <dataValidation type="list" allowBlank="1" showInputMessage="1" showErrorMessage="1" promptTitle="Вид школы" prompt="Укажите вид школы" sqref="MPN720911:MPR720911">
      <formula1>$A$21:$A$28</formula1>
    </dataValidation>
    <dataValidation type="list" allowBlank="1" showInputMessage="1" showErrorMessage="1" promptTitle="Вид школы" prompt="Укажите вид школы" sqref="MFR720911:MFV720911">
      <formula1>$A$21:$A$28</formula1>
    </dataValidation>
    <dataValidation type="list" allowBlank="1" showInputMessage="1" showErrorMessage="1" promptTitle="Вид школы" prompt="Укажите вид школы" sqref="LVV720911:LVZ720911">
      <formula1>$A$21:$A$28</formula1>
    </dataValidation>
    <dataValidation type="list" allowBlank="1" showInputMessage="1" showErrorMessage="1" promptTitle="Вид школы" prompt="Укажите вид школы" sqref="LLZ720911:LMD720911">
      <formula1>$A$21:$A$28</formula1>
    </dataValidation>
    <dataValidation type="list" allowBlank="1" showInputMessage="1" showErrorMessage="1" promptTitle="Вид школы" prompt="Укажите вид школы" sqref="LCD720911:LCH720911">
      <formula1>$A$21:$A$28</formula1>
    </dataValidation>
    <dataValidation type="list" allowBlank="1" showInputMessage="1" showErrorMessage="1" promptTitle="Вид школы" prompt="Укажите вид школы" sqref="KSH720911:KSL720911">
      <formula1>$A$21:$A$28</formula1>
    </dataValidation>
    <dataValidation type="list" allowBlank="1" showInputMessage="1" showErrorMessage="1" promptTitle="Вид школы" prompt="Укажите вид школы" sqref="KIL720911:KIP720911">
      <formula1>$A$21:$A$28</formula1>
    </dataValidation>
    <dataValidation type="list" allowBlank="1" showInputMessage="1" showErrorMessage="1" promptTitle="Вид школы" prompt="Укажите вид школы" sqref="JYP720911:JYT720911">
      <formula1>$A$21:$A$28</formula1>
    </dataValidation>
    <dataValidation type="list" allowBlank="1" showInputMessage="1" showErrorMessage="1" promptTitle="Вид школы" prompt="Укажите вид школы" sqref="JOT720911:JOX720911">
      <formula1>$A$21:$A$28</formula1>
    </dataValidation>
    <dataValidation type="list" allowBlank="1" showInputMessage="1" showErrorMessage="1" promptTitle="Вид школы" prompt="Укажите вид школы" sqref="JEX720911:JFB720911">
      <formula1>$A$21:$A$28</formula1>
    </dataValidation>
    <dataValidation type="list" allowBlank="1" showInputMessage="1" showErrorMessage="1" promptTitle="Вид школы" prompt="Укажите вид школы" sqref="IVB720911:IVF720911">
      <formula1>$A$21:$A$28</formula1>
    </dataValidation>
    <dataValidation type="list" allowBlank="1" showInputMessage="1" showErrorMessage="1" promptTitle="Вид школы" prompt="Укажите вид школы" sqref="ILF720911:ILJ720911">
      <formula1>$A$21:$A$28</formula1>
    </dataValidation>
    <dataValidation type="list" allowBlank="1" showInputMessage="1" showErrorMessage="1" promptTitle="Вид школы" prompt="Укажите вид школы" sqref="IBJ720911:IBN720911">
      <formula1>$A$21:$A$28</formula1>
    </dataValidation>
    <dataValidation type="list" allowBlank="1" showInputMessage="1" showErrorMessage="1" promptTitle="Вид школы" prompt="Укажите вид школы" sqref="HRN720911:HRR720911">
      <formula1>$A$21:$A$28</formula1>
    </dataValidation>
    <dataValidation type="list" allowBlank="1" showInputMessage="1" showErrorMessage="1" promptTitle="Вид школы" prompt="Укажите вид школы" sqref="HHR720911:HHV720911">
      <formula1>$A$21:$A$28</formula1>
    </dataValidation>
    <dataValidation type="list" allowBlank="1" showInputMessage="1" showErrorMessage="1" promptTitle="Вид школы" prompt="Укажите вид школы" sqref="GXV720911:GXZ720911">
      <formula1>$A$21:$A$28</formula1>
    </dataValidation>
    <dataValidation type="list" allowBlank="1" showInputMessage="1" showErrorMessage="1" promptTitle="Вид школы" prompt="Укажите вид школы" sqref="GNZ720911:GOD720911">
      <formula1>$A$21:$A$28</formula1>
    </dataValidation>
    <dataValidation type="list" allowBlank="1" showInputMessage="1" showErrorMessage="1" promptTitle="Вид школы" prompt="Укажите вид школы" sqref="GED720911:GEH720911">
      <formula1>$A$21:$A$28</formula1>
    </dataValidation>
    <dataValidation type="list" allowBlank="1" showInputMessage="1" showErrorMessage="1" promptTitle="Вид школы" prompt="Укажите вид школы" sqref="FUH720911:FUL720911">
      <formula1>$A$21:$A$28</formula1>
    </dataValidation>
    <dataValidation type="list" allowBlank="1" showInputMessage="1" showErrorMessage="1" promptTitle="Вид школы" prompt="Укажите вид школы" sqref="FKL720911:FKP720911">
      <formula1>$A$21:$A$28</formula1>
    </dataValidation>
    <dataValidation type="list" allowBlank="1" showInputMessage="1" showErrorMessage="1" promptTitle="Вид школы" prompt="Укажите вид школы" sqref="FAP720911:FAT720911">
      <formula1>$A$21:$A$28</formula1>
    </dataValidation>
    <dataValidation type="list" allowBlank="1" showInputMessage="1" showErrorMessage="1" promptTitle="Вид школы" prompt="Укажите вид школы" sqref="EQT720911:EQX720911">
      <formula1>$A$21:$A$28</formula1>
    </dataValidation>
    <dataValidation type="list" allowBlank="1" showInputMessage="1" showErrorMessage="1" promptTitle="Вид школы" prompt="Укажите вид школы" sqref="EGX720911:EHB720911">
      <formula1>$A$21:$A$28</formula1>
    </dataValidation>
    <dataValidation type="list" allowBlank="1" showInputMessage="1" showErrorMessage="1" promptTitle="Вид школы" prompt="Укажите вид школы" sqref="DXB720911:DXF720911">
      <formula1>$A$21:$A$28</formula1>
    </dataValidation>
    <dataValidation type="list" allowBlank="1" showInputMessage="1" showErrorMessage="1" promptTitle="Вид школы" prompt="Укажите вид школы" sqref="DNF720911:DNJ720911">
      <formula1>$A$21:$A$28</formula1>
    </dataValidation>
    <dataValidation type="list" allowBlank="1" showInputMessage="1" showErrorMessage="1" promptTitle="Вид школы" prompt="Укажите вид школы" sqref="DDJ720911:DDN720911">
      <formula1>$A$21:$A$28</formula1>
    </dataValidation>
    <dataValidation type="list" allowBlank="1" showInputMessage="1" showErrorMessage="1" promptTitle="Вид школы" prompt="Укажите вид школы" sqref="CTN720911:CTR720911">
      <formula1>$A$21:$A$28</formula1>
    </dataValidation>
    <dataValidation type="list" allowBlank="1" showInputMessage="1" showErrorMessage="1" promptTitle="Вид школы" prompt="Укажите вид школы" sqref="CJR720911:CJV720911">
      <formula1>$A$21:$A$28</formula1>
    </dataValidation>
    <dataValidation type="list" allowBlank="1" showInputMessage="1" showErrorMessage="1" promptTitle="Вид школы" prompt="Укажите вид школы" sqref="BZV720911:BZZ720911">
      <formula1>$A$21:$A$28</formula1>
    </dataValidation>
    <dataValidation type="list" allowBlank="1" showInputMessage="1" showErrorMessage="1" promptTitle="Вид школы" prompt="Укажите вид школы" sqref="BPZ720911:BQD720911">
      <formula1>$A$21:$A$28</formula1>
    </dataValidation>
    <dataValidation type="list" allowBlank="1" showInputMessage="1" showErrorMessage="1" promptTitle="Вид школы" prompt="Укажите вид школы" sqref="BGD720911:BGH720911">
      <formula1>$A$21:$A$28</formula1>
    </dataValidation>
    <dataValidation type="list" allowBlank="1" showInputMessage="1" showErrorMessage="1" promptTitle="Вид школы" prompt="Укажите вид школы" sqref="AWH720911:AWL720911">
      <formula1>$A$21:$A$28</formula1>
    </dataValidation>
    <dataValidation type="list" allowBlank="1" showInputMessage="1" showErrorMessage="1" promptTitle="Вид школы" prompt="Укажите вид школы" sqref="AML720911:AMP720911">
      <formula1>$A$21:$A$28</formula1>
    </dataValidation>
    <dataValidation type="list" allowBlank="1" showInputMessage="1" showErrorMessage="1" promptTitle="Вид школы" prompt="Укажите вид школы" sqref="ACP720911:ACT720911">
      <formula1>$A$21:$A$28</formula1>
    </dataValidation>
    <dataValidation type="list" allowBlank="1" showInputMessage="1" showErrorMessage="1" promptTitle="Вид школы" prompt="Укажите вид школы" sqref="ST720911:SX720911">
      <formula1>$A$21:$A$28</formula1>
    </dataValidation>
    <dataValidation type="list" allowBlank="1" showInputMessage="1" showErrorMessage="1" promptTitle="Вид школы" prompt="Укажите вид школы" sqref="IX720911:JB720911">
      <formula1>$A$21:$A$28</formula1>
    </dataValidation>
    <dataValidation type="list" allowBlank="1" showInputMessage="1" showErrorMessage="1" promptTitle="Вид школы" prompt="Укажите вид школы" sqref="B720911:F720911">
      <formula1>$A$21:$A$28</formula1>
    </dataValidation>
    <dataValidation type="list" allowBlank="1" showInputMessage="1" showErrorMessage="1" promptTitle="Вид школы" prompt="Укажите вид школы" sqref="WVJ655375:WVN655375">
      <formula1>$A$21:$A$28</formula1>
    </dataValidation>
    <dataValidation type="list" allowBlank="1" showInputMessage="1" showErrorMessage="1" promptTitle="Вид школы" prompt="Укажите вид школы" sqref="WLN655375:WLR655375">
      <formula1>$A$21:$A$28</formula1>
    </dataValidation>
    <dataValidation type="list" allowBlank="1" showInputMessage="1" showErrorMessage="1" promptTitle="Вид школы" prompt="Укажите вид школы" sqref="WBR655375:WBV655375">
      <formula1>$A$21:$A$28</formula1>
    </dataValidation>
    <dataValidation type="list" allowBlank="1" showInputMessage="1" showErrorMessage="1" promptTitle="Вид школы" prompt="Укажите вид школы" sqref="VRV655375:VRZ655375">
      <formula1>$A$21:$A$28</formula1>
    </dataValidation>
    <dataValidation type="list" allowBlank="1" showInputMessage="1" showErrorMessage="1" promptTitle="Вид школы" prompt="Укажите вид школы" sqref="VHZ655375:VID655375">
      <formula1>$A$21:$A$28</formula1>
    </dataValidation>
    <dataValidation type="list" allowBlank="1" showInputMessage="1" showErrorMessage="1" promptTitle="Вид школы" prompt="Укажите вид школы" sqref="UYD655375:UYH655375">
      <formula1>$A$21:$A$28</formula1>
    </dataValidation>
    <dataValidation type="list" allowBlank="1" showInputMessage="1" showErrorMessage="1" promptTitle="Вид школы" prompt="Укажите вид школы" sqref="UOH655375:UOL655375">
      <formula1>$A$21:$A$28</formula1>
    </dataValidation>
    <dataValidation type="list" allowBlank="1" showInputMessage="1" showErrorMessage="1" promptTitle="Вид школы" prompt="Укажите вид школы" sqref="UEL655375:UEP655375">
      <formula1>$A$21:$A$28</formula1>
    </dataValidation>
    <dataValidation type="list" allowBlank="1" showInputMessage="1" showErrorMessage="1" promptTitle="Вид школы" prompt="Укажите вид школы" sqref="TUP655375:TUT655375">
      <formula1>$A$21:$A$28</formula1>
    </dataValidation>
    <dataValidation type="list" allowBlank="1" showInputMessage="1" showErrorMessage="1" promptTitle="Вид школы" prompt="Укажите вид школы" sqref="TKT655375:TKX655375">
      <formula1>$A$21:$A$28</formula1>
    </dataValidation>
    <dataValidation type="list" allowBlank="1" showInputMessage="1" showErrorMessage="1" promptTitle="Вид школы" prompt="Укажите вид школы" sqref="TAX655375:TBB655375">
      <formula1>$A$21:$A$28</formula1>
    </dataValidation>
    <dataValidation type="list" allowBlank="1" showInputMessage="1" showErrorMessage="1" promptTitle="Вид школы" prompt="Укажите вид школы" sqref="SRB655375:SRF655375">
      <formula1>$A$21:$A$28</formula1>
    </dataValidation>
    <dataValidation type="list" allowBlank="1" showInputMessage="1" showErrorMessage="1" promptTitle="Вид школы" prompt="Укажите вид школы" sqref="SHF655375:SHJ655375">
      <formula1>$A$21:$A$28</formula1>
    </dataValidation>
    <dataValidation type="list" allowBlank="1" showInputMessage="1" showErrorMessage="1" promptTitle="Вид школы" prompt="Укажите вид школы" sqref="RXJ655375:RXN655375">
      <formula1>$A$21:$A$28</formula1>
    </dataValidation>
    <dataValidation type="list" allowBlank="1" showInputMessage="1" showErrorMessage="1" promptTitle="Вид школы" prompt="Укажите вид школы" sqref="RNN655375:RNR655375">
      <formula1>$A$21:$A$28</formula1>
    </dataValidation>
    <dataValidation type="list" allowBlank="1" showInputMessage="1" showErrorMessage="1" promptTitle="Вид школы" prompt="Укажите вид школы" sqref="RDR655375:RDV655375">
      <formula1>$A$21:$A$28</formula1>
    </dataValidation>
    <dataValidation type="list" allowBlank="1" showInputMessage="1" showErrorMessage="1" promptTitle="Вид школы" prompt="Укажите вид школы" sqref="QTV655375:QTZ655375">
      <formula1>$A$21:$A$28</formula1>
    </dataValidation>
    <dataValidation type="list" allowBlank="1" showInputMessage="1" showErrorMessage="1" promptTitle="Вид школы" prompt="Укажите вид школы" sqref="QJZ655375:QKD655375">
      <formula1>$A$21:$A$28</formula1>
    </dataValidation>
    <dataValidation type="list" allowBlank="1" showInputMessage="1" showErrorMessage="1" promptTitle="Вид школы" prompt="Укажите вид школы" sqref="QAD655375:QAH655375">
      <formula1>$A$21:$A$28</formula1>
    </dataValidation>
    <dataValidation type="list" allowBlank="1" showInputMessage="1" showErrorMessage="1" promptTitle="Вид школы" prompt="Укажите вид школы" sqref="PQH655375:PQL655375">
      <formula1>$A$21:$A$28</formula1>
    </dataValidation>
    <dataValidation type="list" allowBlank="1" showInputMessage="1" showErrorMessage="1" promptTitle="Вид школы" prompt="Укажите вид школы" sqref="PGL655375:PGP655375">
      <formula1>$A$21:$A$28</formula1>
    </dataValidation>
    <dataValidation type="list" allowBlank="1" showInputMessage="1" showErrorMessage="1" promptTitle="Вид школы" prompt="Укажите вид школы" sqref="OWP655375:OWT655375">
      <formula1>$A$21:$A$28</formula1>
    </dataValidation>
    <dataValidation type="list" allowBlank="1" showInputMessage="1" showErrorMessage="1" promptTitle="Вид школы" prompt="Укажите вид школы" sqref="OMT655375:OMX655375">
      <formula1>$A$21:$A$28</formula1>
    </dataValidation>
    <dataValidation type="list" allowBlank="1" showInputMessage="1" showErrorMessage="1" promptTitle="Вид школы" prompt="Укажите вид школы" sqref="OCX655375:ODB655375">
      <formula1>$A$21:$A$28</formula1>
    </dataValidation>
    <dataValidation type="list" allowBlank="1" showInputMessage="1" showErrorMessage="1" promptTitle="Вид школы" prompt="Укажите вид школы" sqref="NTB655375:NTF655375">
      <formula1>$A$21:$A$28</formula1>
    </dataValidation>
    <dataValidation type="list" allowBlank="1" showInputMessage="1" showErrorMessage="1" promptTitle="Вид школы" prompt="Укажите вид школы" sqref="NJF655375:NJJ655375">
      <formula1>$A$21:$A$28</formula1>
    </dataValidation>
    <dataValidation type="list" allowBlank="1" showInputMessage="1" showErrorMessage="1" promptTitle="Вид школы" prompt="Укажите вид школы" sqref="MZJ655375:MZN655375">
      <formula1>$A$21:$A$28</formula1>
    </dataValidation>
    <dataValidation type="list" allowBlank="1" showInputMessage="1" showErrorMessage="1" promptTitle="Вид школы" prompt="Укажите вид школы" sqref="MPN655375:MPR655375">
      <formula1>$A$21:$A$28</formula1>
    </dataValidation>
    <dataValidation type="list" allowBlank="1" showInputMessage="1" showErrorMessage="1" promptTitle="Вид школы" prompt="Укажите вид школы" sqref="MFR655375:MFV655375">
      <formula1>$A$21:$A$28</formula1>
    </dataValidation>
    <dataValidation type="list" allowBlank="1" showInputMessage="1" showErrorMessage="1" promptTitle="Вид школы" prompt="Укажите вид школы" sqref="LVV655375:LVZ655375">
      <formula1>$A$21:$A$28</formula1>
    </dataValidation>
    <dataValidation type="list" allowBlank="1" showInputMessage="1" showErrorMessage="1" promptTitle="Вид школы" prompt="Укажите вид школы" sqref="LLZ655375:LMD655375">
      <formula1>$A$21:$A$28</formula1>
    </dataValidation>
    <dataValidation type="list" allowBlank="1" showInputMessage="1" showErrorMessage="1" promptTitle="Вид школы" prompt="Укажите вид школы" sqref="LCD655375:LCH655375">
      <formula1>$A$21:$A$28</formula1>
    </dataValidation>
    <dataValidation type="list" allowBlank="1" showInputMessage="1" showErrorMessage="1" promptTitle="Вид школы" prompt="Укажите вид школы" sqref="KSH655375:KSL655375">
      <formula1>$A$21:$A$28</formula1>
    </dataValidation>
    <dataValidation type="list" allowBlank="1" showInputMessage="1" showErrorMessage="1" promptTitle="Вид школы" prompt="Укажите вид школы" sqref="KIL655375:KIP655375">
      <formula1>$A$21:$A$28</formula1>
    </dataValidation>
    <dataValidation type="list" allowBlank="1" showInputMessage="1" showErrorMessage="1" promptTitle="Вид школы" prompt="Укажите вид школы" sqref="JYP655375:JYT655375">
      <formula1>$A$21:$A$28</formula1>
    </dataValidation>
    <dataValidation type="list" allowBlank="1" showInputMessage="1" showErrorMessage="1" promptTitle="Вид школы" prompt="Укажите вид школы" sqref="JOT655375:JOX655375">
      <formula1>$A$21:$A$28</formula1>
    </dataValidation>
    <dataValidation type="list" allowBlank="1" showInputMessage="1" showErrorMessage="1" promptTitle="Вид школы" prompt="Укажите вид школы" sqref="JEX655375:JFB655375">
      <formula1>$A$21:$A$28</formula1>
    </dataValidation>
    <dataValidation type="list" allowBlank="1" showInputMessage="1" showErrorMessage="1" promptTitle="Вид школы" prompt="Укажите вид школы" sqref="IVB655375:IVF655375">
      <formula1>$A$21:$A$28</formula1>
    </dataValidation>
    <dataValidation type="list" allowBlank="1" showInputMessage="1" showErrorMessage="1" promptTitle="Вид школы" prompt="Укажите вид школы" sqref="ILF655375:ILJ655375">
      <formula1>$A$21:$A$28</formula1>
    </dataValidation>
    <dataValidation type="list" allowBlank="1" showInputMessage="1" showErrorMessage="1" promptTitle="Вид школы" prompt="Укажите вид школы" sqref="IBJ655375:IBN655375">
      <formula1>$A$21:$A$28</formula1>
    </dataValidation>
    <dataValidation type="list" allowBlank="1" showInputMessage="1" showErrorMessage="1" promptTitle="Вид школы" prompt="Укажите вид школы" sqref="HRN655375:HRR655375">
      <formula1>$A$21:$A$28</formula1>
    </dataValidation>
    <dataValidation type="list" allowBlank="1" showInputMessage="1" showErrorMessage="1" promptTitle="Вид школы" prompt="Укажите вид школы" sqref="HHR655375:HHV655375">
      <formula1>$A$21:$A$28</formula1>
    </dataValidation>
    <dataValidation type="list" allowBlank="1" showInputMessage="1" showErrorMessage="1" promptTitle="Вид школы" prompt="Укажите вид школы" sqref="GXV655375:GXZ655375">
      <formula1>$A$21:$A$28</formula1>
    </dataValidation>
    <dataValidation type="list" allowBlank="1" showInputMessage="1" showErrorMessage="1" promptTitle="Вид школы" prompt="Укажите вид школы" sqref="GNZ655375:GOD655375">
      <formula1>$A$21:$A$28</formula1>
    </dataValidation>
    <dataValidation type="list" allowBlank="1" showInputMessage="1" showErrorMessage="1" promptTitle="Вид школы" prompt="Укажите вид школы" sqref="GED655375:GEH655375">
      <formula1>$A$21:$A$28</formula1>
    </dataValidation>
    <dataValidation type="list" allowBlank="1" showInputMessage="1" showErrorMessage="1" promptTitle="Вид школы" prompt="Укажите вид школы" sqref="FUH655375:FUL655375">
      <formula1>$A$21:$A$28</formula1>
    </dataValidation>
    <dataValidation type="list" allowBlank="1" showInputMessage="1" showErrorMessage="1" promptTitle="Вид школы" prompt="Укажите вид школы" sqref="FKL655375:FKP655375">
      <formula1>$A$21:$A$28</formula1>
    </dataValidation>
    <dataValidation type="list" allowBlank="1" showInputMessage="1" showErrorMessage="1" promptTitle="Вид школы" prompt="Укажите вид школы" sqref="FAP655375:FAT655375">
      <formula1>$A$21:$A$28</formula1>
    </dataValidation>
    <dataValidation type="list" allowBlank="1" showInputMessage="1" showErrorMessage="1" promptTitle="Вид школы" prompt="Укажите вид школы" sqref="EQT655375:EQX655375">
      <formula1>$A$21:$A$28</formula1>
    </dataValidation>
    <dataValidation type="list" allowBlank="1" showInputMessage="1" showErrorMessage="1" promptTitle="Вид школы" prompt="Укажите вид школы" sqref="EGX655375:EHB655375">
      <formula1>$A$21:$A$28</formula1>
    </dataValidation>
    <dataValidation type="list" allowBlank="1" showInputMessage="1" showErrorMessage="1" promptTitle="Вид школы" prompt="Укажите вид школы" sqref="DXB655375:DXF655375">
      <formula1>$A$21:$A$28</formula1>
    </dataValidation>
    <dataValidation type="list" allowBlank="1" showInputMessage="1" showErrorMessage="1" promptTitle="Вид школы" prompt="Укажите вид школы" sqref="DNF655375:DNJ655375">
      <formula1>$A$21:$A$28</formula1>
    </dataValidation>
    <dataValidation type="list" allowBlank="1" showInputMessage="1" showErrorMessage="1" promptTitle="Вид школы" prompt="Укажите вид школы" sqref="DDJ655375:DDN655375">
      <formula1>$A$21:$A$28</formula1>
    </dataValidation>
    <dataValidation type="list" allowBlank="1" showInputMessage="1" showErrorMessage="1" promptTitle="Вид школы" prompt="Укажите вид школы" sqref="CTN655375:CTR655375">
      <formula1>$A$21:$A$28</formula1>
    </dataValidation>
    <dataValidation type="list" allowBlank="1" showInputMessage="1" showErrorMessage="1" promptTitle="Вид школы" prompt="Укажите вид школы" sqref="CJR655375:CJV655375">
      <formula1>$A$21:$A$28</formula1>
    </dataValidation>
    <dataValidation type="list" allowBlank="1" showInputMessage="1" showErrorMessage="1" promptTitle="Вид школы" prompt="Укажите вид школы" sqref="BZV655375:BZZ655375">
      <formula1>$A$21:$A$28</formula1>
    </dataValidation>
    <dataValidation type="list" allowBlank="1" showInputMessage="1" showErrorMessage="1" promptTitle="Вид школы" prompt="Укажите вид школы" sqref="BPZ655375:BQD655375">
      <formula1>$A$21:$A$28</formula1>
    </dataValidation>
    <dataValidation type="list" allowBlank="1" showInputMessage="1" showErrorMessage="1" promptTitle="Вид школы" prompt="Укажите вид школы" sqref="BGD655375:BGH655375">
      <formula1>$A$21:$A$28</formula1>
    </dataValidation>
    <dataValidation type="list" allowBlank="1" showInputMessage="1" showErrorMessage="1" promptTitle="Вид школы" prompt="Укажите вид школы" sqref="AWH655375:AWL655375">
      <formula1>$A$21:$A$28</formula1>
    </dataValidation>
    <dataValidation type="list" allowBlank="1" showInputMessage="1" showErrorMessage="1" promptTitle="Вид школы" prompt="Укажите вид школы" sqref="AML655375:AMP655375">
      <formula1>$A$21:$A$28</formula1>
    </dataValidation>
    <dataValidation type="list" allowBlank="1" showInputMessage="1" showErrorMessage="1" promptTitle="Вид школы" prompt="Укажите вид школы" sqref="ACP655375:ACT655375">
      <formula1>$A$21:$A$28</formula1>
    </dataValidation>
    <dataValidation type="list" allowBlank="1" showInputMessage="1" showErrorMessage="1" promptTitle="Вид школы" prompt="Укажите вид школы" sqref="ST655375:SX655375">
      <formula1>$A$21:$A$28</formula1>
    </dataValidation>
    <dataValidation type="list" allowBlank="1" showInputMessage="1" showErrorMessage="1" promptTitle="Вид школы" prompt="Укажите вид школы" sqref="IX655375:JB655375">
      <formula1>$A$21:$A$28</formula1>
    </dataValidation>
    <dataValidation type="list" allowBlank="1" showInputMessage="1" showErrorMessage="1" promptTitle="Вид школы" prompt="Укажите вид школы" sqref="B655375:F655375">
      <formula1>$A$21:$A$28</formula1>
    </dataValidation>
    <dataValidation type="list" allowBlank="1" showInputMessage="1" showErrorMessage="1" promptTitle="Вид школы" prompt="Укажите вид школы" sqref="WVJ589839:WVN589839">
      <formula1>$A$21:$A$28</formula1>
    </dataValidation>
    <dataValidation type="list" allowBlank="1" showInputMessage="1" showErrorMessage="1" promptTitle="Вид школы" prompt="Укажите вид школы" sqref="WLN589839:WLR589839">
      <formula1>$A$21:$A$28</formula1>
    </dataValidation>
    <dataValidation type="list" allowBlank="1" showInputMessage="1" showErrorMessage="1" promptTitle="Вид школы" prompt="Укажите вид школы" sqref="WBR589839:WBV589839">
      <formula1>$A$21:$A$28</formula1>
    </dataValidation>
    <dataValidation type="list" allowBlank="1" showInputMessage="1" showErrorMessage="1" promptTitle="Вид школы" prompt="Укажите вид школы" sqref="VRV589839:VRZ589839">
      <formula1>$A$21:$A$28</formula1>
    </dataValidation>
    <dataValidation type="list" allowBlank="1" showInputMessage="1" showErrorMessage="1" promptTitle="Вид школы" prompt="Укажите вид школы" sqref="VHZ589839:VID589839">
      <formula1>$A$21:$A$28</formula1>
    </dataValidation>
    <dataValidation type="list" allowBlank="1" showInputMessage="1" showErrorMessage="1" promptTitle="Вид школы" prompt="Укажите вид школы" sqref="UYD589839:UYH589839">
      <formula1>$A$21:$A$28</formula1>
    </dataValidation>
    <dataValidation type="list" allowBlank="1" showInputMessage="1" showErrorMessage="1" promptTitle="Вид школы" prompt="Укажите вид школы" sqref="UOH589839:UOL589839">
      <formula1>$A$21:$A$28</formula1>
    </dataValidation>
    <dataValidation type="list" allowBlank="1" showInputMessage="1" showErrorMessage="1" promptTitle="Вид школы" prompt="Укажите вид школы" sqref="UEL589839:UEP589839">
      <formula1>$A$21:$A$28</formula1>
    </dataValidation>
    <dataValidation type="list" allowBlank="1" showInputMessage="1" showErrorMessage="1" promptTitle="Вид школы" prompt="Укажите вид школы" sqref="TUP589839:TUT589839">
      <formula1>$A$21:$A$28</formula1>
    </dataValidation>
    <dataValidation type="list" allowBlank="1" showInputMessage="1" showErrorMessage="1" promptTitle="Вид школы" prompt="Укажите вид школы" sqref="TKT589839:TKX589839">
      <formula1>$A$21:$A$28</formula1>
    </dataValidation>
    <dataValidation type="list" allowBlank="1" showInputMessage="1" showErrorMessage="1" promptTitle="Вид школы" prompt="Укажите вид школы" sqref="TAX589839:TBB589839">
      <formula1>$A$21:$A$28</formula1>
    </dataValidation>
    <dataValidation type="list" allowBlank="1" showInputMessage="1" showErrorMessage="1" promptTitle="Вид школы" prompt="Укажите вид школы" sqref="SRB589839:SRF589839">
      <formula1>$A$21:$A$28</formula1>
    </dataValidation>
    <dataValidation type="list" allowBlank="1" showInputMessage="1" showErrorMessage="1" promptTitle="Вид школы" prompt="Укажите вид школы" sqref="SHF589839:SHJ589839">
      <formula1>$A$21:$A$28</formula1>
    </dataValidation>
    <dataValidation type="list" allowBlank="1" showInputMessage="1" showErrorMessage="1" promptTitle="Вид школы" prompt="Укажите вид школы" sqref="RXJ589839:RXN589839">
      <formula1>$A$21:$A$28</formula1>
    </dataValidation>
    <dataValidation type="list" allowBlank="1" showInputMessage="1" showErrorMessage="1" promptTitle="Вид школы" prompt="Укажите вид школы" sqref="RNN589839:RNR589839">
      <formula1>$A$21:$A$28</formula1>
    </dataValidation>
    <dataValidation type="list" allowBlank="1" showInputMessage="1" showErrorMessage="1" promptTitle="Вид школы" prompt="Укажите вид школы" sqref="RDR589839:RDV589839">
      <formula1>$A$21:$A$28</formula1>
    </dataValidation>
    <dataValidation type="list" allowBlank="1" showInputMessage="1" showErrorMessage="1" promptTitle="Вид школы" prompt="Укажите вид школы" sqref="QTV589839:QTZ589839">
      <formula1>$A$21:$A$28</formula1>
    </dataValidation>
    <dataValidation type="list" allowBlank="1" showInputMessage="1" showErrorMessage="1" promptTitle="Вид школы" prompt="Укажите вид школы" sqref="QJZ589839:QKD589839">
      <formula1>$A$21:$A$28</formula1>
    </dataValidation>
    <dataValidation type="list" allowBlank="1" showInputMessage="1" showErrorMessage="1" promptTitle="Вид школы" prompt="Укажите вид школы" sqref="QAD589839:QAH589839">
      <formula1>$A$21:$A$28</formula1>
    </dataValidation>
    <dataValidation type="list" allowBlank="1" showInputMessage="1" showErrorMessage="1" promptTitle="Вид школы" prompt="Укажите вид школы" sqref="PQH589839:PQL589839">
      <formula1>$A$21:$A$28</formula1>
    </dataValidation>
    <dataValidation type="list" allowBlank="1" showInputMessage="1" showErrorMessage="1" promptTitle="Вид школы" prompt="Укажите вид школы" sqref="PGL589839:PGP589839">
      <formula1>$A$21:$A$28</formula1>
    </dataValidation>
    <dataValidation type="list" allowBlank="1" showInputMessage="1" showErrorMessage="1" promptTitle="Вид школы" prompt="Укажите вид школы" sqref="OWP589839:OWT589839">
      <formula1>$A$21:$A$28</formula1>
    </dataValidation>
    <dataValidation type="list" allowBlank="1" showInputMessage="1" showErrorMessage="1" promptTitle="Вид школы" prompt="Укажите вид школы" sqref="OMT589839:OMX589839">
      <formula1>$A$21:$A$28</formula1>
    </dataValidation>
    <dataValidation type="list" allowBlank="1" showInputMessage="1" showErrorMessage="1" promptTitle="Вид школы" prompt="Укажите вид школы" sqref="OCX589839:ODB589839">
      <formula1>$A$21:$A$28</formula1>
    </dataValidation>
    <dataValidation type="list" allowBlank="1" showInputMessage="1" showErrorMessage="1" promptTitle="Вид школы" prompt="Укажите вид школы" sqref="NTB589839:NTF589839">
      <formula1>$A$21:$A$28</formula1>
    </dataValidation>
    <dataValidation type="list" allowBlank="1" showInputMessage="1" showErrorMessage="1" promptTitle="Вид школы" prompt="Укажите вид школы" sqref="NJF589839:NJJ589839">
      <formula1>$A$21:$A$28</formula1>
    </dataValidation>
    <dataValidation type="list" allowBlank="1" showInputMessage="1" showErrorMessage="1" promptTitle="Вид школы" prompt="Укажите вид школы" sqref="MZJ589839:MZN589839">
      <formula1>$A$21:$A$28</formula1>
    </dataValidation>
    <dataValidation type="list" allowBlank="1" showInputMessage="1" showErrorMessage="1" promptTitle="Вид школы" prompt="Укажите вид школы" sqref="MPN589839:MPR589839">
      <formula1>$A$21:$A$28</formula1>
    </dataValidation>
    <dataValidation type="list" allowBlank="1" showInputMessage="1" showErrorMessage="1" promptTitle="Вид школы" prompt="Укажите вид школы" sqref="MFR589839:MFV589839">
      <formula1>$A$21:$A$28</formula1>
    </dataValidation>
    <dataValidation type="list" allowBlank="1" showInputMessage="1" showErrorMessage="1" promptTitle="Вид школы" prompt="Укажите вид школы" sqref="LVV589839:LVZ589839">
      <formula1>$A$21:$A$28</formula1>
    </dataValidation>
    <dataValidation type="list" allowBlank="1" showInputMessage="1" showErrorMessage="1" promptTitle="Вид школы" prompt="Укажите вид школы" sqref="LLZ589839:LMD589839">
      <formula1>$A$21:$A$28</formula1>
    </dataValidation>
    <dataValidation type="list" allowBlank="1" showInputMessage="1" showErrorMessage="1" promptTitle="Вид школы" prompt="Укажите вид школы" sqref="LCD589839:LCH589839">
      <formula1>$A$21:$A$28</formula1>
    </dataValidation>
    <dataValidation type="list" allowBlank="1" showInputMessage="1" showErrorMessage="1" promptTitle="Вид школы" prompt="Укажите вид школы" sqref="KSH589839:KSL589839">
      <formula1>$A$21:$A$28</formula1>
    </dataValidation>
    <dataValidation type="list" allowBlank="1" showInputMessage="1" showErrorMessage="1" promptTitle="Вид школы" prompt="Укажите вид школы" sqref="KIL589839:KIP589839">
      <formula1>$A$21:$A$28</formula1>
    </dataValidation>
    <dataValidation type="list" allowBlank="1" showInputMessage="1" showErrorMessage="1" promptTitle="Вид школы" prompt="Укажите вид школы" sqref="JYP589839:JYT589839">
      <formula1>$A$21:$A$28</formula1>
    </dataValidation>
    <dataValidation type="list" allowBlank="1" showInputMessage="1" showErrorMessage="1" promptTitle="Вид школы" prompt="Укажите вид школы" sqref="JOT589839:JOX589839">
      <formula1>$A$21:$A$28</formula1>
    </dataValidation>
    <dataValidation type="list" allowBlank="1" showInputMessage="1" showErrorMessage="1" promptTitle="Вид школы" prompt="Укажите вид школы" sqref="JEX589839:JFB589839">
      <formula1>$A$21:$A$28</formula1>
    </dataValidation>
    <dataValidation type="list" allowBlank="1" showInputMessage="1" showErrorMessage="1" promptTitle="Вид школы" prompt="Укажите вид школы" sqref="IVB589839:IVF589839">
      <formula1>$A$21:$A$28</formula1>
    </dataValidation>
    <dataValidation type="list" allowBlank="1" showInputMessage="1" showErrorMessage="1" promptTitle="Вид школы" prompt="Укажите вид школы" sqref="ILF589839:ILJ589839">
      <formula1>$A$21:$A$28</formula1>
    </dataValidation>
    <dataValidation type="list" allowBlank="1" showInputMessage="1" showErrorMessage="1" promptTitle="Вид школы" prompt="Укажите вид школы" sqref="IBJ589839:IBN589839">
      <formula1>$A$21:$A$28</formula1>
    </dataValidation>
    <dataValidation type="list" allowBlank="1" showInputMessage="1" showErrorMessage="1" promptTitle="Вид школы" prompt="Укажите вид школы" sqref="HRN589839:HRR589839">
      <formula1>$A$21:$A$28</formula1>
    </dataValidation>
    <dataValidation type="list" allowBlank="1" showInputMessage="1" showErrorMessage="1" promptTitle="Вид школы" prompt="Укажите вид школы" sqref="HHR589839:HHV589839">
      <formula1>$A$21:$A$28</formula1>
    </dataValidation>
    <dataValidation type="list" allowBlank="1" showInputMessage="1" showErrorMessage="1" promptTitle="Вид школы" prompt="Укажите вид школы" sqref="GXV589839:GXZ589839">
      <formula1>$A$21:$A$28</formula1>
    </dataValidation>
    <dataValidation type="list" allowBlank="1" showInputMessage="1" showErrorMessage="1" promptTitle="Вид школы" prompt="Укажите вид школы" sqref="GNZ589839:GOD589839">
      <formula1>$A$21:$A$28</formula1>
    </dataValidation>
    <dataValidation type="list" allowBlank="1" showInputMessage="1" showErrorMessage="1" promptTitle="Вид школы" prompt="Укажите вид школы" sqref="GED589839:GEH589839">
      <formula1>$A$21:$A$28</formula1>
    </dataValidation>
    <dataValidation type="list" allowBlank="1" showInputMessage="1" showErrorMessage="1" promptTitle="Вид школы" prompt="Укажите вид школы" sqref="FUH589839:FUL589839">
      <formula1>$A$21:$A$28</formula1>
    </dataValidation>
    <dataValidation type="list" allowBlank="1" showInputMessage="1" showErrorMessage="1" promptTitle="Вид школы" prompt="Укажите вид школы" sqref="FKL589839:FKP589839">
      <formula1>$A$21:$A$28</formula1>
    </dataValidation>
    <dataValidation type="list" allowBlank="1" showInputMessage="1" showErrorMessage="1" promptTitle="Вид школы" prompt="Укажите вид школы" sqref="FAP589839:FAT589839">
      <formula1>$A$21:$A$28</formula1>
    </dataValidation>
    <dataValidation type="list" allowBlank="1" showInputMessage="1" showErrorMessage="1" promptTitle="Вид школы" prompt="Укажите вид школы" sqref="EQT589839:EQX589839">
      <formula1>$A$21:$A$28</formula1>
    </dataValidation>
    <dataValidation type="list" allowBlank="1" showInputMessage="1" showErrorMessage="1" promptTitle="Вид школы" prompt="Укажите вид школы" sqref="EGX589839:EHB589839">
      <formula1>$A$21:$A$28</formula1>
    </dataValidation>
    <dataValidation type="list" allowBlank="1" showInputMessage="1" showErrorMessage="1" promptTitle="Вид школы" prompt="Укажите вид школы" sqref="DXB589839:DXF589839">
      <formula1>$A$21:$A$28</formula1>
    </dataValidation>
    <dataValidation type="list" allowBlank="1" showInputMessage="1" showErrorMessage="1" promptTitle="Вид школы" prompt="Укажите вид школы" sqref="DNF589839:DNJ589839">
      <formula1>$A$21:$A$28</formula1>
    </dataValidation>
    <dataValidation type="list" allowBlank="1" showInputMessage="1" showErrorMessage="1" promptTitle="Вид школы" prompt="Укажите вид школы" sqref="DDJ589839:DDN589839">
      <formula1>$A$21:$A$28</formula1>
    </dataValidation>
    <dataValidation type="list" allowBlank="1" showInputMessage="1" showErrorMessage="1" promptTitle="Вид школы" prompt="Укажите вид школы" sqref="CTN589839:CTR589839">
      <formula1>$A$21:$A$28</formula1>
    </dataValidation>
    <dataValidation type="list" allowBlank="1" showInputMessage="1" showErrorMessage="1" promptTitle="Вид школы" prompt="Укажите вид школы" sqref="CJR589839:CJV589839">
      <formula1>$A$21:$A$28</formula1>
    </dataValidation>
    <dataValidation type="list" allowBlank="1" showInputMessage="1" showErrorMessage="1" promptTitle="Вид школы" prompt="Укажите вид школы" sqref="BZV589839:BZZ589839">
      <formula1>$A$21:$A$28</formula1>
    </dataValidation>
    <dataValidation type="list" allowBlank="1" showInputMessage="1" showErrorMessage="1" promptTitle="Вид школы" prompt="Укажите вид школы" sqref="BPZ589839:BQD589839">
      <formula1>$A$21:$A$28</formula1>
    </dataValidation>
    <dataValidation type="list" allowBlank="1" showInputMessage="1" showErrorMessage="1" promptTitle="Вид школы" prompt="Укажите вид школы" sqref="BGD589839:BGH589839">
      <formula1>$A$21:$A$28</formula1>
    </dataValidation>
    <dataValidation type="list" allowBlank="1" showInputMessage="1" showErrorMessage="1" promptTitle="Вид школы" prompt="Укажите вид школы" sqref="AWH589839:AWL589839">
      <formula1>$A$21:$A$28</formula1>
    </dataValidation>
    <dataValidation type="list" allowBlank="1" showInputMessage="1" showErrorMessage="1" promptTitle="Вид школы" prompt="Укажите вид школы" sqref="AML589839:AMP589839">
      <formula1>$A$21:$A$28</formula1>
    </dataValidation>
    <dataValidation type="list" allowBlank="1" showInputMessage="1" showErrorMessage="1" promptTitle="Вид школы" prompt="Укажите вид школы" sqref="ACP589839:ACT589839">
      <formula1>$A$21:$A$28</formula1>
    </dataValidation>
    <dataValidation type="list" allowBlank="1" showInputMessage="1" showErrorMessage="1" promptTitle="Вид школы" prompt="Укажите вид школы" sqref="ST589839:SX589839">
      <formula1>$A$21:$A$28</formula1>
    </dataValidation>
    <dataValidation type="list" allowBlank="1" showInputMessage="1" showErrorMessage="1" promptTitle="Вид школы" prompt="Укажите вид школы" sqref="IX589839:JB589839">
      <formula1>$A$21:$A$28</formula1>
    </dataValidation>
    <dataValidation type="list" allowBlank="1" showInputMessage="1" showErrorMessage="1" promptTitle="Вид школы" prompt="Укажите вид школы" sqref="B589839:F589839">
      <formula1>$A$21:$A$28</formula1>
    </dataValidation>
    <dataValidation type="list" allowBlank="1" showInputMessage="1" showErrorMessage="1" promptTitle="Вид школы" prompt="Укажите вид школы" sqref="WVJ524303:WVN524303">
      <formula1>$A$21:$A$28</formula1>
    </dataValidation>
    <dataValidation type="list" allowBlank="1" showInputMessage="1" showErrorMessage="1" promptTitle="Вид школы" prompt="Укажите вид школы" sqref="WLN524303:WLR524303">
      <formula1>$A$21:$A$28</formula1>
    </dataValidation>
    <dataValidation type="list" allowBlank="1" showInputMessage="1" showErrorMessage="1" promptTitle="Вид школы" prompt="Укажите вид школы" sqref="WBR524303:WBV524303">
      <formula1>$A$21:$A$28</formula1>
    </dataValidation>
    <dataValidation type="list" allowBlank="1" showInputMessage="1" showErrorMessage="1" promptTitle="Вид школы" prompt="Укажите вид школы" sqref="VRV524303:VRZ524303">
      <formula1>$A$21:$A$28</formula1>
    </dataValidation>
    <dataValidation type="list" allowBlank="1" showInputMessage="1" showErrorMessage="1" promptTitle="Вид школы" prompt="Укажите вид школы" sqref="VHZ524303:VID524303">
      <formula1>$A$21:$A$28</formula1>
    </dataValidation>
    <dataValidation type="list" allowBlank="1" showInputMessage="1" showErrorMessage="1" promptTitle="Вид школы" prompt="Укажите вид школы" sqref="UYD524303:UYH524303">
      <formula1>$A$21:$A$28</formula1>
    </dataValidation>
    <dataValidation type="list" allowBlank="1" showInputMessage="1" showErrorMessage="1" promptTitle="Вид школы" prompt="Укажите вид школы" sqref="UOH524303:UOL524303">
      <formula1>$A$21:$A$28</formula1>
    </dataValidation>
    <dataValidation type="list" allowBlank="1" showInputMessage="1" showErrorMessage="1" promptTitle="Вид школы" prompt="Укажите вид школы" sqref="UEL524303:UEP524303">
      <formula1>$A$21:$A$28</formula1>
    </dataValidation>
    <dataValidation type="list" allowBlank="1" showInputMessage="1" showErrorMessage="1" promptTitle="Вид школы" prompt="Укажите вид школы" sqref="TUP524303:TUT524303">
      <formula1>$A$21:$A$28</formula1>
    </dataValidation>
    <dataValidation type="list" allowBlank="1" showInputMessage="1" showErrorMessage="1" promptTitle="Вид школы" prompt="Укажите вид школы" sqref="TKT524303:TKX524303">
      <formula1>$A$21:$A$28</formula1>
    </dataValidation>
    <dataValidation type="list" allowBlank="1" showInputMessage="1" showErrorMessage="1" promptTitle="Вид школы" prompt="Укажите вид школы" sqref="TAX524303:TBB524303">
      <formula1>$A$21:$A$28</formula1>
    </dataValidation>
    <dataValidation type="list" allowBlank="1" showInputMessage="1" showErrorMessage="1" promptTitle="Вид школы" prompt="Укажите вид школы" sqref="SRB524303:SRF524303">
      <formula1>$A$21:$A$28</formula1>
    </dataValidation>
    <dataValidation type="list" allowBlank="1" showInputMessage="1" showErrorMessage="1" promptTitle="Вид школы" prompt="Укажите вид школы" sqref="SHF524303:SHJ524303">
      <formula1>$A$21:$A$28</formula1>
    </dataValidation>
    <dataValidation type="list" allowBlank="1" showInputMessage="1" showErrorMessage="1" promptTitle="Вид школы" prompt="Укажите вид школы" sqref="RXJ524303:RXN524303">
      <formula1>$A$21:$A$28</formula1>
    </dataValidation>
    <dataValidation type="list" allowBlank="1" showInputMessage="1" showErrorMessage="1" promptTitle="Вид школы" prompt="Укажите вид школы" sqref="RNN524303:RNR524303">
      <formula1>$A$21:$A$28</formula1>
    </dataValidation>
    <dataValidation type="list" allowBlank="1" showInputMessage="1" showErrorMessage="1" promptTitle="Вид школы" prompt="Укажите вид школы" sqref="RDR524303:RDV524303">
      <formula1>$A$21:$A$28</formula1>
    </dataValidation>
    <dataValidation type="list" allowBlank="1" showInputMessage="1" showErrorMessage="1" promptTitle="Вид школы" prompt="Укажите вид школы" sqref="QTV524303:QTZ524303">
      <formula1>$A$21:$A$28</formula1>
    </dataValidation>
    <dataValidation type="list" allowBlank="1" showInputMessage="1" showErrorMessage="1" promptTitle="Вид школы" prompt="Укажите вид школы" sqref="QJZ524303:QKD524303">
      <formula1>$A$21:$A$28</formula1>
    </dataValidation>
    <dataValidation type="list" allowBlank="1" showInputMessage="1" showErrorMessage="1" promptTitle="Вид школы" prompt="Укажите вид школы" sqref="QAD524303:QAH524303">
      <formula1>$A$21:$A$28</formula1>
    </dataValidation>
    <dataValidation type="list" allowBlank="1" showInputMessage="1" showErrorMessage="1" promptTitle="Вид школы" prompt="Укажите вид школы" sqref="PQH524303:PQL524303">
      <formula1>$A$21:$A$28</formula1>
    </dataValidation>
    <dataValidation type="list" allowBlank="1" showInputMessage="1" showErrorMessage="1" promptTitle="Вид школы" prompt="Укажите вид школы" sqref="PGL524303:PGP524303">
      <formula1>$A$21:$A$28</formula1>
    </dataValidation>
    <dataValidation type="list" allowBlank="1" showInputMessage="1" showErrorMessage="1" promptTitle="Вид школы" prompt="Укажите вид школы" sqref="OWP524303:OWT524303">
      <formula1>$A$21:$A$28</formula1>
    </dataValidation>
    <dataValidation type="list" allowBlank="1" showInputMessage="1" showErrorMessage="1" promptTitle="Вид школы" prompt="Укажите вид школы" sqref="OMT524303:OMX524303">
      <formula1>$A$21:$A$28</formula1>
    </dataValidation>
    <dataValidation type="list" allowBlank="1" showInputMessage="1" showErrorMessage="1" promptTitle="Вид школы" prompt="Укажите вид школы" sqref="OCX524303:ODB524303">
      <formula1>$A$21:$A$28</formula1>
    </dataValidation>
    <dataValidation type="list" allowBlank="1" showInputMessage="1" showErrorMessage="1" promptTitle="Вид школы" prompt="Укажите вид школы" sqref="NTB524303:NTF524303">
      <formula1>$A$21:$A$28</formula1>
    </dataValidation>
    <dataValidation type="list" allowBlank="1" showInputMessage="1" showErrorMessage="1" promptTitle="Вид школы" prompt="Укажите вид школы" sqref="NJF524303:NJJ524303">
      <formula1>$A$21:$A$28</formula1>
    </dataValidation>
    <dataValidation type="list" allowBlank="1" showInputMessage="1" showErrorMessage="1" promptTitle="Вид школы" prompt="Укажите вид школы" sqref="MZJ524303:MZN524303">
      <formula1>$A$21:$A$28</formula1>
    </dataValidation>
    <dataValidation type="list" allowBlank="1" showInputMessage="1" showErrorMessage="1" promptTitle="Вид школы" prompt="Укажите вид школы" sqref="MPN524303:MPR524303">
      <formula1>$A$21:$A$28</formula1>
    </dataValidation>
    <dataValidation type="list" allowBlank="1" showInputMessage="1" showErrorMessage="1" promptTitle="Вид школы" prompt="Укажите вид школы" sqref="MFR524303:MFV524303">
      <formula1>$A$21:$A$28</formula1>
    </dataValidation>
    <dataValidation type="list" allowBlank="1" showInputMessage="1" showErrorMessage="1" promptTitle="Вид школы" prompt="Укажите вид школы" sqref="LVV524303:LVZ524303">
      <formula1>$A$21:$A$28</formula1>
    </dataValidation>
    <dataValidation type="list" allowBlank="1" showInputMessage="1" showErrorMessage="1" promptTitle="Вид школы" prompt="Укажите вид школы" sqref="LLZ524303:LMD524303">
      <formula1>$A$21:$A$28</formula1>
    </dataValidation>
    <dataValidation type="list" allowBlank="1" showInputMessage="1" showErrorMessage="1" promptTitle="Вид школы" prompt="Укажите вид школы" sqref="LCD524303:LCH524303">
      <formula1>$A$21:$A$28</formula1>
    </dataValidation>
    <dataValidation type="list" allowBlank="1" showInputMessage="1" showErrorMessage="1" promptTitle="Вид школы" prompt="Укажите вид школы" sqref="KSH524303:KSL524303">
      <formula1>$A$21:$A$28</formula1>
    </dataValidation>
    <dataValidation type="list" allowBlank="1" showInputMessage="1" showErrorMessage="1" promptTitle="Вид школы" prompt="Укажите вид школы" sqref="KIL524303:KIP524303">
      <formula1>$A$21:$A$28</formula1>
    </dataValidation>
    <dataValidation type="list" allowBlank="1" showInputMessage="1" showErrorMessage="1" promptTitle="Вид школы" prompt="Укажите вид школы" sqref="JYP524303:JYT524303">
      <formula1>$A$21:$A$28</formula1>
    </dataValidation>
    <dataValidation type="list" allowBlank="1" showInputMessage="1" showErrorMessage="1" promptTitle="Вид школы" prompt="Укажите вид школы" sqref="JOT524303:JOX524303">
      <formula1>$A$21:$A$28</formula1>
    </dataValidation>
    <dataValidation type="list" allowBlank="1" showInputMessage="1" showErrorMessage="1" promptTitle="Вид школы" prompt="Укажите вид школы" sqref="JEX524303:JFB524303">
      <formula1>$A$21:$A$28</formula1>
    </dataValidation>
    <dataValidation type="list" allowBlank="1" showInputMessage="1" showErrorMessage="1" promptTitle="Вид школы" prompt="Укажите вид школы" sqref="IVB524303:IVF524303">
      <formula1>$A$21:$A$28</formula1>
    </dataValidation>
    <dataValidation type="list" allowBlank="1" showInputMessage="1" showErrorMessage="1" promptTitle="Вид школы" prompt="Укажите вид школы" sqref="ILF524303:ILJ524303">
      <formula1>$A$21:$A$28</formula1>
    </dataValidation>
    <dataValidation type="list" allowBlank="1" showInputMessage="1" showErrorMessage="1" promptTitle="Вид школы" prompt="Укажите вид школы" sqref="IBJ524303:IBN524303">
      <formula1>$A$21:$A$28</formula1>
    </dataValidation>
    <dataValidation type="list" allowBlank="1" showInputMessage="1" showErrorMessage="1" promptTitle="Вид школы" prompt="Укажите вид школы" sqref="HRN524303:HRR524303">
      <formula1>$A$21:$A$28</formula1>
    </dataValidation>
    <dataValidation type="list" allowBlank="1" showInputMessage="1" showErrorMessage="1" promptTitle="Вид школы" prompt="Укажите вид школы" sqref="HHR524303:HHV524303">
      <formula1>$A$21:$A$28</formula1>
    </dataValidation>
    <dataValidation type="list" allowBlank="1" showInputMessage="1" showErrorMessage="1" promptTitle="Вид школы" prompt="Укажите вид школы" sqref="GXV524303:GXZ524303">
      <formula1>$A$21:$A$28</formula1>
    </dataValidation>
    <dataValidation type="list" allowBlank="1" showInputMessage="1" showErrorMessage="1" promptTitle="Вид школы" prompt="Укажите вид школы" sqref="GNZ524303:GOD524303">
      <formula1>$A$21:$A$28</formula1>
    </dataValidation>
    <dataValidation type="list" allowBlank="1" showInputMessage="1" showErrorMessage="1" promptTitle="Вид школы" prompt="Укажите вид школы" sqref="GED524303:GEH524303">
      <formula1>$A$21:$A$28</formula1>
    </dataValidation>
    <dataValidation type="list" allowBlank="1" showInputMessage="1" showErrorMessage="1" promptTitle="Вид школы" prompt="Укажите вид школы" sqref="FUH524303:FUL524303">
      <formula1>$A$21:$A$28</formula1>
    </dataValidation>
    <dataValidation type="list" allowBlank="1" showInputMessage="1" showErrorMessage="1" promptTitle="Вид школы" prompt="Укажите вид школы" sqref="FKL524303:FKP524303">
      <formula1>$A$21:$A$28</formula1>
    </dataValidation>
    <dataValidation type="list" allowBlank="1" showInputMessage="1" showErrorMessage="1" promptTitle="Вид школы" prompt="Укажите вид школы" sqref="FAP524303:FAT524303">
      <formula1>$A$21:$A$28</formula1>
    </dataValidation>
    <dataValidation type="list" allowBlank="1" showInputMessage="1" showErrorMessage="1" promptTitle="Вид школы" prompt="Укажите вид школы" sqref="EQT524303:EQX524303">
      <formula1>$A$21:$A$28</formula1>
    </dataValidation>
    <dataValidation type="list" allowBlank="1" showInputMessage="1" showErrorMessage="1" promptTitle="Вид школы" prompt="Укажите вид школы" sqref="EGX524303:EHB524303">
      <formula1>$A$21:$A$28</formula1>
    </dataValidation>
    <dataValidation type="list" allowBlank="1" showInputMessage="1" showErrorMessage="1" promptTitle="Вид школы" prompt="Укажите вид школы" sqref="DXB524303:DXF524303">
      <formula1>$A$21:$A$28</formula1>
    </dataValidation>
    <dataValidation type="list" allowBlank="1" showInputMessage="1" showErrorMessage="1" promptTitle="Вид школы" prompt="Укажите вид школы" sqref="DNF524303:DNJ524303">
      <formula1>$A$21:$A$28</formula1>
    </dataValidation>
    <dataValidation type="list" allowBlank="1" showInputMessage="1" showErrorMessage="1" promptTitle="Вид школы" prompt="Укажите вид школы" sqref="DDJ524303:DDN524303">
      <formula1>$A$21:$A$28</formula1>
    </dataValidation>
    <dataValidation type="list" allowBlank="1" showInputMessage="1" showErrorMessage="1" promptTitle="Вид школы" prompt="Укажите вид школы" sqref="CTN524303:CTR524303">
      <formula1>$A$21:$A$28</formula1>
    </dataValidation>
    <dataValidation type="list" allowBlank="1" showInputMessage="1" showErrorMessage="1" promptTitle="Вид школы" prompt="Укажите вид школы" sqref="CJR524303:CJV524303">
      <formula1>$A$21:$A$28</formula1>
    </dataValidation>
    <dataValidation type="list" allowBlank="1" showInputMessage="1" showErrorMessage="1" promptTitle="Вид школы" prompt="Укажите вид школы" sqref="BZV524303:BZZ524303">
      <formula1>$A$21:$A$28</formula1>
    </dataValidation>
    <dataValidation type="list" allowBlank="1" showInputMessage="1" showErrorMessage="1" promptTitle="Вид школы" prompt="Укажите вид школы" sqref="BPZ524303:BQD524303">
      <formula1>$A$21:$A$28</formula1>
    </dataValidation>
    <dataValidation type="list" allowBlank="1" showInputMessage="1" showErrorMessage="1" promptTitle="Вид школы" prompt="Укажите вид школы" sqref="BGD524303:BGH524303">
      <formula1>$A$21:$A$28</formula1>
    </dataValidation>
    <dataValidation type="list" allowBlank="1" showInputMessage="1" showErrorMessage="1" promptTitle="Вид школы" prompt="Укажите вид школы" sqref="AWH524303:AWL524303">
      <formula1>$A$21:$A$28</formula1>
    </dataValidation>
    <dataValidation type="list" allowBlank="1" showInputMessage="1" showErrorMessage="1" promptTitle="Вид школы" prompt="Укажите вид школы" sqref="AML524303:AMP524303">
      <formula1>$A$21:$A$28</formula1>
    </dataValidation>
    <dataValidation type="list" allowBlank="1" showInputMessage="1" showErrorMessage="1" promptTitle="Вид школы" prompt="Укажите вид школы" sqref="ACP524303:ACT524303">
      <formula1>$A$21:$A$28</formula1>
    </dataValidation>
    <dataValidation type="list" allowBlank="1" showInputMessage="1" showErrorMessage="1" promptTitle="Вид школы" prompt="Укажите вид школы" sqref="ST524303:SX524303">
      <formula1>$A$21:$A$28</formula1>
    </dataValidation>
    <dataValidation type="list" allowBlank="1" showInputMessage="1" showErrorMessage="1" promptTitle="Вид школы" prompt="Укажите вид школы" sqref="IX524303:JB524303">
      <formula1>$A$21:$A$28</formula1>
    </dataValidation>
    <dataValidation type="list" allowBlank="1" showInputMessage="1" showErrorMessage="1" promptTitle="Вид школы" prompt="Укажите вид школы" sqref="B524303:F524303">
      <formula1>$A$21:$A$28</formula1>
    </dataValidation>
    <dataValidation type="list" allowBlank="1" showInputMessage="1" showErrorMessage="1" promptTitle="Вид школы" prompt="Укажите вид школы" sqref="WVJ458767:WVN458767">
      <formula1>$A$21:$A$28</formula1>
    </dataValidation>
    <dataValidation type="list" allowBlank="1" showInputMessage="1" showErrorMessage="1" promptTitle="Вид школы" prompt="Укажите вид школы" sqref="WLN458767:WLR458767">
      <formula1>$A$21:$A$28</formula1>
    </dataValidation>
    <dataValidation type="list" allowBlank="1" showInputMessage="1" showErrorMessage="1" promptTitle="Вид школы" prompt="Укажите вид школы" sqref="WBR458767:WBV458767">
      <formula1>$A$21:$A$28</formula1>
    </dataValidation>
    <dataValidation type="list" allowBlank="1" showInputMessage="1" showErrorMessage="1" promptTitle="Вид школы" prompt="Укажите вид школы" sqref="VRV458767:VRZ458767">
      <formula1>$A$21:$A$28</formula1>
    </dataValidation>
    <dataValidation type="list" allowBlank="1" showInputMessage="1" showErrorMessage="1" promptTitle="Вид школы" prompt="Укажите вид школы" sqref="VHZ458767:VID458767">
      <formula1>$A$21:$A$28</formula1>
    </dataValidation>
    <dataValidation type="list" allowBlank="1" showInputMessage="1" showErrorMessage="1" promptTitle="Вид школы" prompt="Укажите вид школы" sqref="UYD458767:UYH458767">
      <formula1>$A$21:$A$28</formula1>
    </dataValidation>
    <dataValidation type="list" allowBlank="1" showInputMessage="1" showErrorMessage="1" promptTitle="Вид школы" prompt="Укажите вид школы" sqref="UOH458767:UOL458767">
      <formula1>$A$21:$A$28</formula1>
    </dataValidation>
    <dataValidation type="list" allowBlank="1" showInputMessage="1" showErrorMessage="1" promptTitle="Вид школы" prompt="Укажите вид школы" sqref="UEL458767:UEP458767">
      <formula1>$A$21:$A$28</formula1>
    </dataValidation>
    <dataValidation type="list" allowBlank="1" showInputMessage="1" showErrorMessage="1" promptTitle="Вид школы" prompt="Укажите вид школы" sqref="TUP458767:TUT458767">
      <formula1>$A$21:$A$28</formula1>
    </dataValidation>
    <dataValidation type="list" allowBlank="1" showInputMessage="1" showErrorMessage="1" promptTitle="Вид школы" prompt="Укажите вид школы" sqref="TKT458767:TKX458767">
      <formula1>$A$21:$A$28</formula1>
    </dataValidation>
    <dataValidation type="list" allowBlank="1" showInputMessage="1" showErrorMessage="1" promptTitle="Вид школы" prompt="Укажите вид школы" sqref="TAX458767:TBB458767">
      <formula1>$A$21:$A$28</formula1>
    </dataValidation>
    <dataValidation type="list" allowBlank="1" showInputMessage="1" showErrorMessage="1" promptTitle="Вид школы" prompt="Укажите вид школы" sqref="SRB458767:SRF458767">
      <formula1>$A$21:$A$28</formula1>
    </dataValidation>
    <dataValidation type="list" allowBlank="1" showInputMessage="1" showErrorMessage="1" promptTitle="Вид школы" prompt="Укажите вид школы" sqref="SHF458767:SHJ458767">
      <formula1>$A$21:$A$28</formula1>
    </dataValidation>
    <dataValidation type="list" allowBlank="1" showInputMessage="1" showErrorMessage="1" promptTitle="Вид школы" prompt="Укажите вид школы" sqref="RXJ458767:RXN458767">
      <formula1>$A$21:$A$28</formula1>
    </dataValidation>
    <dataValidation type="list" allowBlank="1" showInputMessage="1" showErrorMessage="1" promptTitle="Вид школы" prompt="Укажите вид школы" sqref="RNN458767:RNR458767">
      <formula1>$A$21:$A$28</formula1>
    </dataValidation>
    <dataValidation type="list" allowBlank="1" showInputMessage="1" showErrorMessage="1" promptTitle="Вид школы" prompt="Укажите вид школы" sqref="RDR458767:RDV458767">
      <formula1>$A$21:$A$28</formula1>
    </dataValidation>
    <dataValidation type="list" allowBlank="1" showInputMessage="1" showErrorMessage="1" promptTitle="Вид школы" prompt="Укажите вид школы" sqref="QTV458767:QTZ458767">
      <formula1>$A$21:$A$28</formula1>
    </dataValidation>
    <dataValidation type="list" allowBlank="1" showInputMessage="1" showErrorMessage="1" promptTitle="Вид школы" prompt="Укажите вид школы" sqref="QJZ458767:QKD458767">
      <formula1>$A$21:$A$28</formula1>
    </dataValidation>
    <dataValidation type="list" allowBlank="1" showInputMessage="1" showErrorMessage="1" promptTitle="Вид школы" prompt="Укажите вид школы" sqref="QAD458767:QAH458767">
      <formula1>$A$21:$A$28</formula1>
    </dataValidation>
    <dataValidation type="list" allowBlank="1" showInputMessage="1" showErrorMessage="1" promptTitle="Вид школы" prompt="Укажите вид школы" sqref="PQH458767:PQL458767">
      <formula1>$A$21:$A$28</formula1>
    </dataValidation>
    <dataValidation type="list" allowBlank="1" showInputMessage="1" showErrorMessage="1" promptTitle="Вид школы" prompt="Укажите вид школы" sqref="PGL458767:PGP458767">
      <formula1>$A$21:$A$28</formula1>
    </dataValidation>
    <dataValidation type="list" allowBlank="1" showInputMessage="1" showErrorMessage="1" promptTitle="Вид школы" prompt="Укажите вид школы" sqref="OWP458767:OWT458767">
      <formula1>$A$21:$A$28</formula1>
    </dataValidation>
    <dataValidation type="list" allowBlank="1" showInputMessage="1" showErrorMessage="1" promptTitle="Вид школы" prompt="Укажите вид школы" sqref="OMT458767:OMX458767">
      <formula1>$A$21:$A$28</formula1>
    </dataValidation>
    <dataValidation type="list" allowBlank="1" showInputMessage="1" showErrorMessage="1" promptTitle="Вид школы" prompt="Укажите вид школы" sqref="OCX458767:ODB458767">
      <formula1>$A$21:$A$28</formula1>
    </dataValidation>
    <dataValidation type="list" allowBlank="1" showInputMessage="1" showErrorMessage="1" promptTitle="Вид школы" prompt="Укажите вид школы" sqref="NTB458767:NTF458767">
      <formula1>$A$21:$A$28</formula1>
    </dataValidation>
    <dataValidation type="list" allowBlank="1" showInputMessage="1" showErrorMessage="1" promptTitle="Вид школы" prompt="Укажите вид школы" sqref="NJF458767:NJJ458767">
      <formula1>$A$21:$A$28</formula1>
    </dataValidation>
    <dataValidation type="list" allowBlank="1" showInputMessage="1" showErrorMessage="1" promptTitle="Вид школы" prompt="Укажите вид школы" sqref="MZJ458767:MZN458767">
      <formula1>$A$21:$A$28</formula1>
    </dataValidation>
    <dataValidation type="list" allowBlank="1" showInputMessage="1" showErrorMessage="1" promptTitle="Вид школы" prompt="Укажите вид школы" sqref="MPN458767:MPR458767">
      <formula1>$A$21:$A$28</formula1>
    </dataValidation>
    <dataValidation type="list" allowBlank="1" showInputMessage="1" showErrorMessage="1" promptTitle="Вид школы" prompt="Укажите вид школы" sqref="MFR458767:MFV458767">
      <formula1>$A$21:$A$28</formula1>
    </dataValidation>
    <dataValidation type="list" allowBlank="1" showInputMessage="1" showErrorMessage="1" promptTitle="Вид школы" prompt="Укажите вид школы" sqref="LVV458767:LVZ458767">
      <formula1>$A$21:$A$28</formula1>
    </dataValidation>
    <dataValidation type="list" allowBlank="1" showInputMessage="1" showErrorMessage="1" promptTitle="Вид школы" prompt="Укажите вид школы" sqref="LLZ458767:LMD458767">
      <formula1>$A$21:$A$28</formula1>
    </dataValidation>
    <dataValidation type="list" allowBlank="1" showInputMessage="1" showErrorMessage="1" promptTitle="Вид школы" prompt="Укажите вид школы" sqref="LCD458767:LCH458767">
      <formula1>$A$21:$A$28</formula1>
    </dataValidation>
    <dataValidation type="list" allowBlank="1" showInputMessage="1" showErrorMessage="1" promptTitle="Вид школы" prompt="Укажите вид школы" sqref="KSH458767:KSL458767">
      <formula1>$A$21:$A$28</formula1>
    </dataValidation>
    <dataValidation type="list" allowBlank="1" showInputMessage="1" showErrorMessage="1" promptTitle="Вид школы" prompt="Укажите вид школы" sqref="KIL458767:KIP458767">
      <formula1>$A$21:$A$28</formula1>
    </dataValidation>
    <dataValidation type="list" allowBlank="1" showInputMessage="1" showErrorMessage="1" promptTitle="Вид школы" prompt="Укажите вид школы" sqref="JYP458767:JYT458767">
      <formula1>$A$21:$A$28</formula1>
    </dataValidation>
    <dataValidation type="list" allowBlank="1" showInputMessage="1" showErrorMessage="1" promptTitle="Вид школы" prompt="Укажите вид школы" sqref="JOT458767:JOX458767">
      <formula1>$A$21:$A$28</formula1>
    </dataValidation>
    <dataValidation type="list" allowBlank="1" showInputMessage="1" showErrorMessage="1" promptTitle="Вид школы" prompt="Укажите вид школы" sqref="JEX458767:JFB458767">
      <formula1>$A$21:$A$28</formula1>
    </dataValidation>
    <dataValidation type="list" allowBlank="1" showInputMessage="1" showErrorMessage="1" promptTitle="Вид школы" prompt="Укажите вид школы" sqref="IVB458767:IVF458767">
      <formula1>$A$21:$A$28</formula1>
    </dataValidation>
    <dataValidation type="list" allowBlank="1" showInputMessage="1" showErrorMessage="1" promptTitle="Вид школы" prompt="Укажите вид школы" sqref="ILF458767:ILJ458767">
      <formula1>$A$21:$A$28</formula1>
    </dataValidation>
    <dataValidation type="list" allowBlank="1" showInputMessage="1" showErrorMessage="1" promptTitle="Вид школы" prompt="Укажите вид школы" sqref="IBJ458767:IBN458767">
      <formula1>$A$21:$A$28</formula1>
    </dataValidation>
    <dataValidation type="list" allowBlank="1" showInputMessage="1" showErrorMessage="1" promptTitle="Вид школы" prompt="Укажите вид школы" sqref="HRN458767:HRR458767">
      <formula1>$A$21:$A$28</formula1>
    </dataValidation>
    <dataValidation type="list" allowBlank="1" showInputMessage="1" showErrorMessage="1" promptTitle="Вид школы" prompt="Укажите вид школы" sqref="HHR458767:HHV458767">
      <formula1>$A$21:$A$28</formula1>
    </dataValidation>
    <dataValidation type="list" allowBlank="1" showInputMessage="1" showErrorMessage="1" promptTitle="Вид школы" prompt="Укажите вид школы" sqref="GXV458767:GXZ458767">
      <formula1>$A$21:$A$28</formula1>
    </dataValidation>
    <dataValidation type="list" allowBlank="1" showInputMessage="1" showErrorMessage="1" promptTitle="Вид школы" prompt="Укажите вид школы" sqref="GNZ458767:GOD458767">
      <formula1>$A$21:$A$28</formula1>
    </dataValidation>
    <dataValidation type="list" allowBlank="1" showInputMessage="1" showErrorMessage="1" promptTitle="Вид школы" prompt="Укажите вид школы" sqref="GED458767:GEH458767">
      <formula1>$A$21:$A$28</formula1>
    </dataValidation>
    <dataValidation type="list" allowBlank="1" showInputMessage="1" showErrorMessage="1" promptTitle="Вид школы" prompt="Укажите вид школы" sqref="FUH458767:FUL458767">
      <formula1>$A$21:$A$28</formula1>
    </dataValidation>
    <dataValidation type="list" allowBlank="1" showInputMessage="1" showErrorMessage="1" promptTitle="Вид школы" prompt="Укажите вид школы" sqref="FKL458767:FKP458767">
      <formula1>$A$21:$A$28</formula1>
    </dataValidation>
    <dataValidation type="list" allowBlank="1" showInputMessage="1" showErrorMessage="1" promptTitle="Вид школы" prompt="Укажите вид школы" sqref="FAP458767:FAT458767">
      <formula1>$A$21:$A$28</formula1>
    </dataValidation>
    <dataValidation type="list" allowBlank="1" showInputMessage="1" showErrorMessage="1" promptTitle="Вид школы" prompt="Укажите вид школы" sqref="EQT458767:EQX458767">
      <formula1>$A$21:$A$28</formula1>
    </dataValidation>
    <dataValidation type="list" allowBlank="1" showInputMessage="1" showErrorMessage="1" promptTitle="Вид школы" prompt="Укажите вид школы" sqref="EGX458767:EHB458767">
      <formula1>$A$21:$A$28</formula1>
    </dataValidation>
    <dataValidation type="list" allowBlank="1" showInputMessage="1" showErrorMessage="1" promptTitle="Вид школы" prompt="Укажите вид школы" sqref="DXB458767:DXF458767">
      <formula1>$A$21:$A$28</formula1>
    </dataValidation>
    <dataValidation type="list" allowBlank="1" showInputMessage="1" showErrorMessage="1" promptTitle="Вид школы" prompt="Укажите вид школы" sqref="DNF458767:DNJ458767">
      <formula1>$A$21:$A$28</formula1>
    </dataValidation>
    <dataValidation type="list" allowBlank="1" showInputMessage="1" showErrorMessage="1" promptTitle="Вид школы" prompt="Укажите вид школы" sqref="DDJ458767:DDN458767">
      <formula1>$A$21:$A$28</formula1>
    </dataValidation>
    <dataValidation type="list" allowBlank="1" showInputMessage="1" showErrorMessage="1" promptTitle="Вид школы" prompt="Укажите вид школы" sqref="CTN458767:CTR458767">
      <formula1>$A$21:$A$28</formula1>
    </dataValidation>
    <dataValidation type="list" allowBlank="1" showInputMessage="1" showErrorMessage="1" promptTitle="Вид школы" prompt="Укажите вид школы" sqref="CJR458767:CJV458767">
      <formula1>$A$21:$A$28</formula1>
    </dataValidation>
    <dataValidation type="list" allowBlank="1" showInputMessage="1" showErrorMessage="1" promptTitle="Вид школы" prompt="Укажите вид школы" sqref="BZV458767:BZZ458767">
      <formula1>$A$21:$A$28</formula1>
    </dataValidation>
    <dataValidation type="list" allowBlank="1" showInputMessage="1" showErrorMessage="1" promptTitle="Вид школы" prompt="Укажите вид школы" sqref="BPZ458767:BQD458767">
      <formula1>$A$21:$A$28</formula1>
    </dataValidation>
    <dataValidation type="list" allowBlank="1" showInputMessage="1" showErrorMessage="1" promptTitle="Вид школы" prompt="Укажите вид школы" sqref="BGD458767:BGH458767">
      <formula1>$A$21:$A$28</formula1>
    </dataValidation>
    <dataValidation type="list" allowBlank="1" showInputMessage="1" showErrorMessage="1" promptTitle="Вид школы" prompt="Укажите вид школы" sqref="AWH458767:AWL458767">
      <formula1>$A$21:$A$28</formula1>
    </dataValidation>
    <dataValidation type="list" allowBlank="1" showInputMessage="1" showErrorMessage="1" promptTitle="Вид школы" prompt="Укажите вид школы" sqref="AML458767:AMP458767">
      <formula1>$A$21:$A$28</formula1>
    </dataValidation>
    <dataValidation type="list" allowBlank="1" showInputMessage="1" showErrorMessage="1" promptTitle="Вид школы" prompt="Укажите вид школы" sqref="ACP458767:ACT458767">
      <formula1>$A$21:$A$28</formula1>
    </dataValidation>
    <dataValidation type="list" allowBlank="1" showInputMessage="1" showErrorMessage="1" promptTitle="Вид школы" prompt="Укажите вид школы" sqref="ST458767:SX458767">
      <formula1>$A$21:$A$28</formula1>
    </dataValidation>
    <dataValidation type="list" allowBlank="1" showInputMessage="1" showErrorMessage="1" promptTitle="Вид школы" prompt="Укажите вид школы" sqref="IX458767:JB458767">
      <formula1>$A$21:$A$28</formula1>
    </dataValidation>
    <dataValidation type="list" allowBlank="1" showInputMessage="1" showErrorMessage="1" promptTitle="Вид школы" prompt="Укажите вид школы" sqref="B458767:F458767">
      <formula1>$A$21:$A$28</formula1>
    </dataValidation>
    <dataValidation type="list" allowBlank="1" showInputMessage="1" showErrorMessage="1" promptTitle="Вид школы" prompt="Укажите вид школы" sqref="WVJ393231:WVN393231">
      <formula1>$A$21:$A$28</formula1>
    </dataValidation>
    <dataValidation type="list" allowBlank="1" showInputMessage="1" showErrorMessage="1" promptTitle="Вид школы" prompt="Укажите вид школы" sqref="WLN393231:WLR393231">
      <formula1>$A$21:$A$28</formula1>
    </dataValidation>
    <dataValidation type="list" allowBlank="1" showInputMessage="1" showErrorMessage="1" promptTitle="Вид школы" prompt="Укажите вид школы" sqref="WBR393231:WBV393231">
      <formula1>$A$21:$A$28</formula1>
    </dataValidation>
    <dataValidation type="list" allowBlank="1" showInputMessage="1" showErrorMessage="1" promptTitle="Вид школы" prompt="Укажите вид школы" sqref="VRV393231:VRZ393231">
      <formula1>$A$21:$A$28</formula1>
    </dataValidation>
    <dataValidation type="list" allowBlank="1" showInputMessage="1" showErrorMessage="1" promptTitle="Вид школы" prompt="Укажите вид школы" sqref="VHZ393231:VID393231">
      <formula1>$A$21:$A$28</formula1>
    </dataValidation>
    <dataValidation type="list" allowBlank="1" showInputMessage="1" showErrorMessage="1" promptTitle="Вид школы" prompt="Укажите вид школы" sqref="UYD393231:UYH393231">
      <formula1>$A$21:$A$28</formula1>
    </dataValidation>
    <dataValidation type="list" allowBlank="1" showInputMessage="1" showErrorMessage="1" promptTitle="Вид школы" prompt="Укажите вид школы" sqref="UOH393231:UOL393231">
      <formula1>$A$21:$A$28</formula1>
    </dataValidation>
    <dataValidation type="list" allowBlank="1" showInputMessage="1" showErrorMessage="1" promptTitle="Вид школы" prompt="Укажите вид школы" sqref="UEL393231:UEP393231">
      <formula1>$A$21:$A$28</formula1>
    </dataValidation>
    <dataValidation type="list" allowBlank="1" showInputMessage="1" showErrorMessage="1" promptTitle="Вид школы" prompt="Укажите вид школы" sqref="TUP393231:TUT393231">
      <formula1>$A$21:$A$28</formula1>
    </dataValidation>
    <dataValidation type="list" allowBlank="1" showInputMessage="1" showErrorMessage="1" promptTitle="Вид школы" prompt="Укажите вид школы" sqref="TKT393231:TKX393231">
      <formula1>$A$21:$A$28</formula1>
    </dataValidation>
    <dataValidation type="list" allowBlank="1" showInputMessage="1" showErrorMessage="1" promptTitle="Вид школы" prompt="Укажите вид школы" sqref="TAX393231:TBB393231">
      <formula1>$A$21:$A$28</formula1>
    </dataValidation>
    <dataValidation type="list" allowBlank="1" showInputMessage="1" showErrorMessage="1" promptTitle="Вид школы" prompt="Укажите вид школы" sqref="SRB393231:SRF393231">
      <formula1>$A$21:$A$28</formula1>
    </dataValidation>
    <dataValidation type="list" allowBlank="1" showInputMessage="1" showErrorMessage="1" promptTitle="Вид школы" prompt="Укажите вид школы" sqref="SHF393231:SHJ393231">
      <formula1>$A$21:$A$28</formula1>
    </dataValidation>
    <dataValidation type="list" allowBlank="1" showInputMessage="1" showErrorMessage="1" promptTitle="Вид школы" prompt="Укажите вид школы" sqref="RXJ393231:RXN393231">
      <formula1>$A$21:$A$28</formula1>
    </dataValidation>
    <dataValidation type="list" allowBlank="1" showInputMessage="1" showErrorMessage="1" promptTitle="Вид школы" prompt="Укажите вид школы" sqref="RNN393231:RNR393231">
      <formula1>$A$21:$A$28</formula1>
    </dataValidation>
    <dataValidation type="list" allowBlank="1" showInputMessage="1" showErrorMessage="1" promptTitle="Вид школы" prompt="Укажите вид школы" sqref="RDR393231:RDV393231">
      <formula1>$A$21:$A$28</formula1>
    </dataValidation>
    <dataValidation type="list" allowBlank="1" showInputMessage="1" showErrorMessage="1" promptTitle="Вид школы" prompt="Укажите вид школы" sqref="QTV393231:QTZ393231">
      <formula1>$A$21:$A$28</formula1>
    </dataValidation>
    <dataValidation type="list" allowBlank="1" showInputMessage="1" showErrorMessage="1" promptTitle="Вид школы" prompt="Укажите вид школы" sqref="QJZ393231:QKD393231">
      <formula1>$A$21:$A$28</formula1>
    </dataValidation>
    <dataValidation type="list" allowBlank="1" showInputMessage="1" showErrorMessage="1" promptTitle="Вид школы" prompt="Укажите вид школы" sqref="QAD393231:QAH393231">
      <formula1>$A$21:$A$28</formula1>
    </dataValidation>
    <dataValidation type="list" allowBlank="1" showInputMessage="1" showErrorMessage="1" promptTitle="Вид школы" prompt="Укажите вид школы" sqref="PQH393231:PQL393231">
      <formula1>$A$21:$A$28</formula1>
    </dataValidation>
    <dataValidation type="list" allowBlank="1" showInputMessage="1" showErrorMessage="1" promptTitle="Вид школы" prompt="Укажите вид школы" sqref="PGL393231:PGP393231">
      <formula1>$A$21:$A$28</formula1>
    </dataValidation>
    <dataValidation type="list" allowBlank="1" showInputMessage="1" showErrorMessage="1" promptTitle="Вид школы" prompt="Укажите вид школы" sqref="OWP393231:OWT393231">
      <formula1>$A$21:$A$28</formula1>
    </dataValidation>
    <dataValidation type="list" allowBlank="1" showInputMessage="1" showErrorMessage="1" promptTitle="Вид школы" prompt="Укажите вид школы" sqref="OMT393231:OMX393231">
      <formula1>$A$21:$A$28</formula1>
    </dataValidation>
    <dataValidation type="list" allowBlank="1" showInputMessage="1" showErrorMessage="1" promptTitle="Вид школы" prompt="Укажите вид школы" sqref="OCX393231:ODB393231">
      <formula1>$A$21:$A$28</formula1>
    </dataValidation>
    <dataValidation type="list" allowBlank="1" showInputMessage="1" showErrorMessage="1" promptTitle="Вид школы" prompt="Укажите вид школы" sqref="NTB393231:NTF393231">
      <formula1>$A$21:$A$28</formula1>
    </dataValidation>
    <dataValidation type="list" allowBlank="1" showInputMessage="1" showErrorMessage="1" promptTitle="Вид школы" prompt="Укажите вид школы" sqref="NJF393231:NJJ393231">
      <formula1>$A$21:$A$28</formula1>
    </dataValidation>
    <dataValidation type="list" allowBlank="1" showInputMessage="1" showErrorMessage="1" promptTitle="Вид школы" prompt="Укажите вид школы" sqref="MZJ393231:MZN393231">
      <formula1>$A$21:$A$28</formula1>
    </dataValidation>
    <dataValidation type="list" allowBlank="1" showInputMessage="1" showErrorMessage="1" promptTitle="Вид школы" prompt="Укажите вид школы" sqref="MPN393231:MPR393231">
      <formula1>$A$21:$A$28</formula1>
    </dataValidation>
    <dataValidation type="list" allowBlank="1" showInputMessage="1" showErrorMessage="1" promptTitle="Вид школы" prompt="Укажите вид школы" sqref="MFR393231:MFV393231">
      <formula1>$A$21:$A$28</formula1>
    </dataValidation>
    <dataValidation type="list" allowBlank="1" showInputMessage="1" showErrorMessage="1" promptTitle="Вид школы" prompt="Укажите вид школы" sqref="LVV393231:LVZ393231">
      <formula1>$A$21:$A$28</formula1>
    </dataValidation>
    <dataValidation type="list" allowBlank="1" showInputMessage="1" showErrorMessage="1" promptTitle="Вид школы" prompt="Укажите вид школы" sqref="LLZ393231:LMD393231">
      <formula1>$A$21:$A$28</formula1>
    </dataValidation>
    <dataValidation type="list" allowBlank="1" showInputMessage="1" showErrorMessage="1" promptTitle="Вид школы" prompt="Укажите вид школы" sqref="LCD393231:LCH393231">
      <formula1>$A$21:$A$28</formula1>
    </dataValidation>
    <dataValidation type="list" allowBlank="1" showInputMessage="1" showErrorMessage="1" promptTitle="Вид школы" prompt="Укажите вид школы" sqref="KSH393231:KSL393231">
      <formula1>$A$21:$A$28</formula1>
    </dataValidation>
    <dataValidation type="list" allowBlank="1" showInputMessage="1" showErrorMessage="1" promptTitle="Вид школы" prompt="Укажите вид школы" sqref="KIL393231:KIP393231">
      <formula1>$A$21:$A$28</formula1>
    </dataValidation>
    <dataValidation type="list" allowBlank="1" showInputMessage="1" showErrorMessage="1" promptTitle="Вид школы" prompt="Укажите вид школы" sqref="JYP393231:JYT393231">
      <formula1>$A$21:$A$28</formula1>
    </dataValidation>
    <dataValidation type="list" allowBlank="1" showInputMessage="1" showErrorMessage="1" promptTitle="Вид школы" prompt="Укажите вид школы" sqref="JOT393231:JOX393231">
      <formula1>$A$21:$A$28</formula1>
    </dataValidation>
    <dataValidation type="list" allowBlank="1" showInputMessage="1" showErrorMessage="1" promptTitle="Вид школы" prompt="Укажите вид школы" sqref="JEX393231:JFB393231">
      <formula1>$A$21:$A$28</formula1>
    </dataValidation>
    <dataValidation type="list" allowBlank="1" showInputMessage="1" showErrorMessage="1" promptTitle="Вид школы" prompt="Укажите вид школы" sqref="IVB393231:IVF393231">
      <formula1>$A$21:$A$28</formula1>
    </dataValidation>
    <dataValidation type="list" allowBlank="1" showInputMessage="1" showErrorMessage="1" promptTitle="Вид школы" prompt="Укажите вид школы" sqref="ILF393231:ILJ393231">
      <formula1>$A$21:$A$28</formula1>
    </dataValidation>
    <dataValidation type="list" allowBlank="1" showInputMessage="1" showErrorMessage="1" promptTitle="Вид школы" prompt="Укажите вид школы" sqref="IBJ393231:IBN393231">
      <formula1>$A$21:$A$28</formula1>
    </dataValidation>
    <dataValidation type="list" allowBlank="1" showInputMessage="1" showErrorMessage="1" promptTitle="Вид школы" prompt="Укажите вид школы" sqref="HRN393231:HRR393231">
      <formula1>$A$21:$A$28</formula1>
    </dataValidation>
    <dataValidation type="list" allowBlank="1" showInputMessage="1" showErrorMessage="1" promptTitle="Вид школы" prompt="Укажите вид школы" sqref="HHR393231:HHV393231">
      <formula1>$A$21:$A$28</formula1>
    </dataValidation>
    <dataValidation type="list" allowBlank="1" showInputMessage="1" showErrorMessage="1" promptTitle="Вид школы" prompt="Укажите вид школы" sqref="GXV393231:GXZ393231">
      <formula1>$A$21:$A$28</formula1>
    </dataValidation>
    <dataValidation type="list" allowBlank="1" showInputMessage="1" showErrorMessage="1" promptTitle="Вид школы" prompt="Укажите вид школы" sqref="GNZ393231:GOD393231">
      <formula1>$A$21:$A$28</formula1>
    </dataValidation>
    <dataValidation type="list" allowBlank="1" showInputMessage="1" showErrorMessage="1" promptTitle="Вид школы" prompt="Укажите вид школы" sqref="GED393231:GEH393231">
      <formula1>$A$21:$A$28</formula1>
    </dataValidation>
    <dataValidation type="list" allowBlank="1" showInputMessage="1" showErrorMessage="1" promptTitle="Вид школы" prompt="Укажите вид школы" sqref="FUH393231:FUL393231">
      <formula1>$A$21:$A$28</formula1>
    </dataValidation>
    <dataValidation type="list" allowBlank="1" showInputMessage="1" showErrorMessage="1" promptTitle="Вид школы" prompt="Укажите вид школы" sqref="FKL393231:FKP393231">
      <formula1>$A$21:$A$28</formula1>
    </dataValidation>
    <dataValidation type="list" allowBlank="1" showInputMessage="1" showErrorMessage="1" promptTitle="Вид школы" prompt="Укажите вид школы" sqref="FAP393231:FAT393231">
      <formula1>$A$21:$A$28</formula1>
    </dataValidation>
    <dataValidation type="list" allowBlank="1" showInputMessage="1" showErrorMessage="1" promptTitle="Вид школы" prompt="Укажите вид школы" sqref="EQT393231:EQX393231">
      <formula1>$A$21:$A$28</formula1>
    </dataValidation>
    <dataValidation type="list" allowBlank="1" showInputMessage="1" showErrorMessage="1" promptTitle="Вид школы" prompt="Укажите вид школы" sqref="EGX393231:EHB393231">
      <formula1>$A$21:$A$28</formula1>
    </dataValidation>
    <dataValidation type="list" allowBlank="1" showInputMessage="1" showErrorMessage="1" promptTitle="Вид школы" prompt="Укажите вид школы" sqref="DXB393231:DXF393231">
      <formula1>$A$21:$A$28</formula1>
    </dataValidation>
    <dataValidation type="list" allowBlank="1" showInputMessage="1" showErrorMessage="1" promptTitle="Вид школы" prompt="Укажите вид школы" sqref="DNF393231:DNJ393231">
      <formula1>$A$21:$A$28</formula1>
    </dataValidation>
    <dataValidation type="list" allowBlank="1" showInputMessage="1" showErrorMessage="1" promptTitle="Вид школы" prompt="Укажите вид школы" sqref="DDJ393231:DDN393231">
      <formula1>$A$21:$A$28</formula1>
    </dataValidation>
    <dataValidation type="list" allowBlank="1" showInputMessage="1" showErrorMessage="1" promptTitle="Вид школы" prompt="Укажите вид школы" sqref="CTN393231:CTR393231">
      <formula1>$A$21:$A$28</formula1>
    </dataValidation>
    <dataValidation type="list" allowBlank="1" showInputMessage="1" showErrorMessage="1" promptTitle="Вид школы" prompt="Укажите вид школы" sqref="CJR393231:CJV393231">
      <formula1>$A$21:$A$28</formula1>
    </dataValidation>
    <dataValidation type="list" allowBlank="1" showInputMessage="1" showErrorMessage="1" promptTitle="Вид школы" prompt="Укажите вид школы" sqref="BZV393231:BZZ393231">
      <formula1>$A$21:$A$28</formula1>
    </dataValidation>
    <dataValidation type="list" allowBlank="1" showInputMessage="1" showErrorMessage="1" promptTitle="Вид школы" prompt="Укажите вид школы" sqref="BPZ393231:BQD393231">
      <formula1>$A$21:$A$28</formula1>
    </dataValidation>
    <dataValidation type="list" allowBlank="1" showInputMessage="1" showErrorMessage="1" promptTitle="Вид школы" prompt="Укажите вид школы" sqref="BGD393231:BGH393231">
      <formula1>$A$21:$A$28</formula1>
    </dataValidation>
    <dataValidation type="list" allowBlank="1" showInputMessage="1" showErrorMessage="1" promptTitle="Вид школы" prompt="Укажите вид школы" sqref="AWH393231:AWL393231">
      <formula1>$A$21:$A$28</formula1>
    </dataValidation>
    <dataValidation type="list" allowBlank="1" showInputMessage="1" showErrorMessage="1" promptTitle="Вид школы" prompt="Укажите вид школы" sqref="AML393231:AMP393231">
      <formula1>$A$21:$A$28</formula1>
    </dataValidation>
    <dataValidation type="list" allowBlank="1" showInputMessage="1" showErrorMessage="1" promptTitle="Вид школы" prompt="Укажите вид школы" sqref="ACP393231:ACT393231">
      <formula1>$A$21:$A$28</formula1>
    </dataValidation>
    <dataValidation type="list" allowBlank="1" showInputMessage="1" showErrorMessage="1" promptTitle="Вид школы" prompt="Укажите вид школы" sqref="ST393231:SX393231">
      <formula1>$A$21:$A$28</formula1>
    </dataValidation>
    <dataValidation type="list" allowBlank="1" showInputMessage="1" showErrorMessage="1" promptTitle="Вид школы" prompt="Укажите вид школы" sqref="IX393231:JB393231">
      <formula1>$A$21:$A$28</formula1>
    </dataValidation>
    <dataValidation type="list" allowBlank="1" showInputMessage="1" showErrorMessage="1" promptTitle="Вид школы" prompt="Укажите вид школы" sqref="B393231:F393231">
      <formula1>$A$21:$A$28</formula1>
    </dataValidation>
    <dataValidation type="list" allowBlank="1" showInputMessage="1" showErrorMessage="1" promptTitle="Вид школы" prompt="Укажите вид школы" sqref="WVJ327695:WVN327695">
      <formula1>$A$21:$A$28</formula1>
    </dataValidation>
    <dataValidation type="list" allowBlank="1" showInputMessage="1" showErrorMessage="1" promptTitle="Вид школы" prompt="Укажите вид школы" sqref="WLN327695:WLR327695">
      <formula1>$A$21:$A$28</formula1>
    </dataValidation>
    <dataValidation type="list" allowBlank="1" showInputMessage="1" showErrorMessage="1" promptTitle="Вид школы" prompt="Укажите вид школы" sqref="WBR327695:WBV327695">
      <formula1>$A$21:$A$28</formula1>
    </dataValidation>
    <dataValidation type="list" allowBlank="1" showInputMessage="1" showErrorMessage="1" promptTitle="Вид школы" prompt="Укажите вид школы" sqref="VRV327695:VRZ327695">
      <formula1>$A$21:$A$28</formula1>
    </dataValidation>
    <dataValidation type="list" allowBlank="1" showInputMessage="1" showErrorMessage="1" promptTitle="Вид школы" prompt="Укажите вид школы" sqref="VHZ327695:VID327695">
      <formula1>$A$21:$A$28</formula1>
    </dataValidation>
    <dataValidation type="list" allowBlank="1" showInputMessage="1" showErrorMessage="1" promptTitle="Вид школы" prompt="Укажите вид школы" sqref="UYD327695:UYH327695">
      <formula1>$A$21:$A$28</formula1>
    </dataValidation>
    <dataValidation type="list" allowBlank="1" showInputMessage="1" showErrorMessage="1" promptTitle="Вид школы" prompt="Укажите вид школы" sqref="UOH327695:UOL327695">
      <formula1>$A$21:$A$28</formula1>
    </dataValidation>
    <dataValidation type="list" allowBlank="1" showInputMessage="1" showErrorMessage="1" promptTitle="Вид школы" prompt="Укажите вид школы" sqref="UEL327695:UEP327695">
      <formula1>$A$21:$A$28</formula1>
    </dataValidation>
    <dataValidation type="list" allowBlank="1" showInputMessage="1" showErrorMessage="1" promptTitle="Вид школы" prompt="Укажите вид школы" sqref="TUP327695:TUT327695">
      <formula1>$A$21:$A$28</formula1>
    </dataValidation>
    <dataValidation type="list" allowBlank="1" showInputMessage="1" showErrorMessage="1" promptTitle="Вид школы" prompt="Укажите вид школы" sqref="TKT327695:TKX327695">
      <formula1>$A$21:$A$28</formula1>
    </dataValidation>
    <dataValidation type="list" allowBlank="1" showInputMessage="1" showErrorMessage="1" promptTitle="Вид школы" prompt="Укажите вид школы" sqref="TAX327695:TBB327695">
      <formula1>$A$21:$A$28</formula1>
    </dataValidation>
    <dataValidation type="list" allowBlank="1" showInputMessage="1" showErrorMessage="1" promptTitle="Вид школы" prompt="Укажите вид школы" sqref="SRB327695:SRF327695">
      <formula1>$A$21:$A$28</formula1>
    </dataValidation>
    <dataValidation type="list" allowBlank="1" showInputMessage="1" showErrorMessage="1" promptTitle="Вид школы" prompt="Укажите вид школы" sqref="SHF327695:SHJ327695">
      <formula1>$A$21:$A$28</formula1>
    </dataValidation>
    <dataValidation type="list" allowBlank="1" showInputMessage="1" showErrorMessage="1" promptTitle="Вид школы" prompt="Укажите вид школы" sqref="RXJ327695:RXN327695">
      <formula1>$A$21:$A$28</formula1>
    </dataValidation>
    <dataValidation type="list" allowBlank="1" showInputMessage="1" showErrorMessage="1" promptTitle="Вид школы" prompt="Укажите вид школы" sqref="RNN327695:RNR327695">
      <formula1>$A$21:$A$28</formula1>
    </dataValidation>
    <dataValidation type="list" allowBlank="1" showInputMessage="1" showErrorMessage="1" promptTitle="Вид школы" prompt="Укажите вид школы" sqref="RDR327695:RDV327695">
      <formula1>$A$21:$A$28</formula1>
    </dataValidation>
    <dataValidation type="list" allowBlank="1" showInputMessage="1" showErrorMessage="1" promptTitle="Вид школы" prompt="Укажите вид школы" sqref="QTV327695:QTZ327695">
      <formula1>$A$21:$A$28</formula1>
    </dataValidation>
    <dataValidation type="list" allowBlank="1" showInputMessage="1" showErrorMessage="1" promptTitle="Вид школы" prompt="Укажите вид школы" sqref="QJZ327695:QKD327695">
      <formula1>$A$21:$A$28</formula1>
    </dataValidation>
    <dataValidation type="list" allowBlank="1" showInputMessage="1" showErrorMessage="1" promptTitle="Вид школы" prompt="Укажите вид школы" sqref="QAD327695:QAH327695">
      <formula1>$A$21:$A$28</formula1>
    </dataValidation>
    <dataValidation type="list" allowBlank="1" showInputMessage="1" showErrorMessage="1" promptTitle="Вид школы" prompt="Укажите вид школы" sqref="PQH327695:PQL327695">
      <formula1>$A$21:$A$28</formula1>
    </dataValidation>
    <dataValidation type="list" allowBlank="1" showInputMessage="1" showErrorMessage="1" promptTitle="Вид школы" prompt="Укажите вид школы" sqref="PGL327695:PGP327695">
      <formula1>$A$21:$A$28</formula1>
    </dataValidation>
    <dataValidation type="list" allowBlank="1" showInputMessage="1" showErrorMessage="1" promptTitle="Вид школы" prompt="Укажите вид школы" sqref="OWP327695:OWT327695">
      <formula1>$A$21:$A$28</formula1>
    </dataValidation>
    <dataValidation type="list" allowBlank="1" showInputMessage="1" showErrorMessage="1" promptTitle="Вид школы" prompt="Укажите вид школы" sqref="OMT327695:OMX327695">
      <formula1>$A$21:$A$28</formula1>
    </dataValidation>
    <dataValidation type="list" allowBlank="1" showInputMessage="1" showErrorMessage="1" promptTitle="Вид школы" prompt="Укажите вид школы" sqref="OCX327695:ODB327695">
      <formula1>$A$21:$A$28</formula1>
    </dataValidation>
    <dataValidation type="list" allowBlank="1" showInputMessage="1" showErrorMessage="1" promptTitle="Вид школы" prompt="Укажите вид школы" sqref="NTB327695:NTF327695">
      <formula1>$A$21:$A$28</formula1>
    </dataValidation>
    <dataValidation type="list" allowBlank="1" showInputMessage="1" showErrorMessage="1" promptTitle="Вид школы" prompt="Укажите вид школы" sqref="NJF327695:NJJ327695">
      <formula1>$A$21:$A$28</formula1>
    </dataValidation>
    <dataValidation type="list" allowBlank="1" showInputMessage="1" showErrorMessage="1" promptTitle="Вид школы" prompt="Укажите вид школы" sqref="MZJ327695:MZN327695">
      <formula1>$A$21:$A$28</formula1>
    </dataValidation>
    <dataValidation type="list" allowBlank="1" showInputMessage="1" showErrorMessage="1" promptTitle="Вид школы" prompt="Укажите вид школы" sqref="MPN327695:MPR327695">
      <formula1>$A$21:$A$28</formula1>
    </dataValidation>
    <dataValidation type="list" allowBlank="1" showInputMessage="1" showErrorMessage="1" promptTitle="Вид школы" prompt="Укажите вид школы" sqref="MFR327695:MFV327695">
      <formula1>$A$21:$A$28</formula1>
    </dataValidation>
    <dataValidation type="list" allowBlank="1" showInputMessage="1" showErrorMessage="1" promptTitle="Вид школы" prompt="Укажите вид школы" sqref="LVV327695:LVZ327695">
      <formula1>$A$21:$A$28</formula1>
    </dataValidation>
    <dataValidation type="list" allowBlank="1" showInputMessage="1" showErrorMessage="1" promptTitle="Вид школы" prompt="Укажите вид школы" sqref="LLZ327695:LMD327695">
      <formula1>$A$21:$A$28</formula1>
    </dataValidation>
    <dataValidation type="list" allowBlank="1" showInputMessage="1" showErrorMessage="1" promptTitle="Вид школы" prompt="Укажите вид школы" sqref="LCD327695:LCH327695">
      <formula1>$A$21:$A$28</formula1>
    </dataValidation>
    <dataValidation type="list" allowBlank="1" showInputMessage="1" showErrorMessage="1" promptTitle="Вид школы" prompt="Укажите вид школы" sqref="KSH327695:KSL327695">
      <formula1>$A$21:$A$28</formula1>
    </dataValidation>
    <dataValidation type="list" allowBlank="1" showInputMessage="1" showErrorMessage="1" promptTitle="Вид школы" prompt="Укажите вид школы" sqref="KIL327695:KIP327695">
      <formula1>$A$21:$A$28</formula1>
    </dataValidation>
    <dataValidation type="list" allowBlank="1" showInputMessage="1" showErrorMessage="1" promptTitle="Вид школы" prompt="Укажите вид школы" sqref="JYP327695:JYT327695">
      <formula1>$A$21:$A$28</formula1>
    </dataValidation>
    <dataValidation type="list" allowBlank="1" showInputMessage="1" showErrorMessage="1" promptTitle="Вид школы" prompt="Укажите вид школы" sqref="JOT327695:JOX327695">
      <formula1>$A$21:$A$28</formula1>
    </dataValidation>
    <dataValidation type="list" allowBlank="1" showInputMessage="1" showErrorMessage="1" promptTitle="Вид школы" prompt="Укажите вид школы" sqref="JEX327695:JFB327695">
      <formula1>$A$21:$A$28</formula1>
    </dataValidation>
    <dataValidation type="list" allowBlank="1" showInputMessage="1" showErrorMessage="1" promptTitle="Вид школы" prompt="Укажите вид школы" sqref="IVB327695:IVF327695">
      <formula1>$A$21:$A$28</formula1>
    </dataValidation>
    <dataValidation type="list" allowBlank="1" showInputMessage="1" showErrorMessage="1" promptTitle="Вид школы" prompt="Укажите вид школы" sqref="ILF327695:ILJ327695">
      <formula1>$A$21:$A$28</formula1>
    </dataValidation>
    <dataValidation type="list" allowBlank="1" showInputMessage="1" showErrorMessage="1" promptTitle="Вид школы" prompt="Укажите вид школы" sqref="IBJ327695:IBN327695">
      <formula1>$A$21:$A$28</formula1>
    </dataValidation>
    <dataValidation type="list" allowBlank="1" showInputMessage="1" showErrorMessage="1" promptTitle="Вид школы" prompt="Укажите вид школы" sqref="HRN327695:HRR327695">
      <formula1>$A$21:$A$28</formula1>
    </dataValidation>
    <dataValidation type="list" allowBlank="1" showInputMessage="1" showErrorMessage="1" promptTitle="Вид школы" prompt="Укажите вид школы" sqref="HHR327695:HHV327695">
      <formula1>$A$21:$A$28</formula1>
    </dataValidation>
    <dataValidation type="list" allowBlank="1" showInputMessage="1" showErrorMessage="1" promptTitle="Вид школы" prompt="Укажите вид школы" sqref="GXV327695:GXZ327695">
      <formula1>$A$21:$A$28</formula1>
    </dataValidation>
    <dataValidation type="list" allowBlank="1" showInputMessage="1" showErrorMessage="1" promptTitle="Вид школы" prompt="Укажите вид школы" sqref="GNZ327695:GOD327695">
      <formula1>$A$21:$A$28</formula1>
    </dataValidation>
    <dataValidation type="list" allowBlank="1" showInputMessage="1" showErrorMessage="1" promptTitle="Вид школы" prompt="Укажите вид школы" sqref="GED327695:GEH327695">
      <formula1>$A$21:$A$28</formula1>
    </dataValidation>
    <dataValidation type="list" allowBlank="1" showInputMessage="1" showErrorMessage="1" promptTitle="Вид школы" prompt="Укажите вид школы" sqref="FUH327695:FUL327695">
      <formula1>$A$21:$A$28</formula1>
    </dataValidation>
    <dataValidation type="list" allowBlank="1" showInputMessage="1" showErrorMessage="1" promptTitle="Вид школы" prompt="Укажите вид школы" sqref="FKL327695:FKP327695">
      <formula1>$A$21:$A$28</formula1>
    </dataValidation>
    <dataValidation type="list" allowBlank="1" showInputMessage="1" showErrorMessage="1" promptTitle="Вид школы" prompt="Укажите вид школы" sqref="FAP327695:FAT327695">
      <formula1>$A$21:$A$28</formula1>
    </dataValidation>
    <dataValidation type="list" allowBlank="1" showInputMessage="1" showErrorMessage="1" promptTitle="Вид школы" prompt="Укажите вид школы" sqref="EQT327695:EQX327695">
      <formula1>$A$21:$A$28</formula1>
    </dataValidation>
    <dataValidation type="list" allowBlank="1" showInputMessage="1" showErrorMessage="1" promptTitle="Вид школы" prompt="Укажите вид школы" sqref="EGX327695:EHB327695">
      <formula1>$A$21:$A$28</formula1>
    </dataValidation>
    <dataValidation type="list" allowBlank="1" showInputMessage="1" showErrorMessage="1" promptTitle="Вид школы" prompt="Укажите вид школы" sqref="DXB327695:DXF327695">
      <formula1>$A$21:$A$28</formula1>
    </dataValidation>
    <dataValidation type="list" allowBlank="1" showInputMessage="1" showErrorMessage="1" promptTitle="Вид школы" prompt="Укажите вид школы" sqref="DNF327695:DNJ327695">
      <formula1>$A$21:$A$28</formula1>
    </dataValidation>
    <dataValidation type="list" allowBlank="1" showInputMessage="1" showErrorMessage="1" promptTitle="Вид школы" prompt="Укажите вид школы" sqref="DDJ327695:DDN327695">
      <formula1>$A$21:$A$28</formula1>
    </dataValidation>
    <dataValidation type="list" allowBlank="1" showInputMessage="1" showErrorMessage="1" promptTitle="Вид школы" prompt="Укажите вид школы" sqref="CTN327695:CTR327695">
      <formula1>$A$21:$A$28</formula1>
    </dataValidation>
    <dataValidation type="list" allowBlank="1" showInputMessage="1" showErrorMessage="1" promptTitle="Вид школы" prompt="Укажите вид школы" sqref="CJR327695:CJV327695">
      <formula1>$A$21:$A$28</formula1>
    </dataValidation>
    <dataValidation type="list" allowBlank="1" showInputMessage="1" showErrorMessage="1" promptTitle="Вид школы" prompt="Укажите вид школы" sqref="BZV327695:BZZ327695">
      <formula1>$A$21:$A$28</formula1>
    </dataValidation>
    <dataValidation type="list" allowBlank="1" showInputMessage="1" showErrorMessage="1" promptTitle="Вид школы" prompt="Укажите вид школы" sqref="BPZ327695:BQD327695">
      <formula1>$A$21:$A$28</formula1>
    </dataValidation>
    <dataValidation type="list" allowBlank="1" showInputMessage="1" showErrorMessage="1" promptTitle="Вид школы" prompt="Укажите вид школы" sqref="BGD327695:BGH327695">
      <formula1>$A$21:$A$28</formula1>
    </dataValidation>
    <dataValidation type="list" allowBlank="1" showInputMessage="1" showErrorMessage="1" promptTitle="Вид школы" prompt="Укажите вид школы" sqref="AWH327695:AWL327695">
      <formula1>$A$21:$A$28</formula1>
    </dataValidation>
    <dataValidation type="list" allowBlank="1" showInputMessage="1" showErrorMessage="1" promptTitle="Вид школы" prompt="Укажите вид школы" sqref="AML327695:AMP327695">
      <formula1>$A$21:$A$28</formula1>
    </dataValidation>
    <dataValidation type="list" allowBlank="1" showInputMessage="1" showErrorMessage="1" promptTitle="Вид школы" prompt="Укажите вид школы" sqref="ACP327695:ACT327695">
      <formula1>$A$21:$A$28</formula1>
    </dataValidation>
    <dataValidation type="list" allowBlank="1" showInputMessage="1" showErrorMessage="1" promptTitle="Вид школы" prompt="Укажите вид школы" sqref="ST327695:SX327695">
      <formula1>$A$21:$A$28</formula1>
    </dataValidation>
    <dataValidation type="list" allowBlank="1" showInputMessage="1" showErrorMessage="1" promptTitle="Вид школы" prompt="Укажите вид школы" sqref="IX327695:JB327695">
      <formula1>$A$21:$A$28</formula1>
    </dataValidation>
    <dataValidation type="list" allowBlank="1" showInputMessage="1" showErrorMessage="1" promptTitle="Вид школы" prompt="Укажите вид школы" sqref="B327695:F327695">
      <formula1>$A$21:$A$28</formula1>
    </dataValidation>
    <dataValidation type="list" allowBlank="1" showInputMessage="1" showErrorMessage="1" promptTitle="Вид школы" prompt="Укажите вид школы" sqref="WVJ262159:WVN262159">
      <formula1>$A$21:$A$28</formula1>
    </dataValidation>
    <dataValidation type="list" allowBlank="1" showInputMessage="1" showErrorMessage="1" promptTitle="Вид школы" prompt="Укажите вид школы" sqref="WLN262159:WLR262159">
      <formula1>$A$21:$A$28</formula1>
    </dataValidation>
    <dataValidation type="list" allowBlank="1" showInputMessage="1" showErrorMessage="1" promptTitle="Вид школы" prompt="Укажите вид школы" sqref="WBR262159:WBV262159">
      <formula1>$A$21:$A$28</formula1>
    </dataValidation>
    <dataValidation type="list" allowBlank="1" showInputMessage="1" showErrorMessage="1" promptTitle="Вид школы" prompt="Укажите вид школы" sqref="VRV262159:VRZ262159">
      <formula1>$A$21:$A$28</formula1>
    </dataValidation>
    <dataValidation type="list" allowBlank="1" showInputMessage="1" showErrorMessage="1" promptTitle="Вид школы" prompt="Укажите вид школы" sqref="VHZ262159:VID262159">
      <formula1>$A$21:$A$28</formula1>
    </dataValidation>
    <dataValidation type="list" allowBlank="1" showInputMessage="1" showErrorMessage="1" promptTitle="Вид школы" prompt="Укажите вид школы" sqref="UYD262159:UYH262159">
      <formula1>$A$21:$A$28</formula1>
    </dataValidation>
    <dataValidation type="list" allowBlank="1" showInputMessage="1" showErrorMessage="1" promptTitle="Вид школы" prompt="Укажите вид школы" sqref="UOH262159:UOL262159">
      <formula1>$A$21:$A$28</formula1>
    </dataValidation>
    <dataValidation type="list" allowBlank="1" showInputMessage="1" showErrorMessage="1" promptTitle="Вид школы" prompt="Укажите вид школы" sqref="UEL262159:UEP262159">
      <formula1>$A$21:$A$28</formula1>
    </dataValidation>
    <dataValidation type="list" allowBlank="1" showInputMessage="1" showErrorMessage="1" promptTitle="Вид школы" prompt="Укажите вид школы" sqref="TUP262159:TUT262159">
      <formula1>$A$21:$A$28</formula1>
    </dataValidation>
    <dataValidation type="list" allowBlank="1" showInputMessage="1" showErrorMessage="1" promptTitle="Вид школы" prompt="Укажите вид школы" sqref="TKT262159:TKX262159">
      <formula1>$A$21:$A$28</formula1>
    </dataValidation>
    <dataValidation type="list" allowBlank="1" showInputMessage="1" showErrorMessage="1" promptTitle="Вид школы" prompt="Укажите вид школы" sqref="TAX262159:TBB262159">
      <formula1>$A$21:$A$28</formula1>
    </dataValidation>
    <dataValidation type="list" allowBlank="1" showInputMessage="1" showErrorMessage="1" promptTitle="Вид школы" prompt="Укажите вид школы" sqref="SRB262159:SRF262159">
      <formula1>$A$21:$A$28</formula1>
    </dataValidation>
    <dataValidation type="list" allowBlank="1" showInputMessage="1" showErrorMessage="1" promptTitle="Вид школы" prompt="Укажите вид школы" sqref="SHF262159:SHJ262159">
      <formula1>$A$21:$A$28</formula1>
    </dataValidation>
    <dataValidation type="list" allowBlank="1" showInputMessage="1" showErrorMessage="1" promptTitle="Вид школы" prompt="Укажите вид школы" sqref="RXJ262159:RXN262159">
      <formula1>$A$21:$A$28</formula1>
    </dataValidation>
    <dataValidation type="list" allowBlank="1" showInputMessage="1" showErrorMessage="1" promptTitle="Вид школы" prompt="Укажите вид школы" sqref="RNN262159:RNR262159">
      <formula1>$A$21:$A$28</formula1>
    </dataValidation>
    <dataValidation type="list" allowBlank="1" showInputMessage="1" showErrorMessage="1" promptTitle="Вид школы" prompt="Укажите вид школы" sqref="RDR262159:RDV262159">
      <formula1>$A$21:$A$28</formula1>
    </dataValidation>
    <dataValidation type="list" allowBlank="1" showInputMessage="1" showErrorMessage="1" promptTitle="Вид школы" prompt="Укажите вид школы" sqref="QTV262159:QTZ262159">
      <formula1>$A$21:$A$28</formula1>
    </dataValidation>
    <dataValidation type="list" allowBlank="1" showInputMessage="1" showErrorMessage="1" promptTitle="Вид школы" prompt="Укажите вид школы" sqref="QJZ262159:QKD262159">
      <formula1>$A$21:$A$28</formula1>
    </dataValidation>
    <dataValidation type="list" allowBlank="1" showInputMessage="1" showErrorMessage="1" promptTitle="Вид школы" prompt="Укажите вид школы" sqref="QAD262159:QAH262159">
      <formula1>$A$21:$A$28</formula1>
    </dataValidation>
    <dataValidation type="list" allowBlank="1" showInputMessage="1" showErrorMessage="1" promptTitle="Вид школы" prompt="Укажите вид школы" sqref="PQH262159:PQL262159">
      <formula1>$A$21:$A$28</formula1>
    </dataValidation>
    <dataValidation type="list" allowBlank="1" showInputMessage="1" showErrorMessage="1" promptTitle="Вид школы" prompt="Укажите вид школы" sqref="PGL262159:PGP262159">
      <formula1>$A$21:$A$28</formula1>
    </dataValidation>
    <dataValidation type="list" allowBlank="1" showInputMessage="1" showErrorMessage="1" promptTitle="Вид школы" prompt="Укажите вид школы" sqref="OWP262159:OWT262159">
      <formula1>$A$21:$A$28</formula1>
    </dataValidation>
    <dataValidation type="list" allowBlank="1" showInputMessage="1" showErrorMessage="1" promptTitle="Вид школы" prompt="Укажите вид школы" sqref="OMT262159:OMX262159">
      <formula1>$A$21:$A$28</formula1>
    </dataValidation>
    <dataValidation type="list" allowBlank="1" showInputMessage="1" showErrorMessage="1" promptTitle="Вид школы" prompt="Укажите вид школы" sqref="OCX262159:ODB262159">
      <formula1>$A$21:$A$28</formula1>
    </dataValidation>
    <dataValidation type="list" allowBlank="1" showInputMessage="1" showErrorMessage="1" promptTitle="Вид школы" prompt="Укажите вид школы" sqref="NTB262159:NTF262159">
      <formula1>$A$21:$A$28</formula1>
    </dataValidation>
    <dataValidation type="list" allowBlank="1" showInputMessage="1" showErrorMessage="1" promptTitle="Вид школы" prompt="Укажите вид школы" sqref="NJF262159:NJJ262159">
      <formula1>$A$21:$A$28</formula1>
    </dataValidation>
    <dataValidation type="list" allowBlank="1" showInputMessage="1" showErrorMessage="1" promptTitle="Вид школы" prompt="Укажите вид школы" sqref="MZJ262159:MZN262159">
      <formula1>$A$21:$A$28</formula1>
    </dataValidation>
    <dataValidation type="list" allowBlank="1" showInputMessage="1" showErrorMessage="1" promptTitle="Вид школы" prompt="Укажите вид школы" sqref="MPN262159:MPR262159">
      <formula1>$A$21:$A$28</formula1>
    </dataValidation>
    <dataValidation type="list" allowBlank="1" showInputMessage="1" showErrorMessage="1" promptTitle="Вид школы" prompt="Укажите вид школы" sqref="MFR262159:MFV262159">
      <formula1>$A$21:$A$28</formula1>
    </dataValidation>
    <dataValidation type="list" allowBlank="1" showInputMessage="1" showErrorMessage="1" promptTitle="Вид школы" prompt="Укажите вид школы" sqref="LVV262159:LVZ262159">
      <formula1>$A$21:$A$28</formula1>
    </dataValidation>
    <dataValidation type="list" allowBlank="1" showInputMessage="1" showErrorMessage="1" promptTitle="Вид школы" prompt="Укажите вид школы" sqref="LLZ262159:LMD262159">
      <formula1>$A$21:$A$28</formula1>
    </dataValidation>
    <dataValidation type="list" allowBlank="1" showInputMessage="1" showErrorMessage="1" promptTitle="Вид школы" prompt="Укажите вид школы" sqref="LCD262159:LCH262159">
      <formula1>$A$21:$A$28</formula1>
    </dataValidation>
    <dataValidation type="list" allowBlank="1" showInputMessage="1" showErrorMessage="1" promptTitle="Вид школы" prompt="Укажите вид школы" sqref="KSH262159:KSL262159">
      <formula1>$A$21:$A$28</formula1>
    </dataValidation>
    <dataValidation type="list" allowBlank="1" showInputMessage="1" showErrorMessage="1" promptTitle="Вид школы" prompt="Укажите вид школы" sqref="KIL262159:KIP262159">
      <formula1>$A$21:$A$28</formula1>
    </dataValidation>
    <dataValidation type="list" allowBlank="1" showInputMessage="1" showErrorMessage="1" promptTitle="Вид школы" prompt="Укажите вид школы" sqref="JYP262159:JYT262159">
      <formula1>$A$21:$A$28</formula1>
    </dataValidation>
    <dataValidation type="list" allowBlank="1" showInputMessage="1" showErrorMessage="1" promptTitle="Вид школы" prompt="Укажите вид школы" sqref="JOT262159:JOX262159">
      <formula1>$A$21:$A$28</formula1>
    </dataValidation>
    <dataValidation type="list" allowBlank="1" showInputMessage="1" showErrorMessage="1" promptTitle="Вид школы" prompt="Укажите вид школы" sqref="JEX262159:JFB262159">
      <formula1>$A$21:$A$28</formula1>
    </dataValidation>
    <dataValidation type="list" allowBlank="1" showInputMessage="1" showErrorMessage="1" promptTitle="Вид школы" prompt="Укажите вид школы" sqref="IVB262159:IVF262159">
      <formula1>$A$21:$A$28</formula1>
    </dataValidation>
    <dataValidation type="list" allowBlank="1" showInputMessage="1" showErrorMessage="1" promptTitle="Вид школы" prompt="Укажите вид школы" sqref="ILF262159:ILJ262159">
      <formula1>$A$21:$A$28</formula1>
    </dataValidation>
    <dataValidation type="list" allowBlank="1" showInputMessage="1" showErrorMessage="1" promptTitle="Вид школы" prompt="Укажите вид школы" sqref="IBJ262159:IBN262159">
      <formula1>$A$21:$A$28</formula1>
    </dataValidation>
    <dataValidation type="list" allowBlank="1" showInputMessage="1" showErrorMessage="1" promptTitle="Вид школы" prompt="Укажите вид школы" sqref="HRN262159:HRR262159">
      <formula1>$A$21:$A$28</formula1>
    </dataValidation>
    <dataValidation type="list" allowBlank="1" showInputMessage="1" showErrorMessage="1" promptTitle="Вид школы" prompt="Укажите вид школы" sqref="HHR262159:HHV262159">
      <formula1>$A$21:$A$28</formula1>
    </dataValidation>
    <dataValidation type="list" allowBlank="1" showInputMessage="1" showErrorMessage="1" promptTitle="Вид школы" prompt="Укажите вид школы" sqref="GXV262159:GXZ262159">
      <formula1>$A$21:$A$28</formula1>
    </dataValidation>
    <dataValidation type="list" allowBlank="1" showInputMessage="1" showErrorMessage="1" promptTitle="Вид школы" prompt="Укажите вид школы" sqref="GNZ262159:GOD262159">
      <formula1>$A$21:$A$28</formula1>
    </dataValidation>
    <dataValidation type="list" allowBlank="1" showInputMessage="1" showErrorMessage="1" promptTitle="Вид школы" prompt="Укажите вид школы" sqref="GED262159:GEH262159">
      <formula1>$A$21:$A$28</formula1>
    </dataValidation>
    <dataValidation type="list" allowBlank="1" showInputMessage="1" showErrorMessage="1" promptTitle="Вид школы" prompt="Укажите вид школы" sqref="FUH262159:FUL262159">
      <formula1>$A$21:$A$28</formula1>
    </dataValidation>
    <dataValidation type="list" allowBlank="1" showInputMessage="1" showErrorMessage="1" promptTitle="Вид школы" prompt="Укажите вид школы" sqref="FKL262159:FKP262159">
      <formula1>$A$21:$A$28</formula1>
    </dataValidation>
    <dataValidation type="list" allowBlank="1" showInputMessage="1" showErrorMessage="1" promptTitle="Вид школы" prompt="Укажите вид школы" sqref="FAP262159:FAT262159">
      <formula1>$A$21:$A$28</formula1>
    </dataValidation>
    <dataValidation type="list" allowBlank="1" showInputMessage="1" showErrorMessage="1" promptTitle="Вид школы" prompt="Укажите вид школы" sqref="EQT262159:EQX262159">
      <formula1>$A$21:$A$28</formula1>
    </dataValidation>
    <dataValidation type="list" allowBlank="1" showInputMessage="1" showErrorMessage="1" promptTitle="Вид школы" prompt="Укажите вид школы" sqref="EGX262159:EHB262159">
      <formula1>$A$21:$A$28</formula1>
    </dataValidation>
    <dataValidation type="list" allowBlank="1" showInputMessage="1" showErrorMessage="1" promptTitle="Вид школы" prompt="Укажите вид школы" sqref="DXB262159:DXF262159">
      <formula1>$A$21:$A$28</formula1>
    </dataValidation>
    <dataValidation type="list" allowBlank="1" showInputMessage="1" showErrorMessage="1" promptTitle="Вид школы" prompt="Укажите вид школы" sqref="DNF262159:DNJ262159">
      <formula1>$A$21:$A$28</formula1>
    </dataValidation>
    <dataValidation type="list" allowBlank="1" showInputMessage="1" showErrorMessage="1" promptTitle="Вид школы" prompt="Укажите вид школы" sqref="DDJ262159:DDN262159">
      <formula1>$A$21:$A$28</formula1>
    </dataValidation>
    <dataValidation type="list" allowBlank="1" showInputMessage="1" showErrorMessage="1" promptTitle="Вид школы" prompt="Укажите вид школы" sqref="CTN262159:CTR262159">
      <formula1>$A$21:$A$28</formula1>
    </dataValidation>
    <dataValidation type="list" allowBlank="1" showInputMessage="1" showErrorMessage="1" promptTitle="Вид школы" prompt="Укажите вид школы" sqref="CJR262159:CJV262159">
      <formula1>$A$21:$A$28</formula1>
    </dataValidation>
    <dataValidation type="list" allowBlank="1" showInputMessage="1" showErrorMessage="1" promptTitle="Вид школы" prompt="Укажите вид школы" sqref="BZV262159:BZZ262159">
      <formula1>$A$21:$A$28</formula1>
    </dataValidation>
    <dataValidation type="list" allowBlank="1" showInputMessage="1" showErrorMessage="1" promptTitle="Вид школы" prompt="Укажите вид школы" sqref="BPZ262159:BQD262159">
      <formula1>$A$21:$A$28</formula1>
    </dataValidation>
    <dataValidation type="list" allowBlank="1" showInputMessage="1" showErrorMessage="1" promptTitle="Вид школы" prompt="Укажите вид школы" sqref="BGD262159:BGH262159">
      <formula1>$A$21:$A$28</formula1>
    </dataValidation>
    <dataValidation type="list" allowBlank="1" showInputMessage="1" showErrorMessage="1" promptTitle="Вид школы" prompt="Укажите вид школы" sqref="AWH262159:AWL262159">
      <formula1>$A$21:$A$28</formula1>
    </dataValidation>
    <dataValidation type="list" allowBlank="1" showInputMessage="1" showErrorMessage="1" promptTitle="Вид школы" prompt="Укажите вид школы" sqref="AML262159:AMP262159">
      <formula1>$A$21:$A$28</formula1>
    </dataValidation>
    <dataValidation type="list" allowBlank="1" showInputMessage="1" showErrorMessage="1" promptTitle="Вид школы" prompt="Укажите вид школы" sqref="ACP262159:ACT262159">
      <formula1>$A$21:$A$28</formula1>
    </dataValidation>
    <dataValidation type="list" allowBlank="1" showInputMessage="1" showErrorMessage="1" promptTitle="Вид школы" prompt="Укажите вид школы" sqref="ST262159:SX262159">
      <formula1>$A$21:$A$28</formula1>
    </dataValidation>
    <dataValidation type="list" allowBlank="1" showInputMessage="1" showErrorMessage="1" promptTitle="Вид школы" prompt="Укажите вид школы" sqref="IX262159:JB262159">
      <formula1>$A$21:$A$28</formula1>
    </dataValidation>
    <dataValidation type="list" allowBlank="1" showInputMessage="1" showErrorMessage="1" promptTitle="Вид школы" prompt="Укажите вид школы" sqref="B262159:F262159">
      <formula1>$A$21:$A$28</formula1>
    </dataValidation>
    <dataValidation type="list" allowBlank="1" showInputMessage="1" showErrorMessage="1" promptTitle="Вид школы" prompt="Укажите вид школы" sqref="WVJ196623:WVN196623">
      <formula1>$A$21:$A$28</formula1>
    </dataValidation>
    <dataValidation type="list" allowBlank="1" showInputMessage="1" showErrorMessage="1" promptTitle="Вид школы" prompt="Укажите вид школы" sqref="WLN196623:WLR196623">
      <formula1>$A$21:$A$28</formula1>
    </dataValidation>
    <dataValidation type="list" allowBlank="1" showInputMessage="1" showErrorMessage="1" promptTitle="Вид школы" prompt="Укажите вид школы" sqref="WBR196623:WBV196623">
      <formula1>$A$21:$A$28</formula1>
    </dataValidation>
    <dataValidation type="list" allowBlank="1" showInputMessage="1" showErrorMessage="1" promptTitle="Вид школы" prompt="Укажите вид школы" sqref="VRV196623:VRZ196623">
      <formula1>$A$21:$A$28</formula1>
    </dataValidation>
    <dataValidation type="list" allowBlank="1" showInputMessage="1" showErrorMessage="1" promptTitle="Вид школы" prompt="Укажите вид школы" sqref="VHZ196623:VID196623">
      <formula1>$A$21:$A$28</formula1>
    </dataValidation>
    <dataValidation type="list" allowBlank="1" showInputMessage="1" showErrorMessage="1" promptTitle="Вид школы" prompt="Укажите вид школы" sqref="UYD196623:UYH196623">
      <formula1>$A$21:$A$28</formula1>
    </dataValidation>
    <dataValidation type="list" allowBlank="1" showInputMessage="1" showErrorMessage="1" promptTitle="Вид школы" prompt="Укажите вид школы" sqref="UOH196623:UOL196623">
      <formula1>$A$21:$A$28</formula1>
    </dataValidation>
    <dataValidation type="list" allowBlank="1" showInputMessage="1" showErrorMessage="1" promptTitle="Вид школы" prompt="Укажите вид школы" sqref="UEL196623:UEP196623">
      <formula1>$A$21:$A$28</formula1>
    </dataValidation>
    <dataValidation type="list" allowBlank="1" showInputMessage="1" showErrorMessage="1" promptTitle="Вид школы" prompt="Укажите вид школы" sqref="TUP196623:TUT196623">
      <formula1>$A$21:$A$28</formula1>
    </dataValidation>
    <dataValidation type="list" allowBlank="1" showInputMessage="1" showErrorMessage="1" promptTitle="Вид школы" prompt="Укажите вид школы" sqref="TKT196623:TKX196623">
      <formula1>$A$21:$A$28</formula1>
    </dataValidation>
    <dataValidation type="list" allowBlank="1" showInputMessage="1" showErrorMessage="1" promptTitle="Вид школы" prompt="Укажите вид школы" sqref="TAX196623:TBB196623">
      <formula1>$A$21:$A$28</formula1>
    </dataValidation>
    <dataValidation type="list" allowBlank="1" showInputMessage="1" showErrorMessage="1" promptTitle="Вид школы" prompt="Укажите вид школы" sqref="SRB196623:SRF196623">
      <formula1>$A$21:$A$28</formula1>
    </dataValidation>
    <dataValidation type="list" allowBlank="1" showInputMessage="1" showErrorMessage="1" promptTitle="Вид школы" prompt="Укажите вид школы" sqref="SHF196623:SHJ196623">
      <formula1>$A$21:$A$28</formula1>
    </dataValidation>
    <dataValidation type="list" allowBlank="1" showInputMessage="1" showErrorMessage="1" promptTitle="Вид школы" prompt="Укажите вид школы" sqref="RXJ196623:RXN196623">
      <formula1>$A$21:$A$28</formula1>
    </dataValidation>
    <dataValidation type="list" allowBlank="1" showInputMessage="1" showErrorMessage="1" promptTitle="Вид школы" prompt="Укажите вид школы" sqref="RNN196623:RNR196623">
      <formula1>$A$21:$A$28</formula1>
    </dataValidation>
    <dataValidation type="list" allowBlank="1" showInputMessage="1" showErrorMessage="1" promptTitle="Вид школы" prompt="Укажите вид школы" sqref="RDR196623:RDV196623">
      <formula1>$A$21:$A$28</formula1>
    </dataValidation>
    <dataValidation type="list" allowBlank="1" showInputMessage="1" showErrorMessage="1" promptTitle="Вид школы" prompt="Укажите вид школы" sqref="QTV196623:QTZ196623">
      <formula1>$A$21:$A$28</formula1>
    </dataValidation>
    <dataValidation type="list" allowBlank="1" showInputMessage="1" showErrorMessage="1" promptTitle="Вид школы" prompt="Укажите вид школы" sqref="QJZ196623:QKD196623">
      <formula1>$A$21:$A$28</formula1>
    </dataValidation>
    <dataValidation type="list" allowBlank="1" showInputMessage="1" showErrorMessage="1" promptTitle="Вид школы" prompt="Укажите вид школы" sqref="QAD196623:QAH196623">
      <formula1>$A$21:$A$28</formula1>
    </dataValidation>
    <dataValidation type="list" allowBlank="1" showInputMessage="1" showErrorMessage="1" promptTitle="Вид школы" prompt="Укажите вид школы" sqref="PQH196623:PQL196623">
      <formula1>$A$21:$A$28</formula1>
    </dataValidation>
    <dataValidation type="list" allowBlank="1" showInputMessage="1" showErrorMessage="1" promptTitle="Вид школы" prompt="Укажите вид школы" sqref="PGL196623:PGP196623">
      <formula1>$A$21:$A$28</formula1>
    </dataValidation>
    <dataValidation type="list" allowBlank="1" showInputMessage="1" showErrorMessage="1" promptTitle="Вид школы" prompt="Укажите вид школы" sqref="OWP196623:OWT196623">
      <formula1>$A$21:$A$28</formula1>
    </dataValidation>
    <dataValidation type="list" allowBlank="1" showInputMessage="1" showErrorMessage="1" promptTitle="Вид школы" prompt="Укажите вид школы" sqref="OMT196623:OMX196623">
      <formula1>$A$21:$A$28</formula1>
    </dataValidation>
    <dataValidation type="list" allowBlank="1" showInputMessage="1" showErrorMessage="1" promptTitle="Вид школы" prompt="Укажите вид школы" sqref="OCX196623:ODB196623">
      <formula1>$A$21:$A$28</formula1>
    </dataValidation>
    <dataValidation type="list" allowBlank="1" showInputMessage="1" showErrorMessage="1" promptTitle="Вид школы" prompt="Укажите вид школы" sqref="NTB196623:NTF196623">
      <formula1>$A$21:$A$28</formula1>
    </dataValidation>
    <dataValidation type="list" allowBlank="1" showInputMessage="1" showErrorMessage="1" promptTitle="Вид школы" prompt="Укажите вид школы" sqref="NJF196623:NJJ196623">
      <formula1>$A$21:$A$28</formula1>
    </dataValidation>
    <dataValidation type="list" allowBlank="1" showInputMessage="1" showErrorMessage="1" promptTitle="Вид школы" prompt="Укажите вид школы" sqref="MZJ196623:MZN196623">
      <formula1>$A$21:$A$28</formula1>
    </dataValidation>
    <dataValidation type="list" allowBlank="1" showInputMessage="1" showErrorMessage="1" promptTitle="Вид школы" prompt="Укажите вид школы" sqref="MPN196623:MPR196623">
      <formula1>$A$21:$A$28</formula1>
    </dataValidation>
    <dataValidation type="list" allowBlank="1" showInputMessage="1" showErrorMessage="1" promptTitle="Вид школы" prompt="Укажите вид школы" sqref="MFR196623:MFV196623">
      <formula1>$A$21:$A$28</formula1>
    </dataValidation>
    <dataValidation type="list" allowBlank="1" showInputMessage="1" showErrorMessage="1" promptTitle="Вид школы" prompt="Укажите вид школы" sqref="LVV196623:LVZ196623">
      <formula1>$A$21:$A$28</formula1>
    </dataValidation>
    <dataValidation type="list" allowBlank="1" showInputMessage="1" showErrorMessage="1" promptTitle="Вид школы" prompt="Укажите вид школы" sqref="LLZ196623:LMD196623">
      <formula1>$A$21:$A$28</formula1>
    </dataValidation>
    <dataValidation type="list" allowBlank="1" showInputMessage="1" showErrorMessage="1" promptTitle="Вид школы" prompt="Укажите вид школы" sqref="LCD196623:LCH196623">
      <formula1>$A$21:$A$28</formula1>
    </dataValidation>
    <dataValidation type="list" allowBlank="1" showInputMessage="1" showErrorMessage="1" promptTitle="Вид школы" prompt="Укажите вид школы" sqref="KSH196623:KSL196623">
      <formula1>$A$21:$A$28</formula1>
    </dataValidation>
    <dataValidation type="list" allowBlank="1" showInputMessage="1" showErrorMessage="1" promptTitle="Вид школы" prompt="Укажите вид школы" sqref="KIL196623:KIP196623">
      <formula1>$A$21:$A$28</formula1>
    </dataValidation>
    <dataValidation type="list" allowBlank="1" showInputMessage="1" showErrorMessage="1" promptTitle="Вид школы" prompt="Укажите вид школы" sqref="JYP196623:JYT196623">
      <formula1>$A$21:$A$28</formula1>
    </dataValidation>
    <dataValidation type="list" allowBlank="1" showInputMessage="1" showErrorMessage="1" promptTitle="Вид школы" prompt="Укажите вид школы" sqref="JOT196623:JOX196623">
      <formula1>$A$21:$A$28</formula1>
    </dataValidation>
    <dataValidation type="list" allowBlank="1" showInputMessage="1" showErrorMessage="1" promptTitle="Вид школы" prompt="Укажите вид школы" sqref="JEX196623:JFB196623">
      <formula1>$A$21:$A$28</formula1>
    </dataValidation>
    <dataValidation type="list" allowBlank="1" showInputMessage="1" showErrorMessage="1" promptTitle="Вид школы" prompt="Укажите вид школы" sqref="IVB196623:IVF196623">
      <formula1>$A$21:$A$28</formula1>
    </dataValidation>
    <dataValidation type="list" allowBlank="1" showInputMessage="1" showErrorMessage="1" promptTitle="Вид школы" prompt="Укажите вид школы" sqref="ILF196623:ILJ196623">
      <formula1>$A$21:$A$28</formula1>
    </dataValidation>
    <dataValidation type="list" allowBlank="1" showInputMessage="1" showErrorMessage="1" promptTitle="Вид школы" prompt="Укажите вид школы" sqref="IBJ196623:IBN196623">
      <formula1>$A$21:$A$28</formula1>
    </dataValidation>
    <dataValidation type="list" allowBlank="1" showInputMessage="1" showErrorMessage="1" promptTitle="Вид школы" prompt="Укажите вид школы" sqref="HRN196623:HRR196623">
      <formula1>$A$21:$A$28</formula1>
    </dataValidation>
    <dataValidation type="list" allowBlank="1" showInputMessage="1" showErrorMessage="1" promptTitle="Вид школы" prompt="Укажите вид школы" sqref="HHR196623:HHV196623">
      <formula1>$A$21:$A$28</formula1>
    </dataValidation>
    <dataValidation type="list" allowBlank="1" showInputMessage="1" showErrorMessage="1" promptTitle="Вид школы" prompt="Укажите вид школы" sqref="GXV196623:GXZ196623">
      <formula1>$A$21:$A$28</formula1>
    </dataValidation>
    <dataValidation type="list" allowBlank="1" showInputMessage="1" showErrorMessage="1" promptTitle="Вид школы" prompt="Укажите вид школы" sqref="GNZ196623:GOD196623">
      <formula1>$A$21:$A$28</formula1>
    </dataValidation>
    <dataValidation type="list" allowBlank="1" showInputMessage="1" showErrorMessage="1" promptTitle="Вид школы" prompt="Укажите вид школы" sqref="GED196623:GEH196623">
      <formula1>$A$21:$A$28</formula1>
    </dataValidation>
    <dataValidation type="list" allowBlank="1" showInputMessage="1" showErrorMessage="1" promptTitle="Вид школы" prompt="Укажите вид школы" sqref="FUH196623:FUL196623">
      <formula1>$A$21:$A$28</formula1>
    </dataValidation>
    <dataValidation type="list" allowBlank="1" showInputMessage="1" showErrorMessage="1" promptTitle="Вид школы" prompt="Укажите вид школы" sqref="FKL196623:FKP196623">
      <formula1>$A$21:$A$28</formula1>
    </dataValidation>
    <dataValidation type="list" allowBlank="1" showInputMessage="1" showErrorMessage="1" promptTitle="Вид школы" prompt="Укажите вид школы" sqref="FAP196623:FAT196623">
      <formula1>$A$21:$A$28</formula1>
    </dataValidation>
    <dataValidation type="list" allowBlank="1" showInputMessage="1" showErrorMessage="1" promptTitle="Вид школы" prompt="Укажите вид школы" sqref="EQT196623:EQX196623">
      <formula1>$A$21:$A$28</formula1>
    </dataValidation>
    <dataValidation type="list" allowBlank="1" showInputMessage="1" showErrorMessage="1" promptTitle="Вид школы" prompt="Укажите вид школы" sqref="EGX196623:EHB196623">
      <formula1>$A$21:$A$28</formula1>
    </dataValidation>
    <dataValidation type="list" allowBlank="1" showInputMessage="1" showErrorMessage="1" promptTitle="Вид школы" prompt="Укажите вид школы" sqref="DXB196623:DXF196623">
      <formula1>$A$21:$A$28</formula1>
    </dataValidation>
    <dataValidation type="list" allowBlank="1" showInputMessage="1" showErrorMessage="1" promptTitle="Вид школы" prompt="Укажите вид школы" sqref="DNF196623:DNJ196623">
      <formula1>$A$21:$A$28</formula1>
    </dataValidation>
    <dataValidation type="list" allowBlank="1" showInputMessage="1" showErrorMessage="1" promptTitle="Вид школы" prompt="Укажите вид школы" sqref="DDJ196623:DDN196623">
      <formula1>$A$21:$A$28</formula1>
    </dataValidation>
    <dataValidation type="list" allowBlank="1" showInputMessage="1" showErrorMessage="1" promptTitle="Вид школы" prompt="Укажите вид школы" sqref="CTN196623:CTR196623">
      <formula1>$A$21:$A$28</formula1>
    </dataValidation>
    <dataValidation type="list" allowBlank="1" showInputMessage="1" showErrorMessage="1" promptTitle="Вид школы" prompt="Укажите вид школы" sqref="CJR196623:CJV196623">
      <formula1>$A$21:$A$28</formula1>
    </dataValidation>
    <dataValidation type="list" allowBlank="1" showInputMessage="1" showErrorMessage="1" promptTitle="Вид школы" prompt="Укажите вид школы" sqref="BZV196623:BZZ196623">
      <formula1>$A$21:$A$28</formula1>
    </dataValidation>
    <dataValidation type="list" allowBlank="1" showInputMessage="1" showErrorMessage="1" promptTitle="Вид школы" prompt="Укажите вид школы" sqref="BPZ196623:BQD196623">
      <formula1>$A$21:$A$28</formula1>
    </dataValidation>
    <dataValidation type="list" allowBlank="1" showInputMessage="1" showErrorMessage="1" promptTitle="Вид школы" prompt="Укажите вид школы" sqref="BGD196623:BGH196623">
      <formula1>$A$21:$A$28</formula1>
    </dataValidation>
    <dataValidation type="list" allowBlank="1" showInputMessage="1" showErrorMessage="1" promptTitle="Вид школы" prompt="Укажите вид школы" sqref="AWH196623:AWL196623">
      <formula1>$A$21:$A$28</formula1>
    </dataValidation>
    <dataValidation type="list" allowBlank="1" showInputMessage="1" showErrorMessage="1" promptTitle="Вид школы" prompt="Укажите вид школы" sqref="AML196623:AMP196623">
      <formula1>$A$21:$A$28</formula1>
    </dataValidation>
    <dataValidation type="list" allowBlank="1" showInputMessage="1" showErrorMessage="1" promptTitle="Вид школы" prompt="Укажите вид школы" sqref="ACP196623:ACT196623">
      <formula1>$A$21:$A$28</formula1>
    </dataValidation>
    <dataValidation type="list" allowBlank="1" showInputMessage="1" showErrorMessage="1" promptTitle="Вид школы" prompt="Укажите вид школы" sqref="ST196623:SX196623">
      <formula1>$A$21:$A$28</formula1>
    </dataValidation>
    <dataValidation type="list" allowBlank="1" showInputMessage="1" showErrorMessage="1" promptTitle="Вид школы" prompt="Укажите вид школы" sqref="IX196623:JB196623">
      <formula1>$A$21:$A$28</formula1>
    </dataValidation>
    <dataValidation type="list" allowBlank="1" showInputMessage="1" showErrorMessage="1" promptTitle="Вид школы" prompt="Укажите вид школы" sqref="B196623:F196623">
      <formula1>$A$21:$A$28</formula1>
    </dataValidation>
    <dataValidation type="list" allowBlank="1" showInputMessage="1" showErrorMessage="1" promptTitle="Вид школы" prompt="Укажите вид школы" sqref="WVJ131087:WVN131087">
      <formula1>$A$21:$A$28</formula1>
    </dataValidation>
    <dataValidation type="list" allowBlank="1" showInputMessage="1" showErrorMessage="1" promptTitle="Вид школы" prompt="Укажите вид школы" sqref="WLN131087:WLR131087">
      <formula1>$A$21:$A$28</formula1>
    </dataValidation>
    <dataValidation type="list" allowBlank="1" showInputMessage="1" showErrorMessage="1" promptTitle="Вид школы" prompt="Укажите вид школы" sqref="WBR131087:WBV131087">
      <formula1>$A$21:$A$28</formula1>
    </dataValidation>
    <dataValidation type="list" allowBlank="1" showInputMessage="1" showErrorMessage="1" promptTitle="Вид школы" prompt="Укажите вид школы" sqref="VRV131087:VRZ131087">
      <formula1>$A$21:$A$28</formula1>
    </dataValidation>
    <dataValidation type="list" allowBlank="1" showInputMessage="1" showErrorMessage="1" promptTitle="Вид школы" prompt="Укажите вид школы" sqref="VHZ131087:VID131087">
      <formula1>$A$21:$A$28</formula1>
    </dataValidation>
    <dataValidation type="list" allowBlank="1" showInputMessage="1" showErrorMessage="1" promptTitle="Вид школы" prompt="Укажите вид школы" sqref="UYD131087:UYH131087">
      <formula1>$A$21:$A$28</formula1>
    </dataValidation>
    <dataValidation type="list" allowBlank="1" showInputMessage="1" showErrorMessage="1" promptTitle="Вид школы" prompt="Укажите вид школы" sqref="UOH131087:UOL131087">
      <formula1>$A$21:$A$28</formula1>
    </dataValidation>
    <dataValidation type="list" allowBlank="1" showInputMessage="1" showErrorMessage="1" promptTitle="Вид школы" prompt="Укажите вид школы" sqref="UEL131087:UEP131087">
      <formula1>$A$21:$A$28</formula1>
    </dataValidation>
    <dataValidation type="list" allowBlank="1" showInputMessage="1" showErrorMessage="1" promptTitle="Вид школы" prompt="Укажите вид школы" sqref="TUP131087:TUT131087">
      <formula1>$A$21:$A$28</formula1>
    </dataValidation>
    <dataValidation type="list" allowBlank="1" showInputMessage="1" showErrorMessage="1" promptTitle="Вид школы" prompt="Укажите вид школы" sqref="TKT131087:TKX131087">
      <formula1>$A$21:$A$28</formula1>
    </dataValidation>
    <dataValidation type="list" allowBlank="1" showInputMessage="1" showErrorMessage="1" promptTitle="Вид школы" prompt="Укажите вид школы" sqref="TAX131087:TBB131087">
      <formula1>$A$21:$A$28</formula1>
    </dataValidation>
    <dataValidation type="list" allowBlank="1" showInputMessage="1" showErrorMessage="1" promptTitle="Вид школы" prompt="Укажите вид школы" sqref="SRB131087:SRF131087">
      <formula1>$A$21:$A$28</formula1>
    </dataValidation>
    <dataValidation type="list" allowBlank="1" showInputMessage="1" showErrorMessage="1" promptTitle="Вид школы" prompt="Укажите вид школы" sqref="SHF131087:SHJ131087">
      <formula1>$A$21:$A$28</formula1>
    </dataValidation>
    <dataValidation type="list" allowBlank="1" showInputMessage="1" showErrorMessage="1" promptTitle="Вид школы" prompt="Укажите вид школы" sqref="RXJ131087:RXN131087">
      <formula1>$A$21:$A$28</formula1>
    </dataValidation>
    <dataValidation type="list" allowBlank="1" showInputMessage="1" showErrorMessage="1" promptTitle="Вид школы" prompt="Укажите вид школы" sqref="RNN131087:RNR131087">
      <formula1>$A$21:$A$28</formula1>
    </dataValidation>
    <dataValidation type="list" allowBlank="1" showInputMessage="1" showErrorMessage="1" promptTitle="Вид школы" prompt="Укажите вид школы" sqref="RDR131087:RDV131087">
      <formula1>$A$21:$A$28</formula1>
    </dataValidation>
    <dataValidation type="list" allowBlank="1" showInputMessage="1" showErrorMessage="1" promptTitle="Вид школы" prompt="Укажите вид школы" sqref="QTV131087:QTZ131087">
      <formula1>$A$21:$A$28</formula1>
    </dataValidation>
    <dataValidation type="list" allowBlank="1" showInputMessage="1" showErrorMessage="1" promptTitle="Вид школы" prompt="Укажите вид школы" sqref="QJZ131087:QKD131087">
      <formula1>$A$21:$A$28</formula1>
    </dataValidation>
    <dataValidation type="list" allowBlank="1" showInputMessage="1" showErrorMessage="1" promptTitle="Вид школы" prompt="Укажите вид школы" sqref="QAD131087:QAH131087">
      <formula1>$A$21:$A$28</formula1>
    </dataValidation>
    <dataValidation type="list" allowBlank="1" showInputMessage="1" showErrorMessage="1" promptTitle="Вид школы" prompt="Укажите вид школы" sqref="PQH131087:PQL131087">
      <formula1>$A$21:$A$28</formula1>
    </dataValidation>
    <dataValidation type="list" allowBlank="1" showInputMessage="1" showErrorMessage="1" promptTitle="Вид школы" prompt="Укажите вид школы" sqref="PGL131087:PGP131087">
      <formula1>$A$21:$A$28</formula1>
    </dataValidation>
    <dataValidation type="list" allowBlank="1" showInputMessage="1" showErrorMessage="1" promptTitle="Вид школы" prompt="Укажите вид школы" sqref="OWP131087:OWT131087">
      <formula1>$A$21:$A$28</formula1>
    </dataValidation>
    <dataValidation type="list" allowBlank="1" showInputMessage="1" showErrorMessage="1" promptTitle="Вид школы" prompt="Укажите вид школы" sqref="OMT131087:OMX131087">
      <formula1>$A$21:$A$28</formula1>
    </dataValidation>
    <dataValidation type="list" allowBlank="1" showInputMessage="1" showErrorMessage="1" promptTitle="Вид школы" prompt="Укажите вид школы" sqref="OCX131087:ODB131087">
      <formula1>$A$21:$A$28</formula1>
    </dataValidation>
    <dataValidation type="list" allowBlank="1" showInputMessage="1" showErrorMessage="1" promptTitle="Вид школы" prompt="Укажите вид школы" sqref="NTB131087:NTF131087">
      <formula1>$A$21:$A$28</formula1>
    </dataValidation>
    <dataValidation type="list" allowBlank="1" showInputMessage="1" showErrorMessage="1" promptTitle="Вид школы" prompt="Укажите вид школы" sqref="NJF131087:NJJ131087">
      <formula1>$A$21:$A$28</formula1>
    </dataValidation>
    <dataValidation type="list" allowBlank="1" showInputMessage="1" showErrorMessage="1" promptTitle="Вид школы" prompt="Укажите вид школы" sqref="MZJ131087:MZN131087">
      <formula1>$A$21:$A$28</formula1>
    </dataValidation>
    <dataValidation type="list" allowBlank="1" showInputMessage="1" showErrorMessage="1" promptTitle="Вид школы" prompt="Укажите вид школы" sqref="MPN131087:MPR131087">
      <formula1>$A$21:$A$28</formula1>
    </dataValidation>
    <dataValidation type="list" allowBlank="1" showInputMessage="1" showErrorMessage="1" promptTitle="Вид школы" prompt="Укажите вид школы" sqref="MFR131087:MFV131087">
      <formula1>$A$21:$A$28</formula1>
    </dataValidation>
    <dataValidation type="list" allowBlank="1" showInputMessage="1" showErrorMessage="1" promptTitle="Вид школы" prompt="Укажите вид школы" sqref="LVV131087:LVZ131087">
      <formula1>$A$21:$A$28</formula1>
    </dataValidation>
    <dataValidation type="list" allowBlank="1" showInputMessage="1" showErrorMessage="1" promptTitle="Вид школы" prompt="Укажите вид школы" sqref="LLZ131087:LMD131087">
      <formula1>$A$21:$A$28</formula1>
    </dataValidation>
    <dataValidation type="list" allowBlank="1" showInputMessage="1" showErrorMessage="1" promptTitle="Вид школы" prompt="Укажите вид школы" sqref="LCD131087:LCH131087">
      <formula1>$A$21:$A$28</formula1>
    </dataValidation>
    <dataValidation type="list" allowBlank="1" showInputMessage="1" showErrorMessage="1" promptTitle="Вид школы" prompt="Укажите вид школы" sqref="KSH131087:KSL131087">
      <formula1>$A$21:$A$28</formula1>
    </dataValidation>
    <dataValidation type="list" allowBlank="1" showInputMessage="1" showErrorMessage="1" promptTitle="Вид школы" prompt="Укажите вид школы" sqref="KIL131087:KIP131087">
      <formula1>$A$21:$A$28</formula1>
    </dataValidation>
    <dataValidation type="list" allowBlank="1" showInputMessage="1" showErrorMessage="1" promptTitle="Вид школы" prompt="Укажите вид школы" sqref="JYP131087:JYT131087">
      <formula1>$A$21:$A$28</formula1>
    </dataValidation>
    <dataValidation type="list" allowBlank="1" showInputMessage="1" showErrorMessage="1" promptTitle="Вид школы" prompt="Укажите вид школы" sqref="JOT131087:JOX131087">
      <formula1>$A$21:$A$28</formula1>
    </dataValidation>
    <dataValidation type="list" allowBlank="1" showInputMessage="1" showErrorMessage="1" promptTitle="Вид школы" prompt="Укажите вид школы" sqref="JEX131087:JFB131087">
      <formula1>$A$21:$A$28</formula1>
    </dataValidation>
    <dataValidation type="list" allowBlank="1" showInputMessage="1" showErrorMessage="1" promptTitle="Вид школы" prompt="Укажите вид школы" sqref="IVB131087:IVF131087">
      <formula1>$A$21:$A$28</formula1>
    </dataValidation>
    <dataValidation type="list" allowBlank="1" showInputMessage="1" showErrorMessage="1" promptTitle="Вид школы" prompt="Укажите вид школы" sqref="ILF131087:ILJ131087">
      <formula1>$A$21:$A$28</formula1>
    </dataValidation>
    <dataValidation type="list" allowBlank="1" showInputMessage="1" showErrorMessage="1" promptTitle="Вид школы" prompt="Укажите вид школы" sqref="IBJ131087:IBN131087">
      <formula1>$A$21:$A$28</formula1>
    </dataValidation>
    <dataValidation type="list" allowBlank="1" showInputMessage="1" showErrorMessage="1" promptTitle="Вид школы" prompt="Укажите вид школы" sqref="HRN131087:HRR131087">
      <formula1>$A$21:$A$28</formula1>
    </dataValidation>
    <dataValidation type="list" allowBlank="1" showInputMessage="1" showErrorMessage="1" promptTitle="Вид школы" prompt="Укажите вид школы" sqref="HHR131087:HHV131087">
      <formula1>$A$21:$A$28</formula1>
    </dataValidation>
    <dataValidation type="list" allowBlank="1" showInputMessage="1" showErrorMessage="1" promptTitle="Вид школы" prompt="Укажите вид школы" sqref="GXV131087:GXZ131087">
      <formula1>$A$21:$A$28</formula1>
    </dataValidation>
    <dataValidation type="list" allowBlank="1" showInputMessage="1" showErrorMessage="1" promptTitle="Вид школы" prompt="Укажите вид школы" sqref="GNZ131087:GOD131087">
      <formula1>$A$21:$A$28</formula1>
    </dataValidation>
    <dataValidation type="list" allowBlank="1" showInputMessage="1" showErrorMessage="1" promptTitle="Вид школы" prompt="Укажите вид школы" sqref="GED131087:GEH131087">
      <formula1>$A$21:$A$28</formula1>
    </dataValidation>
    <dataValidation type="list" allowBlank="1" showInputMessage="1" showErrorMessage="1" promptTitle="Вид школы" prompt="Укажите вид школы" sqref="FUH131087:FUL131087">
      <formula1>$A$21:$A$28</formula1>
    </dataValidation>
    <dataValidation type="list" allowBlank="1" showInputMessage="1" showErrorMessage="1" promptTitle="Вид школы" prompt="Укажите вид школы" sqref="FKL131087:FKP131087">
      <formula1>$A$21:$A$28</formula1>
    </dataValidation>
    <dataValidation type="list" allowBlank="1" showInputMessage="1" showErrorMessage="1" promptTitle="Вид школы" prompt="Укажите вид школы" sqref="FAP131087:FAT131087">
      <formula1>$A$21:$A$28</formula1>
    </dataValidation>
    <dataValidation type="list" allowBlank="1" showInputMessage="1" showErrorMessage="1" promptTitle="Вид школы" prompt="Укажите вид школы" sqref="EQT131087:EQX131087">
      <formula1>$A$21:$A$28</formula1>
    </dataValidation>
    <dataValidation type="list" allowBlank="1" showInputMessage="1" showErrorMessage="1" promptTitle="Вид школы" prompt="Укажите вид школы" sqref="EGX131087:EHB131087">
      <formula1>$A$21:$A$28</formula1>
    </dataValidation>
    <dataValidation type="list" allowBlank="1" showInputMessage="1" showErrorMessage="1" promptTitle="Вид школы" prompt="Укажите вид школы" sqref="DXB131087:DXF131087">
      <formula1>$A$21:$A$28</formula1>
    </dataValidation>
    <dataValidation type="list" allowBlank="1" showInputMessage="1" showErrorMessage="1" promptTitle="Вид школы" prompt="Укажите вид школы" sqref="DNF131087:DNJ131087">
      <formula1>$A$21:$A$28</formula1>
    </dataValidation>
    <dataValidation type="list" allowBlank="1" showInputMessage="1" showErrorMessage="1" promptTitle="Вид школы" prompt="Укажите вид школы" sqref="DDJ131087:DDN131087">
      <formula1>$A$21:$A$28</formula1>
    </dataValidation>
    <dataValidation type="list" allowBlank="1" showInputMessage="1" showErrorMessage="1" promptTitle="Вид школы" prompt="Укажите вид школы" sqref="CTN131087:CTR131087">
      <formula1>$A$21:$A$28</formula1>
    </dataValidation>
    <dataValidation type="list" allowBlank="1" showInputMessage="1" showErrorMessage="1" promptTitle="Вид школы" prompt="Укажите вид школы" sqref="CJR131087:CJV131087">
      <formula1>$A$21:$A$28</formula1>
    </dataValidation>
    <dataValidation type="list" allowBlank="1" showInputMessage="1" showErrorMessage="1" promptTitle="Вид школы" prompt="Укажите вид школы" sqref="BZV131087:BZZ131087">
      <formula1>$A$21:$A$28</formula1>
    </dataValidation>
    <dataValidation type="list" allowBlank="1" showInputMessage="1" showErrorMessage="1" promptTitle="Вид школы" prompt="Укажите вид школы" sqref="BPZ131087:BQD131087">
      <formula1>$A$21:$A$28</formula1>
    </dataValidation>
    <dataValidation type="list" allowBlank="1" showInputMessage="1" showErrorMessage="1" promptTitle="Вид школы" prompt="Укажите вид школы" sqref="BGD131087:BGH131087">
      <formula1>$A$21:$A$28</formula1>
    </dataValidation>
    <dataValidation type="list" allowBlank="1" showInputMessage="1" showErrorMessage="1" promptTitle="Вид школы" prompt="Укажите вид школы" sqref="AWH131087:AWL131087">
      <formula1>$A$21:$A$28</formula1>
    </dataValidation>
    <dataValidation type="list" allowBlank="1" showInputMessage="1" showErrorMessage="1" promptTitle="Вид школы" prompt="Укажите вид школы" sqref="AML131087:AMP131087">
      <formula1>$A$21:$A$28</formula1>
    </dataValidation>
    <dataValidation type="list" allowBlank="1" showInputMessage="1" showErrorMessage="1" promptTitle="Вид школы" prompt="Укажите вид школы" sqref="ACP131087:ACT131087">
      <formula1>$A$21:$A$28</formula1>
    </dataValidation>
    <dataValidation type="list" allowBlank="1" showInputMessage="1" showErrorMessage="1" promptTitle="Вид школы" prompt="Укажите вид школы" sqref="ST131087:SX131087">
      <formula1>$A$21:$A$28</formula1>
    </dataValidation>
    <dataValidation type="list" allowBlank="1" showInputMessage="1" showErrorMessage="1" promptTitle="Вид школы" prompt="Укажите вид школы" sqref="IX131087:JB131087">
      <formula1>$A$21:$A$28</formula1>
    </dataValidation>
    <dataValidation type="list" allowBlank="1" showInputMessage="1" showErrorMessage="1" promptTitle="Вид школы" prompt="Укажите вид школы" sqref="B131087:F131087">
      <formula1>$A$21:$A$28</formula1>
    </dataValidation>
    <dataValidation type="list" allowBlank="1" showInputMessage="1" showErrorMessage="1" promptTitle="Вид школы" prompt="Укажите вид школы" sqref="WVJ65551:WVN65551">
      <formula1>$A$21:$A$28</formula1>
    </dataValidation>
    <dataValidation type="list" allowBlank="1" showInputMessage="1" showErrorMessage="1" promptTitle="Вид школы" prompt="Укажите вид школы" sqref="WLN65551:WLR65551">
      <formula1>$A$21:$A$28</formula1>
    </dataValidation>
    <dataValidation type="list" allowBlank="1" showInputMessage="1" showErrorMessage="1" promptTitle="Вид школы" prompt="Укажите вид школы" sqref="WBR65551:WBV65551">
      <formula1>$A$21:$A$28</formula1>
    </dataValidation>
    <dataValidation type="list" allowBlank="1" showInputMessage="1" showErrorMessage="1" promptTitle="Вид школы" prompt="Укажите вид школы" sqref="VRV65551:VRZ65551">
      <formula1>$A$21:$A$28</formula1>
    </dataValidation>
    <dataValidation type="list" allowBlank="1" showInputMessage="1" showErrorMessage="1" promptTitle="Вид школы" prompt="Укажите вид школы" sqref="VHZ65551:VID65551">
      <formula1>$A$21:$A$28</formula1>
    </dataValidation>
    <dataValidation type="list" allowBlank="1" showInputMessage="1" showErrorMessage="1" promptTitle="Вид школы" prompt="Укажите вид школы" sqref="UYD65551:UYH65551">
      <formula1>$A$21:$A$28</formula1>
    </dataValidation>
    <dataValidation type="list" allowBlank="1" showInputMessage="1" showErrorMessage="1" promptTitle="Вид школы" prompt="Укажите вид школы" sqref="UOH65551:UOL65551">
      <formula1>$A$21:$A$28</formula1>
    </dataValidation>
    <dataValidation type="list" allowBlank="1" showInputMessage="1" showErrorMessage="1" promptTitle="Вид школы" prompt="Укажите вид школы" sqref="UEL65551:UEP65551">
      <formula1>$A$21:$A$28</formula1>
    </dataValidation>
    <dataValidation type="list" allowBlank="1" showInputMessage="1" showErrorMessage="1" promptTitle="Вид школы" prompt="Укажите вид школы" sqref="TUP65551:TUT65551">
      <formula1>$A$21:$A$28</formula1>
    </dataValidation>
    <dataValidation type="list" allowBlank="1" showInputMessage="1" showErrorMessage="1" promptTitle="Вид школы" prompt="Укажите вид школы" sqref="TKT65551:TKX65551">
      <formula1>$A$21:$A$28</formula1>
    </dataValidation>
    <dataValidation type="list" allowBlank="1" showInputMessage="1" showErrorMessage="1" promptTitle="Вид школы" prompt="Укажите вид школы" sqref="TAX65551:TBB65551">
      <formula1>$A$21:$A$28</formula1>
    </dataValidation>
    <dataValidation type="list" allowBlank="1" showInputMessage="1" showErrorMessage="1" promptTitle="Вид школы" prompt="Укажите вид школы" sqref="SRB65551:SRF65551">
      <formula1>$A$21:$A$28</formula1>
    </dataValidation>
    <dataValidation type="list" allowBlank="1" showInputMessage="1" showErrorMessage="1" promptTitle="Вид школы" prompt="Укажите вид школы" sqref="SHF65551:SHJ65551">
      <formula1>$A$21:$A$28</formula1>
    </dataValidation>
    <dataValidation type="list" allowBlank="1" showInputMessage="1" showErrorMessage="1" promptTitle="Вид школы" prompt="Укажите вид школы" sqref="RXJ65551:RXN65551">
      <formula1>$A$21:$A$28</formula1>
    </dataValidation>
    <dataValidation type="list" allowBlank="1" showInputMessage="1" showErrorMessage="1" promptTitle="Вид школы" prompt="Укажите вид школы" sqref="RNN65551:RNR65551">
      <formula1>$A$21:$A$28</formula1>
    </dataValidation>
    <dataValidation type="list" allowBlank="1" showInputMessage="1" showErrorMessage="1" promptTitle="Вид школы" prompt="Укажите вид школы" sqref="RDR65551:RDV65551">
      <formula1>$A$21:$A$28</formula1>
    </dataValidation>
    <dataValidation type="list" allowBlank="1" showInputMessage="1" showErrorMessage="1" promptTitle="Вид школы" prompt="Укажите вид школы" sqref="QTV65551:QTZ65551">
      <formula1>$A$21:$A$28</formula1>
    </dataValidation>
    <dataValidation type="list" allowBlank="1" showInputMessage="1" showErrorMessage="1" promptTitle="Вид школы" prompt="Укажите вид школы" sqref="QJZ65551:QKD65551">
      <formula1>$A$21:$A$28</formula1>
    </dataValidation>
    <dataValidation type="list" allowBlank="1" showInputMessage="1" showErrorMessage="1" promptTitle="Вид школы" prompt="Укажите вид школы" sqref="QAD65551:QAH65551">
      <formula1>$A$21:$A$28</formula1>
    </dataValidation>
    <dataValidation type="list" allowBlank="1" showInputMessage="1" showErrorMessage="1" promptTitle="Вид школы" prompt="Укажите вид школы" sqref="PQH65551:PQL65551">
      <formula1>$A$21:$A$28</formula1>
    </dataValidation>
    <dataValidation type="list" allowBlank="1" showInputMessage="1" showErrorMessage="1" promptTitle="Вид школы" prompt="Укажите вид школы" sqref="PGL65551:PGP65551">
      <formula1>$A$21:$A$28</formula1>
    </dataValidation>
    <dataValidation type="list" allowBlank="1" showInputMessage="1" showErrorMessage="1" promptTitle="Вид школы" prompt="Укажите вид школы" sqref="OWP65551:OWT65551">
      <formula1>$A$21:$A$28</formula1>
    </dataValidation>
    <dataValidation type="list" allowBlank="1" showInputMessage="1" showErrorMessage="1" promptTitle="Вид школы" prompt="Укажите вид школы" sqref="OMT65551:OMX65551">
      <formula1>$A$21:$A$28</formula1>
    </dataValidation>
    <dataValidation type="list" allowBlank="1" showInputMessage="1" showErrorMessage="1" promptTitle="Вид школы" prompt="Укажите вид школы" sqref="OCX65551:ODB65551">
      <formula1>$A$21:$A$28</formula1>
    </dataValidation>
    <dataValidation type="list" allowBlank="1" showInputMessage="1" showErrorMessage="1" promptTitle="Вид школы" prompt="Укажите вид школы" sqref="NTB65551:NTF65551">
      <formula1>$A$21:$A$28</formula1>
    </dataValidation>
    <dataValidation type="list" allowBlank="1" showInputMessage="1" showErrorMessage="1" promptTitle="Вид школы" prompt="Укажите вид школы" sqref="NJF65551:NJJ65551">
      <formula1>$A$21:$A$28</formula1>
    </dataValidation>
    <dataValidation type="list" allowBlank="1" showInputMessage="1" showErrorMessage="1" promptTitle="Вид школы" prompt="Укажите вид школы" sqref="MZJ65551:MZN65551">
      <formula1>$A$21:$A$28</formula1>
    </dataValidation>
    <dataValidation type="list" allowBlank="1" showInputMessage="1" showErrorMessage="1" promptTitle="Вид школы" prompt="Укажите вид школы" sqref="MPN65551:MPR65551">
      <formula1>$A$21:$A$28</formula1>
    </dataValidation>
    <dataValidation type="list" allowBlank="1" showInputMessage="1" showErrorMessage="1" promptTitle="Вид школы" prompt="Укажите вид школы" sqref="MFR65551:MFV65551">
      <formula1>$A$21:$A$28</formula1>
    </dataValidation>
    <dataValidation type="list" allowBlank="1" showInputMessage="1" showErrorMessage="1" promptTitle="Вид школы" prompt="Укажите вид школы" sqref="LVV65551:LVZ65551">
      <formula1>$A$21:$A$28</formula1>
    </dataValidation>
    <dataValidation type="list" allowBlank="1" showInputMessage="1" showErrorMessage="1" promptTitle="Вид школы" prompt="Укажите вид школы" sqref="LLZ65551:LMD65551">
      <formula1>$A$21:$A$28</formula1>
    </dataValidation>
    <dataValidation type="list" allowBlank="1" showInputMessage="1" showErrorMessage="1" promptTitle="Вид школы" prompt="Укажите вид школы" sqref="LCD65551:LCH65551">
      <formula1>$A$21:$A$28</formula1>
    </dataValidation>
    <dataValidation type="list" allowBlank="1" showInputMessage="1" showErrorMessage="1" promptTitle="Вид школы" prompt="Укажите вид школы" sqref="KSH65551:KSL65551">
      <formula1>$A$21:$A$28</formula1>
    </dataValidation>
    <dataValidation type="list" allowBlank="1" showInputMessage="1" showErrorMessage="1" promptTitle="Вид школы" prompt="Укажите вид школы" sqref="KIL65551:KIP65551">
      <formula1>$A$21:$A$28</formula1>
    </dataValidation>
    <dataValidation type="list" allowBlank="1" showInputMessage="1" showErrorMessage="1" promptTitle="Вид школы" prompt="Укажите вид школы" sqref="JYP65551:JYT65551">
      <formula1>$A$21:$A$28</formula1>
    </dataValidation>
    <dataValidation type="list" allowBlank="1" showInputMessage="1" showErrorMessage="1" promptTitle="Вид школы" prompt="Укажите вид школы" sqref="JOT65551:JOX65551">
      <formula1>$A$21:$A$28</formula1>
    </dataValidation>
    <dataValidation type="list" allowBlank="1" showInputMessage="1" showErrorMessage="1" promptTitle="Вид школы" prompt="Укажите вид школы" sqref="JEX65551:JFB65551">
      <formula1>$A$21:$A$28</formula1>
    </dataValidation>
    <dataValidation type="list" allowBlank="1" showInputMessage="1" showErrorMessage="1" promptTitle="Вид школы" prompt="Укажите вид школы" sqref="IVB65551:IVF65551">
      <formula1>$A$21:$A$28</formula1>
    </dataValidation>
    <dataValidation type="list" allowBlank="1" showInputMessage="1" showErrorMessage="1" promptTitle="Вид школы" prompt="Укажите вид школы" sqref="ILF65551:ILJ65551">
      <formula1>$A$21:$A$28</formula1>
    </dataValidation>
    <dataValidation type="list" allowBlank="1" showInputMessage="1" showErrorMessage="1" promptTitle="Вид школы" prompt="Укажите вид школы" sqref="IBJ65551:IBN65551">
      <formula1>$A$21:$A$28</formula1>
    </dataValidation>
    <dataValidation type="list" allowBlank="1" showInputMessage="1" showErrorMessage="1" promptTitle="Вид школы" prompt="Укажите вид школы" sqref="HRN65551:HRR65551">
      <formula1>$A$21:$A$28</formula1>
    </dataValidation>
    <dataValidation type="list" allowBlank="1" showInputMessage="1" showErrorMessage="1" promptTitle="Вид школы" prompt="Укажите вид школы" sqref="HHR65551:HHV65551">
      <formula1>$A$21:$A$28</formula1>
    </dataValidation>
    <dataValidation type="list" allowBlank="1" showInputMessage="1" showErrorMessage="1" promptTitle="Вид школы" prompt="Укажите вид школы" sqref="GXV65551:GXZ65551">
      <formula1>$A$21:$A$28</formula1>
    </dataValidation>
    <dataValidation type="list" allowBlank="1" showInputMessage="1" showErrorMessage="1" promptTitle="Вид школы" prompt="Укажите вид школы" sqref="GNZ65551:GOD65551">
      <formula1>$A$21:$A$28</formula1>
    </dataValidation>
    <dataValidation type="list" allowBlank="1" showInputMessage="1" showErrorMessage="1" promptTitle="Вид школы" prompt="Укажите вид школы" sqref="GED65551:GEH65551">
      <formula1>$A$21:$A$28</formula1>
    </dataValidation>
    <dataValidation type="list" allowBlank="1" showInputMessage="1" showErrorMessage="1" promptTitle="Вид школы" prompt="Укажите вид школы" sqref="FUH65551:FUL65551">
      <formula1>$A$21:$A$28</formula1>
    </dataValidation>
    <dataValidation type="list" allowBlank="1" showInputMessage="1" showErrorMessage="1" promptTitle="Вид школы" prompt="Укажите вид школы" sqref="FKL65551:FKP65551">
      <formula1>$A$21:$A$28</formula1>
    </dataValidation>
    <dataValidation type="list" allowBlank="1" showInputMessage="1" showErrorMessage="1" promptTitle="Вид школы" prompt="Укажите вид школы" sqref="FAP65551:FAT65551">
      <formula1>$A$21:$A$28</formula1>
    </dataValidation>
    <dataValidation type="list" allowBlank="1" showInputMessage="1" showErrorMessage="1" promptTitle="Вид школы" prompt="Укажите вид школы" sqref="EQT65551:EQX65551">
      <formula1>$A$21:$A$28</formula1>
    </dataValidation>
    <dataValidation type="list" allowBlank="1" showInputMessage="1" showErrorMessage="1" promptTitle="Вид школы" prompt="Укажите вид школы" sqref="EGX65551:EHB65551">
      <formula1>$A$21:$A$28</formula1>
    </dataValidation>
    <dataValidation type="list" allowBlank="1" showInputMessage="1" showErrorMessage="1" promptTitle="Вид школы" prompt="Укажите вид школы" sqref="DXB65551:DXF65551">
      <formula1>$A$21:$A$28</formula1>
    </dataValidation>
    <dataValidation type="list" allowBlank="1" showInputMessage="1" showErrorMessage="1" promptTitle="Вид школы" prompt="Укажите вид школы" sqref="DNF65551:DNJ65551">
      <formula1>$A$21:$A$28</formula1>
    </dataValidation>
    <dataValidation type="list" allowBlank="1" showInputMessage="1" showErrorMessage="1" promptTitle="Вид школы" prompt="Укажите вид школы" sqref="DDJ65551:DDN65551">
      <formula1>$A$21:$A$28</formula1>
    </dataValidation>
    <dataValidation type="list" allowBlank="1" showInputMessage="1" showErrorMessage="1" promptTitle="Вид школы" prompt="Укажите вид школы" sqref="CTN65551:CTR65551">
      <formula1>$A$21:$A$28</formula1>
    </dataValidation>
    <dataValidation type="list" allowBlank="1" showInputMessage="1" showErrorMessage="1" promptTitle="Вид школы" prompt="Укажите вид школы" sqref="CJR65551:CJV65551">
      <formula1>$A$21:$A$28</formula1>
    </dataValidation>
    <dataValidation type="list" allowBlank="1" showInputMessage="1" showErrorMessage="1" promptTitle="Вид школы" prompt="Укажите вид школы" sqref="BZV65551:BZZ65551">
      <formula1>$A$21:$A$28</formula1>
    </dataValidation>
    <dataValidation type="list" allowBlank="1" showInputMessage="1" showErrorMessage="1" promptTitle="Вид школы" prompt="Укажите вид школы" sqref="BPZ65551:BQD65551">
      <formula1>$A$21:$A$28</formula1>
    </dataValidation>
    <dataValidation type="list" allowBlank="1" showInputMessage="1" showErrorMessage="1" promptTitle="Вид школы" prompt="Укажите вид школы" sqref="BGD65551:BGH65551">
      <formula1>$A$21:$A$28</formula1>
    </dataValidation>
    <dataValidation type="list" allowBlank="1" showInputMessage="1" showErrorMessage="1" promptTitle="Вид школы" prompt="Укажите вид школы" sqref="AWH65551:AWL65551">
      <formula1>$A$21:$A$28</formula1>
    </dataValidation>
    <dataValidation type="list" allowBlank="1" showInputMessage="1" showErrorMessage="1" promptTitle="Вид школы" prompt="Укажите вид школы" sqref="AML65551:AMP65551">
      <formula1>$A$21:$A$28</formula1>
    </dataValidation>
    <dataValidation type="list" allowBlank="1" showInputMessage="1" showErrorMessage="1" promptTitle="Вид школы" prompt="Укажите вид школы" sqref="ACP65551:ACT65551">
      <formula1>$A$21:$A$28</formula1>
    </dataValidation>
    <dataValidation type="list" allowBlank="1" showInputMessage="1" showErrorMessage="1" promptTitle="Вид школы" prompt="Укажите вид школы" sqref="ST65551:SX65551">
      <formula1>$A$21:$A$28</formula1>
    </dataValidation>
    <dataValidation type="list" allowBlank="1" showInputMessage="1" showErrorMessage="1" promptTitle="Вид школы" prompt="Укажите вид школы" sqref="IX65551:JB65551">
      <formula1>$A$21:$A$28</formula1>
    </dataValidation>
    <dataValidation type="list" allowBlank="1" showInputMessage="1" showErrorMessage="1" promptTitle="Вид школы" prompt="Укажите вид школы" sqref="B65551:F65551">
      <formula1>$A$21:$A$28</formula1>
    </dataValidation>
    <dataValidation type="list" allowBlank="1" showInputMessage="1" showErrorMessage="1" promptTitle="Вид школы" prompt="Укажите вид школы" sqref="WVJ15:WVN15">
      <formula1>$A$21:$A$28</formula1>
    </dataValidation>
    <dataValidation type="list" allowBlank="1" showInputMessage="1" showErrorMessage="1" promptTitle="Вид школы" prompt="Укажите вид школы" sqref="WLN15:WLR15">
      <formula1>$A$21:$A$28</formula1>
    </dataValidation>
    <dataValidation type="list" allowBlank="1" showInputMessage="1" showErrorMessage="1" promptTitle="Вид школы" prompt="Укажите вид школы" sqref="WBR15:WBV15">
      <formula1>$A$21:$A$28</formula1>
    </dataValidation>
    <dataValidation type="list" allowBlank="1" showInputMessage="1" showErrorMessage="1" promptTitle="Вид школы" prompt="Укажите вид школы" sqref="VRV15:VRZ15">
      <formula1>$A$21:$A$28</formula1>
    </dataValidation>
    <dataValidation type="list" allowBlank="1" showInputMessage="1" showErrorMessage="1" promptTitle="Вид школы" prompt="Укажите вид школы" sqref="VHZ15:VID15">
      <formula1>$A$21:$A$28</formula1>
    </dataValidation>
    <dataValidation type="list" allowBlank="1" showInputMessage="1" showErrorMessage="1" promptTitle="Вид школы" prompt="Укажите вид школы" sqref="UYD15:UYH15">
      <formula1>$A$21:$A$28</formula1>
    </dataValidation>
    <dataValidation type="list" allowBlank="1" showInputMessage="1" showErrorMessage="1" promptTitle="Вид школы" prompt="Укажите вид школы" sqref="UOH15:UOL15">
      <formula1>$A$21:$A$28</formula1>
    </dataValidation>
    <dataValidation type="list" allowBlank="1" showInputMessage="1" showErrorMessage="1" promptTitle="Вид школы" prompt="Укажите вид школы" sqref="UEL15:UEP15">
      <formula1>$A$21:$A$28</formula1>
    </dataValidation>
    <dataValidation type="list" allowBlank="1" showInputMessage="1" showErrorMessage="1" promptTitle="Вид школы" prompt="Укажите вид школы" sqref="TUP15:TUT15">
      <formula1>$A$21:$A$28</formula1>
    </dataValidation>
    <dataValidation type="list" allowBlank="1" showInputMessage="1" showErrorMessage="1" promptTitle="Вид школы" prompt="Укажите вид школы" sqref="TKT15:TKX15">
      <formula1>$A$21:$A$28</formula1>
    </dataValidation>
    <dataValidation type="list" allowBlank="1" showInputMessage="1" showErrorMessage="1" promptTitle="Вид школы" prompt="Укажите вид школы" sqref="TAX15:TBB15">
      <formula1>$A$21:$A$28</formula1>
    </dataValidation>
    <dataValidation type="list" allowBlank="1" showInputMessage="1" showErrorMessage="1" promptTitle="Вид школы" prompt="Укажите вид школы" sqref="SRB15:SRF15">
      <formula1>$A$21:$A$28</formula1>
    </dataValidation>
    <dataValidation type="list" allowBlank="1" showInputMessage="1" showErrorMessage="1" promptTitle="Вид школы" prompt="Укажите вид школы" sqref="SHF15:SHJ15">
      <formula1>$A$21:$A$28</formula1>
    </dataValidation>
    <dataValidation type="list" allowBlank="1" showInputMessage="1" showErrorMessage="1" promptTitle="Вид школы" prompt="Укажите вид школы" sqref="RXJ15:RXN15">
      <formula1>$A$21:$A$28</formula1>
    </dataValidation>
    <dataValidation type="list" allowBlank="1" showInputMessage="1" showErrorMessage="1" promptTitle="Вид школы" prompt="Укажите вид школы" sqref="RNN15:RNR15">
      <formula1>$A$21:$A$28</formula1>
    </dataValidation>
    <dataValidation type="list" allowBlank="1" showInputMessage="1" showErrorMessage="1" promptTitle="Вид школы" prompt="Укажите вид школы" sqref="RDR15:RDV15">
      <formula1>$A$21:$A$28</formula1>
    </dataValidation>
    <dataValidation type="list" allowBlank="1" showInputMessage="1" showErrorMessage="1" promptTitle="Вид школы" prompt="Укажите вид школы" sqref="QTV15:QTZ15">
      <formula1>$A$21:$A$28</formula1>
    </dataValidation>
    <dataValidation type="list" allowBlank="1" showInputMessage="1" showErrorMessage="1" promptTitle="Вид школы" prompt="Укажите вид школы" sqref="QJZ15:QKD15">
      <formula1>$A$21:$A$28</formula1>
    </dataValidation>
    <dataValidation type="list" allowBlank="1" showInputMessage="1" showErrorMessage="1" promptTitle="Вид школы" prompt="Укажите вид школы" sqref="QAD15:QAH15">
      <formula1>$A$21:$A$28</formula1>
    </dataValidation>
    <dataValidation type="list" allowBlank="1" showInputMessage="1" showErrorMessage="1" promptTitle="Вид школы" prompt="Укажите вид школы" sqref="PQH15:PQL15">
      <formula1>$A$21:$A$28</formula1>
    </dataValidation>
    <dataValidation type="list" allowBlank="1" showInputMessage="1" showErrorMessage="1" promptTitle="Вид школы" prompt="Укажите вид школы" sqref="PGL15:PGP15">
      <formula1>$A$21:$A$28</formula1>
    </dataValidation>
    <dataValidation type="list" allowBlank="1" showInputMessage="1" showErrorMessage="1" promptTitle="Вид школы" prompt="Укажите вид школы" sqref="OWP15:OWT15">
      <formula1>$A$21:$A$28</formula1>
    </dataValidation>
    <dataValidation type="list" allowBlank="1" showInputMessage="1" showErrorMessage="1" promptTitle="Вид школы" prompt="Укажите вид школы" sqref="OMT15:OMX15">
      <formula1>$A$21:$A$28</formula1>
    </dataValidation>
    <dataValidation type="list" allowBlank="1" showInputMessage="1" showErrorMessage="1" promptTitle="Вид школы" prompt="Укажите вид школы" sqref="OCX15:ODB15">
      <formula1>$A$21:$A$28</formula1>
    </dataValidation>
    <dataValidation type="list" allowBlank="1" showInputMessage="1" showErrorMessage="1" promptTitle="Вид школы" prompt="Укажите вид школы" sqref="NTB15:NTF15">
      <formula1>$A$21:$A$28</formula1>
    </dataValidation>
    <dataValidation type="list" allowBlank="1" showInputMessage="1" showErrorMessage="1" promptTitle="Вид школы" prompt="Укажите вид школы" sqref="NJF15:NJJ15">
      <formula1>$A$21:$A$28</formula1>
    </dataValidation>
    <dataValidation type="list" allowBlank="1" showInputMessage="1" showErrorMessage="1" promptTitle="Вид школы" prompt="Укажите вид школы" sqref="MZJ15:MZN15">
      <formula1>$A$21:$A$28</formula1>
    </dataValidation>
    <dataValidation type="list" allowBlank="1" showInputMessage="1" showErrorMessage="1" promptTitle="Вид школы" prompt="Укажите вид школы" sqref="MPN15:MPR15">
      <formula1>$A$21:$A$28</formula1>
    </dataValidation>
    <dataValidation type="list" allowBlank="1" showInputMessage="1" showErrorMessage="1" promptTitle="Вид школы" prompt="Укажите вид школы" sqref="MFR15:MFV15">
      <formula1>$A$21:$A$28</formula1>
    </dataValidation>
    <dataValidation type="list" allowBlank="1" showInputMessage="1" showErrorMessage="1" promptTitle="Вид школы" prompt="Укажите вид школы" sqref="LVV15:LVZ15">
      <formula1>$A$21:$A$28</formula1>
    </dataValidation>
    <dataValidation type="list" allowBlank="1" showInputMessage="1" showErrorMessage="1" promptTitle="Вид школы" prompt="Укажите вид школы" sqref="LLZ15:LMD15">
      <formula1>$A$21:$A$28</formula1>
    </dataValidation>
    <dataValidation type="list" allowBlank="1" showInputMessage="1" showErrorMessage="1" promptTitle="Вид школы" prompt="Укажите вид школы" sqref="LCD15:LCH15">
      <formula1>$A$21:$A$28</formula1>
    </dataValidation>
    <dataValidation type="list" allowBlank="1" showInputMessage="1" showErrorMessage="1" promptTitle="Вид школы" prompt="Укажите вид школы" sqref="KSH15:KSL15">
      <formula1>$A$21:$A$28</formula1>
    </dataValidation>
    <dataValidation type="list" allowBlank="1" showInputMessage="1" showErrorMessage="1" promptTitle="Вид школы" prompt="Укажите вид школы" sqref="KIL15:KIP15">
      <formula1>$A$21:$A$28</formula1>
    </dataValidation>
    <dataValidation type="list" allowBlank="1" showInputMessage="1" showErrorMessage="1" promptTitle="Вид школы" prompt="Укажите вид школы" sqref="JYP15:JYT15">
      <formula1>$A$21:$A$28</formula1>
    </dataValidation>
    <dataValidation type="list" allowBlank="1" showInputMessage="1" showErrorMessage="1" promptTitle="Вид школы" prompt="Укажите вид школы" sqref="JOT15:JOX15">
      <formula1>$A$21:$A$28</formula1>
    </dataValidation>
    <dataValidation type="list" allowBlank="1" showInputMessage="1" showErrorMessage="1" promptTitle="Вид школы" prompt="Укажите вид школы" sqref="JEX15:JFB15">
      <formula1>$A$21:$A$28</formula1>
    </dataValidation>
    <dataValidation type="list" allowBlank="1" showInputMessage="1" showErrorMessage="1" promptTitle="Вид школы" prompt="Укажите вид школы" sqref="IVB15:IVF15">
      <formula1>$A$21:$A$28</formula1>
    </dataValidation>
    <dataValidation type="list" allowBlank="1" showInputMessage="1" showErrorMessage="1" promptTitle="Вид школы" prompt="Укажите вид школы" sqref="ILF15:ILJ15">
      <formula1>$A$21:$A$28</formula1>
    </dataValidation>
    <dataValidation type="list" allowBlank="1" showInputMessage="1" showErrorMessage="1" promptTitle="Вид школы" prompt="Укажите вид школы" sqref="IBJ15:IBN15">
      <formula1>$A$21:$A$28</formula1>
    </dataValidation>
    <dataValidation type="list" allowBlank="1" showInputMessage="1" showErrorMessage="1" promptTitle="Вид школы" prompt="Укажите вид школы" sqref="HRN15:HRR15">
      <formula1>$A$21:$A$28</formula1>
    </dataValidation>
    <dataValidation type="list" allowBlank="1" showInputMessage="1" showErrorMessage="1" promptTitle="Вид школы" prompt="Укажите вид школы" sqref="HHR15:HHV15">
      <formula1>$A$21:$A$28</formula1>
    </dataValidation>
    <dataValidation type="list" allowBlank="1" showInputMessage="1" showErrorMessage="1" promptTitle="Вид школы" prompt="Укажите вид школы" sqref="GXV15:GXZ15">
      <formula1>$A$21:$A$28</formula1>
    </dataValidation>
    <dataValidation type="list" allowBlank="1" showInputMessage="1" showErrorMessage="1" promptTitle="Вид школы" prompt="Укажите вид школы" sqref="GNZ15:GOD15">
      <formula1>$A$21:$A$28</formula1>
    </dataValidation>
    <dataValidation type="list" allowBlank="1" showInputMessage="1" showErrorMessage="1" promptTitle="Вид школы" prompt="Укажите вид школы" sqref="GED15:GEH15">
      <formula1>$A$21:$A$28</formula1>
    </dataValidation>
    <dataValidation type="list" allowBlank="1" showInputMessage="1" showErrorMessage="1" promptTitle="Вид школы" prompt="Укажите вид школы" sqref="FUH15:FUL15">
      <formula1>$A$21:$A$28</formula1>
    </dataValidation>
    <dataValidation type="list" allowBlank="1" showInputMessage="1" showErrorMessage="1" promptTitle="Вид школы" prompt="Укажите вид школы" sqref="FKL15:FKP15">
      <formula1>$A$21:$A$28</formula1>
    </dataValidation>
    <dataValidation type="list" allowBlank="1" showInputMessage="1" showErrorMessage="1" promptTitle="Вид школы" prompt="Укажите вид школы" sqref="FAP15:FAT15">
      <formula1>$A$21:$A$28</formula1>
    </dataValidation>
    <dataValidation type="list" allowBlank="1" showInputMessage="1" showErrorMessage="1" promptTitle="Вид школы" prompt="Укажите вид школы" sqref="EQT15:EQX15">
      <formula1>$A$21:$A$28</formula1>
    </dataValidation>
    <dataValidation type="list" allowBlank="1" showInputMessage="1" showErrorMessage="1" promptTitle="Вид школы" prompt="Укажите вид школы" sqref="EGX15:EHB15">
      <formula1>$A$21:$A$28</formula1>
    </dataValidation>
    <dataValidation type="list" allowBlank="1" showInputMessage="1" showErrorMessage="1" promptTitle="Вид школы" prompt="Укажите вид школы" sqref="DXB15:DXF15">
      <formula1>$A$21:$A$28</formula1>
    </dataValidation>
    <dataValidation type="list" allowBlank="1" showInputMessage="1" showErrorMessage="1" promptTitle="Вид школы" prompt="Укажите вид школы" sqref="DNF15:DNJ15">
      <formula1>$A$21:$A$28</formula1>
    </dataValidation>
    <dataValidation type="list" allowBlank="1" showInputMessage="1" showErrorMessage="1" promptTitle="Вид школы" prompt="Укажите вид школы" sqref="DDJ15:DDN15">
      <formula1>$A$21:$A$28</formula1>
    </dataValidation>
    <dataValidation type="list" allowBlank="1" showInputMessage="1" showErrorMessage="1" promptTitle="Вид школы" prompt="Укажите вид школы" sqref="CTN15:CTR15">
      <formula1>$A$21:$A$28</formula1>
    </dataValidation>
    <dataValidation type="list" allowBlank="1" showInputMessage="1" showErrorMessage="1" promptTitle="Вид школы" prompt="Укажите вид школы" sqref="CJR15:CJV15">
      <formula1>$A$21:$A$28</formula1>
    </dataValidation>
    <dataValidation type="list" allowBlank="1" showInputMessage="1" showErrorMessage="1" promptTitle="Вид школы" prompt="Укажите вид школы" sqref="BZV15:BZZ15">
      <formula1>$A$21:$A$28</formula1>
    </dataValidation>
    <dataValidation type="list" allowBlank="1" showInputMessage="1" showErrorMessage="1" promptTitle="Вид школы" prompt="Укажите вид школы" sqref="BPZ15:BQD15">
      <formula1>$A$21:$A$28</formula1>
    </dataValidation>
    <dataValidation type="list" allowBlank="1" showInputMessage="1" showErrorMessage="1" promptTitle="Вид школы" prompt="Укажите вид школы" sqref="BGD15:BGH15">
      <formula1>$A$21:$A$28</formula1>
    </dataValidation>
    <dataValidation type="list" allowBlank="1" showInputMessage="1" showErrorMessage="1" promptTitle="Вид школы" prompt="Укажите вид школы" sqref="AWH15:AWL15">
      <formula1>$A$21:$A$28</formula1>
    </dataValidation>
    <dataValidation type="list" allowBlank="1" showInputMessage="1" showErrorMessage="1" promptTitle="Вид школы" prompt="Укажите вид школы" sqref="AML15:AMP15">
      <formula1>$A$21:$A$28</formula1>
    </dataValidation>
    <dataValidation type="list" allowBlank="1" showInputMessage="1" showErrorMessage="1" promptTitle="Вид школы" prompt="Укажите вид школы" sqref="ACP15:ACT15">
      <formula1>$A$21:$A$28</formula1>
    </dataValidation>
    <dataValidation type="list" allowBlank="1" showInputMessage="1" showErrorMessage="1" promptTitle="Вид школы" prompt="Укажите вид школы" sqref="ST15:SX15">
      <formula1>$A$21:$A$28</formula1>
    </dataValidation>
    <dataValidation type="list" allowBlank="1" showInputMessage="1" showErrorMessage="1" promptTitle="Вид школы" prompt="Укажите вид школы" sqref="IX15:JB15">
      <formula1>$A$21:$A$28</formula1>
    </dataValidation>
  </dataValidations>
  <pageMargins left="0.35433070866141736" right="0.35433070866141736" top="1.0536458333333334" bottom="0.59055118110236227" header="0.51181102362204722" footer="0.51181102362204722"/>
  <pageSetup paperSize="9" scale="85" orientation="portrait" r:id="rId1"/>
  <headerFooter alignWithMargins="0">
    <oddHeader>&amp;CКГБУ "Региональный центр оценки качества образования"</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promptTitle="Вид школы" prompt="Укажите вид школы">
          <x14:formula1>
            <xm:f>Рабочий!$A$21:$A$28</xm:f>
          </x14:formula1>
          <xm:sqref>B15:F15</xm:sqref>
        </x14:dataValidation>
        <x14:dataValidation type="list" allowBlank="1" showInputMessage="1" showErrorMessage="1" promptTitle="Ваша категория" prompt="Высшая, Первая, Вторая, Соответствие должности; Не имею">
          <x14:formula1>
            <xm:f>Рабочий!$A$30:$A$35</xm:f>
          </x14:formula1>
          <xm:sqref>B40</xm:sqref>
        </x14:dataValidation>
      </x14:dataValidations>
    </ext>
  </extLst>
</worksheet>
</file>

<file path=xl/worksheets/sheet3.xml><?xml version="1.0" encoding="utf-8"?>
<worksheet xmlns="http://schemas.openxmlformats.org/spreadsheetml/2006/main" xmlns:r="http://schemas.openxmlformats.org/officeDocument/2006/relationships">
  <sheetPr>
    <tabColor rgb="FFFFFF00"/>
  </sheetPr>
  <dimension ref="A1:DE167"/>
  <sheetViews>
    <sheetView showGridLines="0" topLeftCell="H1" zoomScale="71" zoomScaleNormal="71" zoomScalePageLayoutView="90" workbookViewId="0">
      <selection activeCell="AU6" sqref="AU6"/>
    </sheetView>
  </sheetViews>
  <sheetFormatPr defaultRowHeight="12.75"/>
  <cols>
    <col min="1" max="1" width="4.85546875" style="6" hidden="1" customWidth="1"/>
    <col min="2" max="2" width="4" style="6" customWidth="1"/>
    <col min="3" max="3" width="4.28515625" style="6" bestFit="1" customWidth="1"/>
    <col min="4" max="4" width="29" style="6" customWidth="1"/>
    <col min="5" max="5" width="4" style="6" customWidth="1"/>
    <col min="6" max="19" width="5.42578125" style="6" customWidth="1"/>
    <col min="20" max="20" width="7" style="6" hidden="1" customWidth="1"/>
    <col min="21" max="25" width="5.42578125" style="6" customWidth="1"/>
    <col min="26" max="46" width="5.42578125" style="6" hidden="1" customWidth="1"/>
    <col min="47" max="47" width="6.5703125" style="6" customWidth="1"/>
    <col min="48" max="48" width="8.5703125" style="6" customWidth="1"/>
    <col min="49" max="49" width="14.7109375" style="6" customWidth="1"/>
    <col min="50" max="50" width="15.85546875" style="6" customWidth="1"/>
    <col min="51" max="51" width="14.7109375" style="6" customWidth="1"/>
    <col min="52" max="52" width="16.140625" style="6" customWidth="1"/>
    <col min="53" max="53" width="18.5703125" style="6" customWidth="1"/>
    <col min="54" max="54" width="8.140625" style="6" customWidth="1"/>
    <col min="55" max="55" width="8.140625" style="6" hidden="1" customWidth="1"/>
    <col min="56" max="56" width="8.140625" style="297" hidden="1" customWidth="1"/>
    <col min="57" max="57" width="9.5703125" style="1" hidden="1" customWidth="1"/>
    <col min="58" max="58" width="7.85546875" style="303" hidden="1" customWidth="1"/>
    <col min="59" max="83" width="4.28515625" style="1" customWidth="1"/>
    <col min="84" max="109" width="4" style="1" customWidth="1"/>
    <col min="110" max="16384" width="9.140625" style="6"/>
  </cols>
  <sheetData>
    <row r="1" spans="1:109" ht="17.25" customHeight="1">
      <c r="BB1" s="67"/>
      <c r="BC1" s="67"/>
      <c r="BD1" s="292"/>
      <c r="BE1" s="221"/>
      <c r="BF1" s="298"/>
      <c r="BG1" s="91"/>
      <c r="BH1" s="221"/>
      <c r="BI1" s="221"/>
      <c r="BJ1" s="221"/>
      <c r="BK1" s="221"/>
      <c r="BL1" s="221"/>
      <c r="BM1" s="221"/>
      <c r="BN1" s="221"/>
      <c r="BO1" s="221"/>
      <c r="BP1" s="221"/>
      <c r="BQ1" s="221"/>
      <c r="BR1" s="221"/>
      <c r="BS1" s="221"/>
      <c r="BT1" s="221"/>
      <c r="BU1" s="221"/>
      <c r="BV1" s="221"/>
      <c r="BW1" s="221"/>
      <c r="BX1" s="221"/>
      <c r="BY1" s="221"/>
      <c r="BZ1" s="221"/>
      <c r="CA1" s="221"/>
      <c r="CB1" s="221"/>
      <c r="CC1" s="221"/>
      <c r="CD1" s="221"/>
      <c r="CE1" s="221"/>
      <c r="CF1" s="221"/>
      <c r="CG1" s="221"/>
    </row>
    <row r="2" spans="1:109" ht="30.75" customHeight="1">
      <c r="B2" s="90"/>
      <c r="C2" s="66"/>
      <c r="D2" s="68"/>
      <c r="E2" s="357" t="s">
        <v>23</v>
      </c>
      <c r="F2" s="357"/>
      <c r="G2" s="357"/>
      <c r="H2" s="358"/>
      <c r="I2" s="353" t="str">
        <f>IF(NOT(ISBLANK('СПИСОК КЛАССА'!G1)),'СПИСОК КЛАССА'!G1,"")</f>
        <v>138074</v>
      </c>
      <c r="J2" s="354"/>
      <c r="K2" s="355"/>
      <c r="L2" s="356" t="s">
        <v>24</v>
      </c>
      <c r="M2" s="357"/>
      <c r="N2" s="358"/>
      <c r="O2" s="359" t="str">
        <f>IF(NOT(ISBLANK('СПИСОК КЛАССА'!I1)),'СПИСОК КЛАССА'!I1,"")</f>
        <v>0304</v>
      </c>
      <c r="P2" s="359"/>
      <c r="Q2" s="69"/>
      <c r="R2" s="69"/>
      <c r="S2" s="69"/>
      <c r="T2" s="69"/>
      <c r="U2" s="69"/>
      <c r="V2" s="69"/>
      <c r="W2" s="69"/>
      <c r="X2" s="69"/>
      <c r="Y2" s="69"/>
      <c r="Z2" s="69"/>
      <c r="AB2" s="69"/>
      <c r="AC2" s="69"/>
      <c r="AD2" s="69"/>
      <c r="AE2" s="69"/>
      <c r="AF2" s="69"/>
      <c r="AG2" s="69"/>
      <c r="AH2" s="69"/>
      <c r="AI2" s="69"/>
      <c r="AJ2" s="69"/>
      <c r="AK2" s="69"/>
      <c r="AL2" s="69"/>
      <c r="AM2" s="69"/>
      <c r="AN2" s="69"/>
      <c r="AO2" s="69"/>
      <c r="AP2" s="69"/>
      <c r="AQ2" s="69"/>
      <c r="AR2" s="69"/>
      <c r="AS2" s="69"/>
      <c r="AT2" s="69"/>
      <c r="AU2" s="69"/>
      <c r="AV2" s="66"/>
      <c r="AW2" s="202"/>
      <c r="AX2" s="203"/>
      <c r="AY2" s="203"/>
      <c r="AZ2" s="203"/>
      <c r="BA2" s="203"/>
      <c r="BB2" s="67"/>
      <c r="BC2" s="67"/>
      <c r="BD2" s="292"/>
      <c r="BE2" s="221"/>
      <c r="BF2" s="298"/>
      <c r="BG2" s="91"/>
      <c r="BH2" s="221"/>
      <c r="BI2" s="221"/>
      <c r="BJ2" s="221"/>
      <c r="BK2" s="221"/>
      <c r="BL2" s="221"/>
      <c r="BM2" s="221"/>
      <c r="BN2" s="221"/>
      <c r="BO2" s="221"/>
      <c r="BP2" s="221"/>
      <c r="BQ2" s="221"/>
      <c r="BR2" s="221"/>
      <c r="BS2" s="221"/>
      <c r="BT2" s="221"/>
      <c r="BU2" s="221"/>
      <c r="BV2" s="221"/>
      <c r="BW2" s="221"/>
      <c r="BX2" s="221"/>
      <c r="BY2" s="221"/>
      <c r="BZ2" s="221"/>
      <c r="CA2" s="221"/>
      <c r="CB2" s="221"/>
      <c r="CC2" s="221"/>
      <c r="CD2" s="221"/>
      <c r="CE2" s="221"/>
      <c r="CF2" s="221"/>
      <c r="CG2" s="221"/>
    </row>
    <row r="3" spans="1:109">
      <c r="B3" s="90"/>
      <c r="C3" s="66"/>
      <c r="D3" s="70"/>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204"/>
      <c r="AX3" s="203"/>
      <c r="AY3" s="203"/>
      <c r="AZ3" s="203"/>
      <c r="BA3" s="203"/>
      <c r="BB3" s="67"/>
      <c r="BC3" s="67"/>
      <c r="BD3" s="292"/>
      <c r="BE3" s="221"/>
      <c r="BF3" s="298"/>
      <c r="BG3" s="91"/>
      <c r="BH3" s="221"/>
      <c r="BI3" s="221"/>
      <c r="BJ3" s="221"/>
      <c r="BK3" s="221"/>
      <c r="BL3" s="221"/>
      <c r="BM3" s="221"/>
      <c r="BN3" s="221"/>
      <c r="BO3" s="221"/>
      <c r="BP3" s="221"/>
      <c r="BQ3" s="221"/>
      <c r="BR3" s="221"/>
      <c r="BS3" s="221"/>
      <c r="BT3" s="221"/>
      <c r="BU3" s="221"/>
      <c r="BV3" s="221"/>
      <c r="BW3" s="221"/>
      <c r="BX3" s="221"/>
      <c r="BY3" s="221"/>
      <c r="BZ3" s="221"/>
      <c r="CA3" s="221"/>
      <c r="CB3" s="221"/>
      <c r="CC3" s="221"/>
      <c r="CD3" s="221"/>
      <c r="CE3" s="221"/>
      <c r="CF3" s="221"/>
      <c r="CG3" s="221"/>
    </row>
    <row r="4" spans="1:109" s="10" customFormat="1" ht="23.25" customHeight="1" thickBot="1">
      <c r="B4" s="74"/>
      <c r="C4" s="360" t="s">
        <v>31</v>
      </c>
      <c r="D4" s="360"/>
      <c r="E4" s="360"/>
      <c r="F4" s="360"/>
      <c r="G4" s="334" t="str">
        <f>IF(NOT(ISBLANK('СПИСОК КЛАССА'!E3)),'СПИСОК КЛАССА'!E3,"")</f>
        <v>МБОУ СОШ УИОП №80 г. Хабаровск Хабаровский край</v>
      </c>
      <c r="H4" s="334"/>
      <c r="I4" s="334"/>
      <c r="J4" s="334"/>
      <c r="K4" s="334"/>
      <c r="L4" s="334"/>
      <c r="M4" s="334"/>
      <c r="N4" s="334"/>
      <c r="O4" s="334"/>
      <c r="P4" s="334"/>
      <c r="Q4" s="334"/>
      <c r="R4" s="334"/>
      <c r="S4" s="334"/>
      <c r="T4" s="334"/>
      <c r="U4" s="334"/>
      <c r="V4" s="334"/>
      <c r="W4" s="334"/>
      <c r="X4" s="334"/>
      <c r="Y4" s="334"/>
      <c r="Z4" s="135"/>
      <c r="AA4" s="135"/>
      <c r="AB4" s="135"/>
      <c r="AC4" s="135"/>
      <c r="AD4" s="135"/>
      <c r="AE4" s="135"/>
      <c r="AF4" s="135"/>
      <c r="AG4" s="135"/>
      <c r="AH4" s="135"/>
      <c r="AI4" s="135"/>
      <c r="AJ4" s="135"/>
      <c r="AK4" s="135"/>
      <c r="AL4" s="135"/>
      <c r="AM4" s="135"/>
      <c r="AN4" s="135"/>
      <c r="AO4" s="135"/>
      <c r="AP4" s="135"/>
      <c r="AQ4" s="135"/>
      <c r="AR4" s="135"/>
      <c r="AS4" s="135"/>
      <c r="AT4" s="135"/>
      <c r="AU4" s="73"/>
      <c r="AV4" s="74"/>
      <c r="AW4" s="205"/>
      <c r="AX4" s="206"/>
      <c r="AY4" s="206"/>
      <c r="AZ4" s="206"/>
      <c r="BA4" s="206"/>
      <c r="BB4" s="75"/>
      <c r="BC4" s="75"/>
      <c r="BD4" s="293"/>
      <c r="BE4" s="92"/>
      <c r="BF4" s="299"/>
      <c r="BG4" s="92"/>
      <c r="BH4" s="92"/>
      <c r="BI4" s="92"/>
      <c r="BJ4" s="92"/>
      <c r="BK4" s="92"/>
      <c r="BL4" s="92"/>
      <c r="BM4" s="92"/>
      <c r="BN4" s="92"/>
      <c r="BO4" s="92"/>
      <c r="BP4" s="92"/>
      <c r="BQ4" s="92"/>
      <c r="BR4" s="92"/>
      <c r="BS4" s="92"/>
      <c r="BT4" s="92"/>
      <c r="BU4" s="92"/>
      <c r="BV4" s="92"/>
      <c r="BW4" s="92"/>
      <c r="BX4" s="92"/>
      <c r="BY4" s="92"/>
      <c r="BZ4" s="92"/>
      <c r="CA4" s="92"/>
      <c r="CB4" s="92"/>
      <c r="CC4" s="92"/>
      <c r="CD4" s="92"/>
      <c r="CE4" s="92"/>
      <c r="CF4" s="92"/>
      <c r="CG4" s="92"/>
      <c r="CH4" s="222"/>
      <c r="CI4" s="222"/>
      <c r="CJ4" s="222"/>
      <c r="CK4" s="222"/>
      <c r="CL4" s="222"/>
      <c r="CM4" s="222"/>
      <c r="CN4" s="222"/>
      <c r="CO4" s="222"/>
      <c r="CP4" s="222"/>
      <c r="CQ4" s="222"/>
      <c r="CR4" s="222"/>
      <c r="CS4" s="222"/>
      <c r="CT4" s="222"/>
      <c r="CU4" s="222"/>
      <c r="CV4" s="222"/>
      <c r="CW4" s="222"/>
      <c r="CX4" s="222"/>
      <c r="CY4" s="222"/>
      <c r="CZ4" s="222"/>
      <c r="DA4" s="222"/>
      <c r="DB4" s="222"/>
      <c r="DC4" s="222"/>
      <c r="DD4" s="222"/>
      <c r="DE4" s="222"/>
    </row>
    <row r="5" spans="1:109" ht="13.5" thickBot="1">
      <c r="B5" s="90"/>
      <c r="C5" s="66"/>
      <c r="D5" s="76"/>
      <c r="E5" s="72"/>
      <c r="F5" s="72"/>
      <c r="G5" s="6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207"/>
      <c r="AX5" s="208"/>
      <c r="AY5" s="208"/>
      <c r="AZ5" s="208"/>
      <c r="BA5" s="208"/>
      <c r="BB5" s="67"/>
      <c r="BC5" s="67"/>
      <c r="BD5" s="292"/>
      <c r="BE5" s="221"/>
      <c r="BF5" s="298"/>
      <c r="BG5" s="91"/>
      <c r="BH5" s="221"/>
      <c r="BI5" s="221"/>
      <c r="BJ5" s="221"/>
      <c r="BK5" s="221"/>
      <c r="BL5" s="221"/>
      <c r="BM5" s="221"/>
      <c r="BN5" s="221"/>
      <c r="BO5" s="221"/>
      <c r="BP5" s="221"/>
      <c r="BQ5" s="221"/>
      <c r="BR5" s="221"/>
      <c r="BS5" s="221"/>
      <c r="BT5" s="221"/>
      <c r="BU5" s="221"/>
      <c r="BV5" s="221"/>
      <c r="BW5" s="221"/>
      <c r="BX5" s="221"/>
      <c r="BY5" s="221"/>
      <c r="BZ5" s="221"/>
      <c r="CA5" s="221"/>
      <c r="CB5" s="221"/>
      <c r="CC5" s="221"/>
      <c r="CD5" s="221"/>
      <c r="CE5" s="221"/>
      <c r="CF5" s="221"/>
      <c r="CG5" s="221"/>
    </row>
    <row r="6" spans="1:109" ht="17.25" customHeight="1" thickBot="1">
      <c r="B6" s="90"/>
      <c r="C6" s="66"/>
      <c r="D6" s="77" t="s">
        <v>32</v>
      </c>
      <c r="E6" s="77"/>
      <c r="F6" s="78">
        <f>$A$24</f>
        <v>27</v>
      </c>
      <c r="G6" s="66"/>
      <c r="I6" s="66"/>
      <c r="J6" s="77" t="s">
        <v>25</v>
      </c>
      <c r="K6" s="349">
        <v>41774</v>
      </c>
      <c r="L6" s="349"/>
      <c r="M6" s="349"/>
      <c r="N6" s="349"/>
      <c r="O6" s="69"/>
      <c r="P6" s="79"/>
      <c r="Q6" s="79"/>
      <c r="R6" s="71"/>
      <c r="S6" s="71"/>
      <c r="T6" s="71"/>
      <c r="U6" s="71"/>
      <c r="V6" s="71"/>
      <c r="W6" s="71"/>
      <c r="X6" s="71"/>
      <c r="Y6" s="80" t="s">
        <v>26</v>
      </c>
      <c r="AA6" s="69"/>
      <c r="AU6" s="81" t="s">
        <v>234</v>
      </c>
      <c r="AW6" s="209"/>
      <c r="AX6" s="350"/>
      <c r="AY6" s="350"/>
      <c r="AZ6" s="350"/>
      <c r="BA6" s="350"/>
      <c r="BB6" s="67"/>
      <c r="BC6" s="67"/>
      <c r="BD6" s="292"/>
      <c r="BE6" s="221"/>
      <c r="BF6" s="298"/>
      <c r="BG6" s="91"/>
      <c r="BH6" s="221"/>
      <c r="BI6" s="221"/>
      <c r="BJ6" s="221"/>
      <c r="BK6" s="221"/>
      <c r="BL6" s="221"/>
      <c r="BM6" s="221"/>
      <c r="BN6" s="221"/>
      <c r="BO6" s="221"/>
      <c r="BP6" s="221"/>
      <c r="BQ6" s="221"/>
      <c r="BR6" s="221"/>
      <c r="BS6" s="221"/>
      <c r="BT6" s="221"/>
      <c r="BU6" s="221"/>
      <c r="BV6" s="221"/>
      <c r="BW6" s="221"/>
      <c r="BX6" s="221"/>
      <c r="BY6" s="221"/>
      <c r="BZ6" s="221"/>
      <c r="CA6" s="221"/>
      <c r="CB6" s="221"/>
      <c r="CC6" s="221"/>
      <c r="CD6" s="221"/>
      <c r="CE6" s="221"/>
      <c r="CF6" s="221"/>
      <c r="CG6" s="221"/>
    </row>
    <row r="7" spans="1:109">
      <c r="B7" s="90"/>
      <c r="C7" s="66"/>
      <c r="D7" s="82"/>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V7" s="71"/>
      <c r="AW7" s="204"/>
      <c r="AX7" s="351"/>
      <c r="AY7" s="351"/>
      <c r="AZ7" s="351"/>
      <c r="BA7" s="208"/>
      <c r="BB7" s="67"/>
      <c r="BC7" s="67"/>
      <c r="BD7" s="292"/>
      <c r="BE7" s="221"/>
      <c r="BF7" s="298"/>
      <c r="BG7" s="91"/>
      <c r="BH7" s="221"/>
      <c r="BI7" s="221"/>
      <c r="BJ7" s="221"/>
      <c r="BK7" s="221"/>
      <c r="BL7" s="221"/>
      <c r="BM7" s="221"/>
      <c r="BN7" s="221"/>
      <c r="BO7" s="221"/>
      <c r="BP7" s="221"/>
      <c r="BQ7" s="221"/>
      <c r="BR7" s="221"/>
      <c r="BS7" s="221"/>
      <c r="BT7" s="221"/>
      <c r="BU7" s="221"/>
      <c r="BV7" s="221"/>
      <c r="BW7" s="221"/>
      <c r="BX7" s="221"/>
      <c r="BY7" s="221"/>
      <c r="BZ7" s="221"/>
      <c r="CA7" s="221"/>
      <c r="CB7" s="221"/>
      <c r="CC7" s="221"/>
      <c r="CD7" s="221"/>
      <c r="CE7" s="221"/>
      <c r="CF7" s="221"/>
      <c r="CG7" s="221"/>
    </row>
    <row r="8" spans="1:109" ht="16.5" thickBot="1">
      <c r="B8" s="93"/>
      <c r="C8" s="310" t="s">
        <v>141</v>
      </c>
      <c r="D8" s="310"/>
      <c r="E8" s="310"/>
      <c r="F8" s="310"/>
      <c r="G8" s="310"/>
      <c r="H8" s="310"/>
      <c r="I8" s="310"/>
      <c r="J8" s="310"/>
      <c r="K8" s="310"/>
      <c r="L8" s="310"/>
      <c r="M8" s="310"/>
      <c r="N8" s="310"/>
      <c r="O8" s="310"/>
      <c r="P8" s="310"/>
      <c r="Q8" s="310"/>
      <c r="R8" s="310"/>
      <c r="S8" s="310"/>
      <c r="T8" s="310"/>
      <c r="U8" s="310"/>
      <c r="V8" s="310"/>
      <c r="W8" s="310"/>
      <c r="X8" s="310"/>
      <c r="Y8" s="310"/>
      <c r="Z8" s="310"/>
      <c r="AA8" s="310"/>
      <c r="AB8" s="310"/>
      <c r="AC8" s="310"/>
      <c r="AD8" s="310"/>
      <c r="AE8" s="310"/>
      <c r="AF8" s="310"/>
      <c r="AG8" s="137"/>
      <c r="AH8" s="137"/>
      <c r="AI8" s="137"/>
      <c r="AJ8" s="137"/>
      <c r="AK8" s="137"/>
      <c r="AL8" s="137"/>
      <c r="AM8" s="137"/>
      <c r="AN8" s="137"/>
      <c r="AO8" s="136"/>
      <c r="AP8" s="136"/>
      <c r="AQ8" s="136"/>
      <c r="AR8" s="136"/>
      <c r="AS8" s="136"/>
      <c r="AT8" s="136"/>
      <c r="AU8" s="136"/>
      <c r="AV8" s="136"/>
      <c r="AW8" s="210"/>
      <c r="AX8" s="351"/>
      <c r="AY8" s="351"/>
      <c r="AZ8" s="351"/>
      <c r="BA8" s="208"/>
      <c r="BB8" s="67"/>
      <c r="BC8" s="67"/>
      <c r="BD8" s="292"/>
      <c r="BE8" s="221"/>
      <c r="BF8" s="298"/>
      <c r="BG8" s="91"/>
      <c r="BH8" s="221"/>
      <c r="BI8" s="221"/>
      <c r="BJ8" s="221"/>
      <c r="BK8" s="221"/>
      <c r="BL8" s="221"/>
      <c r="BM8" s="221"/>
      <c r="BN8" s="221"/>
      <c r="BO8" s="221"/>
      <c r="BP8" s="221"/>
      <c r="BQ8" s="221"/>
      <c r="BR8" s="221"/>
      <c r="BS8" s="221"/>
      <c r="BT8" s="221"/>
      <c r="BU8" s="221"/>
      <c r="BV8" s="221"/>
      <c r="BW8" s="221"/>
      <c r="BX8" s="221"/>
      <c r="BY8" s="221"/>
      <c r="BZ8" s="221"/>
      <c r="CA8" s="221"/>
      <c r="CB8" s="221"/>
      <c r="CC8" s="221"/>
      <c r="CD8" s="221"/>
      <c r="CE8" s="221"/>
      <c r="CF8" s="221"/>
      <c r="CG8" s="221"/>
    </row>
    <row r="9" spans="1:109" ht="34.5" customHeight="1">
      <c r="A9" s="83"/>
      <c r="B9" s="361" t="s">
        <v>12</v>
      </c>
      <c r="C9" s="363" t="s">
        <v>27</v>
      </c>
      <c r="D9" s="361" t="s">
        <v>14</v>
      </c>
      <c r="E9" s="365" t="s">
        <v>33</v>
      </c>
      <c r="F9" s="335" t="s">
        <v>34</v>
      </c>
      <c r="G9" s="335"/>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6"/>
      <c r="AG9" s="134"/>
      <c r="AH9" s="134"/>
      <c r="AI9" s="134"/>
      <c r="AJ9" s="134"/>
      <c r="AK9" s="134"/>
      <c r="AL9" s="134"/>
      <c r="AM9" s="134"/>
      <c r="AN9" s="134"/>
      <c r="AO9" s="134"/>
      <c r="AP9" s="134"/>
      <c r="AQ9" s="134"/>
      <c r="AR9" s="134"/>
      <c r="AS9" s="134"/>
      <c r="AT9" s="138"/>
      <c r="AU9" s="337" t="s">
        <v>65</v>
      </c>
      <c r="AV9" s="340" t="s">
        <v>28</v>
      </c>
      <c r="AW9" s="343" t="s">
        <v>66</v>
      </c>
      <c r="AX9" s="343" t="s">
        <v>67</v>
      </c>
      <c r="AY9" s="346" t="s">
        <v>68</v>
      </c>
      <c r="AZ9" s="343" t="s">
        <v>69</v>
      </c>
      <c r="BA9" s="331" t="s">
        <v>35</v>
      </c>
      <c r="BB9" s="67"/>
      <c r="BC9" s="67"/>
      <c r="BD9" s="292"/>
      <c r="BE9" s="221"/>
      <c r="BF9" s="298"/>
      <c r="BG9" s="91"/>
      <c r="BH9" s="221"/>
      <c r="BI9" s="221"/>
      <c r="BJ9" s="221"/>
      <c r="BK9" s="221"/>
      <c r="BL9" s="221"/>
      <c r="BM9" s="221"/>
    </row>
    <row r="10" spans="1:109" ht="59.25" customHeight="1">
      <c r="A10" s="84"/>
      <c r="B10" s="361"/>
      <c r="C10" s="363"/>
      <c r="D10" s="361"/>
      <c r="E10" s="366"/>
      <c r="F10" s="352" t="s">
        <v>63</v>
      </c>
      <c r="G10" s="335"/>
      <c r="H10" s="335"/>
      <c r="I10" s="335"/>
      <c r="J10" s="335"/>
      <c r="K10" s="335"/>
      <c r="L10" s="335"/>
      <c r="M10" s="335"/>
      <c r="N10" s="335"/>
      <c r="O10" s="335"/>
      <c r="P10" s="335"/>
      <c r="Q10" s="335"/>
      <c r="R10" s="335"/>
      <c r="S10" s="335"/>
      <c r="T10" s="335"/>
      <c r="U10" s="335"/>
      <c r="V10" s="352" t="s">
        <v>64</v>
      </c>
      <c r="W10" s="335"/>
      <c r="X10" s="335"/>
      <c r="Y10" s="336"/>
      <c r="Z10" s="134"/>
      <c r="AA10" s="134"/>
      <c r="AB10" s="134"/>
      <c r="AC10" s="134"/>
      <c r="AD10" s="134"/>
      <c r="AE10" s="134"/>
      <c r="AF10" s="134"/>
      <c r="AG10" s="134"/>
      <c r="AH10" s="134"/>
      <c r="AI10" s="134"/>
      <c r="AJ10" s="134"/>
      <c r="AK10" s="134"/>
      <c r="AL10" s="134"/>
      <c r="AM10" s="134"/>
      <c r="AN10" s="134"/>
      <c r="AO10" s="134"/>
      <c r="AP10" s="134"/>
      <c r="AQ10" s="134"/>
      <c r="AR10" s="134"/>
      <c r="AS10" s="134"/>
      <c r="AT10" s="138"/>
      <c r="AU10" s="338"/>
      <c r="AV10" s="341"/>
      <c r="AW10" s="344"/>
      <c r="AX10" s="344"/>
      <c r="AY10" s="347"/>
      <c r="AZ10" s="344"/>
      <c r="BA10" s="332"/>
      <c r="BB10" s="67"/>
      <c r="BC10" s="67"/>
      <c r="BD10" s="292"/>
      <c r="BE10" s="221"/>
      <c r="BF10" s="298"/>
      <c r="BG10" s="91"/>
      <c r="BH10" s="221"/>
      <c r="BI10" s="221"/>
      <c r="BJ10" s="221"/>
      <c r="BK10" s="221"/>
      <c r="BL10" s="221"/>
      <c r="BM10" s="221"/>
    </row>
    <row r="11" spans="1:109" ht="85.5" customHeight="1" thickBot="1">
      <c r="A11" s="84"/>
      <c r="B11" s="362"/>
      <c r="C11" s="364"/>
      <c r="D11" s="362"/>
      <c r="E11" s="367"/>
      <c r="F11" s="214">
        <v>1</v>
      </c>
      <c r="G11" s="167">
        <v>2</v>
      </c>
      <c r="H11" s="167">
        <v>3</v>
      </c>
      <c r="I11" s="167">
        <v>4</v>
      </c>
      <c r="J11" s="167">
        <v>5</v>
      </c>
      <c r="K11" s="167">
        <v>6</v>
      </c>
      <c r="L11" s="167">
        <v>7</v>
      </c>
      <c r="M11" s="167">
        <v>8</v>
      </c>
      <c r="N11" s="167">
        <v>9</v>
      </c>
      <c r="O11" s="167">
        <v>10</v>
      </c>
      <c r="P11" s="167">
        <v>11</v>
      </c>
      <c r="Q11" s="167">
        <v>12</v>
      </c>
      <c r="R11" s="167">
        <v>13</v>
      </c>
      <c r="S11" s="286">
        <v>14</v>
      </c>
      <c r="T11" s="220"/>
      <c r="U11" s="168">
        <v>15</v>
      </c>
      <c r="V11" s="287">
        <v>16</v>
      </c>
      <c r="W11" s="286">
        <v>17</v>
      </c>
      <c r="X11" s="286">
        <v>18</v>
      </c>
      <c r="Y11" s="167">
        <v>19</v>
      </c>
      <c r="Z11" s="167"/>
      <c r="AA11" s="167"/>
      <c r="AB11" s="167"/>
      <c r="AC11" s="167"/>
      <c r="AD11" s="167"/>
      <c r="AE11" s="167"/>
      <c r="AF11" s="167"/>
      <c r="AG11" s="167"/>
      <c r="AH11" s="167"/>
      <c r="AI11" s="167"/>
      <c r="AJ11" s="167"/>
      <c r="AK11" s="167"/>
      <c r="AL11" s="167"/>
      <c r="AM11" s="167"/>
      <c r="AN11" s="167"/>
      <c r="AO11" s="167"/>
      <c r="AP11" s="167"/>
      <c r="AQ11" s="167"/>
      <c r="AR11" s="167"/>
      <c r="AS11" s="167"/>
      <c r="AT11" s="168"/>
      <c r="AU11" s="339"/>
      <c r="AV11" s="342"/>
      <c r="AW11" s="345"/>
      <c r="AX11" s="345"/>
      <c r="AY11" s="348"/>
      <c r="AZ11" s="345"/>
      <c r="BA11" s="333"/>
      <c r="BB11" s="67"/>
      <c r="BC11" s="288" t="s">
        <v>214</v>
      </c>
      <c r="BD11" s="294" t="s">
        <v>215</v>
      </c>
      <c r="BE11" s="288" t="s">
        <v>216</v>
      </c>
      <c r="BF11" s="300" t="s">
        <v>217</v>
      </c>
      <c r="BG11" s="91"/>
      <c r="BH11" s="221"/>
      <c r="BI11" s="221"/>
      <c r="BJ11" s="221"/>
      <c r="BK11" s="221"/>
      <c r="BL11" s="221"/>
      <c r="BM11" s="221"/>
    </row>
    <row r="12" spans="1:109" ht="20.25" hidden="1" customHeight="1">
      <c r="A12" s="84"/>
      <c r="B12" s="99"/>
      <c r="C12" s="164"/>
      <c r="D12" s="165" t="s">
        <v>37</v>
      </c>
      <c r="E12" s="166">
        <f>SUM(F12:AF12)</f>
        <v>19</v>
      </c>
      <c r="F12" s="162">
        <f>IF(SUM(F21:F24)=$F$6,0,1)</f>
        <v>1</v>
      </c>
      <c r="G12" s="96">
        <f t="shared" ref="G12:Y12" si="0">IF(SUM(G21:G24)=$F$6,0,1)</f>
        <v>1</v>
      </c>
      <c r="H12" s="96">
        <f t="shared" si="0"/>
        <v>1</v>
      </c>
      <c r="I12" s="96">
        <f t="shared" si="0"/>
        <v>1</v>
      </c>
      <c r="J12" s="96">
        <f t="shared" si="0"/>
        <v>1</v>
      </c>
      <c r="K12" s="96">
        <f t="shared" si="0"/>
        <v>1</v>
      </c>
      <c r="L12" s="96">
        <f t="shared" si="0"/>
        <v>1</v>
      </c>
      <c r="M12" s="96">
        <f t="shared" si="0"/>
        <v>1</v>
      </c>
      <c r="N12" s="96">
        <f t="shared" si="0"/>
        <v>1</v>
      </c>
      <c r="O12" s="96">
        <f t="shared" si="0"/>
        <v>1</v>
      </c>
      <c r="P12" s="96">
        <f t="shared" si="0"/>
        <v>1</v>
      </c>
      <c r="Q12" s="96">
        <f t="shared" si="0"/>
        <v>1</v>
      </c>
      <c r="R12" s="96">
        <f t="shared" si="0"/>
        <v>1</v>
      </c>
      <c r="S12" s="101">
        <f t="shared" si="0"/>
        <v>1</v>
      </c>
      <c r="T12" s="101"/>
      <c r="U12" s="162">
        <f t="shared" si="0"/>
        <v>1</v>
      </c>
      <c r="V12" s="95">
        <f t="shared" si="0"/>
        <v>1</v>
      </c>
      <c r="W12" s="96">
        <f t="shared" si="0"/>
        <v>1</v>
      </c>
      <c r="X12" s="96">
        <f t="shared" si="0"/>
        <v>1</v>
      </c>
      <c r="Y12" s="96">
        <f t="shared" si="0"/>
        <v>1</v>
      </c>
      <c r="Z12" s="96"/>
      <c r="AA12" s="96"/>
      <c r="AB12" s="96"/>
      <c r="AC12" s="96"/>
      <c r="AD12" s="96"/>
      <c r="AE12" s="96"/>
      <c r="AF12" s="145"/>
      <c r="AG12" s="95"/>
      <c r="AH12" s="95"/>
      <c r="AI12" s="95"/>
      <c r="AJ12" s="95"/>
      <c r="AK12" s="95"/>
      <c r="AL12" s="95"/>
      <c r="AM12" s="95"/>
      <c r="AN12" s="95"/>
      <c r="AO12" s="95"/>
      <c r="AP12" s="95"/>
      <c r="AQ12" s="95"/>
      <c r="AR12" s="95"/>
      <c r="AS12" s="95"/>
      <c r="AT12" s="144"/>
      <c r="AU12" s="97"/>
      <c r="AV12" s="98"/>
      <c r="AW12" s="99"/>
      <c r="AX12" s="99"/>
      <c r="AY12" s="99"/>
      <c r="AZ12" s="99"/>
      <c r="BA12" s="100"/>
      <c r="BB12" s="67"/>
      <c r="BC12" s="288"/>
      <c r="BD12" s="294"/>
      <c r="BE12" s="288"/>
      <c r="BF12" s="300"/>
      <c r="BG12" s="91"/>
      <c r="BH12" s="221"/>
      <c r="BI12" s="221"/>
      <c r="BJ12" s="221"/>
      <c r="BK12" s="221"/>
      <c r="BL12" s="221"/>
      <c r="BM12" s="221"/>
    </row>
    <row r="13" spans="1:109" ht="20.25" hidden="1" customHeight="1">
      <c r="A13" s="84"/>
      <c r="B13" s="86"/>
      <c r="C13" s="94"/>
      <c r="D13" s="146"/>
      <c r="E13" s="163"/>
      <c r="F13" s="145"/>
      <c r="G13" s="96"/>
      <c r="H13" s="96"/>
      <c r="I13" s="96"/>
      <c r="J13" s="96"/>
      <c r="K13" s="96"/>
      <c r="L13" s="96"/>
      <c r="M13" s="96"/>
      <c r="N13" s="96"/>
      <c r="O13" s="96"/>
      <c r="P13" s="96"/>
      <c r="Q13" s="96"/>
      <c r="R13" s="96"/>
      <c r="S13" s="101"/>
      <c r="T13" s="101"/>
      <c r="U13" s="162"/>
      <c r="V13" s="95"/>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155"/>
      <c r="AU13" s="97"/>
      <c r="AV13" s="98"/>
      <c r="AW13" s="99"/>
      <c r="AX13" s="99"/>
      <c r="AY13" s="99"/>
      <c r="AZ13" s="99"/>
      <c r="BA13" s="100"/>
      <c r="BB13" s="67"/>
      <c r="BC13" s="288"/>
      <c r="BD13" s="294"/>
      <c r="BE13" s="288"/>
      <c r="BF13" s="300"/>
      <c r="BG13" s="91"/>
      <c r="BH13" s="221"/>
      <c r="BI13" s="221"/>
      <c r="BJ13" s="221"/>
      <c r="BK13" s="221"/>
      <c r="BL13" s="221"/>
      <c r="BM13" s="221"/>
    </row>
    <row r="14" spans="1:109" ht="20.25" hidden="1" customHeight="1">
      <c r="A14" s="84"/>
      <c r="B14" s="86"/>
      <c r="C14" s="94"/>
      <c r="D14" s="146"/>
      <c r="E14" s="163"/>
      <c r="F14" s="145"/>
      <c r="G14" s="96"/>
      <c r="H14" s="96"/>
      <c r="I14" s="96"/>
      <c r="J14" s="96"/>
      <c r="K14" s="96"/>
      <c r="L14" s="96"/>
      <c r="M14" s="96"/>
      <c r="N14" s="96"/>
      <c r="O14" s="96"/>
      <c r="P14" s="96"/>
      <c r="Q14" s="96"/>
      <c r="R14" s="96"/>
      <c r="S14" s="101"/>
      <c r="T14" s="101"/>
      <c r="U14" s="162"/>
      <c r="V14" s="95"/>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155"/>
      <c r="AU14" s="97"/>
      <c r="AV14" s="98"/>
      <c r="AW14" s="99"/>
      <c r="AX14" s="99"/>
      <c r="AY14" s="99"/>
      <c r="AZ14" s="99"/>
      <c r="BA14" s="100"/>
      <c r="BB14" s="67"/>
      <c r="BC14" s="288"/>
      <c r="BD14" s="294"/>
      <c r="BE14" s="288"/>
      <c r="BF14" s="300"/>
      <c r="BG14" s="91"/>
      <c r="BH14" s="221"/>
      <c r="BI14" s="221"/>
      <c r="BJ14" s="221"/>
      <c r="BK14" s="221"/>
      <c r="BL14" s="221"/>
      <c r="BM14" s="221"/>
    </row>
    <row r="15" spans="1:109" ht="20.25" hidden="1" customHeight="1">
      <c r="A15" s="84"/>
      <c r="B15" s="86"/>
      <c r="C15" s="94"/>
      <c r="D15" s="146"/>
      <c r="E15" s="163"/>
      <c r="F15" s="145"/>
      <c r="G15" s="96"/>
      <c r="H15" s="96"/>
      <c r="I15" s="96"/>
      <c r="J15" s="96"/>
      <c r="K15" s="96"/>
      <c r="L15" s="96"/>
      <c r="M15" s="96"/>
      <c r="N15" s="96"/>
      <c r="O15" s="96"/>
      <c r="P15" s="96"/>
      <c r="Q15" s="96"/>
      <c r="R15" s="96"/>
      <c r="S15" s="101"/>
      <c r="T15" s="101"/>
      <c r="U15" s="162"/>
      <c r="V15" s="95"/>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155"/>
      <c r="AU15" s="97"/>
      <c r="AV15" s="98"/>
      <c r="AW15" s="99"/>
      <c r="AX15" s="99"/>
      <c r="AY15" s="99"/>
      <c r="AZ15" s="99"/>
      <c r="BA15" s="100"/>
      <c r="BB15" s="67"/>
      <c r="BC15" s="288"/>
      <c r="BD15" s="294"/>
      <c r="BE15" s="288"/>
      <c r="BF15" s="300"/>
      <c r="BG15" s="91"/>
      <c r="BH15" s="221"/>
      <c r="BI15" s="221"/>
      <c r="BJ15" s="221"/>
      <c r="BK15" s="221"/>
      <c r="BL15" s="221"/>
      <c r="BM15" s="221"/>
    </row>
    <row r="16" spans="1:109" ht="20.25" hidden="1" customHeight="1">
      <c r="A16" s="84"/>
      <c r="B16" s="86"/>
      <c r="C16" s="94"/>
      <c r="D16" s="146"/>
      <c r="E16" s="163"/>
      <c r="F16" s="145"/>
      <c r="G16" s="96"/>
      <c r="H16" s="96"/>
      <c r="I16" s="96"/>
      <c r="J16" s="96"/>
      <c r="K16" s="96"/>
      <c r="L16" s="96"/>
      <c r="M16" s="96"/>
      <c r="N16" s="96"/>
      <c r="O16" s="96"/>
      <c r="P16" s="96"/>
      <c r="Q16" s="96"/>
      <c r="R16" s="96"/>
      <c r="S16" s="101"/>
      <c r="T16" s="101"/>
      <c r="U16" s="162"/>
      <c r="V16" s="95"/>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155"/>
      <c r="AU16" s="97"/>
      <c r="AV16" s="98"/>
      <c r="AW16" s="99"/>
      <c r="AX16" s="99"/>
      <c r="AY16" s="99"/>
      <c r="AZ16" s="99"/>
      <c r="BA16" s="100"/>
      <c r="BB16" s="67"/>
      <c r="BC16" s="288"/>
      <c r="BD16" s="294"/>
      <c r="BE16" s="288"/>
      <c r="BF16" s="300"/>
      <c r="BG16" s="91"/>
      <c r="BH16" s="221"/>
      <c r="BI16" s="221"/>
      <c r="BJ16" s="221"/>
      <c r="BK16" s="221"/>
      <c r="BL16" s="221"/>
      <c r="BM16" s="221"/>
    </row>
    <row r="17" spans="1:109" ht="20.25" hidden="1" customHeight="1">
      <c r="A17" s="84"/>
      <c r="B17" s="86"/>
      <c r="C17" s="94"/>
      <c r="D17" s="146"/>
      <c r="E17" s="163"/>
      <c r="F17" s="145"/>
      <c r="G17" s="96"/>
      <c r="H17" s="96"/>
      <c r="I17" s="96"/>
      <c r="J17" s="96"/>
      <c r="K17" s="96"/>
      <c r="L17" s="96"/>
      <c r="M17" s="96"/>
      <c r="N17" s="96"/>
      <c r="O17" s="96"/>
      <c r="P17" s="96"/>
      <c r="Q17" s="96"/>
      <c r="R17" s="96"/>
      <c r="S17" s="101"/>
      <c r="T17" s="101"/>
      <c r="U17" s="162"/>
      <c r="V17" s="95"/>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155"/>
      <c r="AU17" s="97"/>
      <c r="AV17" s="98"/>
      <c r="AW17" s="99"/>
      <c r="AX17" s="99"/>
      <c r="AY17" s="99"/>
      <c r="AZ17" s="99"/>
      <c r="BA17" s="100"/>
      <c r="BB17" s="67"/>
      <c r="BC17" s="288"/>
      <c r="BD17" s="294"/>
      <c r="BE17" s="288"/>
      <c r="BF17" s="300"/>
      <c r="BG17" s="91"/>
      <c r="BH17" s="221"/>
      <c r="BI17" s="221"/>
      <c r="BJ17" s="221"/>
      <c r="BK17" s="221"/>
      <c r="BL17" s="221"/>
      <c r="BM17" s="221"/>
    </row>
    <row r="18" spans="1:109" ht="20.25" hidden="1" customHeight="1">
      <c r="A18" s="84"/>
      <c r="B18" s="86"/>
      <c r="C18" s="94"/>
      <c r="D18" s="146"/>
      <c r="E18" s="163"/>
      <c r="F18" s="148"/>
      <c r="G18" s="101"/>
      <c r="H18" s="101"/>
      <c r="I18" s="101"/>
      <c r="J18" s="101"/>
      <c r="K18" s="101"/>
      <c r="L18" s="101"/>
      <c r="M18" s="101"/>
      <c r="N18" s="101"/>
      <c r="O18" s="101"/>
      <c r="P18" s="101"/>
      <c r="Q18" s="101"/>
      <c r="R18" s="101"/>
      <c r="S18" s="101"/>
      <c r="T18" s="101"/>
      <c r="U18" s="216"/>
      <c r="V18" s="21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56"/>
      <c r="AU18" s="102"/>
      <c r="AV18" s="85"/>
      <c r="AW18" s="86"/>
      <c r="AX18" s="86"/>
      <c r="AY18" s="86"/>
      <c r="AZ18" s="86"/>
      <c r="BA18" s="103"/>
      <c r="BB18" s="67"/>
      <c r="BC18" s="288"/>
      <c r="BD18" s="294"/>
      <c r="BE18" s="288"/>
      <c r="BF18" s="300"/>
      <c r="BG18" s="91"/>
      <c r="BH18" s="221"/>
      <c r="BI18" s="221"/>
      <c r="BJ18" s="221"/>
      <c r="BK18" s="221"/>
      <c r="BL18" s="221"/>
      <c r="BM18" s="221"/>
    </row>
    <row r="19" spans="1:109" ht="20.25" hidden="1" customHeight="1">
      <c r="A19" s="84"/>
      <c r="B19" s="86"/>
      <c r="C19" s="94"/>
      <c r="D19" s="146"/>
      <c r="E19" s="163"/>
      <c r="F19" s="148"/>
      <c r="G19" s="101"/>
      <c r="H19" s="101"/>
      <c r="I19" s="101"/>
      <c r="J19" s="101"/>
      <c r="K19" s="101"/>
      <c r="L19" s="101"/>
      <c r="M19" s="101"/>
      <c r="N19" s="101"/>
      <c r="O19" s="101"/>
      <c r="P19" s="101"/>
      <c r="Q19" s="101"/>
      <c r="R19" s="101"/>
      <c r="S19" s="101"/>
      <c r="T19" s="101"/>
      <c r="U19" s="216"/>
      <c r="V19" s="21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56"/>
      <c r="AU19" s="102"/>
      <c r="AV19" s="85"/>
      <c r="AW19" s="86"/>
      <c r="AX19" s="86"/>
      <c r="AY19" s="86"/>
      <c r="AZ19" s="86"/>
      <c r="BA19" s="103"/>
      <c r="BB19" s="67"/>
      <c r="BC19" s="288"/>
      <c r="BD19" s="294"/>
      <c r="BE19" s="288"/>
      <c r="BF19" s="301"/>
      <c r="BG19" s="223"/>
      <c r="BH19" s="223"/>
      <c r="BI19" s="223"/>
      <c r="BJ19" s="223"/>
      <c r="BK19" s="223"/>
      <c r="BL19" s="223"/>
      <c r="BM19" s="223"/>
      <c r="BN19" s="223"/>
      <c r="BO19" s="223"/>
      <c r="BP19" s="223"/>
      <c r="BQ19" s="223"/>
      <c r="BR19" s="223"/>
      <c r="BS19" s="223"/>
      <c r="CF19" s="223"/>
      <c r="CG19" s="223"/>
      <c r="CH19" s="223"/>
      <c r="CI19" s="223"/>
      <c r="CJ19" s="223"/>
      <c r="CK19" s="223"/>
      <c r="CL19" s="223"/>
      <c r="CM19" s="223"/>
      <c r="CN19" s="223"/>
      <c r="CO19" s="223"/>
      <c r="CP19" s="223"/>
      <c r="CQ19" s="223"/>
      <c r="CR19" s="223"/>
      <c r="CS19" s="223"/>
    </row>
    <row r="20" spans="1:109" ht="20.25" hidden="1" customHeight="1">
      <c r="A20" s="84"/>
      <c r="B20" s="104"/>
      <c r="C20" s="105"/>
      <c r="D20" s="106"/>
      <c r="E20" s="107"/>
      <c r="F20" s="108"/>
      <c r="G20" s="109"/>
      <c r="H20" s="109"/>
      <c r="I20" s="109"/>
      <c r="J20" s="109"/>
      <c r="K20" s="109"/>
      <c r="L20" s="110"/>
      <c r="M20" s="110"/>
      <c r="N20" s="110"/>
      <c r="O20" s="110"/>
      <c r="P20" s="110"/>
      <c r="Q20" s="110"/>
      <c r="R20" s="110"/>
      <c r="S20" s="110"/>
      <c r="T20" s="110"/>
      <c r="U20" s="217"/>
      <c r="V20" s="212"/>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57"/>
      <c r="AU20" s="111"/>
      <c r="AV20" s="112"/>
      <c r="AW20" s="113"/>
      <c r="AX20" s="113"/>
      <c r="AY20" s="113"/>
      <c r="AZ20" s="113"/>
      <c r="BA20" s="151">
        <f>COUNTIF(BA25:BA64,"ВЫСОКИЙ")</f>
        <v>6</v>
      </c>
      <c r="BB20" s="67"/>
      <c r="BC20" s="288"/>
      <c r="BD20" s="294"/>
      <c r="BE20" s="288"/>
      <c r="BF20" s="300"/>
      <c r="BG20" s="91"/>
      <c r="BH20" s="221"/>
      <c r="BI20" s="221"/>
      <c r="BJ20" s="221"/>
      <c r="BK20" s="221"/>
      <c r="BL20" s="221"/>
      <c r="BM20" s="221"/>
    </row>
    <row r="21" spans="1:109" ht="20.25" hidden="1" customHeight="1">
      <c r="A21" s="84"/>
      <c r="B21" s="114"/>
      <c r="C21" s="115"/>
      <c r="D21" s="116"/>
      <c r="E21" s="117">
        <v>2</v>
      </c>
      <c r="F21" s="143"/>
      <c r="G21" s="110"/>
      <c r="H21" s="110"/>
      <c r="I21" s="110"/>
      <c r="J21" s="110"/>
      <c r="K21" s="110"/>
      <c r="L21" s="110"/>
      <c r="M21" s="110"/>
      <c r="N21" s="110"/>
      <c r="O21" s="110"/>
      <c r="P21" s="110"/>
      <c r="Q21" s="110"/>
      <c r="R21" s="110"/>
      <c r="S21" s="110">
        <f t="shared" ref="S21" si="1">COUNTIF(S25:S64,"2")</f>
        <v>17</v>
      </c>
      <c r="T21" s="110"/>
      <c r="U21" s="217"/>
      <c r="V21" s="143">
        <f>COUNTIF(V25:V64,"2")</f>
        <v>16</v>
      </c>
      <c r="W21" s="110">
        <f t="shared" ref="W21:X21" si="2">COUNTIF(W25:W64,"2")</f>
        <v>13</v>
      </c>
      <c r="X21" s="149">
        <f t="shared" si="2"/>
        <v>14</v>
      </c>
      <c r="Y21" s="110"/>
      <c r="Z21" s="110"/>
      <c r="AA21" s="110"/>
      <c r="AB21" s="110"/>
      <c r="AC21" s="110"/>
      <c r="AD21" s="110"/>
      <c r="AE21" s="110"/>
      <c r="AF21" s="110"/>
      <c r="AG21" s="110"/>
      <c r="AH21" s="110"/>
      <c r="AI21" s="110"/>
      <c r="AJ21" s="110"/>
      <c r="AK21" s="110"/>
      <c r="AL21" s="110"/>
      <c r="AM21" s="110"/>
      <c r="AN21" s="110"/>
      <c r="AO21" s="110"/>
      <c r="AP21" s="110"/>
      <c r="AQ21" s="110"/>
      <c r="AR21" s="110"/>
      <c r="AS21" s="110">
        <f>COUNTIF(AS25:AS64,"2")</f>
        <v>0</v>
      </c>
      <c r="AT21" s="157">
        <f t="shared" ref="AT21" si="3">COUNTIF(AT25:AT64,"2")</f>
        <v>0</v>
      </c>
      <c r="AU21" s="118">
        <f t="shared" ref="AU21:AZ21" si="4">MAX(AU25:AU64)</f>
        <v>23</v>
      </c>
      <c r="AV21" s="169">
        <f t="shared" si="4"/>
        <v>1</v>
      </c>
      <c r="AW21" s="119">
        <f t="shared" si="4"/>
        <v>15</v>
      </c>
      <c r="AX21" s="169">
        <f t="shared" si="4"/>
        <v>1</v>
      </c>
      <c r="AY21" s="119">
        <f t="shared" si="4"/>
        <v>7</v>
      </c>
      <c r="AZ21" s="169">
        <f t="shared" si="4"/>
        <v>1</v>
      </c>
      <c r="BA21" s="151">
        <f>COUNTIF(BA25:BA64,"ПОВЫШЕННЫЙ")</f>
        <v>5</v>
      </c>
      <c r="BB21" s="67"/>
      <c r="BC21" s="288"/>
      <c r="BD21" s="294"/>
      <c r="BE21" s="289"/>
      <c r="BF21" s="302"/>
      <c r="BG21" s="208"/>
      <c r="BH21" s="208"/>
      <c r="BI21" s="208"/>
      <c r="BJ21" s="208"/>
      <c r="BK21" s="208"/>
      <c r="BL21" s="208"/>
      <c r="BM21" s="208"/>
      <c r="BN21" s="208"/>
      <c r="BO21" s="208"/>
      <c r="BP21" s="208"/>
      <c r="BQ21" s="208"/>
      <c r="BR21" s="208"/>
      <c r="BS21" s="208"/>
      <c r="BT21" s="208"/>
      <c r="BU21" s="208"/>
      <c r="BV21" s="208"/>
      <c r="BW21" s="208"/>
      <c r="BX21" s="208"/>
      <c r="BY21" s="208"/>
      <c r="BZ21" s="208"/>
      <c r="CA21" s="208"/>
      <c r="CB21" s="208"/>
      <c r="CC21" s="208"/>
      <c r="CD21" s="208"/>
      <c r="CE21" s="208"/>
      <c r="CF21" s="208"/>
      <c r="CG21" s="208"/>
      <c r="CH21" s="208"/>
      <c r="CI21" s="208"/>
      <c r="CJ21" s="208"/>
      <c r="CK21" s="208"/>
      <c r="CL21" s="208"/>
      <c r="CM21" s="208"/>
      <c r="CN21" s="208"/>
      <c r="CO21" s="208"/>
      <c r="CP21" s="208"/>
      <c r="CQ21" s="208"/>
      <c r="CR21" s="208"/>
      <c r="CS21" s="208"/>
      <c r="CT21" s="208"/>
      <c r="CU21" s="208"/>
      <c r="CV21" s="208"/>
      <c r="CW21" s="208"/>
      <c r="CX21" s="208"/>
      <c r="CY21" s="208"/>
      <c r="CZ21" s="208"/>
      <c r="DA21" s="208"/>
      <c r="DB21" s="208"/>
      <c r="DC21" s="208"/>
      <c r="DD21" s="208"/>
      <c r="DE21" s="208"/>
    </row>
    <row r="22" spans="1:109" ht="20.25" hidden="1" customHeight="1">
      <c r="A22" s="84"/>
      <c r="B22" s="114"/>
      <c r="C22" s="115"/>
      <c r="D22" s="116">
        <f>COUNTIF(E25:E64,1)</f>
        <v>15</v>
      </c>
      <c r="E22" s="117">
        <v>1</v>
      </c>
      <c r="F22" s="143">
        <f>COUNTIF(F25:F64,"1")</f>
        <v>24</v>
      </c>
      <c r="G22" s="110">
        <f t="shared" ref="G22:Y22" si="5">COUNTIF(G25:G64,"1")</f>
        <v>24</v>
      </c>
      <c r="H22" s="110">
        <f t="shared" si="5"/>
        <v>18</v>
      </c>
      <c r="I22" s="110">
        <f t="shared" si="5"/>
        <v>19</v>
      </c>
      <c r="J22" s="110">
        <f t="shared" si="5"/>
        <v>19</v>
      </c>
      <c r="K22" s="110">
        <f t="shared" si="5"/>
        <v>16</v>
      </c>
      <c r="L22" s="110">
        <f t="shared" si="5"/>
        <v>13</v>
      </c>
      <c r="M22" s="110">
        <f t="shared" si="5"/>
        <v>13</v>
      </c>
      <c r="N22" s="110">
        <f t="shared" si="5"/>
        <v>22</v>
      </c>
      <c r="O22" s="110">
        <f t="shared" si="5"/>
        <v>18</v>
      </c>
      <c r="P22" s="110">
        <f t="shared" si="5"/>
        <v>17</v>
      </c>
      <c r="Q22" s="110">
        <f t="shared" si="5"/>
        <v>12</v>
      </c>
      <c r="R22" s="110">
        <f t="shared" si="5"/>
        <v>17</v>
      </c>
      <c r="S22" s="110">
        <f t="shared" si="5"/>
        <v>2</v>
      </c>
      <c r="T22" s="110"/>
      <c r="U22" s="217">
        <f t="shared" si="5"/>
        <v>6</v>
      </c>
      <c r="V22" s="212">
        <f>COUNTIF(V25:V64,"1")</f>
        <v>1</v>
      </c>
      <c r="W22" s="110">
        <f t="shared" si="5"/>
        <v>5</v>
      </c>
      <c r="X22" s="110">
        <f t="shared" si="5"/>
        <v>5</v>
      </c>
      <c r="Y22" s="110">
        <f t="shared" si="5"/>
        <v>22</v>
      </c>
      <c r="Z22" s="110"/>
      <c r="AA22" s="110"/>
      <c r="AB22" s="110"/>
      <c r="AC22" s="110"/>
      <c r="AD22" s="110"/>
      <c r="AE22" s="110"/>
      <c r="AF22" s="110"/>
      <c r="AG22" s="110"/>
      <c r="AH22" s="110"/>
      <c r="AI22" s="110"/>
      <c r="AJ22" s="110"/>
      <c r="AK22" s="110"/>
      <c r="AL22" s="110"/>
      <c r="AM22" s="110"/>
      <c r="AN22" s="110"/>
      <c r="AO22" s="110"/>
      <c r="AP22" s="110"/>
      <c r="AQ22" s="110"/>
      <c r="AR22" s="110"/>
      <c r="AS22" s="110">
        <f>COUNTIF(AS25:AS64,"1")</f>
        <v>0</v>
      </c>
      <c r="AT22" s="157">
        <f t="shared" ref="AT22" si="6">COUNTIF(AT25:AT64,"1")</f>
        <v>0</v>
      </c>
      <c r="AU22" s="118">
        <f t="shared" ref="AU22:AZ22" si="7">MIN(AU25:AU64)</f>
        <v>0</v>
      </c>
      <c r="AV22" s="169">
        <f t="shared" si="7"/>
        <v>0</v>
      </c>
      <c r="AW22" s="119">
        <f t="shared" si="7"/>
        <v>0</v>
      </c>
      <c r="AX22" s="169">
        <f t="shared" si="7"/>
        <v>0</v>
      </c>
      <c r="AY22" s="119">
        <f t="shared" si="7"/>
        <v>0</v>
      </c>
      <c r="AZ22" s="169">
        <f t="shared" si="7"/>
        <v>0</v>
      </c>
      <c r="BA22" s="151">
        <f>COUNTIF(BA25:BA64,"БАЗОВЫЙ")</f>
        <v>0</v>
      </c>
      <c r="BB22" s="67"/>
      <c r="BC22" s="288"/>
      <c r="BD22" s="294"/>
      <c r="BE22" s="289"/>
      <c r="BF22" s="302"/>
      <c r="BG22" s="208"/>
      <c r="BH22" s="208"/>
      <c r="BI22" s="208"/>
      <c r="BJ22" s="208"/>
      <c r="BK22" s="208"/>
      <c r="BL22" s="208"/>
      <c r="BM22" s="208"/>
      <c r="BN22" s="208"/>
      <c r="BO22" s="208"/>
      <c r="BP22" s="208"/>
      <c r="BQ22" s="208"/>
      <c r="BR22" s="208"/>
      <c r="BS22" s="208"/>
      <c r="BT22" s="208"/>
      <c r="BU22" s="208"/>
      <c r="BV22" s="208"/>
      <c r="BW22" s="208"/>
      <c r="BX22" s="208"/>
      <c r="BY22" s="208"/>
      <c r="BZ22" s="208"/>
      <c r="CA22" s="208"/>
      <c r="CB22" s="208"/>
      <c r="CC22" s="208"/>
      <c r="CD22" s="208"/>
      <c r="CE22" s="208"/>
      <c r="CF22" s="208"/>
      <c r="CG22" s="208"/>
      <c r="CH22" s="208"/>
      <c r="CI22" s="208"/>
      <c r="CJ22" s="208"/>
      <c r="CK22" s="208"/>
      <c r="CL22" s="208"/>
      <c r="CM22" s="208"/>
      <c r="CN22" s="208"/>
      <c r="CO22" s="208"/>
      <c r="CP22" s="208"/>
      <c r="CQ22" s="208"/>
      <c r="CR22" s="208"/>
      <c r="CS22" s="208"/>
      <c r="CT22" s="208"/>
      <c r="CU22" s="208"/>
      <c r="CV22" s="208"/>
      <c r="CW22" s="208"/>
      <c r="CX22" s="208"/>
      <c r="CY22" s="208"/>
      <c r="CZ22" s="208"/>
      <c r="DA22" s="208"/>
      <c r="DB22" s="208"/>
      <c r="DC22" s="208"/>
      <c r="DD22" s="208"/>
      <c r="DE22" s="208"/>
    </row>
    <row r="23" spans="1:109" ht="20.25" hidden="1" customHeight="1">
      <c r="A23" s="84">
        <f>COUNT(C25:C64)</f>
        <v>27</v>
      </c>
      <c r="B23" s="114"/>
      <c r="C23" s="115"/>
      <c r="D23" s="116">
        <f>COUNTIF(E25:E64,2)</f>
        <v>12</v>
      </c>
      <c r="E23" s="117">
        <v>0</v>
      </c>
      <c r="F23" s="110">
        <f t="shared" ref="F23" si="8">COUNTIF(F25:F64,"0")</f>
        <v>1</v>
      </c>
      <c r="G23" s="110">
        <f t="shared" ref="G23:Y23" si="9">COUNTIF(G25:G64,"0")</f>
        <v>1</v>
      </c>
      <c r="H23" s="110">
        <f t="shared" si="9"/>
        <v>7</v>
      </c>
      <c r="I23" s="110">
        <f t="shared" si="9"/>
        <v>6</v>
      </c>
      <c r="J23" s="110">
        <f t="shared" si="9"/>
        <v>4</v>
      </c>
      <c r="K23" s="110">
        <f t="shared" si="9"/>
        <v>9</v>
      </c>
      <c r="L23" s="110">
        <f t="shared" si="9"/>
        <v>6</v>
      </c>
      <c r="M23" s="110">
        <f t="shared" si="9"/>
        <v>12</v>
      </c>
      <c r="N23" s="110">
        <f t="shared" si="9"/>
        <v>2</v>
      </c>
      <c r="O23" s="110">
        <f t="shared" si="9"/>
        <v>2</v>
      </c>
      <c r="P23" s="110">
        <f t="shared" si="9"/>
        <v>7</v>
      </c>
      <c r="Q23" s="110">
        <f t="shared" si="9"/>
        <v>7</v>
      </c>
      <c r="R23" s="110">
        <f t="shared" si="9"/>
        <v>7</v>
      </c>
      <c r="S23" s="110">
        <f t="shared" si="9"/>
        <v>5</v>
      </c>
      <c r="T23" s="110"/>
      <c r="U23" s="217">
        <f t="shared" si="9"/>
        <v>11</v>
      </c>
      <c r="V23" s="212">
        <f t="shared" si="9"/>
        <v>4</v>
      </c>
      <c r="W23" s="110">
        <f t="shared" si="9"/>
        <v>4</v>
      </c>
      <c r="X23" s="110">
        <f t="shared" si="9"/>
        <v>2</v>
      </c>
      <c r="Y23" s="110">
        <f t="shared" si="9"/>
        <v>1</v>
      </c>
      <c r="Z23" s="110"/>
      <c r="AA23" s="110"/>
      <c r="AB23" s="110"/>
      <c r="AC23" s="110"/>
      <c r="AD23" s="110"/>
      <c r="AE23" s="110"/>
      <c r="AF23" s="110"/>
      <c r="AG23" s="110"/>
      <c r="AH23" s="110"/>
      <c r="AI23" s="110"/>
      <c r="AJ23" s="110"/>
      <c r="AK23" s="110"/>
      <c r="AL23" s="110"/>
      <c r="AM23" s="110"/>
      <c r="AN23" s="110"/>
      <c r="AO23" s="110"/>
      <c r="AP23" s="110"/>
      <c r="AQ23" s="110"/>
      <c r="AR23" s="110"/>
      <c r="AS23" s="110">
        <f>COUNTIF(AS25:AS64,"0")</f>
        <v>0</v>
      </c>
      <c r="AT23" s="157">
        <f t="shared" ref="AT23" si="10">COUNTIF(AT25:AT64,"0")</f>
        <v>0</v>
      </c>
      <c r="AU23" s="186">
        <f>AU24/$F$6</f>
        <v>14.555555555555555</v>
      </c>
      <c r="AV23" s="187"/>
      <c r="AW23" s="188">
        <f>AW24/F6</f>
        <v>9.518518518518519</v>
      </c>
      <c r="AX23" s="188"/>
      <c r="AY23" s="188">
        <f>AY24/F6</f>
        <v>4.4074074074074074</v>
      </c>
      <c r="AZ23" s="150"/>
      <c r="BA23" s="151">
        <f>COUNTIF(BA25:BA64,"ПОНИЖЕННЫЙ")</f>
        <v>8</v>
      </c>
      <c r="BB23" s="67"/>
      <c r="BC23" s="288"/>
      <c r="BD23" s="294"/>
      <c r="BE23" s="289"/>
      <c r="BF23" s="302"/>
      <c r="BG23" s="208"/>
      <c r="BH23" s="208"/>
      <c r="BI23" s="208"/>
      <c r="BJ23" s="208"/>
      <c r="BK23" s="208"/>
      <c r="BL23" s="208"/>
      <c r="BM23" s="208"/>
      <c r="BN23" s="208"/>
      <c r="BO23" s="208"/>
      <c r="BP23" s="208"/>
      <c r="BQ23" s="208"/>
      <c r="BR23" s="208"/>
      <c r="BS23" s="208"/>
      <c r="BT23" s="208"/>
      <c r="BU23" s="208"/>
      <c r="BV23" s="208"/>
      <c r="BW23" s="208"/>
      <c r="BX23" s="208"/>
      <c r="BY23" s="208"/>
      <c r="BZ23" s="208"/>
      <c r="CA23" s="208"/>
      <c r="CB23" s="208"/>
      <c r="CC23" s="208"/>
      <c r="CD23" s="208"/>
      <c r="CE23" s="208"/>
      <c r="CF23" s="208"/>
      <c r="CG23" s="208"/>
      <c r="CH23" s="208"/>
      <c r="CI23" s="208"/>
      <c r="CJ23" s="208"/>
      <c r="CK23" s="208"/>
      <c r="CL23" s="208"/>
      <c r="CM23" s="208"/>
      <c r="CN23" s="208"/>
      <c r="CO23" s="208"/>
      <c r="CP23" s="208"/>
      <c r="CQ23" s="208"/>
      <c r="CR23" s="208"/>
      <c r="CS23" s="208"/>
      <c r="CT23" s="208"/>
      <c r="CU23" s="208"/>
      <c r="CV23" s="208"/>
      <c r="CW23" s="208"/>
      <c r="CX23" s="208"/>
      <c r="CY23" s="208"/>
      <c r="CZ23" s="208"/>
      <c r="DA23" s="208"/>
      <c r="DB23" s="208"/>
      <c r="DC23" s="208"/>
      <c r="DD23" s="208"/>
      <c r="DE23" s="208"/>
    </row>
    <row r="24" spans="1:109" ht="38.25" hidden="1" customHeight="1" thickBot="1">
      <c r="A24" s="84">
        <f>SUM(A25:A64)</f>
        <v>27</v>
      </c>
      <c r="B24" s="120" t="s">
        <v>12</v>
      </c>
      <c r="C24" s="121" t="s">
        <v>29</v>
      </c>
      <c r="D24" s="122" t="s">
        <v>30</v>
      </c>
      <c r="E24" s="142" t="s">
        <v>36</v>
      </c>
      <c r="F24" s="110">
        <f t="shared" ref="F24:Y24" si="11">COUNTIF(F25:F64,"N")</f>
        <v>0</v>
      </c>
      <c r="G24" s="110">
        <f t="shared" si="11"/>
        <v>0</v>
      </c>
      <c r="H24" s="110">
        <f t="shared" si="11"/>
        <v>0</v>
      </c>
      <c r="I24" s="110">
        <f t="shared" si="11"/>
        <v>0</v>
      </c>
      <c r="J24" s="110">
        <f t="shared" si="11"/>
        <v>2</v>
      </c>
      <c r="K24" s="110">
        <f t="shared" si="11"/>
        <v>0</v>
      </c>
      <c r="L24" s="110">
        <f t="shared" si="11"/>
        <v>6</v>
      </c>
      <c r="M24" s="110">
        <f t="shared" si="11"/>
        <v>0</v>
      </c>
      <c r="N24" s="110">
        <f t="shared" si="11"/>
        <v>1</v>
      </c>
      <c r="O24" s="110">
        <f t="shared" si="11"/>
        <v>5</v>
      </c>
      <c r="P24" s="110">
        <f t="shared" si="11"/>
        <v>1</v>
      </c>
      <c r="Q24" s="110">
        <f t="shared" si="11"/>
        <v>6</v>
      </c>
      <c r="R24" s="110">
        <f t="shared" si="11"/>
        <v>1</v>
      </c>
      <c r="S24" s="110">
        <f t="shared" si="11"/>
        <v>1</v>
      </c>
      <c r="T24" s="110"/>
      <c r="U24" s="217">
        <f t="shared" si="11"/>
        <v>8</v>
      </c>
      <c r="V24" s="212">
        <f t="shared" si="11"/>
        <v>4</v>
      </c>
      <c r="W24" s="110">
        <f t="shared" si="11"/>
        <v>3</v>
      </c>
      <c r="X24" s="110">
        <f t="shared" si="11"/>
        <v>4</v>
      </c>
      <c r="Y24" s="110">
        <f t="shared" si="11"/>
        <v>2</v>
      </c>
      <c r="Z24" s="110"/>
      <c r="AA24" s="110"/>
      <c r="AB24" s="110"/>
      <c r="AC24" s="110"/>
      <c r="AD24" s="110"/>
      <c r="AE24" s="110"/>
      <c r="AF24" s="110"/>
      <c r="AG24" s="123"/>
      <c r="AH24" s="123"/>
      <c r="AI24" s="123"/>
      <c r="AJ24" s="123"/>
      <c r="AK24" s="123"/>
      <c r="AL24" s="123"/>
      <c r="AM24" s="123"/>
      <c r="AN24" s="123"/>
      <c r="AO24" s="123"/>
      <c r="AP24" s="123"/>
      <c r="AQ24" s="123"/>
      <c r="AR24" s="123"/>
      <c r="AS24" s="123">
        <f>COUNTIF(AS25:AS64,"N")</f>
        <v>0</v>
      </c>
      <c r="AT24" s="158">
        <f t="shared" ref="AT24" si="12">COUNTIF(AT25:AT64,"N")</f>
        <v>0</v>
      </c>
      <c r="AU24" s="124">
        <f>SUM(AU25:AU64)</f>
        <v>393</v>
      </c>
      <c r="AV24" s="125">
        <f>AU24/23/F6</f>
        <v>0.63285024154589364</v>
      </c>
      <c r="AW24" s="126">
        <f>SUM(AW25:AW64)</f>
        <v>257</v>
      </c>
      <c r="AX24" s="154">
        <f>AW24/15/F6</f>
        <v>0.63456790123456785</v>
      </c>
      <c r="AY24" s="126">
        <f>SUM(AY25:AY64)</f>
        <v>119</v>
      </c>
      <c r="AZ24" s="154">
        <f>AY24/7/F6</f>
        <v>0.62962962962962965</v>
      </c>
      <c r="BA24" s="152">
        <f>COUNTIF(BA25:BA64,"НИЗКИЙ")</f>
        <v>8</v>
      </c>
      <c r="BB24" s="284"/>
      <c r="BC24" s="290" t="str">
        <f>'АНКЕТА УЧИТЕЛЯ'!B32</f>
        <v>Л.Г. Петерсон</v>
      </c>
      <c r="BD24" s="295">
        <f>'АНКЕТА УЧИТЕЛЯ'!B36</f>
        <v>31</v>
      </c>
      <c r="BE24" s="290" t="str">
        <f>'АНКЕТА УЧИТЕЛЯ'!B40</f>
        <v>Соответствие занимаемой должности</v>
      </c>
      <c r="BF24" s="295">
        <f>'АНКЕТА УЧИТЕЛЯ'!B44</f>
        <v>10</v>
      </c>
      <c r="BG24" s="223"/>
      <c r="BH24" s="223"/>
      <c r="BI24" s="223"/>
      <c r="BJ24" s="223"/>
      <c r="BK24" s="223"/>
      <c r="BL24" s="223"/>
      <c r="BM24" s="223"/>
      <c r="BN24" s="223"/>
      <c r="BO24" s="223"/>
      <c r="BP24" s="223"/>
      <c r="BQ24" s="223"/>
      <c r="BR24" s="223"/>
      <c r="BS24" s="223"/>
      <c r="BT24" s="223"/>
      <c r="BU24" s="223"/>
      <c r="BV24" s="223"/>
      <c r="BW24" s="223"/>
      <c r="BX24" s="223"/>
      <c r="BY24" s="223"/>
      <c r="BZ24" s="223"/>
      <c r="CA24" s="223"/>
      <c r="CB24" s="223"/>
      <c r="CC24" s="223"/>
      <c r="CD24" s="223"/>
      <c r="CE24" s="223"/>
      <c r="CF24" s="223"/>
      <c r="CG24" s="223"/>
      <c r="CH24" s="223"/>
      <c r="CI24" s="223"/>
      <c r="CJ24" s="223"/>
      <c r="CK24" s="223"/>
      <c r="CL24" s="223"/>
      <c r="CM24" s="223"/>
      <c r="CN24" s="223"/>
      <c r="CO24" s="223"/>
      <c r="CP24" s="223"/>
      <c r="CQ24" s="223"/>
      <c r="CR24" s="223"/>
      <c r="CS24" s="223"/>
      <c r="CT24" s="223"/>
      <c r="CU24" s="223"/>
      <c r="CV24" s="223"/>
      <c r="CW24" s="223"/>
      <c r="CX24" s="223"/>
      <c r="CY24" s="223"/>
      <c r="CZ24" s="223"/>
      <c r="DA24" s="223"/>
      <c r="DB24" s="223"/>
      <c r="DC24" s="223"/>
      <c r="DD24" s="223"/>
      <c r="DE24" s="223"/>
    </row>
    <row r="25" spans="1:109" ht="15" customHeight="1" thickBot="1">
      <c r="A25" s="133">
        <f>IF('СПИСОК КЛАССА'!I25&gt;0,1,0)</f>
        <v>1</v>
      </c>
      <c r="B25" s="87">
        <v>1</v>
      </c>
      <c r="C25" s="88">
        <f>IF(NOT(ISBLANK('СПИСОК КЛАССА'!C25)),'СПИСОК КЛАССА'!C25,"")</f>
        <v>1</v>
      </c>
      <c r="D25" s="130" t="str">
        <f>IF(NOT(ISBLANK('СПИСОК КЛАССА'!D25)),IF($A25=1,'СПИСОК КЛАССА'!D25, "УЧЕНИК НЕ ВЫПОЛНЯЛ РАБОТУ"),"")</f>
        <v/>
      </c>
      <c r="E25" s="147">
        <f>IF($C25&lt;&gt;"",'СПИСОК КЛАССА'!I25,"")</f>
        <v>2</v>
      </c>
      <c r="F25" s="215">
        <v>1</v>
      </c>
      <c r="G25" s="215">
        <v>1</v>
      </c>
      <c r="H25" s="215">
        <v>1</v>
      </c>
      <c r="I25" s="215">
        <v>1</v>
      </c>
      <c r="J25" s="215">
        <v>1</v>
      </c>
      <c r="K25" s="215">
        <v>1</v>
      </c>
      <c r="L25" s="215" t="s">
        <v>36</v>
      </c>
      <c r="M25" s="215">
        <v>0</v>
      </c>
      <c r="N25" s="215">
        <v>1</v>
      </c>
      <c r="O25" s="215">
        <v>1</v>
      </c>
      <c r="P25" s="215">
        <v>1</v>
      </c>
      <c r="Q25" s="215">
        <v>1</v>
      </c>
      <c r="R25" s="215">
        <v>0</v>
      </c>
      <c r="S25" s="198">
        <v>2</v>
      </c>
      <c r="T25" s="198">
        <f t="shared" ref="T25:T31" si="13">COUNTIF(S25,1)+COUNTIF(S25,2)</f>
        <v>1</v>
      </c>
      <c r="U25" s="218">
        <v>0</v>
      </c>
      <c r="V25" s="219">
        <v>2</v>
      </c>
      <c r="W25" s="198">
        <v>2</v>
      </c>
      <c r="X25" s="215">
        <v>2</v>
      </c>
      <c r="Y25" s="198">
        <v>1</v>
      </c>
      <c r="Z25" s="198"/>
      <c r="AA25" s="198"/>
      <c r="AB25" s="198"/>
      <c r="AC25" s="198"/>
      <c r="AD25" s="198"/>
      <c r="AE25" s="198"/>
      <c r="AF25" s="198"/>
      <c r="AG25" s="89"/>
      <c r="AH25" s="89"/>
      <c r="AI25" s="89"/>
      <c r="AJ25" s="89"/>
      <c r="AK25" s="89"/>
      <c r="AL25" s="89"/>
      <c r="AM25" s="89"/>
      <c r="AN25" s="89"/>
      <c r="AO25" s="89"/>
      <c r="AP25" s="89"/>
      <c r="AQ25" s="89"/>
      <c r="AR25" s="89"/>
      <c r="AS25" s="89"/>
      <c r="AT25" s="159"/>
      <c r="AU25" s="161">
        <f>IF(AND(OR($C25&lt;&gt;"",$D25&lt;&gt;""),$A25=1,$AU$6="ДА"),SUM(F25:S25,U25:Y25),"" )</f>
        <v>19</v>
      </c>
      <c r="AV25" s="127">
        <f t="shared" ref="AV25:AV64" si="14">IF(AND(OR($C25&lt;&gt;"",$D25&lt;&gt;""),$A25=1,$AU$6="ДА"),AU25/23,"")</f>
        <v>0.82608695652173914</v>
      </c>
      <c r="AW25" s="128">
        <f t="shared" ref="AW25:AW64" si="15">IF(AND(OR($C25&lt;&gt;"",$D25&lt;&gt;""),$A25=1,$AU$6="ДА"),SUM(F25:R25,T25,U25 ),"")</f>
        <v>11</v>
      </c>
      <c r="AX25" s="153">
        <f t="shared" ref="AX25:AX64" si="16">IF(AND(OR($C25&lt;&gt;"",$D25&lt;&gt;""),$A25=1,$AU$6="ДА"),AW25/15,"")</f>
        <v>0.73333333333333328</v>
      </c>
      <c r="AY25" s="128">
        <f t="shared" ref="AY25:AY64" si="17">IF(AND(OR($C25&lt;&gt;"",$D25&lt;&gt;""),$A25=1,$AU$6="ДА"),SUM(V25:Y25),"" )</f>
        <v>7</v>
      </c>
      <c r="AZ25" s="153">
        <f t="shared" ref="AZ25:AZ64" si="18">IF(AND(OR($C25&lt;&gt;"",$D25&lt;&gt;""),$A25=1,$AU$6="ДА"),AY25/7,"")</f>
        <v>1</v>
      </c>
      <c r="BA25" s="129" t="str">
        <f t="shared" ref="BA25:BA64" si="19">IF(AND(OR($C25&lt;&gt;"",$D25&lt;&gt;""),$A25=1,$AU$6="ДА"), IF(AND((AW25&lt;=10),(AY25&lt;=3)),"НИЗКИЙ",IF(AND(AW25&lt;=10,AY25&gt;=4),"ПОНИЖЕННЫЙ",IF(AND(AW25&gt;=11, AY25&lt;=3),"БАЗОВЫЙ",IF(AND(AW25&gt;=13, AY25&gt;=6),"ВЫСОКИЙ","ПОВЫШЕННЫЙ")))),"")</f>
        <v>ПОВЫШЕННЫЙ</v>
      </c>
      <c r="BB25" s="285"/>
      <c r="BC25" s="291" t="str">
        <f>IF($A25=1,BC$24,"")</f>
        <v>Л.Г. Петерсон</v>
      </c>
      <c r="BD25" s="296">
        <f t="shared" ref="BD25:BF40" si="20">IF($A25=1,BD$24,"")</f>
        <v>31</v>
      </c>
      <c r="BE25" s="291" t="str">
        <f t="shared" si="20"/>
        <v>Соответствие занимаемой должности</v>
      </c>
      <c r="BF25" s="296">
        <f t="shared" si="20"/>
        <v>10</v>
      </c>
      <c r="BG25" s="224"/>
      <c r="BH25" s="224"/>
      <c r="BI25" s="224"/>
      <c r="BJ25" s="224"/>
      <c r="BK25" s="224"/>
      <c r="BL25" s="224"/>
      <c r="BM25" s="224"/>
      <c r="BN25" s="224"/>
      <c r="BO25" s="224"/>
      <c r="BP25" s="224"/>
      <c r="BQ25" s="224"/>
      <c r="BR25" s="224"/>
      <c r="BS25" s="224"/>
      <c r="BT25" s="224"/>
      <c r="BU25" s="224"/>
      <c r="BV25" s="224"/>
      <c r="BW25" s="224"/>
      <c r="BX25" s="224"/>
      <c r="BY25" s="224"/>
      <c r="BZ25" s="224"/>
      <c r="CA25" s="224"/>
      <c r="CB25" s="224"/>
      <c r="CC25" s="224"/>
      <c r="CD25" s="224"/>
      <c r="CE25" s="224"/>
    </row>
    <row r="26" spans="1:109" ht="12.75" customHeight="1" thickBot="1">
      <c r="A26" s="133">
        <f>IF('СПИСОК КЛАССА'!I26&gt;0,1,0)</f>
        <v>1</v>
      </c>
      <c r="B26" s="87">
        <v>2</v>
      </c>
      <c r="C26" s="88">
        <f>IF(NOT(ISBLANK('СПИСОК КЛАССА'!C26)),'СПИСОК КЛАССА'!C26,"")</f>
        <v>2</v>
      </c>
      <c r="D26" s="130" t="str">
        <f>IF(NOT(ISBLANK('СПИСОК КЛАССА'!D26)),IF($A26=1,'СПИСОК КЛАССА'!D26, "УЧЕНИК НЕ ВЫПОЛНЯЛ РАБОТУ"),"")</f>
        <v/>
      </c>
      <c r="E26" s="147">
        <f>IF($C26&lt;&gt;"",'СПИСОК КЛАССА'!I26,"")</f>
        <v>1</v>
      </c>
      <c r="F26" s="215">
        <v>1</v>
      </c>
      <c r="G26" s="215">
        <v>1</v>
      </c>
      <c r="H26" s="215">
        <v>1</v>
      </c>
      <c r="I26" s="215">
        <v>0</v>
      </c>
      <c r="J26" s="215">
        <v>1</v>
      </c>
      <c r="K26" s="215">
        <v>0</v>
      </c>
      <c r="L26" s="215">
        <v>0</v>
      </c>
      <c r="M26" s="215">
        <v>1</v>
      </c>
      <c r="N26" s="215">
        <v>0</v>
      </c>
      <c r="O26" s="215">
        <v>1</v>
      </c>
      <c r="P26" s="215">
        <v>0</v>
      </c>
      <c r="Q26" s="215">
        <v>0</v>
      </c>
      <c r="R26" s="215">
        <v>0</v>
      </c>
      <c r="S26" s="198">
        <v>0</v>
      </c>
      <c r="T26" s="198">
        <f t="shared" si="13"/>
        <v>0</v>
      </c>
      <c r="U26" s="218">
        <v>0</v>
      </c>
      <c r="V26" s="219">
        <v>0</v>
      </c>
      <c r="W26" s="198">
        <v>0</v>
      </c>
      <c r="X26" s="215" t="s">
        <v>36</v>
      </c>
      <c r="Y26" s="198" t="s">
        <v>36</v>
      </c>
      <c r="Z26" s="198"/>
      <c r="AA26" s="198"/>
      <c r="AB26" s="198"/>
      <c r="AC26" s="198"/>
      <c r="AD26" s="198"/>
      <c r="AE26" s="198"/>
      <c r="AF26" s="198"/>
      <c r="AG26" s="89"/>
      <c r="AH26" s="89"/>
      <c r="AI26" s="89"/>
      <c r="AJ26" s="89"/>
      <c r="AK26" s="89"/>
      <c r="AL26" s="89"/>
      <c r="AM26" s="89"/>
      <c r="AN26" s="89"/>
      <c r="AO26" s="89"/>
      <c r="AP26" s="89"/>
      <c r="AQ26" s="89"/>
      <c r="AR26" s="89"/>
      <c r="AS26" s="89"/>
      <c r="AT26" s="159"/>
      <c r="AU26" s="161">
        <f t="shared" ref="AU26:AU64" si="21">IF(AND(OR($C26&lt;&gt;"",$D26&lt;&gt;""),$A26=1,$AU$6="ДА"),SUM(F26:S26,U26:Y26),"" )</f>
        <v>6</v>
      </c>
      <c r="AV26" s="127">
        <f t="shared" si="14"/>
        <v>0.2608695652173913</v>
      </c>
      <c r="AW26" s="128">
        <f t="shared" si="15"/>
        <v>6</v>
      </c>
      <c r="AX26" s="153">
        <f t="shared" si="16"/>
        <v>0.4</v>
      </c>
      <c r="AY26" s="128">
        <f t="shared" si="17"/>
        <v>0</v>
      </c>
      <c r="AZ26" s="153">
        <f t="shared" si="18"/>
        <v>0</v>
      </c>
      <c r="BA26" s="129" t="str">
        <f t="shared" si="19"/>
        <v>НИЗКИЙ</v>
      </c>
      <c r="BB26" s="285"/>
      <c r="BC26" s="291" t="str">
        <f t="shared" ref="BC26:BF64" si="22">IF($A26=1,BC$24,"")</f>
        <v>Л.Г. Петерсон</v>
      </c>
      <c r="BD26" s="296">
        <f t="shared" si="20"/>
        <v>31</v>
      </c>
      <c r="BE26" s="291" t="str">
        <f t="shared" si="20"/>
        <v>Соответствие занимаемой должности</v>
      </c>
      <c r="BF26" s="296">
        <f t="shared" si="20"/>
        <v>10</v>
      </c>
      <c r="BG26" s="224"/>
      <c r="BH26" s="224"/>
      <c r="BI26" s="224"/>
      <c r="BJ26" s="224"/>
      <c r="BK26" s="224"/>
      <c r="BL26" s="224"/>
      <c r="BM26" s="224"/>
      <c r="BN26" s="224"/>
      <c r="BO26" s="224"/>
      <c r="BP26" s="224"/>
      <c r="BQ26" s="224"/>
      <c r="BR26" s="224"/>
      <c r="BS26" s="224"/>
      <c r="BT26" s="224"/>
      <c r="BU26" s="224"/>
      <c r="BV26" s="224"/>
      <c r="BW26" s="224"/>
      <c r="BX26" s="224"/>
      <c r="BY26" s="224"/>
      <c r="BZ26" s="224"/>
      <c r="CA26" s="224"/>
      <c r="CB26" s="224"/>
      <c r="CC26" s="224"/>
      <c r="CD26" s="224"/>
      <c r="CE26" s="224"/>
    </row>
    <row r="27" spans="1:109" ht="12.75" customHeight="1" thickBot="1">
      <c r="A27" s="133">
        <f>IF('СПИСОК КЛАССА'!I27&gt;0,1,0)</f>
        <v>1</v>
      </c>
      <c r="B27" s="87">
        <v>3</v>
      </c>
      <c r="C27" s="88">
        <f>IF(NOT(ISBLANK('СПИСОК КЛАССА'!C27)),'СПИСОК КЛАССА'!C27,"")</f>
        <v>3</v>
      </c>
      <c r="D27" s="130" t="str">
        <f>IF(NOT(ISBLANK('СПИСОК КЛАССА'!D27)),IF($A27=1,'СПИСОК КЛАССА'!D27, "УЧЕНИК НЕ ВЫПОЛНЯЛ РАБОТУ"),"")</f>
        <v/>
      </c>
      <c r="E27" s="147">
        <f>IF($C27&lt;&gt;"",'СПИСОК КЛАССА'!I27,"")</f>
        <v>1</v>
      </c>
      <c r="F27" s="215">
        <v>1</v>
      </c>
      <c r="G27" s="215">
        <v>1</v>
      </c>
      <c r="H27" s="215">
        <v>1</v>
      </c>
      <c r="I27" s="215">
        <v>1</v>
      </c>
      <c r="J27" s="215">
        <v>0</v>
      </c>
      <c r="K27" s="215">
        <v>1</v>
      </c>
      <c r="L27" s="215">
        <v>1</v>
      </c>
      <c r="M27" s="215">
        <v>1</v>
      </c>
      <c r="N27" s="215">
        <v>1</v>
      </c>
      <c r="O27" s="215">
        <v>1</v>
      </c>
      <c r="P27" s="215">
        <v>1</v>
      </c>
      <c r="Q27" s="215" t="s">
        <v>36</v>
      </c>
      <c r="R27" s="215">
        <v>1</v>
      </c>
      <c r="S27" s="198">
        <v>2</v>
      </c>
      <c r="T27" s="198">
        <f t="shared" si="13"/>
        <v>1</v>
      </c>
      <c r="U27" s="218">
        <v>1</v>
      </c>
      <c r="V27" s="219">
        <v>2</v>
      </c>
      <c r="W27" s="198">
        <v>2</v>
      </c>
      <c r="X27" s="215">
        <v>2</v>
      </c>
      <c r="Y27" s="198">
        <v>1</v>
      </c>
      <c r="Z27" s="198"/>
      <c r="AA27" s="198"/>
      <c r="AB27" s="198"/>
      <c r="AC27" s="198"/>
      <c r="AD27" s="198"/>
      <c r="AE27" s="198"/>
      <c r="AF27" s="198"/>
      <c r="AG27" s="89"/>
      <c r="AH27" s="89"/>
      <c r="AI27" s="89"/>
      <c r="AJ27" s="89"/>
      <c r="AK27" s="89"/>
      <c r="AL27" s="89"/>
      <c r="AM27" s="89"/>
      <c r="AN27" s="89"/>
      <c r="AO27" s="89"/>
      <c r="AP27" s="89"/>
      <c r="AQ27" s="89"/>
      <c r="AR27" s="89"/>
      <c r="AS27" s="89"/>
      <c r="AT27" s="159"/>
      <c r="AU27" s="161">
        <f t="shared" si="21"/>
        <v>21</v>
      </c>
      <c r="AV27" s="127">
        <f t="shared" si="14"/>
        <v>0.91304347826086951</v>
      </c>
      <c r="AW27" s="128">
        <f t="shared" si="15"/>
        <v>13</v>
      </c>
      <c r="AX27" s="153">
        <f t="shared" si="16"/>
        <v>0.8666666666666667</v>
      </c>
      <c r="AY27" s="128">
        <f t="shared" si="17"/>
        <v>7</v>
      </c>
      <c r="AZ27" s="153">
        <f t="shared" si="18"/>
        <v>1</v>
      </c>
      <c r="BA27" s="129" t="str">
        <f t="shared" si="19"/>
        <v>ВЫСОКИЙ</v>
      </c>
      <c r="BB27" s="285"/>
      <c r="BC27" s="291" t="str">
        <f t="shared" si="22"/>
        <v>Л.Г. Петерсон</v>
      </c>
      <c r="BD27" s="296">
        <f t="shared" si="20"/>
        <v>31</v>
      </c>
      <c r="BE27" s="291" t="str">
        <f t="shared" si="20"/>
        <v>Соответствие занимаемой должности</v>
      </c>
      <c r="BF27" s="296">
        <f t="shared" si="20"/>
        <v>10</v>
      </c>
      <c r="BG27" s="224"/>
      <c r="BH27" s="224"/>
      <c r="BI27" s="224"/>
      <c r="BJ27" s="224"/>
      <c r="BK27" s="224"/>
      <c r="BL27" s="224"/>
      <c r="BM27" s="224"/>
      <c r="BN27" s="224"/>
      <c r="BO27" s="224"/>
      <c r="BP27" s="224"/>
      <c r="BQ27" s="224"/>
      <c r="BR27" s="224"/>
      <c r="BS27" s="224"/>
      <c r="BT27" s="224"/>
      <c r="BU27" s="224"/>
      <c r="BV27" s="224"/>
      <c r="BW27" s="224"/>
      <c r="BX27" s="224"/>
      <c r="BY27" s="224"/>
      <c r="BZ27" s="224"/>
      <c r="CA27" s="224"/>
      <c r="CB27" s="224"/>
      <c r="CC27" s="224"/>
      <c r="CD27" s="224"/>
      <c r="CE27" s="224"/>
    </row>
    <row r="28" spans="1:109" ht="12.75" customHeight="1" thickBot="1">
      <c r="A28" s="133">
        <f>IF('СПИСОК КЛАССА'!I28&gt;0,1,0)</f>
        <v>1</v>
      </c>
      <c r="B28" s="87">
        <v>4</v>
      </c>
      <c r="C28" s="88">
        <f>IF(NOT(ISBLANK('СПИСОК КЛАССА'!C28)),'СПИСОК КЛАССА'!C28,"")</f>
        <v>4</v>
      </c>
      <c r="D28" s="130" t="str">
        <f>IF(NOT(ISBLANK('СПИСОК КЛАССА'!D28)),IF($A28=1,'СПИСОК КЛАССА'!D28, "УЧЕНИК НЕ ВЫПОЛНЯЛ РАБОТУ"),"")</f>
        <v/>
      </c>
      <c r="E28" s="147">
        <f>IF($C28&lt;&gt;"",'СПИСОК КЛАССА'!I28,"")</f>
        <v>1</v>
      </c>
      <c r="F28" s="215">
        <v>1</v>
      </c>
      <c r="G28" s="215">
        <v>1</v>
      </c>
      <c r="H28" s="215">
        <v>0</v>
      </c>
      <c r="I28" s="215">
        <v>1</v>
      </c>
      <c r="J28" s="215">
        <v>1</v>
      </c>
      <c r="K28" s="215">
        <v>0</v>
      </c>
      <c r="L28" s="215">
        <v>1</v>
      </c>
      <c r="M28" s="215">
        <v>0</v>
      </c>
      <c r="N28" s="215">
        <v>1</v>
      </c>
      <c r="O28" s="215">
        <v>1</v>
      </c>
      <c r="P28" s="215">
        <v>0</v>
      </c>
      <c r="Q28" s="215">
        <v>1</v>
      </c>
      <c r="R28" s="215">
        <v>0</v>
      </c>
      <c r="S28" s="198">
        <v>2</v>
      </c>
      <c r="T28" s="198">
        <f t="shared" si="13"/>
        <v>1</v>
      </c>
      <c r="U28" s="218">
        <v>1</v>
      </c>
      <c r="V28" s="219">
        <v>2</v>
      </c>
      <c r="W28" s="198">
        <v>1</v>
      </c>
      <c r="X28" s="215">
        <v>2</v>
      </c>
      <c r="Y28" s="198">
        <v>1</v>
      </c>
      <c r="Z28" s="198"/>
      <c r="AA28" s="198"/>
      <c r="AB28" s="198"/>
      <c r="AC28" s="198"/>
      <c r="AD28" s="198"/>
      <c r="AE28" s="198"/>
      <c r="AF28" s="198"/>
      <c r="AG28" s="89"/>
      <c r="AH28" s="89"/>
      <c r="AI28" s="89"/>
      <c r="AJ28" s="89"/>
      <c r="AK28" s="89"/>
      <c r="AL28" s="89"/>
      <c r="AM28" s="89"/>
      <c r="AN28" s="89"/>
      <c r="AO28" s="89"/>
      <c r="AP28" s="89"/>
      <c r="AQ28" s="89"/>
      <c r="AR28" s="89"/>
      <c r="AS28" s="89"/>
      <c r="AT28" s="159"/>
      <c r="AU28" s="161">
        <f t="shared" si="21"/>
        <v>17</v>
      </c>
      <c r="AV28" s="127">
        <f t="shared" si="14"/>
        <v>0.73913043478260865</v>
      </c>
      <c r="AW28" s="128">
        <f t="shared" si="15"/>
        <v>10</v>
      </c>
      <c r="AX28" s="153">
        <f t="shared" si="16"/>
        <v>0.66666666666666663</v>
      </c>
      <c r="AY28" s="128">
        <f t="shared" si="17"/>
        <v>6</v>
      </c>
      <c r="AZ28" s="153">
        <f t="shared" si="18"/>
        <v>0.8571428571428571</v>
      </c>
      <c r="BA28" s="129" t="str">
        <f t="shared" si="19"/>
        <v>ПОНИЖЕННЫЙ</v>
      </c>
      <c r="BB28" s="285"/>
      <c r="BC28" s="291" t="str">
        <f t="shared" si="22"/>
        <v>Л.Г. Петерсон</v>
      </c>
      <c r="BD28" s="296">
        <f t="shared" si="20"/>
        <v>31</v>
      </c>
      <c r="BE28" s="291" t="str">
        <f t="shared" si="20"/>
        <v>Соответствие занимаемой должности</v>
      </c>
      <c r="BF28" s="296">
        <f t="shared" si="20"/>
        <v>10</v>
      </c>
      <c r="BG28" s="224"/>
      <c r="BH28" s="224"/>
      <c r="BI28" s="224"/>
      <c r="BJ28" s="224"/>
      <c r="BK28" s="224"/>
      <c r="BL28" s="224"/>
      <c r="BM28" s="224"/>
      <c r="BN28" s="224"/>
      <c r="BO28" s="224"/>
      <c r="BP28" s="224"/>
      <c r="BQ28" s="224"/>
      <c r="BR28" s="224"/>
      <c r="BS28" s="224"/>
      <c r="BT28" s="224"/>
      <c r="BU28" s="224"/>
      <c r="BV28" s="224"/>
      <c r="BW28" s="224"/>
      <c r="BX28" s="224"/>
      <c r="BY28" s="224"/>
      <c r="BZ28" s="224"/>
      <c r="CA28" s="224"/>
      <c r="CB28" s="224"/>
      <c r="CC28" s="224"/>
      <c r="CD28" s="224"/>
      <c r="CE28" s="224"/>
    </row>
    <row r="29" spans="1:109" ht="12.75" customHeight="1" thickBot="1">
      <c r="A29" s="133">
        <f>IF('СПИСОК КЛАССА'!I29&gt;0,1,0)</f>
        <v>1</v>
      </c>
      <c r="B29" s="87">
        <v>5</v>
      </c>
      <c r="C29" s="88">
        <f>IF(NOT(ISBLANK('СПИСОК КЛАССА'!C29)),'СПИСОК КЛАССА'!C29,"")</f>
        <v>5</v>
      </c>
      <c r="D29" s="130" t="str">
        <f>IF(NOT(ISBLANK('СПИСОК КЛАССА'!D29)),IF($A29=1,'СПИСОК КЛАССА'!D29, "УЧЕНИК НЕ ВЫПОЛНЯЛ РАБОТУ"),"")</f>
        <v/>
      </c>
      <c r="E29" s="147">
        <f>IF($C29&lt;&gt;"",'СПИСОК КЛАССА'!I29,"")</f>
        <v>2</v>
      </c>
      <c r="F29" s="215">
        <v>1</v>
      </c>
      <c r="G29" s="215">
        <v>1</v>
      </c>
      <c r="H29" s="215">
        <v>1</v>
      </c>
      <c r="I29" s="215">
        <v>1</v>
      </c>
      <c r="J29" s="215">
        <v>1</v>
      </c>
      <c r="K29" s="215">
        <v>1</v>
      </c>
      <c r="L29" s="215">
        <v>1</v>
      </c>
      <c r="M29" s="215">
        <v>1</v>
      </c>
      <c r="N29" s="215">
        <v>1</v>
      </c>
      <c r="O29" s="215">
        <v>1</v>
      </c>
      <c r="P29" s="215">
        <v>1</v>
      </c>
      <c r="Q29" s="215">
        <v>1</v>
      </c>
      <c r="R29" s="215">
        <v>1</v>
      </c>
      <c r="S29" s="198">
        <v>2</v>
      </c>
      <c r="T29" s="198">
        <f t="shared" si="13"/>
        <v>1</v>
      </c>
      <c r="U29" s="218">
        <v>0</v>
      </c>
      <c r="V29" s="219">
        <v>1</v>
      </c>
      <c r="W29" s="198" t="s">
        <v>36</v>
      </c>
      <c r="X29" s="215">
        <v>2</v>
      </c>
      <c r="Y29" s="198">
        <v>1</v>
      </c>
      <c r="Z29" s="198"/>
      <c r="AA29" s="198"/>
      <c r="AB29" s="198"/>
      <c r="AC29" s="198"/>
      <c r="AD29" s="198"/>
      <c r="AE29" s="198"/>
      <c r="AF29" s="198"/>
      <c r="AG29" s="89"/>
      <c r="AH29" s="89"/>
      <c r="AI29" s="89"/>
      <c r="AJ29" s="89"/>
      <c r="AK29" s="89"/>
      <c r="AL29" s="89"/>
      <c r="AM29" s="89"/>
      <c r="AN29" s="89"/>
      <c r="AO29" s="89"/>
      <c r="AP29" s="89"/>
      <c r="AQ29" s="89"/>
      <c r="AR29" s="89"/>
      <c r="AS29" s="89"/>
      <c r="AT29" s="159"/>
      <c r="AU29" s="161">
        <f t="shared" si="21"/>
        <v>19</v>
      </c>
      <c r="AV29" s="127">
        <f t="shared" si="14"/>
        <v>0.82608695652173914</v>
      </c>
      <c r="AW29" s="128">
        <f t="shared" si="15"/>
        <v>14</v>
      </c>
      <c r="AX29" s="153">
        <f t="shared" si="16"/>
        <v>0.93333333333333335</v>
      </c>
      <c r="AY29" s="128">
        <f t="shared" si="17"/>
        <v>4</v>
      </c>
      <c r="AZ29" s="153">
        <f t="shared" si="18"/>
        <v>0.5714285714285714</v>
      </c>
      <c r="BA29" s="129" t="str">
        <f t="shared" si="19"/>
        <v>ПОВЫШЕННЫЙ</v>
      </c>
      <c r="BB29" s="285"/>
      <c r="BC29" s="291" t="str">
        <f t="shared" si="22"/>
        <v>Л.Г. Петерсон</v>
      </c>
      <c r="BD29" s="296">
        <f t="shared" si="20"/>
        <v>31</v>
      </c>
      <c r="BE29" s="291" t="str">
        <f t="shared" si="20"/>
        <v>Соответствие занимаемой должности</v>
      </c>
      <c r="BF29" s="296">
        <f t="shared" si="20"/>
        <v>10</v>
      </c>
      <c r="BG29" s="224"/>
      <c r="BH29" s="224"/>
      <c r="BI29" s="224"/>
      <c r="BJ29" s="224"/>
      <c r="BK29" s="224"/>
      <c r="BL29" s="224"/>
      <c r="BM29" s="224"/>
      <c r="BN29" s="224"/>
      <c r="BO29" s="224"/>
      <c r="BP29" s="224"/>
      <c r="BQ29" s="224"/>
      <c r="BR29" s="224"/>
      <c r="BS29" s="224"/>
      <c r="BT29" s="224"/>
      <c r="BU29" s="224"/>
      <c r="BV29" s="224"/>
      <c r="BW29" s="224"/>
      <c r="BX29" s="224"/>
      <c r="BY29" s="224"/>
      <c r="BZ29" s="224"/>
      <c r="CA29" s="224"/>
      <c r="CB29" s="224"/>
      <c r="CC29" s="224"/>
      <c r="CD29" s="224"/>
      <c r="CE29" s="224"/>
    </row>
    <row r="30" spans="1:109" ht="12.75" customHeight="1" thickBot="1">
      <c r="A30" s="133">
        <f>IF('СПИСОК КЛАССА'!I30&gt;0,1,0)</f>
        <v>1</v>
      </c>
      <c r="B30" s="87">
        <v>6</v>
      </c>
      <c r="C30" s="88">
        <f>IF(NOT(ISBLANK('СПИСОК КЛАССА'!C30)),'СПИСОК КЛАССА'!C30,"")</f>
        <v>6</v>
      </c>
      <c r="D30" s="130" t="str">
        <f>IF(NOT(ISBLANK('СПИСОК КЛАССА'!D30)),IF($A30=1,'СПИСОК КЛАССА'!D30, "УЧЕНИК НЕ ВЫПОЛНЯЛ РАБОТУ"),"")</f>
        <v/>
      </c>
      <c r="E30" s="147">
        <f>IF($C30&lt;&gt;"",'СПИСОК КЛАССА'!I30,"")</f>
        <v>2</v>
      </c>
      <c r="F30" s="215"/>
      <c r="G30" s="215"/>
      <c r="H30" s="215"/>
      <c r="I30" s="215"/>
      <c r="J30" s="215"/>
      <c r="K30" s="215"/>
      <c r="L30" s="215"/>
      <c r="M30" s="215"/>
      <c r="N30" s="215"/>
      <c r="O30" s="215"/>
      <c r="P30" s="215"/>
      <c r="Q30" s="215"/>
      <c r="R30" s="215"/>
      <c r="S30" s="198"/>
      <c r="T30" s="198">
        <f t="shared" si="13"/>
        <v>0</v>
      </c>
      <c r="U30" s="218"/>
      <c r="V30" s="219"/>
      <c r="W30" s="198"/>
      <c r="X30" s="215"/>
      <c r="Y30" s="198"/>
      <c r="Z30" s="198"/>
      <c r="AA30" s="198"/>
      <c r="AB30" s="198"/>
      <c r="AC30" s="198"/>
      <c r="AD30" s="198"/>
      <c r="AE30" s="198"/>
      <c r="AF30" s="198"/>
      <c r="AG30" s="89"/>
      <c r="AH30" s="89"/>
      <c r="AI30" s="89"/>
      <c r="AJ30" s="89"/>
      <c r="AK30" s="89"/>
      <c r="AL30" s="89"/>
      <c r="AM30" s="89"/>
      <c r="AN30" s="89"/>
      <c r="AO30" s="89"/>
      <c r="AP30" s="89"/>
      <c r="AQ30" s="89"/>
      <c r="AR30" s="89"/>
      <c r="AS30" s="89"/>
      <c r="AT30" s="159"/>
      <c r="AU30" s="161">
        <f t="shared" si="21"/>
        <v>0</v>
      </c>
      <c r="AV30" s="127">
        <f t="shared" si="14"/>
        <v>0</v>
      </c>
      <c r="AW30" s="128">
        <f t="shared" si="15"/>
        <v>0</v>
      </c>
      <c r="AX30" s="153">
        <f t="shared" si="16"/>
        <v>0</v>
      </c>
      <c r="AY30" s="128">
        <f t="shared" si="17"/>
        <v>0</v>
      </c>
      <c r="AZ30" s="153">
        <f t="shared" si="18"/>
        <v>0</v>
      </c>
      <c r="BA30" s="129" t="str">
        <f t="shared" si="19"/>
        <v>НИЗКИЙ</v>
      </c>
      <c r="BB30" s="285"/>
      <c r="BC30" s="291" t="str">
        <f t="shared" si="22"/>
        <v>Л.Г. Петерсон</v>
      </c>
      <c r="BD30" s="296">
        <f t="shared" si="20"/>
        <v>31</v>
      </c>
      <c r="BE30" s="291" t="str">
        <f t="shared" si="20"/>
        <v>Соответствие занимаемой должности</v>
      </c>
      <c r="BF30" s="296">
        <f t="shared" si="20"/>
        <v>10</v>
      </c>
      <c r="BG30" s="224"/>
      <c r="BH30" s="224"/>
      <c r="BI30" s="224"/>
      <c r="BJ30" s="224"/>
      <c r="BK30" s="224"/>
      <c r="BL30" s="224"/>
      <c r="BM30" s="224"/>
      <c r="BN30" s="224"/>
      <c r="BO30" s="224"/>
      <c r="BP30" s="224"/>
      <c r="BQ30" s="224"/>
      <c r="BR30" s="224"/>
      <c r="BS30" s="224"/>
      <c r="BT30" s="224"/>
      <c r="BU30" s="224"/>
      <c r="BV30" s="224"/>
      <c r="BW30" s="224"/>
      <c r="BX30" s="224"/>
      <c r="BY30" s="224"/>
      <c r="BZ30" s="224"/>
      <c r="CA30" s="224"/>
      <c r="CB30" s="224"/>
      <c r="CC30" s="224"/>
      <c r="CD30" s="224"/>
      <c r="CE30" s="224"/>
    </row>
    <row r="31" spans="1:109" ht="12.75" customHeight="1" thickBot="1">
      <c r="A31" s="133">
        <f>IF('СПИСОК КЛАССА'!I31&gt;0,1,0)</f>
        <v>1</v>
      </c>
      <c r="B31" s="87">
        <v>7</v>
      </c>
      <c r="C31" s="88">
        <f>IF(NOT(ISBLANK('СПИСОК КЛАССА'!C31)),'СПИСОК КЛАССА'!C31,"")</f>
        <v>7</v>
      </c>
      <c r="D31" s="130" t="str">
        <f>IF(NOT(ISBLANK('СПИСОК КЛАССА'!D31)),IF($A31=1,'СПИСОК КЛАССА'!D31, "УЧЕНИК НЕ ВЫПОЛНЯЛ РАБОТУ"),"")</f>
        <v/>
      </c>
      <c r="E31" s="147">
        <f>IF($C31&lt;&gt;"",'СПИСОК КЛАССА'!I31,"")</f>
        <v>1</v>
      </c>
      <c r="F31" s="215">
        <v>1</v>
      </c>
      <c r="G31" s="215">
        <v>1</v>
      </c>
      <c r="H31" s="215">
        <v>1</v>
      </c>
      <c r="I31" s="215">
        <v>0</v>
      </c>
      <c r="J31" s="215" t="s">
        <v>36</v>
      </c>
      <c r="K31" s="215">
        <v>1</v>
      </c>
      <c r="L31" s="215" t="s">
        <v>36</v>
      </c>
      <c r="M31" s="215">
        <v>1</v>
      </c>
      <c r="N31" s="215">
        <v>1</v>
      </c>
      <c r="O31" s="215">
        <v>0</v>
      </c>
      <c r="P31" s="215">
        <v>1</v>
      </c>
      <c r="Q31" s="215" t="s">
        <v>36</v>
      </c>
      <c r="R31" s="215">
        <v>1</v>
      </c>
      <c r="S31" s="198">
        <v>2</v>
      </c>
      <c r="T31" s="198">
        <f t="shared" si="13"/>
        <v>1</v>
      </c>
      <c r="U31" s="218">
        <v>0</v>
      </c>
      <c r="V31" s="219" t="s">
        <v>36</v>
      </c>
      <c r="W31" s="198">
        <v>2</v>
      </c>
      <c r="X31" s="215">
        <v>2</v>
      </c>
      <c r="Y31" s="198">
        <v>1</v>
      </c>
      <c r="Z31" s="198"/>
      <c r="AA31" s="198"/>
      <c r="AB31" s="198"/>
      <c r="AC31" s="198"/>
      <c r="AD31" s="198"/>
      <c r="AE31" s="198"/>
      <c r="AF31" s="198"/>
      <c r="AG31" s="89"/>
      <c r="AH31" s="89"/>
      <c r="AI31" s="89"/>
      <c r="AJ31" s="89"/>
      <c r="AK31" s="89"/>
      <c r="AL31" s="89"/>
      <c r="AM31" s="89"/>
      <c r="AN31" s="89"/>
      <c r="AO31" s="89"/>
      <c r="AP31" s="89"/>
      <c r="AQ31" s="89"/>
      <c r="AR31" s="89"/>
      <c r="AS31" s="89"/>
      <c r="AT31" s="159"/>
      <c r="AU31" s="161">
        <f t="shared" si="21"/>
        <v>15</v>
      </c>
      <c r="AV31" s="127">
        <f t="shared" si="14"/>
        <v>0.65217391304347827</v>
      </c>
      <c r="AW31" s="128">
        <f t="shared" si="15"/>
        <v>9</v>
      </c>
      <c r="AX31" s="153">
        <f t="shared" si="16"/>
        <v>0.6</v>
      </c>
      <c r="AY31" s="128">
        <f t="shared" si="17"/>
        <v>5</v>
      </c>
      <c r="AZ31" s="153">
        <f t="shared" si="18"/>
        <v>0.7142857142857143</v>
      </c>
      <c r="BA31" s="129" t="str">
        <f t="shared" si="19"/>
        <v>ПОНИЖЕННЫЙ</v>
      </c>
      <c r="BB31" s="285"/>
      <c r="BC31" s="291" t="str">
        <f t="shared" si="22"/>
        <v>Л.Г. Петерсон</v>
      </c>
      <c r="BD31" s="296">
        <f t="shared" si="20"/>
        <v>31</v>
      </c>
      <c r="BE31" s="291" t="str">
        <f t="shared" si="20"/>
        <v>Соответствие занимаемой должности</v>
      </c>
      <c r="BF31" s="296">
        <f t="shared" si="20"/>
        <v>10</v>
      </c>
      <c r="BG31" s="224"/>
      <c r="BH31" s="224"/>
      <c r="BI31" s="224"/>
      <c r="BJ31" s="224"/>
      <c r="BK31" s="224"/>
      <c r="BL31" s="224"/>
      <c r="BM31" s="224"/>
      <c r="BN31" s="224"/>
      <c r="BO31" s="224"/>
      <c r="BP31" s="224"/>
      <c r="BQ31" s="224"/>
      <c r="BR31" s="224"/>
      <c r="BS31" s="224"/>
      <c r="BT31" s="224"/>
      <c r="BU31" s="224"/>
      <c r="BV31" s="224"/>
      <c r="BW31" s="224"/>
      <c r="BX31" s="224"/>
      <c r="BY31" s="224"/>
      <c r="BZ31" s="224"/>
      <c r="CA31" s="224"/>
      <c r="CB31" s="224"/>
      <c r="CC31" s="224"/>
      <c r="CD31" s="224"/>
      <c r="CE31" s="224"/>
    </row>
    <row r="32" spans="1:109" ht="12.75" customHeight="1" thickBot="1">
      <c r="A32" s="133">
        <f>IF('СПИСОК КЛАССА'!I32&gt;0,1,0)</f>
        <v>1</v>
      </c>
      <c r="B32" s="87">
        <v>8</v>
      </c>
      <c r="C32" s="88">
        <f>IF(NOT(ISBLANK('СПИСОК КЛАССА'!C32)),'СПИСОК КЛАССА'!C32,"")</f>
        <v>8</v>
      </c>
      <c r="D32" s="130" t="str">
        <f>IF(NOT(ISBLANK('СПИСОК КЛАССА'!D32)),IF($A32=1,'СПИСОК КЛАССА'!D32, "УЧЕНИК НЕ ВЫПОЛНЯЛ РАБОТУ"),"")</f>
        <v/>
      </c>
      <c r="E32" s="147">
        <f>IF($C32&lt;&gt;"",'СПИСОК КЛАССА'!I32,"")</f>
        <v>2</v>
      </c>
      <c r="F32" s="215">
        <v>0</v>
      </c>
      <c r="G32" s="215">
        <v>1</v>
      </c>
      <c r="H32" s="215">
        <v>1</v>
      </c>
      <c r="I32" s="215">
        <v>0</v>
      </c>
      <c r="J32" s="215">
        <v>1</v>
      </c>
      <c r="K32" s="215">
        <v>0</v>
      </c>
      <c r="L32" s="215">
        <v>1</v>
      </c>
      <c r="M32" s="215">
        <v>1</v>
      </c>
      <c r="N32" s="215">
        <v>1</v>
      </c>
      <c r="O32" s="215">
        <v>1</v>
      </c>
      <c r="P32" s="215">
        <v>0</v>
      </c>
      <c r="Q32" s="215">
        <v>1</v>
      </c>
      <c r="R32" s="215">
        <v>1</v>
      </c>
      <c r="S32" s="198">
        <v>2</v>
      </c>
      <c r="T32" s="198">
        <f t="shared" ref="T32:T64" si="23">COUNTIF(S32,1)+COUNTIF(S32,2)</f>
        <v>1</v>
      </c>
      <c r="U32" s="218" t="s">
        <v>36</v>
      </c>
      <c r="V32" s="219">
        <v>2</v>
      </c>
      <c r="W32" s="198">
        <v>2</v>
      </c>
      <c r="X32" s="215">
        <v>1</v>
      </c>
      <c r="Y32" s="198">
        <v>1</v>
      </c>
      <c r="Z32" s="198"/>
      <c r="AA32" s="198"/>
      <c r="AB32" s="198"/>
      <c r="AC32" s="198"/>
      <c r="AD32" s="198"/>
      <c r="AE32" s="198"/>
      <c r="AF32" s="198"/>
      <c r="AG32" s="89"/>
      <c r="AH32" s="89"/>
      <c r="AI32" s="89"/>
      <c r="AJ32" s="89"/>
      <c r="AK32" s="89"/>
      <c r="AL32" s="89"/>
      <c r="AM32" s="89"/>
      <c r="AN32" s="89"/>
      <c r="AO32" s="89"/>
      <c r="AP32" s="89"/>
      <c r="AQ32" s="89"/>
      <c r="AR32" s="89"/>
      <c r="AS32" s="89"/>
      <c r="AT32" s="159"/>
      <c r="AU32" s="161">
        <f t="shared" si="21"/>
        <v>17</v>
      </c>
      <c r="AV32" s="127">
        <f t="shared" si="14"/>
        <v>0.73913043478260865</v>
      </c>
      <c r="AW32" s="128">
        <f t="shared" si="15"/>
        <v>10</v>
      </c>
      <c r="AX32" s="153">
        <f t="shared" si="16"/>
        <v>0.66666666666666663</v>
      </c>
      <c r="AY32" s="128">
        <f t="shared" si="17"/>
        <v>6</v>
      </c>
      <c r="AZ32" s="153">
        <f t="shared" si="18"/>
        <v>0.8571428571428571</v>
      </c>
      <c r="BA32" s="129" t="str">
        <f t="shared" si="19"/>
        <v>ПОНИЖЕННЫЙ</v>
      </c>
      <c r="BB32" s="285"/>
      <c r="BC32" s="291" t="str">
        <f t="shared" si="22"/>
        <v>Л.Г. Петерсон</v>
      </c>
      <c r="BD32" s="296">
        <f t="shared" si="20"/>
        <v>31</v>
      </c>
      <c r="BE32" s="291" t="str">
        <f t="shared" si="20"/>
        <v>Соответствие занимаемой должности</v>
      </c>
      <c r="BF32" s="296">
        <f t="shared" si="20"/>
        <v>10</v>
      </c>
      <c r="BG32" s="224"/>
      <c r="BH32" s="224"/>
      <c r="BI32" s="224"/>
      <c r="BJ32" s="224"/>
      <c r="BK32" s="224"/>
      <c r="BL32" s="224"/>
      <c r="BM32" s="224"/>
      <c r="BN32" s="224"/>
      <c r="BO32" s="224"/>
      <c r="BP32" s="224"/>
      <c r="BQ32" s="224"/>
      <c r="BR32" s="224"/>
      <c r="BS32" s="224"/>
      <c r="BT32" s="224"/>
      <c r="BU32" s="224"/>
      <c r="BV32" s="224"/>
      <c r="BW32" s="224"/>
      <c r="BX32" s="224"/>
      <c r="BY32" s="224"/>
      <c r="BZ32" s="224"/>
      <c r="CA32" s="224"/>
      <c r="CB32" s="224"/>
      <c r="CC32" s="224"/>
      <c r="CD32" s="224"/>
      <c r="CE32" s="224"/>
    </row>
    <row r="33" spans="1:83" ht="12.75" customHeight="1" thickBot="1">
      <c r="A33" s="133">
        <f>IF('СПИСОК КЛАССА'!I33&gt;0,1,0)</f>
        <v>1</v>
      </c>
      <c r="B33" s="87">
        <v>9</v>
      </c>
      <c r="C33" s="88">
        <f>IF(NOT(ISBLANK('СПИСОК КЛАССА'!C33)),'СПИСОК КЛАССА'!C33,"")</f>
        <v>9</v>
      </c>
      <c r="D33" s="130" t="str">
        <f>IF(NOT(ISBLANK('СПИСОК КЛАССА'!D33)),IF($A33=1,'СПИСОК КЛАССА'!D33, "УЧЕНИК НЕ ВЫПОЛНЯЛ РАБОТУ"),"")</f>
        <v/>
      </c>
      <c r="E33" s="147">
        <f>IF($C33&lt;&gt;"",'СПИСОК КЛАССА'!I33,"")</f>
        <v>1</v>
      </c>
      <c r="F33" s="215">
        <v>1</v>
      </c>
      <c r="G33" s="215">
        <v>1</v>
      </c>
      <c r="H33" s="215">
        <v>1</v>
      </c>
      <c r="I33" s="215">
        <v>1</v>
      </c>
      <c r="J33" s="215">
        <v>1</v>
      </c>
      <c r="K33" s="215">
        <v>1</v>
      </c>
      <c r="L33" s="215">
        <v>1</v>
      </c>
      <c r="M33" s="215">
        <v>1</v>
      </c>
      <c r="N33" s="215">
        <v>1</v>
      </c>
      <c r="O33" s="215">
        <v>1</v>
      </c>
      <c r="P33" s="215">
        <v>1</v>
      </c>
      <c r="Q33" s="215">
        <v>0</v>
      </c>
      <c r="R33" s="215">
        <v>1</v>
      </c>
      <c r="S33" s="198">
        <v>2</v>
      </c>
      <c r="T33" s="198">
        <f t="shared" si="23"/>
        <v>1</v>
      </c>
      <c r="U33" s="218">
        <v>0</v>
      </c>
      <c r="V33" s="219">
        <v>2</v>
      </c>
      <c r="W33" s="198">
        <v>2</v>
      </c>
      <c r="X33" s="215">
        <v>2</v>
      </c>
      <c r="Y33" s="198">
        <v>1</v>
      </c>
      <c r="Z33" s="198"/>
      <c r="AA33" s="198"/>
      <c r="AB33" s="198"/>
      <c r="AC33" s="198"/>
      <c r="AD33" s="198"/>
      <c r="AE33" s="198"/>
      <c r="AF33" s="198"/>
      <c r="AG33" s="89"/>
      <c r="AH33" s="89"/>
      <c r="AI33" s="89"/>
      <c r="AJ33" s="89"/>
      <c r="AK33" s="89"/>
      <c r="AL33" s="89"/>
      <c r="AM33" s="89"/>
      <c r="AN33" s="89"/>
      <c r="AO33" s="89"/>
      <c r="AP33" s="89"/>
      <c r="AQ33" s="89"/>
      <c r="AR33" s="89"/>
      <c r="AS33" s="89"/>
      <c r="AT33" s="159"/>
      <c r="AU33" s="161">
        <f t="shared" si="21"/>
        <v>21</v>
      </c>
      <c r="AV33" s="127">
        <f t="shared" si="14"/>
        <v>0.91304347826086951</v>
      </c>
      <c r="AW33" s="128">
        <f t="shared" si="15"/>
        <v>13</v>
      </c>
      <c r="AX33" s="153">
        <f t="shared" si="16"/>
        <v>0.8666666666666667</v>
      </c>
      <c r="AY33" s="128">
        <f t="shared" si="17"/>
        <v>7</v>
      </c>
      <c r="AZ33" s="153">
        <f t="shared" si="18"/>
        <v>1</v>
      </c>
      <c r="BA33" s="129" t="str">
        <f t="shared" si="19"/>
        <v>ВЫСОКИЙ</v>
      </c>
      <c r="BB33" s="285"/>
      <c r="BC33" s="291" t="str">
        <f t="shared" si="22"/>
        <v>Л.Г. Петерсон</v>
      </c>
      <c r="BD33" s="296">
        <f t="shared" si="20"/>
        <v>31</v>
      </c>
      <c r="BE33" s="291" t="str">
        <f t="shared" si="20"/>
        <v>Соответствие занимаемой должности</v>
      </c>
      <c r="BF33" s="296">
        <f t="shared" si="20"/>
        <v>10</v>
      </c>
      <c r="BG33" s="224"/>
      <c r="BH33" s="224"/>
      <c r="BI33" s="224"/>
      <c r="BJ33" s="224"/>
      <c r="BK33" s="224"/>
      <c r="BL33" s="224"/>
      <c r="BM33" s="224"/>
      <c r="BN33" s="224"/>
      <c r="BO33" s="224"/>
      <c r="BP33" s="224"/>
      <c r="BQ33" s="224"/>
      <c r="BR33" s="224"/>
      <c r="BS33" s="224"/>
      <c r="BT33" s="224"/>
      <c r="BU33" s="224"/>
      <c r="BV33" s="224"/>
      <c r="BW33" s="224"/>
      <c r="BX33" s="224"/>
      <c r="BY33" s="224"/>
      <c r="BZ33" s="224"/>
      <c r="CA33" s="224"/>
      <c r="CB33" s="224"/>
      <c r="CC33" s="224"/>
      <c r="CD33" s="224"/>
      <c r="CE33" s="224"/>
    </row>
    <row r="34" spans="1:83" ht="12.75" customHeight="1" thickBot="1">
      <c r="A34" s="133">
        <f>IF('СПИСОК КЛАССА'!I34&gt;0,1,0)</f>
        <v>1</v>
      </c>
      <c r="B34" s="87">
        <v>10</v>
      </c>
      <c r="C34" s="88">
        <f>IF(NOT(ISBLANK('СПИСОК КЛАССА'!C34)),'СПИСОК КЛАССА'!C34,"")</f>
        <v>10</v>
      </c>
      <c r="D34" s="130" t="str">
        <f>IF(NOT(ISBLANK('СПИСОК КЛАССА'!D34)),IF($A34=1,'СПИСОК КЛАССА'!D34, "УЧЕНИК НЕ ВЫПОЛНЯЛ РАБОТУ"),"")</f>
        <v/>
      </c>
      <c r="E34" s="147">
        <f>IF($C34&lt;&gt;"",'СПИСОК КЛАССА'!I34,"")</f>
        <v>1</v>
      </c>
      <c r="F34" s="215">
        <v>1</v>
      </c>
      <c r="G34" s="215">
        <v>1</v>
      </c>
      <c r="H34" s="215">
        <v>1</v>
      </c>
      <c r="I34" s="215">
        <v>1</v>
      </c>
      <c r="J34" s="215">
        <v>1</v>
      </c>
      <c r="K34" s="215">
        <v>1</v>
      </c>
      <c r="L34" s="215">
        <v>1</v>
      </c>
      <c r="M34" s="215">
        <v>1</v>
      </c>
      <c r="N34" s="215">
        <v>1</v>
      </c>
      <c r="O34" s="215">
        <v>1</v>
      </c>
      <c r="P34" s="215">
        <v>1</v>
      </c>
      <c r="Q34" s="215">
        <v>0</v>
      </c>
      <c r="R34" s="215">
        <v>0</v>
      </c>
      <c r="S34" s="198">
        <v>0</v>
      </c>
      <c r="T34" s="198">
        <f t="shared" si="23"/>
        <v>0</v>
      </c>
      <c r="U34" s="218">
        <v>0</v>
      </c>
      <c r="V34" s="219">
        <v>2</v>
      </c>
      <c r="W34" s="198">
        <v>0</v>
      </c>
      <c r="X34" s="215">
        <v>1</v>
      </c>
      <c r="Y34" s="198">
        <v>1</v>
      </c>
      <c r="Z34" s="198"/>
      <c r="AA34" s="198"/>
      <c r="AB34" s="198"/>
      <c r="AC34" s="198"/>
      <c r="AD34" s="198"/>
      <c r="AE34" s="198"/>
      <c r="AF34" s="198"/>
      <c r="AG34" s="89"/>
      <c r="AH34" s="89"/>
      <c r="AI34" s="89"/>
      <c r="AJ34" s="89"/>
      <c r="AK34" s="89"/>
      <c r="AL34" s="89"/>
      <c r="AM34" s="89"/>
      <c r="AN34" s="89"/>
      <c r="AO34" s="89"/>
      <c r="AP34" s="89"/>
      <c r="AQ34" s="89"/>
      <c r="AR34" s="89"/>
      <c r="AS34" s="89"/>
      <c r="AT34" s="159"/>
      <c r="AU34" s="161">
        <f t="shared" si="21"/>
        <v>15</v>
      </c>
      <c r="AV34" s="127">
        <f t="shared" si="14"/>
        <v>0.65217391304347827</v>
      </c>
      <c r="AW34" s="128">
        <f t="shared" si="15"/>
        <v>11</v>
      </c>
      <c r="AX34" s="153">
        <f t="shared" si="16"/>
        <v>0.73333333333333328</v>
      </c>
      <c r="AY34" s="128">
        <f t="shared" si="17"/>
        <v>4</v>
      </c>
      <c r="AZ34" s="153">
        <f t="shared" si="18"/>
        <v>0.5714285714285714</v>
      </c>
      <c r="BA34" s="129" t="str">
        <f t="shared" si="19"/>
        <v>ПОВЫШЕННЫЙ</v>
      </c>
      <c r="BB34" s="285"/>
      <c r="BC34" s="291" t="str">
        <f t="shared" si="22"/>
        <v>Л.Г. Петерсон</v>
      </c>
      <c r="BD34" s="296">
        <f t="shared" si="20"/>
        <v>31</v>
      </c>
      <c r="BE34" s="291" t="str">
        <f t="shared" si="20"/>
        <v>Соответствие занимаемой должности</v>
      </c>
      <c r="BF34" s="296">
        <f t="shared" si="20"/>
        <v>10</v>
      </c>
      <c r="BG34" s="224"/>
      <c r="BH34" s="224"/>
      <c r="BI34" s="224"/>
      <c r="BJ34" s="224"/>
      <c r="BK34" s="224"/>
      <c r="BL34" s="224"/>
      <c r="BM34" s="224"/>
      <c r="BN34" s="224"/>
      <c r="BO34" s="224"/>
      <c r="BP34" s="224"/>
      <c r="BQ34" s="224"/>
      <c r="BR34" s="224"/>
      <c r="BS34" s="224"/>
      <c r="BT34" s="224"/>
      <c r="BU34" s="224"/>
      <c r="BV34" s="224"/>
      <c r="BW34" s="224"/>
      <c r="BX34" s="224"/>
      <c r="BY34" s="224"/>
      <c r="BZ34" s="224"/>
      <c r="CA34" s="224"/>
      <c r="CB34" s="224"/>
      <c r="CC34" s="224"/>
      <c r="CD34" s="224"/>
      <c r="CE34" s="224"/>
    </row>
    <row r="35" spans="1:83" ht="12.75" customHeight="1" thickBot="1">
      <c r="A35" s="133">
        <f>IF('СПИСОК КЛАССА'!I35&gt;0,1,0)</f>
        <v>1</v>
      </c>
      <c r="B35" s="87">
        <v>11</v>
      </c>
      <c r="C35" s="88">
        <f>IF(NOT(ISBLANK('СПИСОК КЛАССА'!C35)),'СПИСОК КЛАССА'!C35,"")</f>
        <v>11</v>
      </c>
      <c r="D35" s="130" t="str">
        <f>IF(NOT(ISBLANK('СПИСОК КЛАССА'!D35)),IF($A35=1,'СПИСОК КЛАССА'!D35, "УЧЕНИК НЕ ВЫПОЛНЯЛ РАБОТУ"),"")</f>
        <v/>
      </c>
      <c r="E35" s="147">
        <f>IF($C35&lt;&gt;"",'СПИСОК КЛАССА'!I35,"")</f>
        <v>1</v>
      </c>
      <c r="F35" s="215">
        <v>1</v>
      </c>
      <c r="G35" s="215">
        <v>1</v>
      </c>
      <c r="H35" s="215">
        <v>1</v>
      </c>
      <c r="I35" s="215">
        <v>1</v>
      </c>
      <c r="J35" s="215">
        <v>1</v>
      </c>
      <c r="K35" s="215">
        <v>0</v>
      </c>
      <c r="L35" s="215">
        <v>1</v>
      </c>
      <c r="M35" s="215">
        <v>1</v>
      </c>
      <c r="N35" s="215">
        <v>1</v>
      </c>
      <c r="O35" s="215" t="s">
        <v>36</v>
      </c>
      <c r="P35" s="215">
        <v>0</v>
      </c>
      <c r="Q35" s="215">
        <v>1</v>
      </c>
      <c r="R35" s="215">
        <v>0</v>
      </c>
      <c r="S35" s="198">
        <v>0</v>
      </c>
      <c r="T35" s="198">
        <f t="shared" si="23"/>
        <v>0</v>
      </c>
      <c r="U35" s="218">
        <v>0</v>
      </c>
      <c r="V35" s="219">
        <v>0</v>
      </c>
      <c r="W35" s="198">
        <v>1</v>
      </c>
      <c r="X35" s="215">
        <v>2</v>
      </c>
      <c r="Y35" s="198">
        <v>1</v>
      </c>
      <c r="Z35" s="198"/>
      <c r="AA35" s="198"/>
      <c r="AB35" s="198"/>
      <c r="AC35" s="198"/>
      <c r="AD35" s="198"/>
      <c r="AE35" s="198"/>
      <c r="AF35" s="198"/>
      <c r="AG35" s="89"/>
      <c r="AH35" s="89"/>
      <c r="AI35" s="89"/>
      <c r="AJ35" s="89"/>
      <c r="AK35" s="89"/>
      <c r="AL35" s="89"/>
      <c r="AM35" s="89"/>
      <c r="AN35" s="89"/>
      <c r="AO35" s="89"/>
      <c r="AP35" s="89"/>
      <c r="AQ35" s="89"/>
      <c r="AR35" s="89"/>
      <c r="AS35" s="89"/>
      <c r="AT35" s="159"/>
      <c r="AU35" s="161">
        <f t="shared" si="21"/>
        <v>13</v>
      </c>
      <c r="AV35" s="127">
        <f t="shared" si="14"/>
        <v>0.56521739130434778</v>
      </c>
      <c r="AW35" s="128">
        <f t="shared" si="15"/>
        <v>9</v>
      </c>
      <c r="AX35" s="153">
        <f t="shared" si="16"/>
        <v>0.6</v>
      </c>
      <c r="AY35" s="128">
        <f t="shared" si="17"/>
        <v>4</v>
      </c>
      <c r="AZ35" s="153">
        <f t="shared" si="18"/>
        <v>0.5714285714285714</v>
      </c>
      <c r="BA35" s="129" t="str">
        <f t="shared" si="19"/>
        <v>ПОНИЖЕННЫЙ</v>
      </c>
      <c r="BB35" s="285"/>
      <c r="BC35" s="291" t="str">
        <f t="shared" si="22"/>
        <v>Л.Г. Петерсон</v>
      </c>
      <c r="BD35" s="296">
        <f t="shared" si="20"/>
        <v>31</v>
      </c>
      <c r="BE35" s="291" t="str">
        <f t="shared" si="20"/>
        <v>Соответствие занимаемой должности</v>
      </c>
      <c r="BF35" s="296">
        <f t="shared" si="20"/>
        <v>10</v>
      </c>
      <c r="BG35" s="224"/>
      <c r="BH35" s="224"/>
      <c r="BI35" s="224"/>
      <c r="BJ35" s="224"/>
      <c r="BK35" s="224"/>
      <c r="BL35" s="224"/>
      <c r="BM35" s="224"/>
      <c r="BN35" s="224"/>
      <c r="BO35" s="224"/>
      <c r="BP35" s="224"/>
      <c r="BQ35" s="224"/>
      <c r="BR35" s="224"/>
      <c r="BS35" s="224"/>
      <c r="BT35" s="224"/>
      <c r="BU35" s="224"/>
      <c r="BV35" s="224"/>
      <c r="BW35" s="224"/>
      <c r="BX35" s="224"/>
      <c r="BY35" s="224"/>
      <c r="BZ35" s="224"/>
      <c r="CA35" s="224"/>
      <c r="CB35" s="224"/>
      <c r="CC35" s="224"/>
      <c r="CD35" s="224"/>
      <c r="CE35" s="224"/>
    </row>
    <row r="36" spans="1:83" ht="12.75" customHeight="1" thickBot="1">
      <c r="A36" s="133">
        <f>IF('СПИСОК КЛАССА'!I36&gt;0,1,0)</f>
        <v>1</v>
      </c>
      <c r="B36" s="87">
        <v>12</v>
      </c>
      <c r="C36" s="88">
        <f>IF(NOT(ISBLANK('СПИСОК КЛАССА'!C36)),'СПИСОК КЛАССА'!C36,"")</f>
        <v>12</v>
      </c>
      <c r="D36" s="130" t="str">
        <f>IF(NOT(ISBLANK('СПИСОК КЛАССА'!D36)),IF($A36=1,'СПИСОК КЛАССА'!D36, "УЧЕНИК НЕ ВЫПОЛНЯЛ РАБОТУ"),"")</f>
        <v/>
      </c>
      <c r="E36" s="147">
        <f>IF($C36&lt;&gt;"",'СПИСОК КЛАССА'!I36,"")</f>
        <v>1</v>
      </c>
      <c r="F36" s="215">
        <v>1</v>
      </c>
      <c r="G36" s="215">
        <v>1</v>
      </c>
      <c r="H36" s="215">
        <v>1</v>
      </c>
      <c r="I36" s="215">
        <v>0</v>
      </c>
      <c r="J36" s="215">
        <v>1</v>
      </c>
      <c r="K36" s="215">
        <v>0</v>
      </c>
      <c r="L36" s="215" t="s">
        <v>36</v>
      </c>
      <c r="M36" s="215">
        <v>0</v>
      </c>
      <c r="N36" s="215">
        <v>1</v>
      </c>
      <c r="O36" s="215" t="s">
        <v>36</v>
      </c>
      <c r="P36" s="215">
        <v>0</v>
      </c>
      <c r="Q36" s="215" t="s">
        <v>36</v>
      </c>
      <c r="R36" s="215">
        <v>1</v>
      </c>
      <c r="S36" s="198">
        <v>1</v>
      </c>
      <c r="T36" s="198">
        <f t="shared" si="23"/>
        <v>1</v>
      </c>
      <c r="U36" s="218">
        <v>1</v>
      </c>
      <c r="V36" s="219">
        <v>2</v>
      </c>
      <c r="W36" s="198">
        <v>0</v>
      </c>
      <c r="X36" s="215" t="s">
        <v>36</v>
      </c>
      <c r="Y36" s="198">
        <v>1</v>
      </c>
      <c r="Z36" s="198"/>
      <c r="AA36" s="198"/>
      <c r="AB36" s="198"/>
      <c r="AC36" s="198"/>
      <c r="AD36" s="198"/>
      <c r="AE36" s="198"/>
      <c r="AF36" s="198"/>
      <c r="AG36" s="89"/>
      <c r="AH36" s="89"/>
      <c r="AI36" s="89"/>
      <c r="AJ36" s="89"/>
      <c r="AK36" s="89"/>
      <c r="AL36" s="89"/>
      <c r="AM36" s="89"/>
      <c r="AN36" s="89"/>
      <c r="AO36" s="89"/>
      <c r="AP36" s="89"/>
      <c r="AQ36" s="89"/>
      <c r="AR36" s="89"/>
      <c r="AS36" s="89"/>
      <c r="AT36" s="159"/>
      <c r="AU36" s="161">
        <f t="shared" si="21"/>
        <v>11</v>
      </c>
      <c r="AV36" s="127">
        <f t="shared" si="14"/>
        <v>0.47826086956521741</v>
      </c>
      <c r="AW36" s="128">
        <f t="shared" si="15"/>
        <v>8</v>
      </c>
      <c r="AX36" s="153">
        <f t="shared" si="16"/>
        <v>0.53333333333333333</v>
      </c>
      <c r="AY36" s="128">
        <f t="shared" si="17"/>
        <v>3</v>
      </c>
      <c r="AZ36" s="153">
        <f t="shared" si="18"/>
        <v>0.42857142857142855</v>
      </c>
      <c r="BA36" s="129" t="str">
        <f t="shared" si="19"/>
        <v>НИЗКИЙ</v>
      </c>
      <c r="BB36" s="285"/>
      <c r="BC36" s="291" t="str">
        <f t="shared" si="22"/>
        <v>Л.Г. Петерсон</v>
      </c>
      <c r="BD36" s="296">
        <f t="shared" si="20"/>
        <v>31</v>
      </c>
      <c r="BE36" s="291" t="str">
        <f t="shared" si="20"/>
        <v>Соответствие занимаемой должности</v>
      </c>
      <c r="BF36" s="296">
        <f t="shared" si="20"/>
        <v>10</v>
      </c>
      <c r="BG36" s="224"/>
      <c r="BH36" s="224"/>
      <c r="BI36" s="224"/>
      <c r="BJ36" s="224"/>
      <c r="BK36" s="224"/>
      <c r="BL36" s="224"/>
      <c r="BM36" s="224"/>
      <c r="BN36" s="224"/>
      <c r="BO36" s="224"/>
      <c r="BP36" s="224"/>
      <c r="BQ36" s="224"/>
      <c r="BR36" s="224"/>
      <c r="BS36" s="224"/>
      <c r="BT36" s="224"/>
      <c r="BU36" s="224"/>
      <c r="BV36" s="224"/>
      <c r="BW36" s="224"/>
      <c r="BX36" s="224"/>
      <c r="BY36" s="224"/>
      <c r="BZ36" s="224"/>
      <c r="CA36" s="224"/>
      <c r="CB36" s="224"/>
      <c r="CC36" s="224"/>
      <c r="CD36" s="224"/>
      <c r="CE36" s="224"/>
    </row>
    <row r="37" spans="1:83" ht="12.75" customHeight="1" thickBot="1">
      <c r="A37" s="133">
        <f>IF('СПИСОК КЛАССА'!I37&gt;0,1,0)</f>
        <v>1</v>
      </c>
      <c r="B37" s="87">
        <v>13</v>
      </c>
      <c r="C37" s="88">
        <f>IF(NOT(ISBLANK('СПИСОК КЛАССА'!C37)),'СПИСОК КЛАССА'!C37,"")</f>
        <v>13</v>
      </c>
      <c r="D37" s="130" t="str">
        <f>IF(NOT(ISBLANK('СПИСОК КЛАССА'!D37)),IF($A37=1,'СПИСОК КЛАССА'!D37, "УЧЕНИК НЕ ВЫПОЛНЯЛ РАБОТУ"),"")</f>
        <v/>
      </c>
      <c r="E37" s="147">
        <f>IF($C37&lt;&gt;"",'СПИСОК КЛАССА'!I37,"")</f>
        <v>2</v>
      </c>
      <c r="F37" s="215">
        <v>1</v>
      </c>
      <c r="G37" s="215">
        <v>1</v>
      </c>
      <c r="H37" s="215">
        <v>1</v>
      </c>
      <c r="I37" s="215">
        <v>1</v>
      </c>
      <c r="J37" s="215">
        <v>1</v>
      </c>
      <c r="K37" s="215">
        <v>1</v>
      </c>
      <c r="L37" s="215">
        <v>1</v>
      </c>
      <c r="M37" s="215">
        <v>0</v>
      </c>
      <c r="N37" s="215">
        <v>1</v>
      </c>
      <c r="O37" s="215">
        <v>1</v>
      </c>
      <c r="P37" s="215">
        <v>1</v>
      </c>
      <c r="Q37" s="215">
        <v>1</v>
      </c>
      <c r="R37" s="215">
        <v>1</v>
      </c>
      <c r="S37" s="198">
        <v>2</v>
      </c>
      <c r="T37" s="198">
        <f t="shared" si="23"/>
        <v>1</v>
      </c>
      <c r="U37" s="218">
        <v>1</v>
      </c>
      <c r="V37" s="219">
        <v>2</v>
      </c>
      <c r="W37" s="198">
        <v>2</v>
      </c>
      <c r="X37" s="215">
        <v>2</v>
      </c>
      <c r="Y37" s="198">
        <v>1</v>
      </c>
      <c r="Z37" s="198"/>
      <c r="AA37" s="198"/>
      <c r="AB37" s="198"/>
      <c r="AC37" s="198"/>
      <c r="AD37" s="198"/>
      <c r="AE37" s="198"/>
      <c r="AF37" s="198"/>
      <c r="AG37" s="89"/>
      <c r="AH37" s="89"/>
      <c r="AI37" s="89"/>
      <c r="AJ37" s="89"/>
      <c r="AK37" s="89"/>
      <c r="AL37" s="89"/>
      <c r="AM37" s="89"/>
      <c r="AN37" s="89"/>
      <c r="AO37" s="89"/>
      <c r="AP37" s="89"/>
      <c r="AQ37" s="89"/>
      <c r="AR37" s="89"/>
      <c r="AS37" s="89"/>
      <c r="AT37" s="159"/>
      <c r="AU37" s="161">
        <f t="shared" si="21"/>
        <v>22</v>
      </c>
      <c r="AV37" s="127">
        <f t="shared" si="14"/>
        <v>0.95652173913043481</v>
      </c>
      <c r="AW37" s="128">
        <f t="shared" si="15"/>
        <v>14</v>
      </c>
      <c r="AX37" s="153">
        <f t="shared" si="16"/>
        <v>0.93333333333333335</v>
      </c>
      <c r="AY37" s="128">
        <f t="shared" si="17"/>
        <v>7</v>
      </c>
      <c r="AZ37" s="153">
        <f t="shared" si="18"/>
        <v>1</v>
      </c>
      <c r="BA37" s="129" t="str">
        <f t="shared" si="19"/>
        <v>ВЫСОКИЙ</v>
      </c>
      <c r="BB37" s="285"/>
      <c r="BC37" s="291" t="str">
        <f t="shared" si="22"/>
        <v>Л.Г. Петерсон</v>
      </c>
      <c r="BD37" s="296">
        <f t="shared" si="20"/>
        <v>31</v>
      </c>
      <c r="BE37" s="291" t="str">
        <f t="shared" si="20"/>
        <v>Соответствие занимаемой должности</v>
      </c>
      <c r="BF37" s="296">
        <f t="shared" si="20"/>
        <v>10</v>
      </c>
      <c r="BG37" s="224"/>
      <c r="BH37" s="224"/>
      <c r="BI37" s="224"/>
      <c r="BJ37" s="224"/>
      <c r="BK37" s="224"/>
      <c r="BL37" s="224"/>
      <c r="BM37" s="224"/>
      <c r="BN37" s="224"/>
      <c r="BO37" s="224"/>
      <c r="BP37" s="224"/>
      <c r="BQ37" s="224"/>
      <c r="BR37" s="224"/>
      <c r="BS37" s="224"/>
      <c r="BT37" s="224"/>
      <c r="BU37" s="224"/>
      <c r="BV37" s="224"/>
      <c r="BW37" s="224"/>
      <c r="BX37" s="224"/>
      <c r="BY37" s="224"/>
      <c r="BZ37" s="224"/>
      <c r="CA37" s="224"/>
      <c r="CB37" s="224"/>
      <c r="CC37" s="224"/>
      <c r="CD37" s="224"/>
      <c r="CE37" s="224"/>
    </row>
    <row r="38" spans="1:83" ht="12.75" customHeight="1" thickBot="1">
      <c r="A38" s="133">
        <f>IF('СПИСОК КЛАССА'!I38&gt;0,1,0)</f>
        <v>1</v>
      </c>
      <c r="B38" s="87">
        <v>14</v>
      </c>
      <c r="C38" s="88">
        <f>IF(NOT(ISBLANK('СПИСОК КЛАССА'!C38)),'СПИСОК КЛАССА'!C38,"")</f>
        <v>14</v>
      </c>
      <c r="D38" s="130" t="str">
        <f>IF(NOT(ISBLANK('СПИСОК КЛАССА'!D38)),IF($A38=1,'СПИСОК КЛАССА'!D38, "УЧЕНИК НЕ ВЫПОЛНЯЛ РАБОТУ"),"")</f>
        <v/>
      </c>
      <c r="E38" s="147">
        <f>IF($C38&lt;&gt;"",'СПИСОК КЛАССА'!I38,"")</f>
        <v>1</v>
      </c>
      <c r="F38" s="215">
        <v>1</v>
      </c>
      <c r="G38" s="215">
        <v>1</v>
      </c>
      <c r="H38" s="215">
        <v>1</v>
      </c>
      <c r="I38" s="215">
        <v>1</v>
      </c>
      <c r="J38" s="215">
        <v>1</v>
      </c>
      <c r="K38" s="215">
        <v>1</v>
      </c>
      <c r="L38" s="215">
        <v>1</v>
      </c>
      <c r="M38" s="215">
        <v>1</v>
      </c>
      <c r="N38" s="215">
        <v>1</v>
      </c>
      <c r="O38" s="215">
        <v>1</v>
      </c>
      <c r="P38" s="215">
        <v>1</v>
      </c>
      <c r="Q38" s="215">
        <v>1</v>
      </c>
      <c r="R38" s="215">
        <v>1</v>
      </c>
      <c r="S38" s="198">
        <v>2</v>
      </c>
      <c r="T38" s="198">
        <f t="shared" si="23"/>
        <v>1</v>
      </c>
      <c r="U38" s="218">
        <v>1</v>
      </c>
      <c r="V38" s="219">
        <v>2</v>
      </c>
      <c r="W38" s="198">
        <v>2</v>
      </c>
      <c r="X38" s="215">
        <v>2</v>
      </c>
      <c r="Y38" s="198">
        <v>1</v>
      </c>
      <c r="Z38" s="198"/>
      <c r="AA38" s="198"/>
      <c r="AB38" s="198"/>
      <c r="AC38" s="198"/>
      <c r="AD38" s="198"/>
      <c r="AE38" s="198"/>
      <c r="AF38" s="198"/>
      <c r="AG38" s="89"/>
      <c r="AH38" s="89"/>
      <c r="AI38" s="89"/>
      <c r="AJ38" s="89"/>
      <c r="AK38" s="89"/>
      <c r="AL38" s="89"/>
      <c r="AM38" s="89"/>
      <c r="AN38" s="89"/>
      <c r="AO38" s="89"/>
      <c r="AP38" s="89"/>
      <c r="AQ38" s="89"/>
      <c r="AR38" s="89"/>
      <c r="AS38" s="89"/>
      <c r="AT38" s="159"/>
      <c r="AU38" s="161">
        <f t="shared" si="21"/>
        <v>23</v>
      </c>
      <c r="AV38" s="127">
        <f t="shared" si="14"/>
        <v>1</v>
      </c>
      <c r="AW38" s="128">
        <f t="shared" si="15"/>
        <v>15</v>
      </c>
      <c r="AX38" s="153">
        <f t="shared" si="16"/>
        <v>1</v>
      </c>
      <c r="AY38" s="128">
        <f t="shared" si="17"/>
        <v>7</v>
      </c>
      <c r="AZ38" s="153">
        <f t="shared" si="18"/>
        <v>1</v>
      </c>
      <c r="BA38" s="129" t="str">
        <f t="shared" si="19"/>
        <v>ВЫСОКИЙ</v>
      </c>
      <c r="BB38" s="285"/>
      <c r="BC38" s="291" t="str">
        <f t="shared" si="22"/>
        <v>Л.Г. Петерсон</v>
      </c>
      <c r="BD38" s="296">
        <f t="shared" si="20"/>
        <v>31</v>
      </c>
      <c r="BE38" s="291" t="str">
        <f t="shared" si="20"/>
        <v>Соответствие занимаемой должности</v>
      </c>
      <c r="BF38" s="296">
        <f t="shared" si="20"/>
        <v>10</v>
      </c>
      <c r="BG38" s="224"/>
      <c r="BH38" s="224"/>
      <c r="BI38" s="224"/>
      <c r="BJ38" s="224"/>
      <c r="BK38" s="224"/>
      <c r="BL38" s="224"/>
      <c r="BM38" s="224"/>
      <c r="BN38" s="224"/>
      <c r="BO38" s="224"/>
      <c r="BP38" s="224"/>
      <c r="BQ38" s="224"/>
      <c r="BR38" s="224"/>
      <c r="BS38" s="224"/>
      <c r="BT38" s="224"/>
      <c r="BU38" s="224"/>
      <c r="BV38" s="224"/>
      <c r="BW38" s="224"/>
      <c r="BX38" s="224"/>
      <c r="BY38" s="224"/>
      <c r="BZ38" s="224"/>
      <c r="CA38" s="224"/>
      <c r="CB38" s="224"/>
      <c r="CC38" s="224"/>
      <c r="CD38" s="224"/>
      <c r="CE38" s="224"/>
    </row>
    <row r="39" spans="1:83" ht="12.75" customHeight="1" thickBot="1">
      <c r="A39" s="133">
        <f>IF('СПИСОК КЛАССА'!I39&gt;0,1,0)</f>
        <v>1</v>
      </c>
      <c r="B39" s="87">
        <v>15</v>
      </c>
      <c r="C39" s="88">
        <f>IF(NOT(ISBLANK('СПИСОК КЛАССА'!C39)),'СПИСОК КЛАССА'!C39,"")</f>
        <v>15</v>
      </c>
      <c r="D39" s="130" t="str">
        <f>IF(NOT(ISBLANK('СПИСОК КЛАССА'!D39)),IF($A39=1,'СПИСОК КЛАССА'!D39, "УЧЕНИК НЕ ВЫПОЛНЯЛ РАБОТУ"),"")</f>
        <v/>
      </c>
      <c r="E39" s="147">
        <f>IF($C39&lt;&gt;"",'СПИСОК КЛАССА'!I39,"")</f>
        <v>2</v>
      </c>
      <c r="F39" s="215">
        <v>1</v>
      </c>
      <c r="G39" s="215">
        <v>1</v>
      </c>
      <c r="H39" s="215">
        <v>0</v>
      </c>
      <c r="I39" s="215">
        <v>0</v>
      </c>
      <c r="J39" s="215">
        <v>1</v>
      </c>
      <c r="K39" s="215">
        <v>0</v>
      </c>
      <c r="L39" s="215">
        <v>1</v>
      </c>
      <c r="M39" s="215">
        <v>1</v>
      </c>
      <c r="N39" s="215">
        <v>0</v>
      </c>
      <c r="O39" s="215">
        <v>1</v>
      </c>
      <c r="P39" s="215">
        <v>1</v>
      </c>
      <c r="Q39" s="215">
        <v>0</v>
      </c>
      <c r="R39" s="215">
        <v>1</v>
      </c>
      <c r="S39" s="198">
        <v>1</v>
      </c>
      <c r="T39" s="198">
        <f t="shared" si="23"/>
        <v>1</v>
      </c>
      <c r="U39" s="218">
        <v>0</v>
      </c>
      <c r="V39" s="219">
        <v>2</v>
      </c>
      <c r="W39" s="198">
        <v>2</v>
      </c>
      <c r="X39" s="215">
        <v>1</v>
      </c>
      <c r="Y39" s="198">
        <v>1</v>
      </c>
      <c r="Z39" s="198"/>
      <c r="AA39" s="198"/>
      <c r="AB39" s="198"/>
      <c r="AC39" s="198"/>
      <c r="AD39" s="198"/>
      <c r="AE39" s="198"/>
      <c r="AF39" s="198"/>
      <c r="AG39" s="89"/>
      <c r="AH39" s="89"/>
      <c r="AI39" s="89"/>
      <c r="AJ39" s="89"/>
      <c r="AK39" s="89"/>
      <c r="AL39" s="89"/>
      <c r="AM39" s="89"/>
      <c r="AN39" s="89"/>
      <c r="AO39" s="89"/>
      <c r="AP39" s="89"/>
      <c r="AQ39" s="89"/>
      <c r="AR39" s="89"/>
      <c r="AS39" s="89"/>
      <c r="AT39" s="159"/>
      <c r="AU39" s="161">
        <f t="shared" si="21"/>
        <v>15</v>
      </c>
      <c r="AV39" s="127">
        <f t="shared" si="14"/>
        <v>0.65217391304347827</v>
      </c>
      <c r="AW39" s="128">
        <f t="shared" si="15"/>
        <v>9</v>
      </c>
      <c r="AX39" s="153">
        <f t="shared" si="16"/>
        <v>0.6</v>
      </c>
      <c r="AY39" s="128">
        <f t="shared" si="17"/>
        <v>6</v>
      </c>
      <c r="AZ39" s="153">
        <f t="shared" si="18"/>
        <v>0.8571428571428571</v>
      </c>
      <c r="BA39" s="129" t="str">
        <f t="shared" si="19"/>
        <v>ПОНИЖЕННЫЙ</v>
      </c>
      <c r="BB39" s="285"/>
      <c r="BC39" s="291" t="str">
        <f t="shared" si="22"/>
        <v>Л.Г. Петерсон</v>
      </c>
      <c r="BD39" s="296">
        <f t="shared" si="20"/>
        <v>31</v>
      </c>
      <c r="BE39" s="291" t="str">
        <f t="shared" si="20"/>
        <v>Соответствие занимаемой должности</v>
      </c>
      <c r="BF39" s="296">
        <f t="shared" si="20"/>
        <v>10</v>
      </c>
      <c r="BG39" s="224"/>
      <c r="BH39" s="224"/>
      <c r="BI39" s="224"/>
      <c r="BJ39" s="224"/>
      <c r="BK39" s="224"/>
      <c r="BL39" s="224"/>
      <c r="BM39" s="224"/>
      <c r="BN39" s="224"/>
      <c r="BO39" s="224"/>
      <c r="BP39" s="224"/>
      <c r="BQ39" s="224"/>
      <c r="BR39" s="224"/>
      <c r="BS39" s="224"/>
      <c r="BT39" s="224"/>
      <c r="BU39" s="224"/>
      <c r="BV39" s="224"/>
      <c r="BW39" s="224"/>
      <c r="BX39" s="224"/>
      <c r="BY39" s="224"/>
      <c r="BZ39" s="224"/>
      <c r="CA39" s="224"/>
      <c r="CB39" s="224"/>
      <c r="CC39" s="224"/>
      <c r="CD39" s="224"/>
      <c r="CE39" s="224"/>
    </row>
    <row r="40" spans="1:83" ht="12.75" customHeight="1" thickBot="1">
      <c r="A40" s="133">
        <f>IF('СПИСОК КЛАССА'!I40&gt;0,1,0)</f>
        <v>1</v>
      </c>
      <c r="B40" s="87">
        <v>16</v>
      </c>
      <c r="C40" s="88">
        <f>IF(NOT(ISBLANK('СПИСОК КЛАССА'!C40)),'СПИСОК КЛАССА'!C40,"")</f>
        <v>16</v>
      </c>
      <c r="D40" s="130" t="str">
        <f>IF(NOT(ISBLANK('СПИСОК КЛАССА'!D40)),IF($A40=1,'СПИСОК КЛАССА'!D40, "УЧЕНИК НЕ ВЫПОЛНЯЛ РАБОТУ"),"")</f>
        <v/>
      </c>
      <c r="E40" s="147">
        <f>IF($C40&lt;&gt;"",'СПИСОК КЛАССА'!I40,"")</f>
        <v>1</v>
      </c>
      <c r="F40" s="215">
        <v>1</v>
      </c>
      <c r="G40" s="215">
        <v>1</v>
      </c>
      <c r="H40" s="215">
        <v>1</v>
      </c>
      <c r="I40" s="215">
        <v>1</v>
      </c>
      <c r="J40" s="215">
        <v>0</v>
      </c>
      <c r="K40" s="215">
        <v>1</v>
      </c>
      <c r="L40" s="215" t="s">
        <v>36</v>
      </c>
      <c r="M40" s="215">
        <v>0</v>
      </c>
      <c r="N40" s="215" t="s">
        <v>36</v>
      </c>
      <c r="O40" s="215" t="s">
        <v>36</v>
      </c>
      <c r="P40" s="215">
        <v>1</v>
      </c>
      <c r="Q40" s="215" t="s">
        <v>36</v>
      </c>
      <c r="R40" s="215" t="s">
        <v>36</v>
      </c>
      <c r="S40" s="198">
        <v>0</v>
      </c>
      <c r="T40" s="198">
        <f t="shared" si="23"/>
        <v>0</v>
      </c>
      <c r="U40" s="218" t="s">
        <v>36</v>
      </c>
      <c r="V40" s="219">
        <v>2</v>
      </c>
      <c r="W40" s="198">
        <v>1</v>
      </c>
      <c r="X40" s="215">
        <v>2</v>
      </c>
      <c r="Y40" s="198">
        <v>1</v>
      </c>
      <c r="Z40" s="198"/>
      <c r="AA40" s="198"/>
      <c r="AB40" s="198"/>
      <c r="AC40" s="198"/>
      <c r="AD40" s="198"/>
      <c r="AE40" s="198"/>
      <c r="AF40" s="198"/>
      <c r="AG40" s="89"/>
      <c r="AH40" s="89"/>
      <c r="AI40" s="89"/>
      <c r="AJ40" s="89"/>
      <c r="AK40" s="89"/>
      <c r="AL40" s="89"/>
      <c r="AM40" s="89"/>
      <c r="AN40" s="89"/>
      <c r="AO40" s="89"/>
      <c r="AP40" s="89"/>
      <c r="AQ40" s="89"/>
      <c r="AR40" s="89"/>
      <c r="AS40" s="89"/>
      <c r="AT40" s="159"/>
      <c r="AU40" s="161">
        <f t="shared" si="21"/>
        <v>12</v>
      </c>
      <c r="AV40" s="127">
        <f t="shared" si="14"/>
        <v>0.52173913043478259</v>
      </c>
      <c r="AW40" s="128">
        <f t="shared" si="15"/>
        <v>6</v>
      </c>
      <c r="AX40" s="153">
        <f t="shared" si="16"/>
        <v>0.4</v>
      </c>
      <c r="AY40" s="128">
        <f t="shared" si="17"/>
        <v>6</v>
      </c>
      <c r="AZ40" s="153">
        <f t="shared" si="18"/>
        <v>0.8571428571428571</v>
      </c>
      <c r="BA40" s="129" t="str">
        <f t="shared" si="19"/>
        <v>ПОНИЖЕННЫЙ</v>
      </c>
      <c r="BB40" s="285"/>
      <c r="BC40" s="291" t="str">
        <f t="shared" si="22"/>
        <v>Л.Г. Петерсон</v>
      </c>
      <c r="BD40" s="296">
        <f t="shared" si="20"/>
        <v>31</v>
      </c>
      <c r="BE40" s="291" t="str">
        <f t="shared" si="20"/>
        <v>Соответствие занимаемой должности</v>
      </c>
      <c r="BF40" s="296">
        <f t="shared" si="20"/>
        <v>10</v>
      </c>
      <c r="BG40" s="224"/>
      <c r="BH40" s="224"/>
      <c r="BI40" s="224"/>
      <c r="BJ40" s="224"/>
      <c r="BK40" s="224"/>
      <c r="BL40" s="224"/>
      <c r="BM40" s="224"/>
      <c r="BN40" s="224"/>
      <c r="BO40" s="224"/>
      <c r="BP40" s="224"/>
      <c r="BQ40" s="224"/>
      <c r="BR40" s="224"/>
      <c r="BS40" s="224"/>
      <c r="BT40" s="224"/>
      <c r="BU40" s="224"/>
      <c r="BV40" s="224"/>
      <c r="BW40" s="224"/>
      <c r="BX40" s="224"/>
      <c r="BY40" s="224"/>
      <c r="BZ40" s="224"/>
      <c r="CA40" s="224"/>
      <c r="CB40" s="224"/>
      <c r="CC40" s="224"/>
      <c r="CD40" s="224"/>
      <c r="CE40" s="224"/>
    </row>
    <row r="41" spans="1:83" ht="12.75" customHeight="1" thickBot="1">
      <c r="A41" s="133">
        <f>IF('СПИСОК КЛАССА'!I41&gt;0,1,0)</f>
        <v>1</v>
      </c>
      <c r="B41" s="87">
        <v>17</v>
      </c>
      <c r="C41" s="88">
        <f>IF(NOT(ISBLANK('СПИСОК КЛАССА'!C41)),'СПИСОК КЛАССА'!C41,"")</f>
        <v>17</v>
      </c>
      <c r="D41" s="130" t="str">
        <f>IF(NOT(ISBLANK('СПИСОК КЛАССА'!D41)),IF($A41=1,'СПИСОК КЛАССА'!D41, "УЧЕНИК НЕ ВЫПОЛНЯЛ РАБОТУ"),"")</f>
        <v/>
      </c>
      <c r="E41" s="147">
        <f>IF($C41&lt;&gt;"",'СПИСОК КЛАССА'!I41,"")</f>
        <v>2</v>
      </c>
      <c r="F41" s="215">
        <v>1</v>
      </c>
      <c r="G41" s="215">
        <v>1</v>
      </c>
      <c r="H41" s="215">
        <v>0</v>
      </c>
      <c r="I41" s="215">
        <v>1</v>
      </c>
      <c r="J41" s="215">
        <v>1</v>
      </c>
      <c r="K41" s="215">
        <v>0</v>
      </c>
      <c r="L41" s="215">
        <v>0</v>
      </c>
      <c r="M41" s="215">
        <v>1</v>
      </c>
      <c r="N41" s="215">
        <v>1</v>
      </c>
      <c r="O41" s="215">
        <v>0</v>
      </c>
      <c r="P41" s="215">
        <v>0</v>
      </c>
      <c r="Q41" s="215">
        <v>0</v>
      </c>
      <c r="R41" s="215">
        <v>1</v>
      </c>
      <c r="S41" s="198">
        <v>2</v>
      </c>
      <c r="T41" s="198">
        <f t="shared" si="23"/>
        <v>1</v>
      </c>
      <c r="U41" s="218">
        <v>0</v>
      </c>
      <c r="V41" s="219">
        <v>0</v>
      </c>
      <c r="W41" s="198">
        <v>0</v>
      </c>
      <c r="X41" s="215">
        <v>0</v>
      </c>
      <c r="Y41" s="198">
        <v>0</v>
      </c>
      <c r="Z41" s="198"/>
      <c r="AA41" s="198"/>
      <c r="AB41" s="198"/>
      <c r="AC41" s="198"/>
      <c r="AD41" s="198"/>
      <c r="AE41" s="198"/>
      <c r="AF41" s="198"/>
      <c r="AG41" s="89"/>
      <c r="AH41" s="89"/>
      <c r="AI41" s="89"/>
      <c r="AJ41" s="89"/>
      <c r="AK41" s="89"/>
      <c r="AL41" s="89"/>
      <c r="AM41" s="89"/>
      <c r="AN41" s="89"/>
      <c r="AO41" s="89"/>
      <c r="AP41" s="89"/>
      <c r="AQ41" s="89"/>
      <c r="AR41" s="89"/>
      <c r="AS41" s="89"/>
      <c r="AT41" s="159"/>
      <c r="AU41" s="161">
        <f t="shared" si="21"/>
        <v>9</v>
      </c>
      <c r="AV41" s="127">
        <f t="shared" si="14"/>
        <v>0.39130434782608697</v>
      </c>
      <c r="AW41" s="128">
        <f t="shared" si="15"/>
        <v>8</v>
      </c>
      <c r="AX41" s="153">
        <f t="shared" si="16"/>
        <v>0.53333333333333333</v>
      </c>
      <c r="AY41" s="128">
        <f t="shared" si="17"/>
        <v>0</v>
      </c>
      <c r="AZ41" s="153">
        <f t="shared" si="18"/>
        <v>0</v>
      </c>
      <c r="BA41" s="129" t="str">
        <f t="shared" si="19"/>
        <v>НИЗКИЙ</v>
      </c>
      <c r="BB41" s="285"/>
      <c r="BC41" s="291" t="str">
        <f t="shared" si="22"/>
        <v>Л.Г. Петерсон</v>
      </c>
      <c r="BD41" s="296">
        <f t="shared" si="22"/>
        <v>31</v>
      </c>
      <c r="BE41" s="291" t="str">
        <f t="shared" si="22"/>
        <v>Соответствие занимаемой должности</v>
      </c>
      <c r="BF41" s="296">
        <f t="shared" si="22"/>
        <v>10</v>
      </c>
      <c r="BG41" s="224"/>
      <c r="BH41" s="224"/>
      <c r="BI41" s="224"/>
      <c r="BJ41" s="224"/>
      <c r="BK41" s="224"/>
      <c r="BL41" s="224"/>
      <c r="BM41" s="224"/>
      <c r="BN41" s="224"/>
      <c r="BO41" s="224"/>
      <c r="BP41" s="224"/>
      <c r="BQ41" s="224"/>
      <c r="BR41" s="224"/>
      <c r="BS41" s="224"/>
      <c r="BT41" s="224"/>
      <c r="BU41" s="224"/>
      <c r="BV41" s="224"/>
      <c r="BW41" s="224"/>
      <c r="BX41" s="224"/>
      <c r="BY41" s="224"/>
      <c r="BZ41" s="224"/>
      <c r="CA41" s="224"/>
      <c r="CB41" s="224"/>
      <c r="CC41" s="224"/>
      <c r="CD41" s="224"/>
      <c r="CE41" s="224"/>
    </row>
    <row r="42" spans="1:83" ht="12.75" customHeight="1" thickBot="1">
      <c r="A42" s="133">
        <f>IF('СПИСОК КЛАССА'!I42&gt;0,1,0)</f>
        <v>1</v>
      </c>
      <c r="B42" s="87">
        <v>18</v>
      </c>
      <c r="C42" s="88">
        <f>IF(NOT(ISBLANK('СПИСОК КЛАССА'!C42)),'СПИСОК КЛАССА'!C42,"")</f>
        <v>18</v>
      </c>
      <c r="D42" s="130" t="str">
        <f>IF(NOT(ISBLANK('СПИСОК КЛАССА'!D42)),IF($A42=1,'СПИСОК КЛАССА'!D42, "УЧЕНИК НЕ ВЫПОЛНЯЛ РАБОТУ"),"")</f>
        <v/>
      </c>
      <c r="E42" s="147">
        <f>IF($C42&lt;&gt;"",'СПИСОК КЛАССА'!I42,"")</f>
        <v>2</v>
      </c>
      <c r="F42" s="215">
        <v>1</v>
      </c>
      <c r="G42" s="215">
        <v>1</v>
      </c>
      <c r="H42" s="215">
        <v>1</v>
      </c>
      <c r="I42" s="215">
        <v>1</v>
      </c>
      <c r="J42" s="215">
        <v>1</v>
      </c>
      <c r="K42" s="215">
        <v>0</v>
      </c>
      <c r="L42" s="215">
        <v>1</v>
      </c>
      <c r="M42" s="215">
        <v>1</v>
      </c>
      <c r="N42" s="215">
        <v>1</v>
      </c>
      <c r="O42" s="215">
        <v>1</v>
      </c>
      <c r="P42" s="215">
        <v>1</v>
      </c>
      <c r="Q42" s="215">
        <v>1</v>
      </c>
      <c r="R42" s="215">
        <v>1</v>
      </c>
      <c r="S42" s="198">
        <v>2</v>
      </c>
      <c r="T42" s="198">
        <f t="shared" si="23"/>
        <v>1</v>
      </c>
      <c r="U42" s="218" t="s">
        <v>36</v>
      </c>
      <c r="V42" s="219">
        <v>2</v>
      </c>
      <c r="W42" s="198">
        <v>2</v>
      </c>
      <c r="X42" s="215">
        <v>2</v>
      </c>
      <c r="Y42" s="198">
        <v>1</v>
      </c>
      <c r="Z42" s="198"/>
      <c r="AA42" s="198"/>
      <c r="AB42" s="198"/>
      <c r="AC42" s="198"/>
      <c r="AD42" s="198"/>
      <c r="AE42" s="198"/>
      <c r="AF42" s="198"/>
      <c r="AG42" s="89"/>
      <c r="AH42" s="89"/>
      <c r="AI42" s="89"/>
      <c r="AJ42" s="89"/>
      <c r="AK42" s="89"/>
      <c r="AL42" s="89"/>
      <c r="AM42" s="89"/>
      <c r="AN42" s="89"/>
      <c r="AO42" s="89"/>
      <c r="AP42" s="89"/>
      <c r="AQ42" s="89"/>
      <c r="AR42" s="89"/>
      <c r="AS42" s="89"/>
      <c r="AT42" s="159"/>
      <c r="AU42" s="161">
        <f t="shared" si="21"/>
        <v>21</v>
      </c>
      <c r="AV42" s="127">
        <f t="shared" si="14"/>
        <v>0.91304347826086951</v>
      </c>
      <c r="AW42" s="128">
        <f t="shared" si="15"/>
        <v>13</v>
      </c>
      <c r="AX42" s="153">
        <f t="shared" si="16"/>
        <v>0.8666666666666667</v>
      </c>
      <c r="AY42" s="128">
        <f t="shared" si="17"/>
        <v>7</v>
      </c>
      <c r="AZ42" s="153">
        <f t="shared" si="18"/>
        <v>1</v>
      </c>
      <c r="BA42" s="129" t="str">
        <f t="shared" si="19"/>
        <v>ВЫСОКИЙ</v>
      </c>
      <c r="BB42" s="285"/>
      <c r="BC42" s="291" t="str">
        <f t="shared" si="22"/>
        <v>Л.Г. Петерсон</v>
      </c>
      <c r="BD42" s="296">
        <f t="shared" si="22"/>
        <v>31</v>
      </c>
      <c r="BE42" s="291" t="str">
        <f t="shared" si="22"/>
        <v>Соответствие занимаемой должности</v>
      </c>
      <c r="BF42" s="296">
        <f t="shared" si="22"/>
        <v>10</v>
      </c>
      <c r="BG42" s="224"/>
      <c r="BH42" s="224"/>
      <c r="BI42" s="224"/>
      <c r="BJ42" s="224"/>
      <c r="BK42" s="224"/>
      <c r="BL42" s="224"/>
      <c r="BM42" s="224"/>
      <c r="BN42" s="224"/>
      <c r="BO42" s="224"/>
      <c r="BP42" s="224"/>
      <c r="BQ42" s="224"/>
      <c r="BR42" s="224"/>
      <c r="BS42" s="224"/>
      <c r="BT42" s="224"/>
      <c r="BU42" s="224"/>
      <c r="BV42" s="224"/>
      <c r="BW42" s="224"/>
      <c r="BX42" s="224"/>
      <c r="BY42" s="224"/>
      <c r="BZ42" s="224"/>
      <c r="CA42" s="224"/>
      <c r="CB42" s="224"/>
      <c r="CC42" s="224"/>
      <c r="CD42" s="224"/>
      <c r="CE42" s="224"/>
    </row>
    <row r="43" spans="1:83" ht="12.75" customHeight="1" thickBot="1">
      <c r="A43" s="133">
        <f>IF('СПИСОК КЛАССА'!I43&gt;0,1,0)</f>
        <v>1</v>
      </c>
      <c r="B43" s="87">
        <v>19</v>
      </c>
      <c r="C43" s="88">
        <f>IF(NOT(ISBLANK('СПИСОК КЛАССА'!C43)),'СПИСОК КЛАССА'!C43,"")</f>
        <v>19</v>
      </c>
      <c r="D43" s="130" t="str">
        <f>IF(NOT(ISBLANK('СПИСОК КЛАССА'!D43)),IF($A43=1,'СПИСОК КЛАССА'!D43, "УЧЕНИК НЕ ВЫПОЛНЯЛ РАБОТУ"),"")</f>
        <v/>
      </c>
      <c r="E43" s="147">
        <f>IF($C43&lt;&gt;"",'СПИСОК КЛАССА'!I43,"")</f>
        <v>2</v>
      </c>
      <c r="F43" s="215">
        <v>1</v>
      </c>
      <c r="G43" s="215">
        <v>1</v>
      </c>
      <c r="H43" s="215">
        <v>1</v>
      </c>
      <c r="I43" s="215">
        <v>1</v>
      </c>
      <c r="J43" s="215">
        <v>1</v>
      </c>
      <c r="K43" s="215">
        <v>1</v>
      </c>
      <c r="L43" s="215">
        <v>1</v>
      </c>
      <c r="M43" s="215">
        <v>1</v>
      </c>
      <c r="N43" s="215">
        <v>1</v>
      </c>
      <c r="O43" s="215">
        <v>1</v>
      </c>
      <c r="P43" s="215">
        <v>1</v>
      </c>
      <c r="Q43" s="215">
        <v>1</v>
      </c>
      <c r="R43" s="215">
        <v>1</v>
      </c>
      <c r="S43" s="198">
        <v>2</v>
      </c>
      <c r="T43" s="198">
        <f t="shared" si="23"/>
        <v>1</v>
      </c>
      <c r="U43" s="218">
        <v>1</v>
      </c>
      <c r="V43" s="219">
        <v>2</v>
      </c>
      <c r="W43" s="198">
        <v>1</v>
      </c>
      <c r="X43" s="215">
        <v>2</v>
      </c>
      <c r="Y43" s="198">
        <v>1</v>
      </c>
      <c r="Z43" s="198"/>
      <c r="AA43" s="198"/>
      <c r="AB43" s="198"/>
      <c r="AC43" s="198"/>
      <c r="AD43" s="198"/>
      <c r="AE43" s="198"/>
      <c r="AF43" s="198"/>
      <c r="AG43" s="89"/>
      <c r="AH43" s="89"/>
      <c r="AI43" s="89"/>
      <c r="AJ43" s="89"/>
      <c r="AK43" s="89"/>
      <c r="AL43" s="89"/>
      <c r="AM43" s="89"/>
      <c r="AN43" s="89"/>
      <c r="AO43" s="89"/>
      <c r="AP43" s="89"/>
      <c r="AQ43" s="89"/>
      <c r="AR43" s="89"/>
      <c r="AS43" s="89"/>
      <c r="AT43" s="159"/>
      <c r="AU43" s="161">
        <f t="shared" si="21"/>
        <v>22</v>
      </c>
      <c r="AV43" s="127">
        <f t="shared" si="14"/>
        <v>0.95652173913043481</v>
      </c>
      <c r="AW43" s="128">
        <f t="shared" si="15"/>
        <v>15</v>
      </c>
      <c r="AX43" s="153">
        <f t="shared" si="16"/>
        <v>1</v>
      </c>
      <c r="AY43" s="128">
        <f t="shared" si="17"/>
        <v>6</v>
      </c>
      <c r="AZ43" s="153">
        <f t="shared" si="18"/>
        <v>0.8571428571428571</v>
      </c>
      <c r="BA43" s="129" t="str">
        <f t="shared" si="19"/>
        <v>ВЫСОКИЙ</v>
      </c>
      <c r="BB43" s="285"/>
      <c r="BC43" s="291" t="str">
        <f t="shared" si="22"/>
        <v>Л.Г. Петерсон</v>
      </c>
      <c r="BD43" s="296">
        <f t="shared" si="22"/>
        <v>31</v>
      </c>
      <c r="BE43" s="291" t="str">
        <f t="shared" si="22"/>
        <v>Соответствие занимаемой должности</v>
      </c>
      <c r="BF43" s="296">
        <f t="shared" si="22"/>
        <v>10</v>
      </c>
      <c r="BG43" s="224"/>
      <c r="BH43" s="224"/>
      <c r="BI43" s="224"/>
      <c r="BJ43" s="224"/>
      <c r="BK43" s="224"/>
      <c r="BL43" s="224"/>
      <c r="BM43" s="224"/>
      <c r="BN43" s="224"/>
      <c r="BO43" s="224"/>
      <c r="BP43" s="224"/>
      <c r="BQ43" s="224"/>
      <c r="BR43" s="224"/>
      <c r="BS43" s="224"/>
      <c r="BT43" s="224"/>
      <c r="BU43" s="224"/>
      <c r="BV43" s="224"/>
      <c r="BW43" s="224"/>
      <c r="BX43" s="224"/>
      <c r="BY43" s="224"/>
      <c r="BZ43" s="224"/>
      <c r="CA43" s="224"/>
      <c r="CB43" s="224"/>
      <c r="CC43" s="224"/>
      <c r="CD43" s="224"/>
      <c r="CE43" s="224"/>
    </row>
    <row r="44" spans="1:83" ht="12.75" customHeight="1" thickBot="1">
      <c r="A44" s="133">
        <f>IF('СПИСОК КЛАССА'!I44&gt;0,1,0)</f>
        <v>1</v>
      </c>
      <c r="B44" s="87">
        <v>20</v>
      </c>
      <c r="C44" s="88">
        <f>IF(NOT(ISBLANK('СПИСОК КЛАССА'!C44)),'СПИСОК КЛАССА'!C44,"")</f>
        <v>20</v>
      </c>
      <c r="D44" s="130" t="str">
        <f>IF(NOT(ISBLANK('СПИСОК КЛАССА'!D44)),IF($A44=1,'СПИСОК КЛАССА'!D44, "УЧЕНИК НЕ ВЫПОЛНЯЛ РАБОТУ"),"")</f>
        <v/>
      </c>
      <c r="E44" s="147">
        <f>IF($C44&lt;&gt;"",'СПИСОК КЛАССА'!I44,"")</f>
        <v>2</v>
      </c>
      <c r="F44" s="215"/>
      <c r="G44" s="215"/>
      <c r="H44" s="215"/>
      <c r="I44" s="215"/>
      <c r="J44" s="215"/>
      <c r="K44" s="215"/>
      <c r="L44" s="215"/>
      <c r="M44" s="215"/>
      <c r="N44" s="215"/>
      <c r="O44" s="215"/>
      <c r="P44" s="215"/>
      <c r="Q44" s="215"/>
      <c r="R44" s="215"/>
      <c r="S44" s="198"/>
      <c r="T44" s="198">
        <f t="shared" si="23"/>
        <v>0</v>
      </c>
      <c r="U44" s="218"/>
      <c r="V44" s="219"/>
      <c r="W44" s="198"/>
      <c r="X44" s="215"/>
      <c r="Y44" s="198"/>
      <c r="Z44" s="198"/>
      <c r="AA44" s="198"/>
      <c r="AB44" s="198"/>
      <c r="AC44" s="198"/>
      <c r="AD44" s="198"/>
      <c r="AE44" s="198"/>
      <c r="AF44" s="198"/>
      <c r="AG44" s="89"/>
      <c r="AH44" s="89"/>
      <c r="AI44" s="89"/>
      <c r="AJ44" s="89"/>
      <c r="AK44" s="89"/>
      <c r="AL44" s="89"/>
      <c r="AM44" s="89"/>
      <c r="AN44" s="89"/>
      <c r="AO44" s="89"/>
      <c r="AP44" s="89"/>
      <c r="AQ44" s="89"/>
      <c r="AR44" s="89"/>
      <c r="AS44" s="89"/>
      <c r="AT44" s="159"/>
      <c r="AU44" s="161">
        <f t="shared" si="21"/>
        <v>0</v>
      </c>
      <c r="AV44" s="127">
        <f t="shared" si="14"/>
        <v>0</v>
      </c>
      <c r="AW44" s="128">
        <f t="shared" si="15"/>
        <v>0</v>
      </c>
      <c r="AX44" s="153">
        <f t="shared" si="16"/>
        <v>0</v>
      </c>
      <c r="AY44" s="128">
        <f t="shared" si="17"/>
        <v>0</v>
      </c>
      <c r="AZ44" s="153">
        <f t="shared" si="18"/>
        <v>0</v>
      </c>
      <c r="BA44" s="129" t="str">
        <f t="shared" si="19"/>
        <v>НИЗКИЙ</v>
      </c>
      <c r="BB44" s="285"/>
      <c r="BC44" s="291" t="str">
        <f t="shared" si="22"/>
        <v>Л.Г. Петерсон</v>
      </c>
      <c r="BD44" s="296">
        <f t="shared" si="22"/>
        <v>31</v>
      </c>
      <c r="BE44" s="291" t="str">
        <f t="shared" si="22"/>
        <v>Соответствие занимаемой должности</v>
      </c>
      <c r="BF44" s="296">
        <f t="shared" si="22"/>
        <v>10</v>
      </c>
      <c r="BG44" s="224"/>
      <c r="BH44" s="224"/>
      <c r="BI44" s="224"/>
      <c r="BJ44" s="224"/>
      <c r="BK44" s="224"/>
      <c r="BL44" s="224"/>
      <c r="BM44" s="224"/>
      <c r="BN44" s="224"/>
      <c r="BO44" s="224"/>
      <c r="BP44" s="224"/>
      <c r="BQ44" s="224"/>
      <c r="BR44" s="224"/>
      <c r="BS44" s="224"/>
      <c r="BT44" s="224"/>
      <c r="BU44" s="224"/>
      <c r="BV44" s="224"/>
      <c r="BW44" s="224"/>
      <c r="BX44" s="224"/>
      <c r="BY44" s="224"/>
      <c r="BZ44" s="224"/>
      <c r="CA44" s="224"/>
      <c r="CB44" s="224"/>
      <c r="CC44" s="224"/>
      <c r="CD44" s="224"/>
      <c r="CE44" s="224"/>
    </row>
    <row r="45" spans="1:83" ht="12.75" customHeight="1" thickBot="1">
      <c r="A45" s="133">
        <f>IF('СПИСОК КЛАССА'!I45&gt;0,1,0)</f>
        <v>1</v>
      </c>
      <c r="B45" s="87">
        <v>21</v>
      </c>
      <c r="C45" s="88">
        <f>IF(NOT(ISBLANK('СПИСОК КЛАССА'!C45)),'СПИСОК КЛАССА'!C45,"")</f>
        <v>21</v>
      </c>
      <c r="D45" s="130" t="str">
        <f>IF(NOT(ISBLANK('СПИСОК КЛАССА'!D45)),IF($A45=1,'СПИСОК КЛАССА'!D45, "УЧЕНИК НЕ ВЫПОЛНЯЛ РАБОТУ"),"")</f>
        <v/>
      </c>
      <c r="E45" s="147">
        <f>IF($C45&lt;&gt;"",'СПИСОК КЛАССА'!I45,"")</f>
        <v>2</v>
      </c>
      <c r="F45" s="215">
        <v>1</v>
      </c>
      <c r="G45" s="215">
        <v>1</v>
      </c>
      <c r="H45" s="215">
        <v>1</v>
      </c>
      <c r="I45" s="215">
        <v>1</v>
      </c>
      <c r="J45" s="215">
        <v>0</v>
      </c>
      <c r="K45" s="215">
        <v>1</v>
      </c>
      <c r="L45" s="215">
        <v>1</v>
      </c>
      <c r="M45" s="215">
        <v>0</v>
      </c>
      <c r="N45" s="215">
        <v>1</v>
      </c>
      <c r="O45" s="215">
        <v>1</v>
      </c>
      <c r="P45" s="215">
        <v>1</v>
      </c>
      <c r="Q45" s="215">
        <v>1</v>
      </c>
      <c r="R45" s="215">
        <v>1</v>
      </c>
      <c r="S45" s="198">
        <v>2</v>
      </c>
      <c r="T45" s="198">
        <f t="shared" si="23"/>
        <v>1</v>
      </c>
      <c r="U45" s="218">
        <v>0</v>
      </c>
      <c r="V45" s="219">
        <v>2</v>
      </c>
      <c r="W45" s="198">
        <v>1</v>
      </c>
      <c r="X45" s="215">
        <v>2</v>
      </c>
      <c r="Y45" s="198">
        <v>1</v>
      </c>
      <c r="Z45" s="198"/>
      <c r="AA45" s="198"/>
      <c r="AB45" s="198"/>
      <c r="AC45" s="198"/>
      <c r="AD45" s="198"/>
      <c r="AE45" s="198"/>
      <c r="AF45" s="198"/>
      <c r="AG45" s="89"/>
      <c r="AH45" s="89"/>
      <c r="AI45" s="89"/>
      <c r="AJ45" s="89"/>
      <c r="AK45" s="89"/>
      <c r="AL45" s="89"/>
      <c r="AM45" s="89"/>
      <c r="AN45" s="89"/>
      <c r="AO45" s="89"/>
      <c r="AP45" s="89"/>
      <c r="AQ45" s="89"/>
      <c r="AR45" s="89"/>
      <c r="AS45" s="89"/>
      <c r="AT45" s="159"/>
      <c r="AU45" s="161">
        <f t="shared" si="21"/>
        <v>19</v>
      </c>
      <c r="AV45" s="127">
        <f t="shared" si="14"/>
        <v>0.82608695652173914</v>
      </c>
      <c r="AW45" s="128">
        <f t="shared" si="15"/>
        <v>12</v>
      </c>
      <c r="AX45" s="153">
        <f t="shared" si="16"/>
        <v>0.8</v>
      </c>
      <c r="AY45" s="128">
        <f t="shared" si="17"/>
        <v>6</v>
      </c>
      <c r="AZ45" s="153">
        <f t="shared" si="18"/>
        <v>0.8571428571428571</v>
      </c>
      <c r="BA45" s="129" t="str">
        <f t="shared" si="19"/>
        <v>ПОВЫШЕННЫЙ</v>
      </c>
      <c r="BB45" s="285"/>
      <c r="BC45" s="291" t="str">
        <f t="shared" si="22"/>
        <v>Л.Г. Петерсон</v>
      </c>
      <c r="BD45" s="296">
        <f t="shared" si="22"/>
        <v>31</v>
      </c>
      <c r="BE45" s="291" t="str">
        <f t="shared" si="22"/>
        <v>Соответствие занимаемой должности</v>
      </c>
      <c r="BF45" s="296">
        <f t="shared" si="22"/>
        <v>10</v>
      </c>
      <c r="BG45" s="224"/>
      <c r="BH45" s="224"/>
      <c r="BI45" s="224"/>
      <c r="BJ45" s="224"/>
      <c r="BK45" s="224"/>
      <c r="BL45" s="224"/>
      <c r="BM45" s="224"/>
      <c r="BN45" s="224"/>
      <c r="BO45" s="224"/>
      <c r="BP45" s="224"/>
      <c r="BQ45" s="224"/>
      <c r="BR45" s="224"/>
      <c r="BS45" s="224"/>
      <c r="BT45" s="224"/>
      <c r="BU45" s="224"/>
      <c r="BV45" s="224"/>
      <c r="BW45" s="224"/>
      <c r="BX45" s="224"/>
      <c r="BY45" s="224"/>
      <c r="BZ45" s="224"/>
      <c r="CA45" s="224"/>
      <c r="CB45" s="224"/>
      <c r="CC45" s="224"/>
      <c r="CD45" s="224"/>
      <c r="CE45" s="224"/>
    </row>
    <row r="46" spans="1:83" ht="12.75" customHeight="1" thickBot="1">
      <c r="A46" s="133">
        <f>IF('СПИСОК КЛАССА'!I46&gt;0,1,0)</f>
        <v>1</v>
      </c>
      <c r="B46" s="87">
        <v>22</v>
      </c>
      <c r="C46" s="88">
        <f>IF(NOT(ISBLANK('СПИСОК КЛАССА'!C46)),'СПИСОК КЛАССА'!C46,"")</f>
        <v>22</v>
      </c>
      <c r="D46" s="130" t="str">
        <f>IF(NOT(ISBLANK('СПИСОК КЛАССА'!D46)),IF($A46=1,'СПИСОК КЛАССА'!D46, "УЧЕНИК НЕ ВЫПОЛНЯЛ РАБОТУ"),"")</f>
        <v/>
      </c>
      <c r="E46" s="147">
        <f>IF($C46&lt;&gt;"",'СПИСОК КЛАССА'!I46,"")</f>
        <v>1</v>
      </c>
      <c r="F46" s="215">
        <v>1</v>
      </c>
      <c r="G46" s="215">
        <v>1</v>
      </c>
      <c r="H46" s="215">
        <v>1</v>
      </c>
      <c r="I46" s="215">
        <v>0</v>
      </c>
      <c r="J46" s="215">
        <v>1</v>
      </c>
      <c r="K46" s="215">
        <v>1</v>
      </c>
      <c r="L46" s="215" t="s">
        <v>36</v>
      </c>
      <c r="M46" s="215">
        <v>0</v>
      </c>
      <c r="N46" s="215">
        <v>1</v>
      </c>
      <c r="O46" s="215" t="s">
        <v>36</v>
      </c>
      <c r="P46" s="215">
        <v>1</v>
      </c>
      <c r="Q46" s="215" t="s">
        <v>36</v>
      </c>
      <c r="R46" s="215">
        <v>1</v>
      </c>
      <c r="S46" s="198">
        <v>2</v>
      </c>
      <c r="T46" s="198">
        <f t="shared" si="23"/>
        <v>1</v>
      </c>
      <c r="U46" s="218" t="s">
        <v>36</v>
      </c>
      <c r="V46" s="219">
        <v>0</v>
      </c>
      <c r="W46" s="198">
        <v>2</v>
      </c>
      <c r="X46" s="215" t="s">
        <v>36</v>
      </c>
      <c r="Y46" s="198">
        <v>1</v>
      </c>
      <c r="Z46" s="198"/>
      <c r="AA46" s="198"/>
      <c r="AB46" s="198"/>
      <c r="AC46" s="198"/>
      <c r="AD46" s="198"/>
      <c r="AE46" s="198"/>
      <c r="AF46" s="198"/>
      <c r="AG46" s="89"/>
      <c r="AH46" s="89"/>
      <c r="AI46" s="89"/>
      <c r="AJ46" s="89"/>
      <c r="AK46" s="89"/>
      <c r="AL46" s="89"/>
      <c r="AM46" s="89"/>
      <c r="AN46" s="89"/>
      <c r="AO46" s="89"/>
      <c r="AP46" s="89"/>
      <c r="AQ46" s="89"/>
      <c r="AR46" s="89"/>
      <c r="AS46" s="89"/>
      <c r="AT46" s="159"/>
      <c r="AU46" s="161">
        <f t="shared" si="21"/>
        <v>13</v>
      </c>
      <c r="AV46" s="127">
        <f t="shared" si="14"/>
        <v>0.56521739130434778</v>
      </c>
      <c r="AW46" s="128">
        <f t="shared" si="15"/>
        <v>9</v>
      </c>
      <c r="AX46" s="153">
        <f t="shared" si="16"/>
        <v>0.6</v>
      </c>
      <c r="AY46" s="128">
        <f t="shared" si="17"/>
        <v>3</v>
      </c>
      <c r="AZ46" s="153">
        <f t="shared" si="18"/>
        <v>0.42857142857142855</v>
      </c>
      <c r="BA46" s="129" t="str">
        <f t="shared" si="19"/>
        <v>НИЗКИЙ</v>
      </c>
      <c r="BB46" s="285"/>
      <c r="BC46" s="291" t="str">
        <f t="shared" si="22"/>
        <v>Л.Г. Петерсон</v>
      </c>
      <c r="BD46" s="296">
        <f t="shared" si="22"/>
        <v>31</v>
      </c>
      <c r="BE46" s="291" t="str">
        <f t="shared" si="22"/>
        <v>Соответствие занимаемой должности</v>
      </c>
      <c r="BF46" s="296">
        <f t="shared" si="22"/>
        <v>10</v>
      </c>
      <c r="BG46" s="224"/>
      <c r="BH46" s="224"/>
      <c r="BI46" s="224"/>
      <c r="BJ46" s="224"/>
      <c r="BK46" s="224"/>
      <c r="BL46" s="224"/>
      <c r="BM46" s="224"/>
      <c r="BN46" s="224"/>
      <c r="BO46" s="224"/>
      <c r="BP46" s="224"/>
      <c r="BQ46" s="224"/>
      <c r="BR46" s="224"/>
      <c r="BS46" s="224"/>
      <c r="BT46" s="224"/>
      <c r="BU46" s="224"/>
      <c r="BV46" s="224"/>
      <c r="BW46" s="224"/>
      <c r="BX46" s="224"/>
      <c r="BY46" s="224"/>
      <c r="BZ46" s="224"/>
      <c r="CA46" s="224"/>
      <c r="CB46" s="224"/>
      <c r="CC46" s="224"/>
      <c r="CD46" s="224"/>
      <c r="CE46" s="224"/>
    </row>
    <row r="47" spans="1:83" ht="12.75" customHeight="1" thickBot="1">
      <c r="A47" s="133">
        <f>IF('СПИСОК КЛАССА'!I47&gt;0,1,0)</f>
        <v>1</v>
      </c>
      <c r="B47" s="87">
        <v>23</v>
      </c>
      <c r="C47" s="88">
        <f>IF(NOT(ISBLANK('СПИСОК КЛАССА'!C47)),'СПИСОК КЛАССА'!C47,"")</f>
        <v>23</v>
      </c>
      <c r="D47" s="130" t="str">
        <f>IF(NOT(ISBLANK('СПИСОК КЛАССА'!D47)),IF($A47=1,'СПИСОК КЛАССА'!D47, "УЧЕНИК НЕ ВЫПОЛНЯЛ РАБОТУ"),"")</f>
        <v/>
      </c>
      <c r="E47" s="147">
        <f>IF($C47&lt;&gt;"",'СПИСОК КЛАССА'!I47,"")</f>
        <v>1</v>
      </c>
      <c r="F47" s="215">
        <v>1</v>
      </c>
      <c r="G47" s="215">
        <v>1</v>
      </c>
      <c r="H47" s="215">
        <v>0</v>
      </c>
      <c r="I47" s="215">
        <v>1</v>
      </c>
      <c r="J47" s="215">
        <v>0</v>
      </c>
      <c r="K47" s="215">
        <v>1</v>
      </c>
      <c r="L47" s="215">
        <v>0</v>
      </c>
      <c r="M47" s="215">
        <v>0</v>
      </c>
      <c r="N47" s="215">
        <v>1</v>
      </c>
      <c r="O47" s="215">
        <v>1</v>
      </c>
      <c r="P47" s="215">
        <v>1</v>
      </c>
      <c r="Q47" s="215">
        <v>0</v>
      </c>
      <c r="R47" s="215">
        <v>1</v>
      </c>
      <c r="S47" s="198">
        <v>2</v>
      </c>
      <c r="T47" s="198">
        <f t="shared" si="23"/>
        <v>1</v>
      </c>
      <c r="U47" s="218">
        <v>0</v>
      </c>
      <c r="V47" s="219">
        <v>2</v>
      </c>
      <c r="W47" s="198">
        <v>2</v>
      </c>
      <c r="X47" s="215">
        <v>1</v>
      </c>
      <c r="Y47" s="198">
        <v>1</v>
      </c>
      <c r="Z47" s="198"/>
      <c r="AA47" s="198"/>
      <c r="AB47" s="198"/>
      <c r="AC47" s="198"/>
      <c r="AD47" s="198"/>
      <c r="AE47" s="198"/>
      <c r="AF47" s="198"/>
      <c r="AG47" s="89"/>
      <c r="AH47" s="89"/>
      <c r="AI47" s="89"/>
      <c r="AJ47" s="89"/>
      <c r="AK47" s="89"/>
      <c r="AL47" s="89"/>
      <c r="AM47" s="89"/>
      <c r="AN47" s="89"/>
      <c r="AO47" s="89"/>
      <c r="AP47" s="89"/>
      <c r="AQ47" s="89"/>
      <c r="AR47" s="89"/>
      <c r="AS47" s="89"/>
      <c r="AT47" s="159"/>
      <c r="AU47" s="161">
        <f t="shared" si="21"/>
        <v>16</v>
      </c>
      <c r="AV47" s="127">
        <f t="shared" si="14"/>
        <v>0.69565217391304346</v>
      </c>
      <c r="AW47" s="128">
        <f t="shared" si="15"/>
        <v>9</v>
      </c>
      <c r="AX47" s="153">
        <f t="shared" si="16"/>
        <v>0.6</v>
      </c>
      <c r="AY47" s="128">
        <f t="shared" si="17"/>
        <v>6</v>
      </c>
      <c r="AZ47" s="153">
        <f t="shared" si="18"/>
        <v>0.8571428571428571</v>
      </c>
      <c r="BA47" s="129" t="str">
        <f t="shared" si="19"/>
        <v>ПОНИЖЕННЫЙ</v>
      </c>
      <c r="BB47" s="285"/>
      <c r="BC47" s="291" t="str">
        <f t="shared" si="22"/>
        <v>Л.Г. Петерсон</v>
      </c>
      <c r="BD47" s="296">
        <f t="shared" si="22"/>
        <v>31</v>
      </c>
      <c r="BE47" s="291" t="str">
        <f t="shared" si="22"/>
        <v>Соответствие занимаемой должности</v>
      </c>
      <c r="BF47" s="296">
        <f t="shared" si="22"/>
        <v>10</v>
      </c>
      <c r="BG47" s="224"/>
      <c r="BH47" s="224"/>
      <c r="BI47" s="224"/>
      <c r="BJ47" s="224"/>
      <c r="BK47" s="224"/>
      <c r="BL47" s="224"/>
      <c r="BM47" s="224"/>
      <c r="BN47" s="224"/>
      <c r="BO47" s="224"/>
      <c r="BP47" s="224"/>
      <c r="BQ47" s="224"/>
      <c r="BR47" s="224"/>
      <c r="BS47" s="224"/>
      <c r="BT47" s="224"/>
      <c r="BU47" s="224"/>
      <c r="BV47" s="224"/>
      <c r="BW47" s="224"/>
      <c r="BX47" s="224"/>
      <c r="BY47" s="224"/>
      <c r="BZ47" s="224"/>
      <c r="CA47" s="224"/>
      <c r="CB47" s="224"/>
      <c r="CC47" s="224"/>
      <c r="CD47" s="224"/>
      <c r="CE47" s="224"/>
    </row>
    <row r="48" spans="1:83" ht="12.75" customHeight="1" thickBot="1">
      <c r="A48" s="133">
        <f>IF('СПИСОК КЛАССА'!I48&gt;0,1,0)</f>
        <v>1</v>
      </c>
      <c r="B48" s="87">
        <v>24</v>
      </c>
      <c r="C48" s="88">
        <f>IF(NOT(ISBLANK('СПИСОК КЛАССА'!C48)),'СПИСОК КЛАССА'!C48,"")</f>
        <v>24</v>
      </c>
      <c r="D48" s="130" t="str">
        <f>IF(NOT(ISBLANK('СПИСОК КЛАССА'!D48)),IF($A48=1,'СПИСОК КЛАССА'!D48, "УЧЕНИК НЕ ВЫПОЛНЯЛ РАБОТУ"),"")</f>
        <v/>
      </c>
      <c r="E48" s="147">
        <f>IF($C48&lt;&gt;"",'СПИСОК КЛАССА'!I48,"")</f>
        <v>1</v>
      </c>
      <c r="F48" s="215">
        <v>1</v>
      </c>
      <c r="G48" s="215">
        <v>1</v>
      </c>
      <c r="H48" s="215">
        <v>0</v>
      </c>
      <c r="I48" s="215">
        <v>1</v>
      </c>
      <c r="J48" s="215">
        <v>1</v>
      </c>
      <c r="K48" s="215">
        <v>1</v>
      </c>
      <c r="L48" s="215">
        <v>0</v>
      </c>
      <c r="M48" s="215">
        <v>0</v>
      </c>
      <c r="N48" s="215">
        <v>1</v>
      </c>
      <c r="O48" s="215">
        <v>1</v>
      </c>
      <c r="P48" s="215">
        <v>0</v>
      </c>
      <c r="Q48" s="215">
        <v>1</v>
      </c>
      <c r="R48" s="215">
        <v>0</v>
      </c>
      <c r="S48" s="198">
        <v>0</v>
      </c>
      <c r="T48" s="198">
        <f t="shared" si="23"/>
        <v>0</v>
      </c>
      <c r="U48" s="218" t="s">
        <v>36</v>
      </c>
      <c r="V48" s="219" t="s">
        <v>36</v>
      </c>
      <c r="W48" s="198" t="s">
        <v>36</v>
      </c>
      <c r="X48" s="215" t="s">
        <v>36</v>
      </c>
      <c r="Y48" s="198" t="s">
        <v>36</v>
      </c>
      <c r="Z48" s="198"/>
      <c r="AA48" s="198"/>
      <c r="AB48" s="198"/>
      <c r="AC48" s="198"/>
      <c r="AD48" s="198"/>
      <c r="AE48" s="198"/>
      <c r="AF48" s="198"/>
      <c r="AG48" s="89"/>
      <c r="AH48" s="89"/>
      <c r="AI48" s="89"/>
      <c r="AJ48" s="89"/>
      <c r="AK48" s="89"/>
      <c r="AL48" s="89"/>
      <c r="AM48" s="89"/>
      <c r="AN48" s="89"/>
      <c r="AO48" s="89"/>
      <c r="AP48" s="89"/>
      <c r="AQ48" s="89"/>
      <c r="AR48" s="89"/>
      <c r="AS48" s="89"/>
      <c r="AT48" s="159"/>
      <c r="AU48" s="161">
        <f t="shared" si="21"/>
        <v>8</v>
      </c>
      <c r="AV48" s="127">
        <f t="shared" si="14"/>
        <v>0.34782608695652173</v>
      </c>
      <c r="AW48" s="128">
        <f t="shared" si="15"/>
        <v>8</v>
      </c>
      <c r="AX48" s="153">
        <f t="shared" si="16"/>
        <v>0.53333333333333333</v>
      </c>
      <c r="AY48" s="128">
        <f t="shared" si="17"/>
        <v>0</v>
      </c>
      <c r="AZ48" s="153">
        <f t="shared" si="18"/>
        <v>0</v>
      </c>
      <c r="BA48" s="129" t="str">
        <f t="shared" si="19"/>
        <v>НИЗКИЙ</v>
      </c>
      <c r="BB48" s="285"/>
      <c r="BC48" s="291" t="str">
        <f t="shared" si="22"/>
        <v>Л.Г. Петерсон</v>
      </c>
      <c r="BD48" s="296">
        <f t="shared" si="22"/>
        <v>31</v>
      </c>
      <c r="BE48" s="291" t="str">
        <f t="shared" si="22"/>
        <v>Соответствие занимаемой должности</v>
      </c>
      <c r="BF48" s="296">
        <f t="shared" si="22"/>
        <v>10</v>
      </c>
      <c r="BG48" s="224"/>
      <c r="BH48" s="224"/>
      <c r="BI48" s="224"/>
      <c r="BJ48" s="224"/>
      <c r="BK48" s="224"/>
      <c r="BL48" s="224"/>
      <c r="BM48" s="224"/>
      <c r="BN48" s="224"/>
      <c r="BO48" s="224"/>
      <c r="BP48" s="224"/>
      <c r="BQ48" s="224"/>
      <c r="BR48" s="224"/>
      <c r="BS48" s="224"/>
      <c r="BT48" s="224"/>
      <c r="BU48" s="224"/>
      <c r="BV48" s="224"/>
      <c r="BW48" s="224"/>
      <c r="BX48" s="224"/>
      <c r="BY48" s="224"/>
      <c r="BZ48" s="224"/>
      <c r="CA48" s="224"/>
      <c r="CB48" s="224"/>
      <c r="CC48" s="224"/>
      <c r="CD48" s="224"/>
      <c r="CE48" s="224"/>
    </row>
    <row r="49" spans="1:83" ht="12.75" customHeight="1" thickBot="1">
      <c r="A49" s="133">
        <f>IF('СПИСОК КЛАССА'!I49&gt;0,1,0)</f>
        <v>1</v>
      </c>
      <c r="B49" s="87">
        <v>25</v>
      </c>
      <c r="C49" s="88">
        <f>IF(NOT(ISBLANK('СПИСОК КЛАССА'!C49)),'СПИСОК КЛАССА'!C49,"")</f>
        <v>25</v>
      </c>
      <c r="D49" s="130" t="str">
        <f>IF(NOT(ISBLANK('СПИСОК КЛАССА'!D49)),IF($A49=1,'СПИСОК КЛАССА'!D49, "УЧЕНИК НЕ ВЫПОЛНЯЛ РАБОТУ"),"")</f>
        <v/>
      </c>
      <c r="E49" s="147">
        <f>IF($C49&lt;&gt;"",'СПИСОК КЛАССА'!I49,"")</f>
        <v>1</v>
      </c>
      <c r="F49" s="215">
        <v>1</v>
      </c>
      <c r="G49" s="215">
        <v>1</v>
      </c>
      <c r="H49" s="215">
        <v>0</v>
      </c>
      <c r="I49" s="215">
        <v>1</v>
      </c>
      <c r="J49" s="215">
        <v>1</v>
      </c>
      <c r="K49" s="215">
        <v>1</v>
      </c>
      <c r="L49" s="215" t="s">
        <v>36</v>
      </c>
      <c r="M49" s="215">
        <v>0</v>
      </c>
      <c r="N49" s="215">
        <v>1</v>
      </c>
      <c r="O49" s="215">
        <v>1</v>
      </c>
      <c r="P49" s="215">
        <v>1</v>
      </c>
      <c r="Q49" s="215">
        <v>0</v>
      </c>
      <c r="R49" s="215">
        <v>1</v>
      </c>
      <c r="S49" s="198">
        <v>2</v>
      </c>
      <c r="T49" s="198">
        <f t="shared" si="23"/>
        <v>1</v>
      </c>
      <c r="U49" s="218" t="s">
        <v>36</v>
      </c>
      <c r="V49" s="219" t="s">
        <v>36</v>
      </c>
      <c r="W49" s="198">
        <v>2</v>
      </c>
      <c r="X49" s="215">
        <v>1</v>
      </c>
      <c r="Y49" s="198">
        <v>1</v>
      </c>
      <c r="Z49" s="198"/>
      <c r="AA49" s="198"/>
      <c r="AB49" s="198"/>
      <c r="AC49" s="198"/>
      <c r="AD49" s="198"/>
      <c r="AE49" s="198"/>
      <c r="AF49" s="198"/>
      <c r="AG49" s="89"/>
      <c r="AH49" s="89"/>
      <c r="AI49" s="89"/>
      <c r="AJ49" s="89"/>
      <c r="AK49" s="89"/>
      <c r="AL49" s="89"/>
      <c r="AM49" s="89"/>
      <c r="AN49" s="89"/>
      <c r="AO49" s="89"/>
      <c r="AP49" s="89"/>
      <c r="AQ49" s="89"/>
      <c r="AR49" s="89"/>
      <c r="AS49" s="89"/>
      <c r="AT49" s="159"/>
      <c r="AU49" s="161">
        <f t="shared" si="21"/>
        <v>15</v>
      </c>
      <c r="AV49" s="127">
        <f t="shared" si="14"/>
        <v>0.65217391304347827</v>
      </c>
      <c r="AW49" s="128">
        <f t="shared" si="15"/>
        <v>10</v>
      </c>
      <c r="AX49" s="153">
        <f t="shared" si="16"/>
        <v>0.66666666666666663</v>
      </c>
      <c r="AY49" s="128">
        <f t="shared" si="17"/>
        <v>4</v>
      </c>
      <c r="AZ49" s="153">
        <f t="shared" si="18"/>
        <v>0.5714285714285714</v>
      </c>
      <c r="BA49" s="129" t="str">
        <f t="shared" si="19"/>
        <v>ПОНИЖЕННЫЙ</v>
      </c>
      <c r="BB49" s="285"/>
      <c r="BC49" s="291" t="str">
        <f t="shared" si="22"/>
        <v>Л.Г. Петерсон</v>
      </c>
      <c r="BD49" s="296">
        <f t="shared" si="22"/>
        <v>31</v>
      </c>
      <c r="BE49" s="291" t="str">
        <f t="shared" si="22"/>
        <v>Соответствие занимаемой должности</v>
      </c>
      <c r="BF49" s="296">
        <f t="shared" si="22"/>
        <v>10</v>
      </c>
      <c r="BG49" s="224"/>
      <c r="BH49" s="224"/>
      <c r="BI49" s="224"/>
      <c r="BJ49" s="224"/>
      <c r="BK49" s="224"/>
      <c r="BL49" s="224"/>
      <c r="BM49" s="224"/>
      <c r="BN49" s="224"/>
      <c r="BO49" s="224"/>
      <c r="BP49" s="224"/>
      <c r="BQ49" s="224"/>
      <c r="BR49" s="224"/>
      <c r="BS49" s="224"/>
      <c r="BT49" s="224"/>
      <c r="BU49" s="224"/>
      <c r="BV49" s="224"/>
      <c r="BW49" s="224"/>
      <c r="BX49" s="224"/>
      <c r="BY49" s="224"/>
      <c r="BZ49" s="224"/>
      <c r="CA49" s="224"/>
      <c r="CB49" s="224"/>
      <c r="CC49" s="224"/>
      <c r="CD49" s="224"/>
      <c r="CE49" s="224"/>
    </row>
    <row r="50" spans="1:83" ht="12.75" customHeight="1" thickBot="1">
      <c r="A50" s="133">
        <f>IF('СПИСОК КЛАССА'!I50&gt;0,1,0)</f>
        <v>1</v>
      </c>
      <c r="B50" s="87">
        <v>26</v>
      </c>
      <c r="C50" s="88">
        <f>IF(NOT(ISBLANK('СПИСОК КЛАССА'!C50)),'СПИСОК КЛАССА'!C50,"")</f>
        <v>26</v>
      </c>
      <c r="D50" s="130" t="str">
        <f>IF(NOT(ISBLANK('СПИСОК КЛАССА'!D50)),IF($A50=1,'СПИСОК КЛАССА'!D50, "УЧЕНИК НЕ ВЫПОЛНЯЛ РАБОТУ"),"")</f>
        <v/>
      </c>
      <c r="E50" s="147">
        <f>IF($C50&lt;&gt;"",'СПИСОК КЛАССА'!I50,"")</f>
        <v>2</v>
      </c>
      <c r="F50" s="215">
        <v>1</v>
      </c>
      <c r="G50" s="215">
        <v>0</v>
      </c>
      <c r="H50" s="215">
        <v>0</v>
      </c>
      <c r="I50" s="215">
        <v>1</v>
      </c>
      <c r="J50" s="215" t="s">
        <v>36</v>
      </c>
      <c r="K50" s="215">
        <v>0</v>
      </c>
      <c r="L50" s="215">
        <v>0</v>
      </c>
      <c r="M50" s="215">
        <v>0</v>
      </c>
      <c r="N50" s="215">
        <v>1</v>
      </c>
      <c r="O50" s="215" t="s">
        <v>36</v>
      </c>
      <c r="P50" s="215" t="s">
        <v>36</v>
      </c>
      <c r="Q50" s="215">
        <v>1</v>
      </c>
      <c r="R50" s="215">
        <v>0</v>
      </c>
      <c r="S50" s="198" t="s">
        <v>36</v>
      </c>
      <c r="T50" s="198">
        <f t="shared" si="23"/>
        <v>0</v>
      </c>
      <c r="U50" s="218" t="s">
        <v>36</v>
      </c>
      <c r="V50" s="219" t="s">
        <v>36</v>
      </c>
      <c r="W50" s="198" t="s">
        <v>36</v>
      </c>
      <c r="X50" s="215">
        <v>0</v>
      </c>
      <c r="Y50" s="198">
        <v>1</v>
      </c>
      <c r="Z50" s="198"/>
      <c r="AA50" s="198"/>
      <c r="AB50" s="198"/>
      <c r="AC50" s="198"/>
      <c r="AD50" s="198"/>
      <c r="AE50" s="198"/>
      <c r="AF50" s="198"/>
      <c r="AG50" s="89"/>
      <c r="AH50" s="89"/>
      <c r="AI50" s="89"/>
      <c r="AJ50" s="89"/>
      <c r="AK50" s="89"/>
      <c r="AL50" s="89"/>
      <c r="AM50" s="89"/>
      <c r="AN50" s="89"/>
      <c r="AO50" s="89"/>
      <c r="AP50" s="89"/>
      <c r="AQ50" s="89"/>
      <c r="AR50" s="89"/>
      <c r="AS50" s="89"/>
      <c r="AT50" s="159"/>
      <c r="AU50" s="161">
        <f t="shared" si="21"/>
        <v>5</v>
      </c>
      <c r="AV50" s="127">
        <f t="shared" si="14"/>
        <v>0.21739130434782608</v>
      </c>
      <c r="AW50" s="128">
        <f t="shared" si="15"/>
        <v>4</v>
      </c>
      <c r="AX50" s="153">
        <f t="shared" si="16"/>
        <v>0.26666666666666666</v>
      </c>
      <c r="AY50" s="128">
        <f t="shared" si="17"/>
        <v>1</v>
      </c>
      <c r="AZ50" s="153">
        <f t="shared" si="18"/>
        <v>0.14285714285714285</v>
      </c>
      <c r="BA50" s="129" t="str">
        <f t="shared" si="19"/>
        <v>НИЗКИЙ</v>
      </c>
      <c r="BB50" s="285"/>
      <c r="BC50" s="291" t="str">
        <f t="shared" si="22"/>
        <v>Л.Г. Петерсон</v>
      </c>
      <c r="BD50" s="296">
        <f t="shared" si="22"/>
        <v>31</v>
      </c>
      <c r="BE50" s="291" t="str">
        <f t="shared" si="22"/>
        <v>Соответствие занимаемой должности</v>
      </c>
      <c r="BF50" s="296">
        <f t="shared" si="22"/>
        <v>10</v>
      </c>
      <c r="BG50" s="224"/>
      <c r="BH50" s="224"/>
      <c r="BI50" s="224"/>
      <c r="BJ50" s="224"/>
      <c r="BK50" s="224"/>
      <c r="BL50" s="224"/>
      <c r="BM50" s="224"/>
      <c r="BN50" s="224"/>
      <c r="BO50" s="224"/>
      <c r="BP50" s="224"/>
      <c r="BQ50" s="224"/>
      <c r="BR50" s="224"/>
      <c r="BS50" s="224"/>
      <c r="BT50" s="224"/>
      <c r="BU50" s="224"/>
      <c r="BV50" s="224"/>
      <c r="BW50" s="224"/>
      <c r="BX50" s="224"/>
      <c r="BY50" s="224"/>
      <c r="BZ50" s="224"/>
      <c r="CA50" s="224"/>
      <c r="CB50" s="224"/>
      <c r="CC50" s="224"/>
      <c r="CD50" s="224"/>
      <c r="CE50" s="224"/>
    </row>
    <row r="51" spans="1:83" ht="12.75" customHeight="1" thickBot="1">
      <c r="A51" s="133">
        <f>IF('СПИСОК КЛАССА'!I51&gt;0,1,0)</f>
        <v>1</v>
      </c>
      <c r="B51" s="87">
        <v>27</v>
      </c>
      <c r="C51" s="88">
        <f>IF(NOT(ISBLANK('СПИСОК КЛАССА'!C51)),'СПИСОК КЛАССА'!C51,"")</f>
        <v>27</v>
      </c>
      <c r="D51" s="130" t="str">
        <f>IF(NOT(ISBLANK('СПИСОК КЛАССА'!D51)),IF($A51=1,'СПИСОК КЛАССА'!D51, "УЧЕНИК НЕ ВЫПОЛНЯЛ РАБОТУ"),"")</f>
        <v/>
      </c>
      <c r="E51" s="147">
        <f>IF($C51&lt;&gt;"",'СПИСОК КЛАССА'!I51,"")</f>
        <v>1</v>
      </c>
      <c r="F51" s="215">
        <v>1</v>
      </c>
      <c r="G51" s="215">
        <v>1</v>
      </c>
      <c r="H51" s="215">
        <v>1</v>
      </c>
      <c r="I51" s="215">
        <v>1</v>
      </c>
      <c r="J51" s="215">
        <v>1</v>
      </c>
      <c r="K51" s="215">
        <v>1</v>
      </c>
      <c r="L51" s="215">
        <v>0</v>
      </c>
      <c r="M51" s="215">
        <v>0</v>
      </c>
      <c r="N51" s="215">
        <v>1</v>
      </c>
      <c r="O51" s="215">
        <v>1</v>
      </c>
      <c r="P51" s="215">
        <v>1</v>
      </c>
      <c r="Q51" s="215" t="s">
        <v>36</v>
      </c>
      <c r="R51" s="215">
        <v>1</v>
      </c>
      <c r="S51" s="198">
        <v>2</v>
      </c>
      <c r="T51" s="198">
        <f t="shared" si="23"/>
        <v>1</v>
      </c>
      <c r="U51" s="218" t="s">
        <v>36</v>
      </c>
      <c r="V51" s="219">
        <v>2</v>
      </c>
      <c r="W51" s="198">
        <v>2</v>
      </c>
      <c r="X51" s="215">
        <v>2</v>
      </c>
      <c r="Y51" s="198">
        <v>1</v>
      </c>
      <c r="Z51" s="198"/>
      <c r="AA51" s="198"/>
      <c r="AB51" s="198"/>
      <c r="AC51" s="198"/>
      <c r="AD51" s="198"/>
      <c r="AE51" s="198"/>
      <c r="AF51" s="198"/>
      <c r="AG51" s="89"/>
      <c r="AH51" s="89"/>
      <c r="AI51" s="89"/>
      <c r="AJ51" s="89"/>
      <c r="AK51" s="89"/>
      <c r="AL51" s="89"/>
      <c r="AM51" s="89"/>
      <c r="AN51" s="89"/>
      <c r="AO51" s="89"/>
      <c r="AP51" s="89"/>
      <c r="AQ51" s="89"/>
      <c r="AR51" s="89"/>
      <c r="AS51" s="89"/>
      <c r="AT51" s="159"/>
      <c r="AU51" s="161">
        <f t="shared" si="21"/>
        <v>19</v>
      </c>
      <c r="AV51" s="127">
        <f t="shared" si="14"/>
        <v>0.82608695652173914</v>
      </c>
      <c r="AW51" s="128">
        <f t="shared" si="15"/>
        <v>11</v>
      </c>
      <c r="AX51" s="153">
        <f t="shared" si="16"/>
        <v>0.73333333333333328</v>
      </c>
      <c r="AY51" s="128">
        <f t="shared" si="17"/>
        <v>7</v>
      </c>
      <c r="AZ51" s="153">
        <f t="shared" si="18"/>
        <v>1</v>
      </c>
      <c r="BA51" s="129" t="str">
        <f t="shared" si="19"/>
        <v>ПОВЫШЕННЫЙ</v>
      </c>
      <c r="BB51" s="285"/>
      <c r="BC51" s="291" t="str">
        <f t="shared" si="22"/>
        <v>Л.Г. Петерсон</v>
      </c>
      <c r="BD51" s="296">
        <f t="shared" si="22"/>
        <v>31</v>
      </c>
      <c r="BE51" s="291" t="str">
        <f t="shared" si="22"/>
        <v>Соответствие занимаемой должности</v>
      </c>
      <c r="BF51" s="296">
        <f t="shared" si="22"/>
        <v>10</v>
      </c>
      <c r="BG51" s="224"/>
      <c r="BH51" s="224"/>
      <c r="BI51" s="224"/>
      <c r="BJ51" s="224"/>
      <c r="BK51" s="224"/>
      <c r="BL51" s="224"/>
      <c r="BM51" s="224"/>
      <c r="BN51" s="224"/>
      <c r="BO51" s="224"/>
      <c r="BP51" s="224"/>
      <c r="BQ51" s="224"/>
      <c r="BR51" s="224"/>
      <c r="BS51" s="224"/>
      <c r="BT51" s="224"/>
      <c r="BU51" s="224"/>
      <c r="BV51" s="224"/>
      <c r="BW51" s="224"/>
      <c r="BX51" s="224"/>
      <c r="BY51" s="224"/>
      <c r="BZ51" s="224"/>
      <c r="CA51" s="224"/>
      <c r="CB51" s="224"/>
      <c r="CC51" s="224"/>
      <c r="CD51" s="224"/>
      <c r="CE51" s="224"/>
    </row>
    <row r="52" spans="1:83" ht="12.75" customHeight="1" thickBot="1">
      <c r="A52" s="133">
        <f>IF('СПИСОК КЛАССА'!I52&gt;0,1,0)</f>
        <v>0</v>
      </c>
      <c r="B52" s="87">
        <v>28</v>
      </c>
      <c r="C52" s="88" t="str">
        <f>IF(NOT(ISBLANK('СПИСОК КЛАССА'!C52)),'СПИСОК КЛАССА'!C52,"")</f>
        <v/>
      </c>
      <c r="D52" s="130" t="str">
        <f>IF(NOT(ISBLANK('СПИСОК КЛАССА'!D52)),IF($A52=1,'СПИСОК КЛАССА'!D52, "УЧЕНИК НЕ ВЫПОЛНЯЛ РАБОТУ"),"")</f>
        <v/>
      </c>
      <c r="E52" s="147" t="str">
        <f>IF($C52&lt;&gt;"",'СПИСОК КЛАССА'!I52,"")</f>
        <v/>
      </c>
      <c r="F52" s="215"/>
      <c r="G52" s="215"/>
      <c r="H52" s="215"/>
      <c r="I52" s="215"/>
      <c r="J52" s="215"/>
      <c r="K52" s="215"/>
      <c r="L52" s="215"/>
      <c r="M52" s="215"/>
      <c r="N52" s="215"/>
      <c r="O52" s="215"/>
      <c r="P52" s="215"/>
      <c r="Q52" s="215"/>
      <c r="R52" s="215"/>
      <c r="S52" s="198"/>
      <c r="T52" s="198">
        <f t="shared" si="23"/>
        <v>0</v>
      </c>
      <c r="U52" s="218"/>
      <c r="V52" s="219"/>
      <c r="W52" s="198"/>
      <c r="X52" s="215"/>
      <c r="Y52" s="198"/>
      <c r="Z52" s="198"/>
      <c r="AA52" s="198"/>
      <c r="AB52" s="198"/>
      <c r="AC52" s="198"/>
      <c r="AD52" s="198"/>
      <c r="AE52" s="198"/>
      <c r="AF52" s="198"/>
      <c r="AG52" s="89"/>
      <c r="AH52" s="89"/>
      <c r="AI52" s="89"/>
      <c r="AJ52" s="89"/>
      <c r="AK52" s="89"/>
      <c r="AL52" s="89"/>
      <c r="AM52" s="89"/>
      <c r="AN52" s="89"/>
      <c r="AO52" s="89"/>
      <c r="AP52" s="89"/>
      <c r="AQ52" s="89"/>
      <c r="AR52" s="89"/>
      <c r="AS52" s="89"/>
      <c r="AT52" s="159"/>
      <c r="AU52" s="161" t="str">
        <f t="shared" si="21"/>
        <v/>
      </c>
      <c r="AV52" s="127" t="str">
        <f t="shared" si="14"/>
        <v/>
      </c>
      <c r="AW52" s="128" t="str">
        <f t="shared" si="15"/>
        <v/>
      </c>
      <c r="AX52" s="153" t="str">
        <f t="shared" si="16"/>
        <v/>
      </c>
      <c r="AY52" s="128" t="str">
        <f t="shared" si="17"/>
        <v/>
      </c>
      <c r="AZ52" s="153" t="str">
        <f t="shared" si="18"/>
        <v/>
      </c>
      <c r="BA52" s="129" t="str">
        <f t="shared" si="19"/>
        <v/>
      </c>
      <c r="BB52" s="285"/>
      <c r="BC52" s="291" t="str">
        <f t="shared" si="22"/>
        <v/>
      </c>
      <c r="BD52" s="296" t="str">
        <f t="shared" si="22"/>
        <v/>
      </c>
      <c r="BE52" s="291" t="str">
        <f t="shared" si="22"/>
        <v/>
      </c>
      <c r="BF52" s="296" t="str">
        <f t="shared" si="22"/>
        <v/>
      </c>
      <c r="BG52" s="224"/>
      <c r="BH52" s="224"/>
      <c r="BI52" s="224"/>
      <c r="BJ52" s="224"/>
      <c r="BK52" s="224"/>
      <c r="BL52" s="224"/>
      <c r="BM52" s="224"/>
      <c r="BN52" s="224"/>
      <c r="BO52" s="224"/>
      <c r="BP52" s="224"/>
      <c r="BQ52" s="224"/>
      <c r="BR52" s="224"/>
      <c r="BS52" s="224"/>
      <c r="BT52" s="224"/>
      <c r="BU52" s="224"/>
      <c r="BV52" s="224"/>
      <c r="BW52" s="224"/>
      <c r="BX52" s="224"/>
      <c r="BY52" s="224"/>
      <c r="BZ52" s="224"/>
      <c r="CA52" s="224"/>
      <c r="CB52" s="224"/>
      <c r="CC52" s="224"/>
      <c r="CD52" s="224"/>
      <c r="CE52" s="224"/>
    </row>
    <row r="53" spans="1:83" ht="12.75" customHeight="1" thickBot="1">
      <c r="A53" s="133">
        <f>IF('СПИСОК КЛАССА'!I53&gt;0,1,0)</f>
        <v>0</v>
      </c>
      <c r="B53" s="87">
        <v>29</v>
      </c>
      <c r="C53" s="88" t="str">
        <f>IF(NOT(ISBLANK('СПИСОК КЛАССА'!C53)),'СПИСОК КЛАССА'!C53,"")</f>
        <v/>
      </c>
      <c r="D53" s="130" t="str">
        <f>IF(NOT(ISBLANK('СПИСОК КЛАССА'!D53)),IF($A53=1,'СПИСОК КЛАССА'!D53, "УЧЕНИК НЕ ВЫПОЛНЯЛ РАБОТУ"),"")</f>
        <v/>
      </c>
      <c r="E53" s="147" t="str">
        <f>IF($C53&lt;&gt;"",'СПИСОК КЛАССА'!I53,"")</f>
        <v/>
      </c>
      <c r="F53" s="215"/>
      <c r="G53" s="215"/>
      <c r="H53" s="215"/>
      <c r="I53" s="215"/>
      <c r="J53" s="215"/>
      <c r="K53" s="215"/>
      <c r="L53" s="215"/>
      <c r="M53" s="215"/>
      <c r="N53" s="215"/>
      <c r="O53" s="215"/>
      <c r="P53" s="215"/>
      <c r="Q53" s="215"/>
      <c r="R53" s="215"/>
      <c r="S53" s="198"/>
      <c r="T53" s="198">
        <f t="shared" si="23"/>
        <v>0</v>
      </c>
      <c r="U53" s="218"/>
      <c r="V53" s="219"/>
      <c r="W53" s="198"/>
      <c r="X53" s="215"/>
      <c r="Y53" s="198"/>
      <c r="Z53" s="198"/>
      <c r="AA53" s="198"/>
      <c r="AB53" s="198"/>
      <c r="AC53" s="198"/>
      <c r="AD53" s="198"/>
      <c r="AE53" s="198"/>
      <c r="AF53" s="198"/>
      <c r="AG53" s="89"/>
      <c r="AH53" s="89"/>
      <c r="AI53" s="89"/>
      <c r="AJ53" s="89"/>
      <c r="AK53" s="89"/>
      <c r="AL53" s="89"/>
      <c r="AM53" s="89"/>
      <c r="AN53" s="89"/>
      <c r="AO53" s="89"/>
      <c r="AP53" s="89"/>
      <c r="AQ53" s="89"/>
      <c r="AR53" s="89"/>
      <c r="AS53" s="89"/>
      <c r="AT53" s="159"/>
      <c r="AU53" s="161" t="str">
        <f t="shared" si="21"/>
        <v/>
      </c>
      <c r="AV53" s="127" t="str">
        <f t="shared" si="14"/>
        <v/>
      </c>
      <c r="AW53" s="128" t="str">
        <f t="shared" si="15"/>
        <v/>
      </c>
      <c r="AX53" s="153" t="str">
        <f t="shared" si="16"/>
        <v/>
      </c>
      <c r="AY53" s="128" t="str">
        <f t="shared" si="17"/>
        <v/>
      </c>
      <c r="AZ53" s="153" t="str">
        <f t="shared" si="18"/>
        <v/>
      </c>
      <c r="BA53" s="129" t="str">
        <f t="shared" si="19"/>
        <v/>
      </c>
      <c r="BB53" s="285"/>
      <c r="BC53" s="291" t="str">
        <f t="shared" si="22"/>
        <v/>
      </c>
      <c r="BD53" s="296" t="str">
        <f t="shared" si="22"/>
        <v/>
      </c>
      <c r="BE53" s="291" t="str">
        <f t="shared" si="22"/>
        <v/>
      </c>
      <c r="BF53" s="296" t="str">
        <f t="shared" si="22"/>
        <v/>
      </c>
      <c r="BG53" s="224"/>
      <c r="BH53" s="224"/>
      <c r="BI53" s="224"/>
      <c r="BJ53" s="224"/>
      <c r="BK53" s="224"/>
      <c r="BL53" s="224"/>
      <c r="BM53" s="224"/>
      <c r="BN53" s="224"/>
      <c r="BO53" s="224"/>
      <c r="BP53" s="224"/>
      <c r="BQ53" s="224"/>
      <c r="BR53" s="224"/>
      <c r="BS53" s="224"/>
      <c r="BT53" s="224"/>
      <c r="BU53" s="224"/>
      <c r="BV53" s="224"/>
      <c r="BW53" s="224"/>
      <c r="BX53" s="224"/>
      <c r="BY53" s="224"/>
      <c r="BZ53" s="224"/>
      <c r="CA53" s="224"/>
      <c r="CB53" s="224"/>
      <c r="CC53" s="224"/>
      <c r="CD53" s="224"/>
      <c r="CE53" s="224"/>
    </row>
    <row r="54" spans="1:83" ht="12.75" customHeight="1" thickBot="1">
      <c r="A54" s="133">
        <f>IF('СПИСОК КЛАССА'!I54&gt;0,1,0)</f>
        <v>0</v>
      </c>
      <c r="B54" s="87">
        <v>30</v>
      </c>
      <c r="C54" s="88" t="str">
        <f>IF(NOT(ISBLANK('СПИСОК КЛАССА'!C54)),'СПИСОК КЛАССА'!C54,"")</f>
        <v/>
      </c>
      <c r="D54" s="130" t="str">
        <f>IF(NOT(ISBLANK('СПИСОК КЛАССА'!D54)),IF($A54=1,'СПИСОК КЛАССА'!D54, "УЧЕНИК НЕ ВЫПОЛНЯЛ РАБОТУ"),"")</f>
        <v/>
      </c>
      <c r="E54" s="147" t="str">
        <f>IF($C54&lt;&gt;"",'СПИСОК КЛАССА'!I54,"")</f>
        <v/>
      </c>
      <c r="F54" s="215"/>
      <c r="G54" s="215"/>
      <c r="H54" s="215"/>
      <c r="I54" s="215"/>
      <c r="J54" s="215"/>
      <c r="K54" s="215"/>
      <c r="L54" s="215"/>
      <c r="M54" s="215"/>
      <c r="N54" s="215"/>
      <c r="O54" s="215"/>
      <c r="P54" s="215"/>
      <c r="Q54" s="215"/>
      <c r="R54" s="215"/>
      <c r="S54" s="198"/>
      <c r="T54" s="198">
        <f t="shared" si="23"/>
        <v>0</v>
      </c>
      <c r="U54" s="218"/>
      <c r="V54" s="219"/>
      <c r="W54" s="198"/>
      <c r="X54" s="215"/>
      <c r="Y54" s="198"/>
      <c r="Z54" s="198"/>
      <c r="AA54" s="198"/>
      <c r="AB54" s="198"/>
      <c r="AC54" s="198"/>
      <c r="AD54" s="198"/>
      <c r="AE54" s="198"/>
      <c r="AF54" s="198"/>
      <c r="AG54" s="89"/>
      <c r="AH54" s="89"/>
      <c r="AI54" s="89"/>
      <c r="AJ54" s="89"/>
      <c r="AK54" s="89"/>
      <c r="AL54" s="89"/>
      <c r="AM54" s="89"/>
      <c r="AN54" s="89"/>
      <c r="AO54" s="89"/>
      <c r="AP54" s="89"/>
      <c r="AQ54" s="89"/>
      <c r="AR54" s="89"/>
      <c r="AS54" s="89"/>
      <c r="AT54" s="159"/>
      <c r="AU54" s="161" t="str">
        <f t="shared" si="21"/>
        <v/>
      </c>
      <c r="AV54" s="127" t="str">
        <f t="shared" si="14"/>
        <v/>
      </c>
      <c r="AW54" s="128" t="str">
        <f t="shared" si="15"/>
        <v/>
      </c>
      <c r="AX54" s="153" t="str">
        <f t="shared" si="16"/>
        <v/>
      </c>
      <c r="AY54" s="128" t="str">
        <f t="shared" si="17"/>
        <v/>
      </c>
      <c r="AZ54" s="153" t="str">
        <f t="shared" si="18"/>
        <v/>
      </c>
      <c r="BA54" s="129" t="str">
        <f t="shared" si="19"/>
        <v/>
      </c>
      <c r="BB54" s="285"/>
      <c r="BC54" s="291" t="str">
        <f t="shared" si="22"/>
        <v/>
      </c>
      <c r="BD54" s="296" t="str">
        <f t="shared" si="22"/>
        <v/>
      </c>
      <c r="BE54" s="291" t="str">
        <f t="shared" si="22"/>
        <v/>
      </c>
      <c r="BF54" s="296" t="str">
        <f t="shared" si="22"/>
        <v/>
      </c>
      <c r="BG54" s="224"/>
      <c r="BH54" s="224"/>
      <c r="BI54" s="224"/>
      <c r="BJ54" s="224"/>
      <c r="BK54" s="224"/>
      <c r="BL54" s="224"/>
      <c r="BM54" s="224"/>
      <c r="BN54" s="224"/>
      <c r="BO54" s="224"/>
      <c r="BP54" s="224"/>
      <c r="BQ54" s="224"/>
      <c r="BR54" s="224"/>
      <c r="BS54" s="224"/>
      <c r="BT54" s="224"/>
      <c r="BU54" s="224"/>
      <c r="BV54" s="224"/>
      <c r="BW54" s="224"/>
      <c r="BX54" s="224"/>
      <c r="BY54" s="224"/>
      <c r="BZ54" s="224"/>
      <c r="CA54" s="224"/>
      <c r="CB54" s="224"/>
      <c r="CC54" s="224"/>
      <c r="CD54" s="224"/>
      <c r="CE54" s="224"/>
    </row>
    <row r="55" spans="1:83" ht="12.75" customHeight="1" thickBot="1">
      <c r="A55" s="133">
        <f>IF('СПИСОК КЛАССА'!I55&gt;0,1,0)</f>
        <v>0</v>
      </c>
      <c r="B55" s="87">
        <v>31</v>
      </c>
      <c r="C55" s="88" t="str">
        <f>IF(NOT(ISBLANK('СПИСОК КЛАССА'!C55)),'СПИСОК КЛАССА'!C55,"")</f>
        <v/>
      </c>
      <c r="D55" s="130" t="str">
        <f>IF(NOT(ISBLANK('СПИСОК КЛАССА'!D55)),IF($A55=1,'СПИСОК КЛАССА'!D55, "УЧЕНИК НЕ ВЫПОЛНЯЛ РАБОТУ"),"")</f>
        <v/>
      </c>
      <c r="E55" s="147" t="str">
        <f>IF($C55&lt;&gt;"",'СПИСОК КЛАССА'!I55,"")</f>
        <v/>
      </c>
      <c r="F55" s="215"/>
      <c r="G55" s="215"/>
      <c r="H55" s="215"/>
      <c r="I55" s="215"/>
      <c r="J55" s="215"/>
      <c r="K55" s="215"/>
      <c r="L55" s="215"/>
      <c r="M55" s="215"/>
      <c r="N55" s="215"/>
      <c r="O55" s="215"/>
      <c r="P55" s="215"/>
      <c r="Q55" s="215"/>
      <c r="R55" s="215"/>
      <c r="S55" s="198"/>
      <c r="T55" s="198">
        <f t="shared" si="23"/>
        <v>0</v>
      </c>
      <c r="U55" s="218"/>
      <c r="V55" s="219"/>
      <c r="W55" s="198"/>
      <c r="X55" s="215"/>
      <c r="Y55" s="198"/>
      <c r="Z55" s="198"/>
      <c r="AA55" s="198"/>
      <c r="AB55" s="198"/>
      <c r="AC55" s="198"/>
      <c r="AD55" s="198"/>
      <c r="AE55" s="198"/>
      <c r="AF55" s="198"/>
      <c r="AG55" s="89"/>
      <c r="AH55" s="89"/>
      <c r="AI55" s="89"/>
      <c r="AJ55" s="89"/>
      <c r="AK55" s="89"/>
      <c r="AL55" s="89"/>
      <c r="AM55" s="89"/>
      <c r="AN55" s="89"/>
      <c r="AO55" s="89"/>
      <c r="AP55" s="89"/>
      <c r="AQ55" s="89"/>
      <c r="AR55" s="89"/>
      <c r="AS55" s="89"/>
      <c r="AT55" s="159"/>
      <c r="AU55" s="161" t="str">
        <f t="shared" si="21"/>
        <v/>
      </c>
      <c r="AV55" s="127" t="str">
        <f t="shared" si="14"/>
        <v/>
      </c>
      <c r="AW55" s="128" t="str">
        <f t="shared" si="15"/>
        <v/>
      </c>
      <c r="AX55" s="153" t="str">
        <f t="shared" si="16"/>
        <v/>
      </c>
      <c r="AY55" s="128" t="str">
        <f t="shared" si="17"/>
        <v/>
      </c>
      <c r="AZ55" s="153" t="str">
        <f t="shared" si="18"/>
        <v/>
      </c>
      <c r="BA55" s="129" t="str">
        <f t="shared" si="19"/>
        <v/>
      </c>
      <c r="BB55" s="285"/>
      <c r="BC55" s="291" t="str">
        <f t="shared" si="22"/>
        <v/>
      </c>
      <c r="BD55" s="296" t="str">
        <f t="shared" si="22"/>
        <v/>
      </c>
      <c r="BE55" s="291" t="str">
        <f t="shared" si="22"/>
        <v/>
      </c>
      <c r="BF55" s="296" t="str">
        <f t="shared" si="22"/>
        <v/>
      </c>
      <c r="BG55" s="224"/>
      <c r="BH55" s="224"/>
      <c r="BI55" s="224"/>
      <c r="BJ55" s="224"/>
      <c r="BK55" s="224"/>
      <c r="BL55" s="224"/>
      <c r="BM55" s="224"/>
      <c r="BN55" s="224"/>
      <c r="BO55" s="224"/>
      <c r="BP55" s="224"/>
      <c r="BQ55" s="224"/>
      <c r="BR55" s="224"/>
      <c r="BS55" s="224"/>
      <c r="BT55" s="224"/>
      <c r="BU55" s="224"/>
      <c r="BV55" s="224"/>
      <c r="BW55" s="224"/>
      <c r="BX55" s="224"/>
      <c r="BY55" s="224"/>
      <c r="BZ55" s="224"/>
      <c r="CA55" s="224"/>
      <c r="CB55" s="224"/>
      <c r="CC55" s="224"/>
      <c r="CD55" s="224"/>
      <c r="CE55" s="224"/>
    </row>
    <row r="56" spans="1:83" ht="12.75" customHeight="1" thickBot="1">
      <c r="A56" s="133">
        <f>IF('СПИСОК КЛАССА'!I56&gt;0,1,0)</f>
        <v>0</v>
      </c>
      <c r="B56" s="87">
        <v>32</v>
      </c>
      <c r="C56" s="88" t="str">
        <f>IF(NOT(ISBLANK('СПИСОК КЛАССА'!C56)),'СПИСОК КЛАССА'!C56,"")</f>
        <v/>
      </c>
      <c r="D56" s="130" t="str">
        <f>IF(NOT(ISBLANK('СПИСОК КЛАССА'!D56)),IF($A56=1,'СПИСОК КЛАССА'!D56, "УЧЕНИК НЕ ВЫПОЛНЯЛ РАБОТУ"),"")</f>
        <v/>
      </c>
      <c r="E56" s="147" t="str">
        <f>IF($C56&lt;&gt;"",'СПИСОК КЛАССА'!I56,"")</f>
        <v/>
      </c>
      <c r="F56" s="215"/>
      <c r="G56" s="215"/>
      <c r="H56" s="215"/>
      <c r="I56" s="215"/>
      <c r="J56" s="215"/>
      <c r="K56" s="215"/>
      <c r="L56" s="215"/>
      <c r="M56" s="215"/>
      <c r="N56" s="215"/>
      <c r="O56" s="215"/>
      <c r="P56" s="215"/>
      <c r="Q56" s="215"/>
      <c r="R56" s="215"/>
      <c r="S56" s="198"/>
      <c r="T56" s="198">
        <f t="shared" si="23"/>
        <v>0</v>
      </c>
      <c r="U56" s="218"/>
      <c r="V56" s="219"/>
      <c r="W56" s="198"/>
      <c r="X56" s="215"/>
      <c r="Y56" s="198"/>
      <c r="Z56" s="198"/>
      <c r="AA56" s="198"/>
      <c r="AB56" s="198"/>
      <c r="AC56" s="198"/>
      <c r="AD56" s="198"/>
      <c r="AE56" s="198"/>
      <c r="AF56" s="198"/>
      <c r="AG56" s="89"/>
      <c r="AH56" s="89"/>
      <c r="AI56" s="89"/>
      <c r="AJ56" s="89"/>
      <c r="AK56" s="89"/>
      <c r="AL56" s="89"/>
      <c r="AM56" s="89"/>
      <c r="AN56" s="89"/>
      <c r="AO56" s="89"/>
      <c r="AP56" s="89"/>
      <c r="AQ56" s="89"/>
      <c r="AR56" s="89"/>
      <c r="AS56" s="89"/>
      <c r="AT56" s="159"/>
      <c r="AU56" s="161" t="str">
        <f t="shared" si="21"/>
        <v/>
      </c>
      <c r="AV56" s="127" t="str">
        <f t="shared" si="14"/>
        <v/>
      </c>
      <c r="AW56" s="128" t="str">
        <f t="shared" si="15"/>
        <v/>
      </c>
      <c r="AX56" s="153" t="str">
        <f t="shared" si="16"/>
        <v/>
      </c>
      <c r="AY56" s="128" t="str">
        <f t="shared" si="17"/>
        <v/>
      </c>
      <c r="AZ56" s="153" t="str">
        <f t="shared" si="18"/>
        <v/>
      </c>
      <c r="BA56" s="129" t="str">
        <f t="shared" si="19"/>
        <v/>
      </c>
      <c r="BB56" s="285"/>
      <c r="BC56" s="291" t="str">
        <f t="shared" si="22"/>
        <v/>
      </c>
      <c r="BD56" s="296" t="str">
        <f t="shared" si="22"/>
        <v/>
      </c>
      <c r="BE56" s="291" t="str">
        <f t="shared" si="22"/>
        <v/>
      </c>
      <c r="BF56" s="296" t="str">
        <f t="shared" si="22"/>
        <v/>
      </c>
      <c r="BG56" s="224"/>
      <c r="BH56" s="224"/>
      <c r="BI56" s="224"/>
      <c r="BJ56" s="224"/>
      <c r="BK56" s="224"/>
      <c r="BL56" s="224"/>
      <c r="BM56" s="224"/>
      <c r="BN56" s="224"/>
      <c r="BO56" s="224"/>
      <c r="BP56" s="224"/>
      <c r="BQ56" s="224"/>
      <c r="BR56" s="224"/>
      <c r="BS56" s="224"/>
      <c r="BT56" s="224"/>
      <c r="BU56" s="224"/>
      <c r="BV56" s="224"/>
      <c r="BW56" s="224"/>
      <c r="BX56" s="224"/>
      <c r="BY56" s="224"/>
      <c r="BZ56" s="224"/>
      <c r="CA56" s="224"/>
      <c r="CB56" s="224"/>
      <c r="CC56" s="224"/>
      <c r="CD56" s="224"/>
      <c r="CE56" s="224"/>
    </row>
    <row r="57" spans="1:83" ht="12.75" customHeight="1" thickBot="1">
      <c r="A57" s="133">
        <f>IF('СПИСОК КЛАССА'!I57&gt;0,1,0)</f>
        <v>0</v>
      </c>
      <c r="B57" s="87">
        <v>33</v>
      </c>
      <c r="C57" s="88" t="str">
        <f>IF(NOT(ISBLANK('СПИСОК КЛАССА'!C57)),'СПИСОК КЛАССА'!C57,"")</f>
        <v/>
      </c>
      <c r="D57" s="130" t="str">
        <f>IF(NOT(ISBLANK('СПИСОК КЛАССА'!D57)),IF($A57=1,'СПИСОК КЛАССА'!D57, "УЧЕНИК НЕ ВЫПОЛНЯЛ РАБОТУ"),"")</f>
        <v/>
      </c>
      <c r="E57" s="147" t="str">
        <f>IF($C57&lt;&gt;"",'СПИСОК КЛАССА'!I57,"")</f>
        <v/>
      </c>
      <c r="F57" s="215"/>
      <c r="G57" s="215"/>
      <c r="H57" s="215"/>
      <c r="I57" s="215"/>
      <c r="J57" s="215"/>
      <c r="K57" s="215"/>
      <c r="L57" s="215"/>
      <c r="M57" s="215"/>
      <c r="N57" s="215"/>
      <c r="O57" s="215"/>
      <c r="P57" s="215"/>
      <c r="Q57" s="215"/>
      <c r="R57" s="215"/>
      <c r="S57" s="198"/>
      <c r="T57" s="198">
        <f t="shared" si="23"/>
        <v>0</v>
      </c>
      <c r="U57" s="218"/>
      <c r="V57" s="219"/>
      <c r="W57" s="198"/>
      <c r="X57" s="215"/>
      <c r="Y57" s="198"/>
      <c r="Z57" s="198"/>
      <c r="AA57" s="198"/>
      <c r="AB57" s="198"/>
      <c r="AC57" s="198"/>
      <c r="AD57" s="198"/>
      <c r="AE57" s="198"/>
      <c r="AF57" s="198"/>
      <c r="AG57" s="89"/>
      <c r="AH57" s="89"/>
      <c r="AI57" s="89"/>
      <c r="AJ57" s="89"/>
      <c r="AK57" s="89"/>
      <c r="AL57" s="89"/>
      <c r="AM57" s="89"/>
      <c r="AN57" s="89"/>
      <c r="AO57" s="89"/>
      <c r="AP57" s="89"/>
      <c r="AQ57" s="89"/>
      <c r="AR57" s="89"/>
      <c r="AS57" s="89"/>
      <c r="AT57" s="159"/>
      <c r="AU57" s="161" t="str">
        <f t="shared" si="21"/>
        <v/>
      </c>
      <c r="AV57" s="127" t="str">
        <f t="shared" si="14"/>
        <v/>
      </c>
      <c r="AW57" s="128" t="str">
        <f t="shared" si="15"/>
        <v/>
      </c>
      <c r="AX57" s="153" t="str">
        <f t="shared" si="16"/>
        <v/>
      </c>
      <c r="AY57" s="128" t="str">
        <f t="shared" si="17"/>
        <v/>
      </c>
      <c r="AZ57" s="153" t="str">
        <f t="shared" si="18"/>
        <v/>
      </c>
      <c r="BA57" s="129" t="str">
        <f t="shared" si="19"/>
        <v/>
      </c>
      <c r="BB57" s="285"/>
      <c r="BC57" s="291" t="str">
        <f t="shared" si="22"/>
        <v/>
      </c>
      <c r="BD57" s="296" t="str">
        <f t="shared" si="22"/>
        <v/>
      </c>
      <c r="BE57" s="291" t="str">
        <f t="shared" si="22"/>
        <v/>
      </c>
      <c r="BF57" s="296" t="str">
        <f t="shared" si="22"/>
        <v/>
      </c>
      <c r="BG57" s="224"/>
      <c r="BH57" s="224"/>
      <c r="BI57" s="224"/>
      <c r="BJ57" s="224"/>
      <c r="BK57" s="224"/>
      <c r="BL57" s="224"/>
      <c r="BM57" s="224"/>
      <c r="BN57" s="224"/>
      <c r="BO57" s="224"/>
      <c r="BP57" s="224"/>
      <c r="BQ57" s="224"/>
      <c r="BR57" s="224"/>
      <c r="BS57" s="224"/>
      <c r="BT57" s="224"/>
      <c r="BU57" s="224"/>
      <c r="BV57" s="224"/>
      <c r="BW57" s="224"/>
      <c r="BX57" s="224"/>
      <c r="BY57" s="224"/>
      <c r="BZ57" s="224"/>
      <c r="CA57" s="224"/>
      <c r="CB57" s="224"/>
      <c r="CC57" s="224"/>
      <c r="CD57" s="224"/>
      <c r="CE57" s="224"/>
    </row>
    <row r="58" spans="1:83" ht="12.75" customHeight="1" thickBot="1">
      <c r="A58" s="133">
        <f>IF('СПИСОК КЛАССА'!I58&gt;0,1,0)</f>
        <v>0</v>
      </c>
      <c r="B58" s="87">
        <v>34</v>
      </c>
      <c r="C58" s="88" t="str">
        <f>IF(NOT(ISBLANK('СПИСОК КЛАССА'!C58)),'СПИСОК КЛАССА'!C58,"")</f>
        <v/>
      </c>
      <c r="D58" s="130" t="str">
        <f>IF(NOT(ISBLANK('СПИСОК КЛАССА'!D58)),IF($A58=1,'СПИСОК КЛАССА'!D58, "УЧЕНИК НЕ ВЫПОЛНЯЛ РАБОТУ"),"")</f>
        <v/>
      </c>
      <c r="E58" s="147" t="str">
        <f>IF($C58&lt;&gt;"",'СПИСОК КЛАССА'!I58,"")</f>
        <v/>
      </c>
      <c r="F58" s="215"/>
      <c r="G58" s="215"/>
      <c r="H58" s="215"/>
      <c r="I58" s="215"/>
      <c r="J58" s="215"/>
      <c r="K58" s="215"/>
      <c r="L58" s="215"/>
      <c r="M58" s="215"/>
      <c r="N58" s="215"/>
      <c r="O58" s="215"/>
      <c r="P58" s="215"/>
      <c r="Q58" s="215"/>
      <c r="R58" s="215"/>
      <c r="S58" s="198"/>
      <c r="T58" s="198">
        <f t="shared" si="23"/>
        <v>0</v>
      </c>
      <c r="U58" s="218"/>
      <c r="V58" s="219"/>
      <c r="W58" s="198"/>
      <c r="X58" s="215"/>
      <c r="Y58" s="198"/>
      <c r="Z58" s="198"/>
      <c r="AA58" s="198"/>
      <c r="AB58" s="198"/>
      <c r="AC58" s="198"/>
      <c r="AD58" s="198"/>
      <c r="AE58" s="198"/>
      <c r="AF58" s="198"/>
      <c r="AG58" s="89"/>
      <c r="AH58" s="89"/>
      <c r="AI58" s="89"/>
      <c r="AJ58" s="89"/>
      <c r="AK58" s="89"/>
      <c r="AL58" s="89"/>
      <c r="AM58" s="89"/>
      <c r="AN58" s="89"/>
      <c r="AO58" s="89"/>
      <c r="AP58" s="89"/>
      <c r="AQ58" s="89"/>
      <c r="AR58" s="89"/>
      <c r="AS58" s="89"/>
      <c r="AT58" s="159"/>
      <c r="AU58" s="161" t="str">
        <f t="shared" si="21"/>
        <v/>
      </c>
      <c r="AV58" s="127" t="str">
        <f t="shared" si="14"/>
        <v/>
      </c>
      <c r="AW58" s="128" t="str">
        <f t="shared" si="15"/>
        <v/>
      </c>
      <c r="AX58" s="153" t="str">
        <f t="shared" si="16"/>
        <v/>
      </c>
      <c r="AY58" s="128" t="str">
        <f t="shared" si="17"/>
        <v/>
      </c>
      <c r="AZ58" s="153" t="str">
        <f t="shared" si="18"/>
        <v/>
      </c>
      <c r="BA58" s="129" t="str">
        <f t="shared" si="19"/>
        <v/>
      </c>
      <c r="BB58" s="285"/>
      <c r="BC58" s="291" t="str">
        <f t="shared" si="22"/>
        <v/>
      </c>
      <c r="BD58" s="296" t="str">
        <f t="shared" si="22"/>
        <v/>
      </c>
      <c r="BE58" s="291" t="str">
        <f t="shared" si="22"/>
        <v/>
      </c>
      <c r="BF58" s="296" t="str">
        <f t="shared" si="22"/>
        <v/>
      </c>
      <c r="BG58" s="224"/>
      <c r="BH58" s="224"/>
      <c r="BI58" s="224"/>
      <c r="BJ58" s="224"/>
      <c r="BK58" s="224"/>
      <c r="BL58" s="224"/>
      <c r="BM58" s="224"/>
      <c r="BN58" s="224"/>
      <c r="BO58" s="224"/>
      <c r="BP58" s="224"/>
      <c r="BQ58" s="224"/>
      <c r="BR58" s="224"/>
      <c r="BS58" s="224"/>
      <c r="BT58" s="224"/>
      <c r="BU58" s="224"/>
      <c r="BV58" s="224"/>
      <c r="BW58" s="224"/>
      <c r="BX58" s="224"/>
      <c r="BY58" s="224"/>
      <c r="BZ58" s="224"/>
      <c r="CA58" s="224"/>
      <c r="CB58" s="224"/>
      <c r="CC58" s="224"/>
      <c r="CD58" s="224"/>
      <c r="CE58" s="224"/>
    </row>
    <row r="59" spans="1:83" ht="12.75" customHeight="1" thickBot="1">
      <c r="A59" s="133">
        <f>IF('СПИСОК КЛАССА'!I59&gt;0,1,0)</f>
        <v>0</v>
      </c>
      <c r="B59" s="87">
        <v>35</v>
      </c>
      <c r="C59" s="88" t="str">
        <f>IF(NOT(ISBLANK('СПИСОК КЛАССА'!C59)),'СПИСОК КЛАССА'!C59,"")</f>
        <v/>
      </c>
      <c r="D59" s="130" t="str">
        <f>IF(NOT(ISBLANK('СПИСОК КЛАССА'!D59)),IF($A59=1,'СПИСОК КЛАССА'!D59, "УЧЕНИК НЕ ВЫПОЛНЯЛ РАБОТУ"),"")</f>
        <v/>
      </c>
      <c r="E59" s="147" t="str">
        <f>IF($C59&lt;&gt;"",'СПИСОК КЛАССА'!I59,"")</f>
        <v/>
      </c>
      <c r="F59" s="215"/>
      <c r="G59" s="215"/>
      <c r="H59" s="215"/>
      <c r="I59" s="215"/>
      <c r="J59" s="215"/>
      <c r="K59" s="215"/>
      <c r="L59" s="215"/>
      <c r="M59" s="215"/>
      <c r="N59" s="215"/>
      <c r="O59" s="215"/>
      <c r="P59" s="215"/>
      <c r="Q59" s="215"/>
      <c r="R59" s="215"/>
      <c r="S59" s="198"/>
      <c r="T59" s="198">
        <f t="shared" si="23"/>
        <v>0</v>
      </c>
      <c r="U59" s="218"/>
      <c r="V59" s="219"/>
      <c r="W59" s="198"/>
      <c r="X59" s="215"/>
      <c r="Y59" s="198"/>
      <c r="Z59" s="198"/>
      <c r="AA59" s="198"/>
      <c r="AB59" s="198"/>
      <c r="AC59" s="198"/>
      <c r="AD59" s="198"/>
      <c r="AE59" s="198"/>
      <c r="AF59" s="198"/>
      <c r="AG59" s="89"/>
      <c r="AH59" s="89"/>
      <c r="AI59" s="89"/>
      <c r="AJ59" s="89"/>
      <c r="AK59" s="89"/>
      <c r="AL59" s="89"/>
      <c r="AM59" s="89"/>
      <c r="AN59" s="89"/>
      <c r="AO59" s="89"/>
      <c r="AP59" s="89"/>
      <c r="AQ59" s="89"/>
      <c r="AR59" s="89"/>
      <c r="AS59" s="89"/>
      <c r="AT59" s="159"/>
      <c r="AU59" s="161" t="str">
        <f t="shared" si="21"/>
        <v/>
      </c>
      <c r="AV59" s="127" t="str">
        <f t="shared" si="14"/>
        <v/>
      </c>
      <c r="AW59" s="128" t="str">
        <f t="shared" si="15"/>
        <v/>
      </c>
      <c r="AX59" s="153" t="str">
        <f t="shared" si="16"/>
        <v/>
      </c>
      <c r="AY59" s="128" t="str">
        <f t="shared" si="17"/>
        <v/>
      </c>
      <c r="AZ59" s="153" t="str">
        <f t="shared" si="18"/>
        <v/>
      </c>
      <c r="BA59" s="129" t="str">
        <f t="shared" si="19"/>
        <v/>
      </c>
      <c r="BB59" s="285"/>
      <c r="BC59" s="291" t="str">
        <f t="shared" si="22"/>
        <v/>
      </c>
      <c r="BD59" s="296" t="str">
        <f t="shared" si="22"/>
        <v/>
      </c>
      <c r="BE59" s="291" t="str">
        <f t="shared" si="22"/>
        <v/>
      </c>
      <c r="BF59" s="296" t="str">
        <f t="shared" si="22"/>
        <v/>
      </c>
      <c r="BG59" s="224"/>
      <c r="BH59" s="224"/>
      <c r="BI59" s="224"/>
      <c r="BJ59" s="224"/>
      <c r="BK59" s="224"/>
      <c r="BL59" s="224"/>
      <c r="BM59" s="224"/>
      <c r="BN59" s="224"/>
      <c r="BO59" s="224"/>
      <c r="BP59" s="224"/>
      <c r="BQ59" s="224"/>
      <c r="BR59" s="224"/>
      <c r="BS59" s="224"/>
      <c r="BT59" s="224"/>
      <c r="BU59" s="224"/>
      <c r="BV59" s="224"/>
      <c r="BW59" s="224"/>
      <c r="BX59" s="224"/>
      <c r="BY59" s="224"/>
      <c r="BZ59" s="224"/>
      <c r="CA59" s="224"/>
      <c r="CB59" s="224"/>
      <c r="CC59" s="224"/>
      <c r="CD59" s="224"/>
      <c r="CE59" s="224"/>
    </row>
    <row r="60" spans="1:83" ht="12.75" customHeight="1" thickBot="1">
      <c r="A60" s="133">
        <f>IF('СПИСОК КЛАССА'!I60&gt;0,1,0)</f>
        <v>0</v>
      </c>
      <c r="B60" s="87">
        <v>36</v>
      </c>
      <c r="C60" s="88" t="str">
        <f>IF(NOT(ISBLANK('СПИСОК КЛАССА'!C60)),'СПИСОК КЛАССА'!C60,"")</f>
        <v/>
      </c>
      <c r="D60" s="130" t="str">
        <f>IF(NOT(ISBLANK('СПИСОК КЛАССА'!D60)),IF($A60=1,'СПИСОК КЛАССА'!D60, "УЧЕНИК НЕ ВЫПОЛНЯЛ РАБОТУ"),"")</f>
        <v/>
      </c>
      <c r="E60" s="147" t="str">
        <f>IF($C60&lt;&gt;"",'СПИСОК КЛАССА'!I60,"")</f>
        <v/>
      </c>
      <c r="F60" s="215"/>
      <c r="G60" s="215"/>
      <c r="H60" s="215"/>
      <c r="I60" s="215"/>
      <c r="J60" s="215"/>
      <c r="K60" s="215"/>
      <c r="L60" s="215"/>
      <c r="M60" s="215"/>
      <c r="N60" s="215"/>
      <c r="O60" s="215"/>
      <c r="P60" s="215"/>
      <c r="Q60" s="215"/>
      <c r="R60" s="215"/>
      <c r="S60" s="198"/>
      <c r="T60" s="198">
        <f t="shared" si="23"/>
        <v>0</v>
      </c>
      <c r="U60" s="218"/>
      <c r="V60" s="219"/>
      <c r="W60" s="198"/>
      <c r="X60" s="215"/>
      <c r="Y60" s="198"/>
      <c r="Z60" s="198"/>
      <c r="AA60" s="198"/>
      <c r="AB60" s="198"/>
      <c r="AC60" s="198"/>
      <c r="AD60" s="198"/>
      <c r="AE60" s="198"/>
      <c r="AF60" s="198"/>
      <c r="AG60" s="89"/>
      <c r="AH60" s="89"/>
      <c r="AI60" s="89"/>
      <c r="AJ60" s="89"/>
      <c r="AK60" s="89"/>
      <c r="AL60" s="89"/>
      <c r="AM60" s="89"/>
      <c r="AN60" s="89"/>
      <c r="AO60" s="89"/>
      <c r="AP60" s="89"/>
      <c r="AQ60" s="89"/>
      <c r="AR60" s="89"/>
      <c r="AS60" s="89"/>
      <c r="AT60" s="159"/>
      <c r="AU60" s="161" t="str">
        <f t="shared" si="21"/>
        <v/>
      </c>
      <c r="AV60" s="127" t="str">
        <f t="shared" si="14"/>
        <v/>
      </c>
      <c r="AW60" s="128" t="str">
        <f t="shared" si="15"/>
        <v/>
      </c>
      <c r="AX60" s="153" t="str">
        <f t="shared" si="16"/>
        <v/>
      </c>
      <c r="AY60" s="128" t="str">
        <f t="shared" si="17"/>
        <v/>
      </c>
      <c r="AZ60" s="153" t="str">
        <f t="shared" si="18"/>
        <v/>
      </c>
      <c r="BA60" s="129" t="str">
        <f t="shared" si="19"/>
        <v/>
      </c>
      <c r="BB60" s="285"/>
      <c r="BC60" s="291" t="str">
        <f t="shared" si="22"/>
        <v/>
      </c>
      <c r="BD60" s="296" t="str">
        <f t="shared" si="22"/>
        <v/>
      </c>
      <c r="BE60" s="291" t="str">
        <f t="shared" si="22"/>
        <v/>
      </c>
      <c r="BF60" s="296" t="str">
        <f t="shared" si="22"/>
        <v/>
      </c>
      <c r="BG60" s="224"/>
      <c r="BH60" s="224"/>
      <c r="BI60" s="224"/>
      <c r="BJ60" s="224"/>
      <c r="BK60" s="224"/>
      <c r="BL60" s="224"/>
      <c r="BM60" s="224"/>
      <c r="BN60" s="224"/>
      <c r="BO60" s="224"/>
      <c r="BP60" s="224"/>
      <c r="BQ60" s="224"/>
      <c r="BR60" s="224"/>
      <c r="BS60" s="224"/>
      <c r="BT60" s="224"/>
      <c r="BU60" s="224"/>
      <c r="BV60" s="224"/>
      <c r="BW60" s="224"/>
      <c r="BX60" s="224"/>
      <c r="BY60" s="224"/>
      <c r="BZ60" s="224"/>
      <c r="CA60" s="224"/>
      <c r="CB60" s="224"/>
      <c r="CC60" s="224"/>
      <c r="CD60" s="224"/>
      <c r="CE60" s="224"/>
    </row>
    <row r="61" spans="1:83" ht="12.75" customHeight="1" thickBot="1">
      <c r="A61" s="133">
        <f>IF('СПИСОК КЛАССА'!I61&gt;0,1,0)</f>
        <v>0</v>
      </c>
      <c r="B61" s="87">
        <v>37</v>
      </c>
      <c r="C61" s="88" t="str">
        <f>IF(NOT(ISBLANK('СПИСОК КЛАССА'!C61)),'СПИСОК КЛАССА'!C61,"")</f>
        <v/>
      </c>
      <c r="D61" s="130" t="str">
        <f>IF(NOT(ISBLANK('СПИСОК КЛАССА'!D61)),IF($A61=1,'СПИСОК КЛАССА'!D61, "УЧЕНИК НЕ ВЫПОЛНЯЛ РАБОТУ"),"")</f>
        <v/>
      </c>
      <c r="E61" s="147" t="str">
        <f>IF($C61&lt;&gt;"",'СПИСОК КЛАССА'!I61,"")</f>
        <v/>
      </c>
      <c r="F61" s="215"/>
      <c r="G61" s="215"/>
      <c r="H61" s="215"/>
      <c r="I61" s="215"/>
      <c r="J61" s="215"/>
      <c r="K61" s="215"/>
      <c r="L61" s="215"/>
      <c r="M61" s="215"/>
      <c r="N61" s="215"/>
      <c r="O61" s="215"/>
      <c r="P61" s="215"/>
      <c r="Q61" s="215"/>
      <c r="R61" s="215"/>
      <c r="S61" s="198"/>
      <c r="T61" s="198">
        <f t="shared" si="23"/>
        <v>0</v>
      </c>
      <c r="U61" s="218"/>
      <c r="V61" s="219"/>
      <c r="W61" s="198"/>
      <c r="X61" s="215"/>
      <c r="Y61" s="198"/>
      <c r="Z61" s="198"/>
      <c r="AA61" s="198"/>
      <c r="AB61" s="198"/>
      <c r="AC61" s="198"/>
      <c r="AD61" s="198"/>
      <c r="AE61" s="198"/>
      <c r="AF61" s="198"/>
      <c r="AG61" s="89"/>
      <c r="AH61" s="89"/>
      <c r="AI61" s="89"/>
      <c r="AJ61" s="89"/>
      <c r="AK61" s="89"/>
      <c r="AL61" s="89"/>
      <c r="AM61" s="89"/>
      <c r="AN61" s="89"/>
      <c r="AO61" s="89"/>
      <c r="AP61" s="89"/>
      <c r="AQ61" s="89"/>
      <c r="AR61" s="89"/>
      <c r="AS61" s="89"/>
      <c r="AT61" s="159"/>
      <c r="AU61" s="161" t="str">
        <f t="shared" si="21"/>
        <v/>
      </c>
      <c r="AV61" s="127" t="str">
        <f t="shared" si="14"/>
        <v/>
      </c>
      <c r="AW61" s="128" t="str">
        <f t="shared" si="15"/>
        <v/>
      </c>
      <c r="AX61" s="153" t="str">
        <f t="shared" si="16"/>
        <v/>
      </c>
      <c r="AY61" s="128" t="str">
        <f t="shared" si="17"/>
        <v/>
      </c>
      <c r="AZ61" s="153" t="str">
        <f t="shared" si="18"/>
        <v/>
      </c>
      <c r="BA61" s="129" t="str">
        <f t="shared" si="19"/>
        <v/>
      </c>
      <c r="BB61" s="285"/>
      <c r="BC61" s="291" t="str">
        <f t="shared" si="22"/>
        <v/>
      </c>
      <c r="BD61" s="296" t="str">
        <f t="shared" si="22"/>
        <v/>
      </c>
      <c r="BE61" s="291" t="str">
        <f t="shared" si="22"/>
        <v/>
      </c>
      <c r="BF61" s="296" t="str">
        <f t="shared" si="22"/>
        <v/>
      </c>
      <c r="BG61" s="224"/>
      <c r="BH61" s="224"/>
      <c r="BI61" s="224"/>
      <c r="BJ61" s="224"/>
      <c r="BK61" s="224"/>
      <c r="BL61" s="224"/>
      <c r="BM61" s="224"/>
      <c r="BN61" s="224"/>
      <c r="BO61" s="224"/>
      <c r="BP61" s="224"/>
      <c r="BQ61" s="224"/>
      <c r="BR61" s="224"/>
      <c r="BS61" s="224"/>
      <c r="BT61" s="224"/>
      <c r="BU61" s="224"/>
      <c r="BV61" s="224"/>
      <c r="BW61" s="224"/>
      <c r="BX61" s="224"/>
      <c r="BY61" s="224"/>
      <c r="BZ61" s="224"/>
      <c r="CA61" s="224"/>
      <c r="CB61" s="224"/>
      <c r="CC61" s="224"/>
      <c r="CD61" s="224"/>
      <c r="CE61" s="224"/>
    </row>
    <row r="62" spans="1:83" ht="12.75" customHeight="1" thickBot="1">
      <c r="A62" s="133">
        <f>IF('СПИСОК КЛАССА'!I62&gt;0,1,0)</f>
        <v>0</v>
      </c>
      <c r="B62" s="87">
        <v>38</v>
      </c>
      <c r="C62" s="88" t="str">
        <f>IF(NOT(ISBLANK('СПИСОК КЛАССА'!C62)),'СПИСОК КЛАССА'!C62,"")</f>
        <v/>
      </c>
      <c r="D62" s="130" t="str">
        <f>IF(NOT(ISBLANK('СПИСОК КЛАССА'!D62)),IF($A62=1,'СПИСОК КЛАССА'!D62, "УЧЕНИК НЕ ВЫПОЛНЯЛ РАБОТУ"),"")</f>
        <v/>
      </c>
      <c r="E62" s="147" t="str">
        <f>IF($C62&lt;&gt;"",'СПИСОК КЛАССА'!I62,"")</f>
        <v/>
      </c>
      <c r="F62" s="215"/>
      <c r="G62" s="215"/>
      <c r="H62" s="215"/>
      <c r="I62" s="215"/>
      <c r="J62" s="215"/>
      <c r="K62" s="215"/>
      <c r="L62" s="215"/>
      <c r="M62" s="215"/>
      <c r="N62" s="215"/>
      <c r="O62" s="215"/>
      <c r="P62" s="215"/>
      <c r="Q62" s="215"/>
      <c r="R62" s="215"/>
      <c r="S62" s="198"/>
      <c r="T62" s="198">
        <f t="shared" si="23"/>
        <v>0</v>
      </c>
      <c r="U62" s="218"/>
      <c r="V62" s="219"/>
      <c r="W62" s="198"/>
      <c r="X62" s="215"/>
      <c r="Y62" s="198"/>
      <c r="Z62" s="198"/>
      <c r="AA62" s="198"/>
      <c r="AB62" s="198"/>
      <c r="AC62" s="198"/>
      <c r="AD62" s="198"/>
      <c r="AE62" s="198"/>
      <c r="AF62" s="198"/>
      <c r="AG62" s="89"/>
      <c r="AH62" s="89"/>
      <c r="AI62" s="89"/>
      <c r="AJ62" s="89"/>
      <c r="AK62" s="89"/>
      <c r="AL62" s="89"/>
      <c r="AM62" s="89"/>
      <c r="AN62" s="89"/>
      <c r="AO62" s="89"/>
      <c r="AP62" s="89"/>
      <c r="AQ62" s="89"/>
      <c r="AR62" s="89"/>
      <c r="AS62" s="89"/>
      <c r="AT62" s="159"/>
      <c r="AU62" s="161" t="str">
        <f t="shared" si="21"/>
        <v/>
      </c>
      <c r="AV62" s="127" t="str">
        <f t="shared" si="14"/>
        <v/>
      </c>
      <c r="AW62" s="128" t="str">
        <f t="shared" si="15"/>
        <v/>
      </c>
      <c r="AX62" s="153" t="str">
        <f t="shared" si="16"/>
        <v/>
      </c>
      <c r="AY62" s="128" t="str">
        <f t="shared" si="17"/>
        <v/>
      </c>
      <c r="AZ62" s="153" t="str">
        <f t="shared" si="18"/>
        <v/>
      </c>
      <c r="BA62" s="129" t="str">
        <f t="shared" si="19"/>
        <v/>
      </c>
      <c r="BB62" s="285"/>
      <c r="BC62" s="291" t="str">
        <f t="shared" si="22"/>
        <v/>
      </c>
      <c r="BD62" s="296" t="str">
        <f t="shared" si="22"/>
        <v/>
      </c>
      <c r="BE62" s="291" t="str">
        <f t="shared" si="22"/>
        <v/>
      </c>
      <c r="BF62" s="296" t="str">
        <f t="shared" si="22"/>
        <v/>
      </c>
      <c r="BG62" s="224"/>
      <c r="BH62" s="224"/>
      <c r="BI62" s="224"/>
      <c r="BJ62" s="224"/>
      <c r="BK62" s="224"/>
      <c r="BL62" s="224"/>
      <c r="BM62" s="224"/>
      <c r="BN62" s="224"/>
      <c r="BO62" s="224"/>
      <c r="BP62" s="224"/>
      <c r="BQ62" s="224"/>
      <c r="BR62" s="224"/>
      <c r="BS62" s="224"/>
      <c r="BT62" s="224"/>
      <c r="BU62" s="224"/>
      <c r="BV62" s="224"/>
      <c r="BW62" s="224"/>
      <c r="BX62" s="224"/>
      <c r="BY62" s="224"/>
      <c r="BZ62" s="224"/>
      <c r="CA62" s="224"/>
      <c r="CB62" s="224"/>
      <c r="CC62" s="224"/>
      <c r="CD62" s="224"/>
      <c r="CE62" s="224"/>
    </row>
    <row r="63" spans="1:83" ht="12.75" customHeight="1" thickBot="1">
      <c r="A63" s="133">
        <f>IF('СПИСОК КЛАССА'!I63&gt;0,1,0)</f>
        <v>0</v>
      </c>
      <c r="B63" s="87">
        <v>39</v>
      </c>
      <c r="C63" s="88" t="str">
        <f>IF(NOT(ISBLANK('СПИСОК КЛАССА'!C63)),'СПИСОК КЛАССА'!C63,"")</f>
        <v/>
      </c>
      <c r="D63" s="130" t="str">
        <f>IF(NOT(ISBLANK('СПИСОК КЛАССА'!D63)),IF($A63=1,'СПИСОК КЛАССА'!D63, "УЧЕНИК НЕ ВЫПОЛНЯЛ РАБОТУ"),"")</f>
        <v/>
      </c>
      <c r="E63" s="147" t="str">
        <f>IF($C63&lt;&gt;"",'СПИСОК КЛАССА'!I63,"")</f>
        <v/>
      </c>
      <c r="F63" s="215"/>
      <c r="G63" s="215"/>
      <c r="H63" s="215"/>
      <c r="I63" s="215"/>
      <c r="J63" s="215"/>
      <c r="K63" s="215"/>
      <c r="L63" s="215"/>
      <c r="M63" s="215"/>
      <c r="N63" s="215"/>
      <c r="O63" s="215"/>
      <c r="P63" s="215"/>
      <c r="Q63" s="215"/>
      <c r="R63" s="215"/>
      <c r="S63" s="198"/>
      <c r="T63" s="198">
        <f t="shared" si="23"/>
        <v>0</v>
      </c>
      <c r="U63" s="218"/>
      <c r="V63" s="219"/>
      <c r="W63" s="198"/>
      <c r="X63" s="215"/>
      <c r="Y63" s="198"/>
      <c r="Z63" s="198"/>
      <c r="AA63" s="198"/>
      <c r="AB63" s="198"/>
      <c r="AC63" s="198"/>
      <c r="AD63" s="198"/>
      <c r="AE63" s="198"/>
      <c r="AF63" s="198"/>
      <c r="AG63" s="131"/>
      <c r="AH63" s="131"/>
      <c r="AI63" s="131"/>
      <c r="AJ63" s="131"/>
      <c r="AK63" s="131"/>
      <c r="AL63" s="131"/>
      <c r="AM63" s="131"/>
      <c r="AN63" s="131"/>
      <c r="AO63" s="131"/>
      <c r="AP63" s="131"/>
      <c r="AQ63" s="131"/>
      <c r="AR63" s="131"/>
      <c r="AS63" s="131"/>
      <c r="AT63" s="159"/>
      <c r="AU63" s="161" t="str">
        <f t="shared" si="21"/>
        <v/>
      </c>
      <c r="AV63" s="127" t="str">
        <f t="shared" si="14"/>
        <v/>
      </c>
      <c r="AW63" s="128" t="str">
        <f t="shared" si="15"/>
        <v/>
      </c>
      <c r="AX63" s="153" t="str">
        <f t="shared" si="16"/>
        <v/>
      </c>
      <c r="AY63" s="128" t="str">
        <f t="shared" si="17"/>
        <v/>
      </c>
      <c r="AZ63" s="153" t="str">
        <f t="shared" si="18"/>
        <v/>
      </c>
      <c r="BA63" s="129" t="str">
        <f t="shared" si="19"/>
        <v/>
      </c>
      <c r="BB63" s="285"/>
      <c r="BC63" s="291" t="str">
        <f t="shared" si="22"/>
        <v/>
      </c>
      <c r="BD63" s="296" t="str">
        <f t="shared" si="22"/>
        <v/>
      </c>
      <c r="BE63" s="291" t="str">
        <f t="shared" si="22"/>
        <v/>
      </c>
      <c r="BF63" s="296" t="str">
        <f t="shared" si="22"/>
        <v/>
      </c>
      <c r="BG63" s="224"/>
      <c r="BH63" s="224"/>
      <c r="BI63" s="224"/>
      <c r="BJ63" s="224"/>
      <c r="BK63" s="224"/>
      <c r="BL63" s="224"/>
      <c r="BM63" s="224"/>
      <c r="BN63" s="224"/>
      <c r="BO63" s="224"/>
      <c r="BP63" s="224"/>
      <c r="BQ63" s="224"/>
      <c r="BR63" s="224"/>
      <c r="BS63" s="224"/>
      <c r="BT63" s="224"/>
      <c r="BU63" s="224"/>
      <c r="BV63" s="224"/>
      <c r="BW63" s="224"/>
      <c r="BX63" s="224"/>
      <c r="BY63" s="224"/>
      <c r="BZ63" s="224"/>
      <c r="CA63" s="224"/>
      <c r="CB63" s="224"/>
      <c r="CC63" s="224"/>
      <c r="CD63" s="224"/>
      <c r="CE63" s="224"/>
    </row>
    <row r="64" spans="1:83" ht="12.75" customHeight="1" thickBot="1">
      <c r="A64" s="133">
        <f>IF('СПИСОК КЛАССА'!I64&gt;0,1,0)</f>
        <v>0</v>
      </c>
      <c r="B64" s="87">
        <v>40</v>
      </c>
      <c r="C64" s="88" t="str">
        <f>IF(NOT(ISBLANK('СПИСОК КЛАССА'!C64)),'СПИСОК КЛАССА'!C64,"")</f>
        <v/>
      </c>
      <c r="D64" s="130" t="str">
        <f>IF(NOT(ISBLANK('СПИСОК КЛАССА'!D64)),IF($A64=1,'СПИСОК КЛАССА'!D64, "УЧЕНИК НЕ ВЫПОЛНЯЛ РАБОТУ"),"")</f>
        <v/>
      </c>
      <c r="E64" s="147" t="str">
        <f>IF($C64&lt;&gt;"",'СПИСОК КЛАССА'!I64,"")</f>
        <v/>
      </c>
      <c r="F64" s="215"/>
      <c r="G64" s="215"/>
      <c r="H64" s="215"/>
      <c r="I64" s="215"/>
      <c r="J64" s="215"/>
      <c r="K64" s="215"/>
      <c r="L64" s="215"/>
      <c r="M64" s="215"/>
      <c r="N64" s="215"/>
      <c r="O64" s="215"/>
      <c r="P64" s="215"/>
      <c r="Q64" s="215"/>
      <c r="R64" s="215"/>
      <c r="S64" s="198"/>
      <c r="T64" s="198">
        <f t="shared" si="23"/>
        <v>0</v>
      </c>
      <c r="U64" s="218"/>
      <c r="V64" s="219"/>
      <c r="W64" s="198"/>
      <c r="X64" s="215"/>
      <c r="Y64" s="198"/>
      <c r="Z64" s="198"/>
      <c r="AA64" s="198"/>
      <c r="AB64" s="198"/>
      <c r="AC64" s="198"/>
      <c r="AD64" s="198"/>
      <c r="AE64" s="198"/>
      <c r="AF64" s="198"/>
      <c r="AG64" s="132"/>
      <c r="AH64" s="132"/>
      <c r="AI64" s="132"/>
      <c r="AJ64" s="132"/>
      <c r="AK64" s="132"/>
      <c r="AL64" s="132"/>
      <c r="AM64" s="132"/>
      <c r="AN64" s="132"/>
      <c r="AO64" s="132"/>
      <c r="AP64" s="132"/>
      <c r="AQ64" s="132"/>
      <c r="AR64" s="132"/>
      <c r="AS64" s="132"/>
      <c r="AT64" s="160"/>
      <c r="AU64" s="161" t="str">
        <f t="shared" si="21"/>
        <v/>
      </c>
      <c r="AV64" s="127" t="str">
        <f t="shared" si="14"/>
        <v/>
      </c>
      <c r="AW64" s="128" t="str">
        <f t="shared" si="15"/>
        <v/>
      </c>
      <c r="AX64" s="153" t="str">
        <f t="shared" si="16"/>
        <v/>
      </c>
      <c r="AY64" s="128" t="str">
        <f t="shared" si="17"/>
        <v/>
      </c>
      <c r="AZ64" s="153" t="str">
        <f t="shared" si="18"/>
        <v/>
      </c>
      <c r="BA64" s="129" t="str">
        <f t="shared" si="19"/>
        <v/>
      </c>
      <c r="BB64" s="285"/>
      <c r="BC64" s="291" t="str">
        <f t="shared" si="22"/>
        <v/>
      </c>
      <c r="BD64" s="296" t="str">
        <f t="shared" si="22"/>
        <v/>
      </c>
      <c r="BE64" s="291" t="str">
        <f t="shared" si="22"/>
        <v/>
      </c>
      <c r="BF64" s="296" t="str">
        <f t="shared" si="22"/>
        <v/>
      </c>
      <c r="BG64" s="224"/>
      <c r="BH64" s="224"/>
      <c r="BI64" s="224"/>
      <c r="BJ64" s="224"/>
      <c r="BK64" s="224"/>
      <c r="BL64" s="224"/>
      <c r="BM64" s="224"/>
      <c r="BN64" s="224"/>
      <c r="BO64" s="224"/>
      <c r="BP64" s="224"/>
      <c r="BQ64" s="224"/>
      <c r="BR64" s="224"/>
      <c r="BS64" s="224"/>
      <c r="BT64" s="224"/>
      <c r="BU64" s="224"/>
      <c r="BV64" s="224"/>
      <c r="BW64" s="224"/>
      <c r="BX64" s="224"/>
      <c r="BY64" s="224"/>
      <c r="BZ64" s="224"/>
      <c r="CA64" s="224"/>
      <c r="CB64" s="224"/>
      <c r="CC64" s="224"/>
      <c r="CD64" s="224"/>
      <c r="CE64" s="224"/>
    </row>
    <row r="65" spans="1:85">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c r="AJ65" s="67"/>
      <c r="AK65" s="67"/>
      <c r="AL65" s="67"/>
      <c r="AM65" s="67"/>
      <c r="AN65" s="67"/>
      <c r="AO65" s="67"/>
      <c r="AP65" s="67"/>
      <c r="AQ65" s="67"/>
      <c r="AR65" s="67"/>
      <c r="AS65" s="67"/>
      <c r="AT65" s="67"/>
      <c r="AU65" s="67"/>
      <c r="AV65" s="67"/>
      <c r="AW65" s="67"/>
      <c r="AX65" s="67"/>
      <c r="AY65" s="67"/>
      <c r="AZ65" s="67"/>
      <c r="BA65" s="67"/>
      <c r="BB65" s="67"/>
      <c r="BC65" s="67"/>
      <c r="BD65" s="292"/>
      <c r="BE65" s="221"/>
      <c r="BF65" s="298"/>
      <c r="BG65" s="91"/>
      <c r="BH65" s="221"/>
      <c r="BI65" s="221"/>
      <c r="BJ65" s="221"/>
      <c r="BK65" s="221"/>
      <c r="BL65" s="221"/>
      <c r="BM65" s="221"/>
      <c r="BN65" s="221"/>
      <c r="BO65" s="221"/>
      <c r="BP65" s="221"/>
      <c r="BQ65" s="221"/>
      <c r="BR65" s="221"/>
      <c r="BS65" s="221"/>
      <c r="BT65" s="221"/>
      <c r="BU65" s="221"/>
      <c r="BV65" s="221"/>
      <c r="BW65" s="221"/>
      <c r="BX65" s="221"/>
      <c r="BY65" s="221"/>
      <c r="BZ65" s="221"/>
      <c r="CA65" s="221"/>
      <c r="CB65" s="221"/>
      <c r="CC65" s="221"/>
      <c r="CD65" s="221"/>
      <c r="CE65" s="221"/>
      <c r="CF65" s="221"/>
      <c r="CG65" s="221"/>
    </row>
    <row r="66" spans="1:85">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292"/>
      <c r="BE66" s="221"/>
      <c r="BF66" s="298"/>
      <c r="BG66" s="91"/>
      <c r="BH66" s="221"/>
      <c r="BI66" s="221"/>
      <c r="BJ66" s="221"/>
      <c r="BK66" s="221"/>
      <c r="BL66" s="221"/>
      <c r="BM66" s="221"/>
      <c r="BN66" s="221"/>
      <c r="BO66" s="221"/>
      <c r="BP66" s="221"/>
      <c r="BQ66" s="221"/>
      <c r="BR66" s="221"/>
      <c r="BS66" s="221"/>
      <c r="BT66" s="221"/>
      <c r="BU66" s="221"/>
      <c r="BV66" s="221"/>
      <c r="BW66" s="221"/>
      <c r="BX66" s="221"/>
      <c r="BY66" s="221"/>
      <c r="BZ66" s="221"/>
      <c r="CA66" s="221"/>
      <c r="CB66" s="221"/>
      <c r="CC66" s="221"/>
      <c r="CD66" s="221"/>
      <c r="CE66" s="221"/>
      <c r="CF66" s="221"/>
      <c r="CG66" s="221"/>
    </row>
    <row r="67" spans="1:85">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c r="BD67" s="292"/>
      <c r="BE67" s="221"/>
      <c r="BF67" s="298"/>
      <c r="BG67" s="91"/>
      <c r="BH67" s="221"/>
      <c r="BI67" s="221"/>
      <c r="BJ67" s="221"/>
      <c r="BK67" s="221"/>
      <c r="BL67" s="221"/>
      <c r="BM67" s="221"/>
      <c r="BN67" s="221"/>
      <c r="BO67" s="221"/>
      <c r="BP67" s="221"/>
      <c r="BQ67" s="221"/>
      <c r="BR67" s="221"/>
      <c r="BS67" s="221"/>
      <c r="BT67" s="221"/>
      <c r="BU67" s="221"/>
      <c r="BV67" s="221"/>
      <c r="BW67" s="221"/>
      <c r="BX67" s="221"/>
      <c r="BY67" s="221"/>
      <c r="BZ67" s="221"/>
      <c r="CA67" s="221"/>
      <c r="CB67" s="221"/>
      <c r="CC67" s="221"/>
      <c r="CD67" s="221"/>
      <c r="CE67" s="221"/>
      <c r="CF67" s="221"/>
      <c r="CG67" s="221"/>
    </row>
    <row r="68" spans="1:85">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BD68" s="292"/>
      <c r="BE68" s="221"/>
      <c r="BF68" s="298"/>
      <c r="BG68" s="91"/>
      <c r="BH68" s="221"/>
      <c r="BI68" s="221"/>
      <c r="BJ68" s="221"/>
      <c r="BK68" s="221"/>
      <c r="BL68" s="221"/>
      <c r="BM68" s="221"/>
      <c r="BN68" s="221"/>
      <c r="BO68" s="221"/>
      <c r="BP68" s="221"/>
      <c r="BQ68" s="221"/>
      <c r="BR68" s="221"/>
      <c r="BS68" s="221"/>
      <c r="BT68" s="221"/>
      <c r="BU68" s="221"/>
      <c r="BV68" s="221"/>
      <c r="BW68" s="221"/>
      <c r="BX68" s="221"/>
      <c r="BY68" s="221"/>
      <c r="BZ68" s="221"/>
      <c r="CA68" s="221"/>
      <c r="CB68" s="221"/>
      <c r="CC68" s="221"/>
      <c r="CD68" s="221"/>
      <c r="CE68" s="221"/>
      <c r="CF68" s="221"/>
      <c r="CG68" s="221"/>
    </row>
    <row r="69" spans="1:85">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c r="AJ69" s="67"/>
      <c r="AK69" s="67"/>
      <c r="AL69" s="67"/>
      <c r="AM69" s="67"/>
      <c r="AN69" s="67"/>
      <c r="AO69" s="67"/>
      <c r="AP69" s="67"/>
      <c r="AQ69" s="67"/>
      <c r="AR69" s="67"/>
      <c r="AS69" s="67"/>
      <c r="AT69" s="67"/>
      <c r="AU69" s="67"/>
      <c r="AV69" s="67"/>
      <c r="AW69" s="67"/>
      <c r="AX69" s="67"/>
      <c r="AY69" s="67"/>
      <c r="AZ69" s="67"/>
      <c r="BA69" s="67"/>
      <c r="BB69" s="67"/>
      <c r="BC69" s="67"/>
      <c r="BD69" s="292"/>
      <c r="BE69" s="221"/>
      <c r="BF69" s="298"/>
      <c r="BG69" s="91"/>
      <c r="BH69" s="221"/>
      <c r="BI69" s="221"/>
      <c r="BJ69" s="221"/>
      <c r="BK69" s="221"/>
      <c r="BL69" s="221"/>
      <c r="BM69" s="221"/>
      <c r="BN69" s="221"/>
      <c r="BO69" s="221"/>
      <c r="BP69" s="221"/>
      <c r="BQ69" s="221"/>
      <c r="BR69" s="221"/>
      <c r="BS69" s="221"/>
      <c r="BT69" s="221"/>
      <c r="BU69" s="221"/>
      <c r="BV69" s="221"/>
      <c r="BW69" s="221"/>
      <c r="BX69" s="221"/>
      <c r="BY69" s="221"/>
      <c r="BZ69" s="221"/>
      <c r="CA69" s="221"/>
      <c r="CB69" s="221"/>
      <c r="CC69" s="221"/>
      <c r="CD69" s="221"/>
      <c r="CE69" s="221"/>
      <c r="CF69" s="221"/>
      <c r="CG69" s="221"/>
    </row>
    <row r="70" spans="1:85">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c r="AN70" s="67"/>
      <c r="AO70" s="67"/>
      <c r="AP70" s="67"/>
      <c r="AQ70" s="67"/>
      <c r="AR70" s="67"/>
      <c r="AS70" s="67"/>
      <c r="AT70" s="67"/>
      <c r="AU70" s="67"/>
      <c r="AV70" s="67"/>
      <c r="AW70" s="67"/>
      <c r="AX70" s="67"/>
      <c r="AY70" s="67"/>
      <c r="AZ70" s="67"/>
      <c r="BA70" s="67"/>
      <c r="BB70" s="67"/>
      <c r="BC70" s="67"/>
      <c r="BD70" s="292"/>
      <c r="BE70" s="221"/>
      <c r="BF70" s="298"/>
      <c r="BG70" s="91"/>
      <c r="BH70" s="221"/>
      <c r="BI70" s="221"/>
      <c r="BJ70" s="221"/>
      <c r="BK70" s="221"/>
      <c r="BL70" s="221"/>
      <c r="BM70" s="221"/>
      <c r="BN70" s="221"/>
      <c r="BO70" s="221"/>
      <c r="BP70" s="221"/>
      <c r="BQ70" s="221"/>
      <c r="BR70" s="221"/>
      <c r="BS70" s="221"/>
      <c r="BT70" s="221"/>
      <c r="BU70" s="221"/>
      <c r="BV70" s="221"/>
      <c r="BW70" s="221"/>
      <c r="BX70" s="221"/>
      <c r="BY70" s="221"/>
      <c r="BZ70" s="221"/>
      <c r="CA70" s="221"/>
      <c r="CB70" s="221"/>
      <c r="CC70" s="221"/>
      <c r="CD70" s="221"/>
      <c r="CE70" s="221"/>
      <c r="CF70" s="221"/>
      <c r="CG70" s="221"/>
    </row>
    <row r="71" spans="1:85">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c r="AJ71" s="67"/>
      <c r="AK71" s="67"/>
      <c r="AL71" s="67"/>
      <c r="AM71" s="67"/>
      <c r="AN71" s="67"/>
      <c r="AO71" s="67"/>
      <c r="AP71" s="67"/>
      <c r="AQ71" s="67"/>
      <c r="AR71" s="67"/>
      <c r="AS71" s="67"/>
      <c r="AT71" s="67"/>
      <c r="AU71" s="67"/>
      <c r="AV71" s="67"/>
      <c r="AW71" s="67"/>
      <c r="AX71" s="67"/>
      <c r="AY71" s="67"/>
      <c r="AZ71" s="67"/>
      <c r="BA71" s="67"/>
      <c r="BB71" s="67"/>
      <c r="BC71" s="67"/>
      <c r="BD71" s="292"/>
      <c r="BE71" s="221"/>
      <c r="BF71" s="298"/>
      <c r="BG71" s="91"/>
      <c r="BH71" s="221"/>
      <c r="BI71" s="221"/>
      <c r="BJ71" s="221"/>
      <c r="BK71" s="221"/>
      <c r="BL71" s="221"/>
      <c r="BM71" s="221"/>
      <c r="BN71" s="221"/>
      <c r="BO71" s="221"/>
      <c r="BP71" s="221"/>
      <c r="BQ71" s="221"/>
      <c r="BR71" s="221"/>
      <c r="BS71" s="221"/>
      <c r="BT71" s="221"/>
      <c r="BU71" s="221"/>
      <c r="BV71" s="221"/>
      <c r="BW71" s="221"/>
      <c r="BX71" s="221"/>
      <c r="BY71" s="221"/>
      <c r="BZ71" s="221"/>
      <c r="CA71" s="221"/>
      <c r="CB71" s="221"/>
      <c r="CC71" s="221"/>
      <c r="CD71" s="221"/>
      <c r="CE71" s="221"/>
      <c r="CF71" s="221"/>
      <c r="CG71" s="221"/>
    </row>
    <row r="72" spans="1:85">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c r="AJ72" s="67"/>
      <c r="AK72" s="67"/>
      <c r="AL72" s="67"/>
      <c r="AM72" s="67"/>
      <c r="AN72" s="67"/>
      <c r="AO72" s="67"/>
      <c r="AP72" s="67"/>
      <c r="AQ72" s="67"/>
      <c r="AR72" s="67"/>
      <c r="AS72" s="67"/>
      <c r="AT72" s="67"/>
      <c r="AU72" s="67"/>
      <c r="AV72" s="67"/>
      <c r="AW72" s="67"/>
      <c r="AX72" s="67"/>
      <c r="AY72" s="67"/>
      <c r="AZ72" s="67"/>
      <c r="BA72" s="67"/>
      <c r="BB72" s="67"/>
      <c r="BC72" s="67"/>
      <c r="BD72" s="292"/>
      <c r="BE72" s="221"/>
      <c r="BF72" s="298"/>
      <c r="BG72" s="91"/>
      <c r="BH72" s="221"/>
      <c r="BI72" s="221"/>
      <c r="BJ72" s="221"/>
      <c r="BK72" s="221"/>
      <c r="BL72" s="221"/>
      <c r="BM72" s="221"/>
      <c r="BN72" s="221"/>
      <c r="BO72" s="221"/>
      <c r="BP72" s="221"/>
      <c r="BQ72" s="221"/>
      <c r="BR72" s="221"/>
      <c r="BS72" s="221"/>
      <c r="BT72" s="221"/>
      <c r="BU72" s="221"/>
      <c r="BV72" s="221"/>
      <c r="BW72" s="221"/>
      <c r="BX72" s="221"/>
      <c r="BY72" s="221"/>
      <c r="BZ72" s="221"/>
      <c r="CA72" s="221"/>
      <c r="CB72" s="221"/>
      <c r="CC72" s="221"/>
      <c r="CD72" s="221"/>
      <c r="CE72" s="221"/>
      <c r="CF72" s="221"/>
      <c r="CG72" s="221"/>
    </row>
    <row r="73" spans="1:85">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c r="AJ73" s="67"/>
      <c r="AK73" s="67"/>
      <c r="AL73" s="67"/>
      <c r="AM73" s="67"/>
      <c r="AN73" s="67"/>
      <c r="AO73" s="67"/>
      <c r="AP73" s="67"/>
      <c r="AQ73" s="67"/>
      <c r="AR73" s="67"/>
      <c r="AS73" s="67"/>
      <c r="AT73" s="67"/>
      <c r="AU73" s="67"/>
      <c r="AV73" s="67"/>
      <c r="AW73" s="67"/>
      <c r="AX73" s="67"/>
      <c r="AY73" s="67"/>
      <c r="AZ73" s="67"/>
      <c r="BA73" s="67"/>
      <c r="BB73" s="67"/>
      <c r="BC73" s="67"/>
      <c r="BD73" s="292"/>
      <c r="BE73" s="221"/>
      <c r="BF73" s="298"/>
      <c r="BG73" s="91"/>
      <c r="BH73" s="221"/>
      <c r="BI73" s="221"/>
      <c r="BJ73" s="221"/>
      <c r="BK73" s="221"/>
      <c r="BL73" s="221"/>
      <c r="BM73" s="221"/>
      <c r="BN73" s="221"/>
      <c r="BO73" s="221"/>
      <c r="BP73" s="221"/>
      <c r="BQ73" s="221"/>
      <c r="BR73" s="221"/>
      <c r="BS73" s="221"/>
      <c r="BT73" s="221"/>
      <c r="BU73" s="221"/>
      <c r="BV73" s="221"/>
      <c r="BW73" s="221"/>
      <c r="BX73" s="221"/>
      <c r="BY73" s="221"/>
      <c r="BZ73" s="221"/>
      <c r="CA73" s="221"/>
      <c r="CB73" s="221"/>
      <c r="CC73" s="221"/>
      <c r="CD73" s="221"/>
      <c r="CE73" s="221"/>
      <c r="CF73" s="221"/>
      <c r="CG73" s="221"/>
    </row>
    <row r="74" spans="1:85">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292"/>
      <c r="BE74" s="221"/>
      <c r="BF74" s="298"/>
      <c r="BG74" s="91"/>
      <c r="BH74" s="221"/>
      <c r="BI74" s="221"/>
      <c r="BJ74" s="221"/>
      <c r="BK74" s="221"/>
      <c r="BL74" s="221"/>
      <c r="BM74" s="221"/>
      <c r="BN74" s="221"/>
      <c r="BO74" s="221"/>
      <c r="BP74" s="221"/>
      <c r="BQ74" s="221"/>
      <c r="BR74" s="221"/>
      <c r="BS74" s="221"/>
      <c r="BT74" s="221"/>
      <c r="BU74" s="221"/>
      <c r="BV74" s="221"/>
      <c r="BW74" s="221"/>
      <c r="BX74" s="221"/>
      <c r="BY74" s="221"/>
      <c r="BZ74" s="221"/>
      <c r="CA74" s="221"/>
      <c r="CB74" s="221"/>
      <c r="CC74" s="221"/>
      <c r="CD74" s="221"/>
      <c r="CE74" s="221"/>
      <c r="CF74" s="221"/>
      <c r="CG74" s="221"/>
    </row>
    <row r="75" spans="1:85">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BD75" s="292"/>
      <c r="BE75" s="221"/>
      <c r="BF75" s="298"/>
      <c r="BG75" s="91"/>
      <c r="BH75" s="221"/>
      <c r="BI75" s="221"/>
      <c r="BJ75" s="221"/>
      <c r="BK75" s="221"/>
      <c r="BL75" s="221"/>
      <c r="BM75" s="221"/>
      <c r="BN75" s="221"/>
      <c r="BO75" s="221"/>
      <c r="BP75" s="221"/>
      <c r="BQ75" s="221"/>
      <c r="BR75" s="221"/>
      <c r="BS75" s="221"/>
      <c r="BT75" s="221"/>
      <c r="BU75" s="221"/>
      <c r="BV75" s="221"/>
      <c r="BW75" s="221"/>
      <c r="BX75" s="221"/>
      <c r="BY75" s="221"/>
      <c r="BZ75" s="221"/>
      <c r="CA75" s="221"/>
      <c r="CB75" s="221"/>
      <c r="CC75" s="221"/>
      <c r="CD75" s="221"/>
      <c r="CE75" s="221"/>
      <c r="CF75" s="221"/>
      <c r="CG75" s="221"/>
    </row>
    <row r="76" spans="1:85">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67"/>
      <c r="BC76" s="67"/>
      <c r="BD76" s="292"/>
      <c r="BE76" s="221"/>
      <c r="BF76" s="298"/>
      <c r="BG76" s="91"/>
      <c r="BH76" s="221"/>
      <c r="BI76" s="221"/>
      <c r="BJ76" s="221"/>
      <c r="BK76" s="221"/>
      <c r="BL76" s="221"/>
      <c r="BM76" s="221"/>
      <c r="BN76" s="221"/>
      <c r="BO76" s="221"/>
      <c r="BP76" s="221"/>
      <c r="BQ76" s="221"/>
      <c r="BR76" s="221"/>
      <c r="BS76" s="221"/>
      <c r="BT76" s="221"/>
      <c r="BU76" s="221"/>
      <c r="BV76" s="221"/>
      <c r="BW76" s="221"/>
      <c r="BX76" s="221"/>
      <c r="BY76" s="221"/>
      <c r="BZ76" s="221"/>
      <c r="CA76" s="221"/>
      <c r="CB76" s="221"/>
      <c r="CC76" s="221"/>
      <c r="CD76" s="221"/>
      <c r="CE76" s="221"/>
      <c r="CF76" s="221"/>
      <c r="CG76" s="221"/>
    </row>
    <row r="77" spans="1:85">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c r="AJ77" s="67"/>
      <c r="AK77" s="67"/>
      <c r="AL77" s="67"/>
      <c r="AM77" s="67"/>
      <c r="AN77" s="67"/>
      <c r="AO77" s="67"/>
      <c r="AP77" s="67"/>
      <c r="AQ77" s="67"/>
      <c r="AR77" s="67"/>
      <c r="AS77" s="67"/>
      <c r="AT77" s="67"/>
      <c r="AU77" s="67"/>
      <c r="AV77" s="67"/>
      <c r="AW77" s="67"/>
      <c r="AX77" s="67"/>
      <c r="AY77" s="67"/>
      <c r="AZ77" s="67"/>
      <c r="BA77" s="67"/>
      <c r="BB77" s="67"/>
      <c r="BC77" s="67"/>
      <c r="BD77" s="292"/>
      <c r="BE77" s="221"/>
      <c r="BF77" s="298"/>
      <c r="BG77" s="91"/>
      <c r="BH77" s="221"/>
      <c r="BI77" s="221"/>
      <c r="BJ77" s="221"/>
      <c r="BK77" s="221"/>
      <c r="BL77" s="221"/>
      <c r="BM77" s="221"/>
      <c r="BN77" s="221"/>
      <c r="BO77" s="221"/>
      <c r="BP77" s="221"/>
      <c r="BQ77" s="221"/>
      <c r="BR77" s="221"/>
      <c r="BS77" s="221"/>
      <c r="BT77" s="221"/>
      <c r="BU77" s="221"/>
      <c r="BV77" s="221"/>
      <c r="BW77" s="221"/>
      <c r="BX77" s="221"/>
      <c r="BY77" s="221"/>
      <c r="BZ77" s="221"/>
      <c r="CA77" s="221"/>
      <c r="CB77" s="221"/>
      <c r="CC77" s="221"/>
      <c r="CD77" s="221"/>
      <c r="CE77" s="221"/>
      <c r="CF77" s="221"/>
      <c r="CG77" s="221"/>
    </row>
    <row r="78" spans="1:85">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c r="BB78" s="67"/>
      <c r="BC78" s="67"/>
      <c r="BD78" s="292"/>
      <c r="BE78" s="221"/>
      <c r="BF78" s="298"/>
      <c r="BG78" s="91"/>
      <c r="BH78" s="221"/>
      <c r="BI78" s="221"/>
      <c r="BJ78" s="221"/>
      <c r="BK78" s="221"/>
      <c r="BL78" s="221"/>
      <c r="BM78" s="221"/>
      <c r="BN78" s="221"/>
      <c r="BO78" s="221"/>
      <c r="BP78" s="221"/>
      <c r="BQ78" s="221"/>
      <c r="BR78" s="221"/>
      <c r="BS78" s="221"/>
      <c r="BT78" s="221"/>
      <c r="BU78" s="221"/>
      <c r="BV78" s="221"/>
      <c r="BW78" s="221"/>
      <c r="BX78" s="221"/>
      <c r="BY78" s="221"/>
      <c r="BZ78" s="221"/>
      <c r="CA78" s="221"/>
      <c r="CB78" s="221"/>
      <c r="CC78" s="221"/>
      <c r="CD78" s="221"/>
      <c r="CE78" s="221"/>
      <c r="CF78" s="221"/>
      <c r="CG78" s="221"/>
    </row>
    <row r="79" spans="1:85">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67"/>
      <c r="AS79" s="67"/>
      <c r="AT79" s="67"/>
      <c r="AU79" s="67"/>
      <c r="AV79" s="67"/>
      <c r="AW79" s="67"/>
      <c r="AX79" s="67"/>
      <c r="AY79" s="67"/>
      <c r="AZ79" s="67"/>
      <c r="BA79" s="67"/>
      <c r="BB79" s="67"/>
      <c r="BC79" s="67"/>
      <c r="BD79" s="292"/>
      <c r="BE79" s="221"/>
      <c r="BF79" s="298"/>
      <c r="BG79" s="91"/>
      <c r="BH79" s="221"/>
      <c r="BI79" s="221"/>
      <c r="BJ79" s="221"/>
      <c r="BK79" s="221"/>
      <c r="BL79" s="221"/>
      <c r="BM79" s="221"/>
      <c r="BN79" s="221"/>
      <c r="BO79" s="221"/>
      <c r="BP79" s="221"/>
      <c r="BQ79" s="221"/>
      <c r="BR79" s="221"/>
      <c r="BS79" s="221"/>
      <c r="BT79" s="221"/>
      <c r="BU79" s="221"/>
      <c r="BV79" s="221"/>
      <c r="BW79" s="221"/>
      <c r="BX79" s="221"/>
      <c r="BY79" s="221"/>
      <c r="BZ79" s="221"/>
      <c r="CA79" s="221"/>
      <c r="CB79" s="221"/>
      <c r="CC79" s="221"/>
      <c r="CD79" s="221"/>
      <c r="CE79" s="221"/>
      <c r="CF79" s="221"/>
      <c r="CG79" s="221"/>
    </row>
    <row r="80" spans="1:85">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292"/>
      <c r="BE80" s="221"/>
      <c r="BF80" s="298"/>
      <c r="BG80" s="91"/>
      <c r="BH80" s="221"/>
      <c r="BI80" s="221"/>
      <c r="BJ80" s="221"/>
      <c r="BK80" s="221"/>
      <c r="BL80" s="221"/>
      <c r="BM80" s="221"/>
      <c r="BN80" s="221"/>
      <c r="BO80" s="221"/>
      <c r="BP80" s="221"/>
      <c r="BQ80" s="221"/>
      <c r="BR80" s="221"/>
      <c r="BS80" s="221"/>
      <c r="BT80" s="221"/>
      <c r="BU80" s="221"/>
      <c r="BV80" s="221"/>
      <c r="BW80" s="221"/>
      <c r="BX80" s="221"/>
      <c r="BY80" s="221"/>
      <c r="BZ80" s="221"/>
      <c r="CA80" s="221"/>
      <c r="CB80" s="221"/>
      <c r="CC80" s="221"/>
      <c r="CD80" s="221"/>
      <c r="CE80" s="221"/>
      <c r="CF80" s="221"/>
      <c r="CG80" s="221"/>
    </row>
    <row r="81" spans="1:85">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292"/>
      <c r="BE81" s="221"/>
      <c r="BF81" s="298"/>
      <c r="BG81" s="91"/>
      <c r="BH81" s="221"/>
      <c r="BI81" s="221"/>
      <c r="BJ81" s="221"/>
      <c r="BK81" s="221"/>
      <c r="BL81" s="221"/>
      <c r="BM81" s="221"/>
      <c r="BN81" s="221"/>
      <c r="BO81" s="221"/>
      <c r="BP81" s="221"/>
      <c r="BQ81" s="221"/>
      <c r="BR81" s="221"/>
      <c r="BS81" s="221"/>
      <c r="BT81" s="221"/>
      <c r="BU81" s="221"/>
      <c r="BV81" s="221"/>
      <c r="BW81" s="221"/>
      <c r="BX81" s="221"/>
      <c r="BY81" s="221"/>
      <c r="BZ81" s="221"/>
      <c r="CA81" s="221"/>
      <c r="CB81" s="221"/>
      <c r="CC81" s="221"/>
      <c r="CD81" s="221"/>
      <c r="CE81" s="221"/>
      <c r="CF81" s="221"/>
      <c r="CG81" s="221"/>
    </row>
    <row r="82" spans="1:85">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292"/>
      <c r="BE82" s="221"/>
      <c r="BF82" s="298"/>
      <c r="BG82" s="91"/>
      <c r="BH82" s="221"/>
      <c r="BI82" s="221"/>
      <c r="BJ82" s="221"/>
      <c r="BK82" s="221"/>
      <c r="BL82" s="221"/>
      <c r="BM82" s="221"/>
      <c r="BN82" s="221"/>
      <c r="BO82" s="221"/>
      <c r="BP82" s="221"/>
      <c r="BQ82" s="221"/>
      <c r="BR82" s="221"/>
      <c r="BS82" s="221"/>
      <c r="BT82" s="221"/>
      <c r="BU82" s="221"/>
      <c r="BV82" s="221"/>
      <c r="BW82" s="221"/>
      <c r="BX82" s="221"/>
      <c r="BY82" s="221"/>
      <c r="BZ82" s="221"/>
      <c r="CA82" s="221"/>
      <c r="CB82" s="221"/>
      <c r="CC82" s="221"/>
      <c r="CD82" s="221"/>
      <c r="CE82" s="221"/>
      <c r="CF82" s="221"/>
      <c r="CG82" s="221"/>
    </row>
    <row r="83" spans="1:85">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c r="AH83" s="67"/>
      <c r="AI83" s="67"/>
      <c r="AJ83" s="67"/>
      <c r="AK83" s="67"/>
      <c r="AL83" s="67"/>
      <c r="AM83" s="67"/>
      <c r="AN83" s="67"/>
      <c r="AO83" s="67"/>
      <c r="AP83" s="67"/>
      <c r="AQ83" s="67"/>
      <c r="AR83" s="67"/>
      <c r="AS83" s="67"/>
      <c r="AT83" s="67"/>
      <c r="AU83" s="67"/>
      <c r="AV83" s="67"/>
      <c r="AW83" s="67"/>
      <c r="AX83" s="67"/>
      <c r="AY83" s="67"/>
      <c r="AZ83" s="67"/>
      <c r="BA83" s="67"/>
      <c r="BB83" s="67"/>
      <c r="BC83" s="67"/>
      <c r="BD83" s="292"/>
      <c r="BE83" s="221"/>
      <c r="BF83" s="298"/>
      <c r="BG83" s="91"/>
      <c r="BH83" s="221"/>
      <c r="BI83" s="221"/>
      <c r="BJ83" s="221"/>
      <c r="BK83" s="221"/>
      <c r="BL83" s="221"/>
      <c r="BM83" s="221"/>
      <c r="BN83" s="221"/>
      <c r="BO83" s="221"/>
      <c r="BP83" s="221"/>
      <c r="BQ83" s="221"/>
      <c r="BR83" s="221"/>
      <c r="BS83" s="221"/>
      <c r="BT83" s="221"/>
      <c r="BU83" s="221"/>
      <c r="BV83" s="221"/>
      <c r="BW83" s="221"/>
      <c r="BX83" s="221"/>
      <c r="BY83" s="221"/>
      <c r="BZ83" s="221"/>
      <c r="CA83" s="221"/>
      <c r="CB83" s="221"/>
      <c r="CC83" s="221"/>
      <c r="CD83" s="221"/>
      <c r="CE83" s="221"/>
      <c r="CF83" s="221"/>
      <c r="CG83" s="221"/>
    </row>
    <row r="84" spans="1:85">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292"/>
      <c r="BE84" s="221"/>
      <c r="BF84" s="298"/>
      <c r="BG84" s="91"/>
      <c r="BH84" s="221"/>
      <c r="BI84" s="221"/>
      <c r="BJ84" s="221"/>
      <c r="BK84" s="221"/>
      <c r="BL84" s="221"/>
      <c r="BM84" s="221"/>
      <c r="BN84" s="221"/>
      <c r="BO84" s="221"/>
      <c r="BP84" s="221"/>
      <c r="BQ84" s="221"/>
      <c r="BR84" s="221"/>
      <c r="BS84" s="221"/>
      <c r="BT84" s="221"/>
      <c r="BU84" s="221"/>
      <c r="BV84" s="221"/>
      <c r="BW84" s="221"/>
      <c r="BX84" s="221"/>
      <c r="BY84" s="221"/>
      <c r="BZ84" s="221"/>
      <c r="CA84" s="221"/>
      <c r="CB84" s="221"/>
      <c r="CC84" s="221"/>
      <c r="CD84" s="221"/>
      <c r="CE84" s="221"/>
      <c r="CF84" s="221"/>
      <c r="CG84" s="221"/>
    </row>
    <row r="85" spans="1:85">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292"/>
      <c r="BE85" s="221"/>
      <c r="BF85" s="298"/>
      <c r="BG85" s="91"/>
      <c r="BH85" s="221"/>
      <c r="BI85" s="221"/>
      <c r="BJ85" s="221"/>
      <c r="BK85" s="221"/>
      <c r="BL85" s="221"/>
      <c r="BM85" s="221"/>
      <c r="BN85" s="221"/>
      <c r="BO85" s="221"/>
      <c r="BP85" s="221"/>
      <c r="BQ85" s="221"/>
      <c r="BR85" s="221"/>
      <c r="BS85" s="221"/>
      <c r="BT85" s="221"/>
      <c r="BU85" s="221"/>
      <c r="BV85" s="221"/>
      <c r="BW85" s="221"/>
      <c r="BX85" s="221"/>
      <c r="BY85" s="221"/>
      <c r="BZ85" s="221"/>
      <c r="CA85" s="221"/>
      <c r="CB85" s="221"/>
      <c r="CC85" s="221"/>
      <c r="CD85" s="221"/>
      <c r="CE85" s="221"/>
      <c r="CF85" s="221"/>
      <c r="CG85" s="221"/>
    </row>
    <row r="86" spans="1:85">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c r="AH86" s="67"/>
      <c r="AI86" s="67"/>
      <c r="AJ86" s="67"/>
      <c r="AK86" s="67"/>
      <c r="AL86" s="67"/>
      <c r="AM86" s="67"/>
      <c r="AN86" s="67"/>
      <c r="AO86" s="67"/>
      <c r="AP86" s="67"/>
      <c r="AQ86" s="67"/>
      <c r="AR86" s="67"/>
      <c r="AS86" s="67"/>
      <c r="AT86" s="67"/>
      <c r="AU86" s="67"/>
      <c r="AV86" s="67"/>
      <c r="AW86" s="67"/>
      <c r="AX86" s="67"/>
      <c r="AY86" s="67"/>
      <c r="AZ86" s="67"/>
      <c r="BA86" s="67"/>
      <c r="BB86" s="67"/>
      <c r="BC86" s="67"/>
      <c r="BD86" s="292"/>
      <c r="BE86" s="221"/>
      <c r="BF86" s="298"/>
      <c r="BG86" s="91"/>
      <c r="BH86" s="221"/>
      <c r="BI86" s="221"/>
      <c r="BJ86" s="221"/>
      <c r="BK86" s="221"/>
      <c r="BL86" s="221"/>
      <c r="BM86" s="221"/>
      <c r="BN86" s="221"/>
      <c r="BO86" s="221"/>
      <c r="BP86" s="221"/>
      <c r="BQ86" s="221"/>
      <c r="BR86" s="221"/>
      <c r="BS86" s="221"/>
      <c r="BT86" s="221"/>
      <c r="BU86" s="221"/>
      <c r="BV86" s="221"/>
      <c r="BW86" s="221"/>
      <c r="BX86" s="221"/>
      <c r="BY86" s="221"/>
      <c r="BZ86" s="221"/>
      <c r="CA86" s="221"/>
      <c r="CB86" s="221"/>
      <c r="CC86" s="221"/>
      <c r="CD86" s="221"/>
      <c r="CE86" s="221"/>
      <c r="CF86" s="221"/>
      <c r="CG86" s="221"/>
    </row>
    <row r="87" spans="1:85">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c r="AH87" s="67"/>
      <c r="AI87" s="67"/>
      <c r="AJ87" s="67"/>
      <c r="AK87" s="67"/>
      <c r="AL87" s="67"/>
      <c r="AM87" s="67"/>
      <c r="AN87" s="67"/>
      <c r="AO87" s="67"/>
      <c r="AP87" s="67"/>
      <c r="AQ87" s="67"/>
      <c r="AR87" s="67"/>
      <c r="AS87" s="67"/>
      <c r="AT87" s="67"/>
      <c r="AU87" s="67"/>
      <c r="AV87" s="67"/>
      <c r="AW87" s="67"/>
      <c r="AX87" s="67"/>
      <c r="AY87" s="67"/>
      <c r="AZ87" s="67"/>
      <c r="BA87" s="67"/>
      <c r="BB87" s="67"/>
      <c r="BC87" s="67"/>
      <c r="BD87" s="292"/>
      <c r="BE87" s="221"/>
      <c r="BF87" s="298"/>
      <c r="BG87" s="91"/>
      <c r="BH87" s="221"/>
      <c r="BI87" s="221"/>
      <c r="BJ87" s="221"/>
      <c r="BK87" s="221"/>
      <c r="BL87" s="221"/>
      <c r="BM87" s="221"/>
      <c r="BN87" s="221"/>
      <c r="BO87" s="221"/>
      <c r="BP87" s="221"/>
      <c r="BQ87" s="221"/>
      <c r="BR87" s="221"/>
      <c r="BS87" s="221"/>
      <c r="BT87" s="221"/>
      <c r="BU87" s="221"/>
      <c r="BV87" s="221"/>
      <c r="BW87" s="221"/>
      <c r="BX87" s="221"/>
      <c r="BY87" s="221"/>
      <c r="BZ87" s="221"/>
      <c r="CA87" s="221"/>
      <c r="CB87" s="221"/>
      <c r="CC87" s="221"/>
      <c r="CD87" s="221"/>
      <c r="CE87" s="221"/>
      <c r="CF87" s="221"/>
      <c r="CG87" s="221"/>
    </row>
    <row r="88" spans="1:85">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BD88" s="292"/>
      <c r="BE88" s="221"/>
      <c r="BF88" s="298"/>
      <c r="BG88" s="91"/>
      <c r="BH88" s="221"/>
      <c r="BI88" s="221"/>
      <c r="BJ88" s="221"/>
      <c r="BK88" s="221"/>
      <c r="BL88" s="221"/>
      <c r="BM88" s="221"/>
      <c r="BN88" s="221"/>
      <c r="BO88" s="221"/>
      <c r="BP88" s="221"/>
      <c r="BQ88" s="221"/>
      <c r="BR88" s="221"/>
      <c r="BS88" s="221"/>
      <c r="BT88" s="221"/>
      <c r="BU88" s="221"/>
      <c r="BV88" s="221"/>
      <c r="BW88" s="221"/>
      <c r="BX88" s="221"/>
      <c r="BY88" s="221"/>
      <c r="BZ88" s="221"/>
      <c r="CA88" s="221"/>
      <c r="CB88" s="221"/>
      <c r="CC88" s="221"/>
      <c r="CD88" s="221"/>
      <c r="CE88" s="221"/>
      <c r="CF88" s="221"/>
      <c r="CG88" s="221"/>
    </row>
    <row r="89" spans="1:85">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292"/>
      <c r="BE89" s="221"/>
      <c r="BF89" s="298"/>
      <c r="BG89" s="91"/>
      <c r="BH89" s="221"/>
      <c r="BI89" s="221"/>
      <c r="BJ89" s="221"/>
      <c r="BK89" s="221"/>
      <c r="BL89" s="221"/>
      <c r="BM89" s="221"/>
      <c r="BN89" s="221"/>
      <c r="BO89" s="221"/>
      <c r="BP89" s="221"/>
      <c r="BQ89" s="221"/>
      <c r="BR89" s="221"/>
      <c r="BS89" s="221"/>
      <c r="BT89" s="221"/>
      <c r="BU89" s="221"/>
      <c r="BV89" s="221"/>
      <c r="BW89" s="221"/>
      <c r="BX89" s="221"/>
      <c r="BY89" s="221"/>
      <c r="BZ89" s="221"/>
      <c r="CA89" s="221"/>
      <c r="CB89" s="221"/>
      <c r="CC89" s="221"/>
      <c r="CD89" s="221"/>
      <c r="CE89" s="221"/>
      <c r="CF89" s="221"/>
      <c r="CG89" s="221"/>
    </row>
    <row r="90" spans="1:85">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292"/>
      <c r="BE90" s="221"/>
      <c r="BF90" s="298"/>
      <c r="BG90" s="91"/>
      <c r="BH90" s="221"/>
      <c r="BI90" s="221"/>
      <c r="BJ90" s="221"/>
      <c r="BK90" s="221"/>
      <c r="BL90" s="221"/>
      <c r="BM90" s="221"/>
      <c r="BN90" s="221"/>
      <c r="BO90" s="221"/>
      <c r="BP90" s="221"/>
      <c r="BQ90" s="221"/>
      <c r="BR90" s="221"/>
      <c r="BS90" s="221"/>
      <c r="BT90" s="221"/>
      <c r="BU90" s="221"/>
      <c r="BV90" s="221"/>
      <c r="BW90" s="221"/>
      <c r="BX90" s="221"/>
      <c r="BY90" s="221"/>
      <c r="BZ90" s="221"/>
      <c r="CA90" s="221"/>
      <c r="CB90" s="221"/>
      <c r="CC90" s="221"/>
      <c r="CD90" s="221"/>
      <c r="CE90" s="221"/>
      <c r="CF90" s="221"/>
      <c r="CG90" s="221"/>
    </row>
    <row r="91" spans="1:85">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c r="AH91" s="67"/>
      <c r="AI91" s="67"/>
      <c r="AJ91" s="67"/>
      <c r="AK91" s="67"/>
      <c r="AL91" s="67"/>
      <c r="AM91" s="67"/>
      <c r="AN91" s="67"/>
      <c r="AO91" s="67"/>
      <c r="AP91" s="67"/>
      <c r="AQ91" s="67"/>
      <c r="AR91" s="67"/>
      <c r="AS91" s="67"/>
      <c r="AT91" s="67"/>
      <c r="AU91" s="67"/>
      <c r="AV91" s="67"/>
      <c r="AW91" s="67"/>
      <c r="AX91" s="67"/>
      <c r="AY91" s="67"/>
      <c r="AZ91" s="67"/>
      <c r="BA91" s="67"/>
      <c r="BB91" s="67"/>
      <c r="BC91" s="67"/>
      <c r="BD91" s="292"/>
      <c r="BE91" s="221"/>
      <c r="BF91" s="298"/>
      <c r="BG91" s="91"/>
      <c r="BH91" s="221"/>
      <c r="BI91" s="221"/>
      <c r="BJ91" s="221"/>
      <c r="BK91" s="221"/>
      <c r="BL91" s="221"/>
      <c r="BM91" s="221"/>
      <c r="BN91" s="221"/>
      <c r="BO91" s="221"/>
      <c r="BP91" s="221"/>
      <c r="BQ91" s="221"/>
      <c r="BR91" s="221"/>
      <c r="BS91" s="221"/>
      <c r="BT91" s="221"/>
      <c r="BU91" s="221"/>
      <c r="BV91" s="221"/>
      <c r="BW91" s="221"/>
      <c r="BX91" s="221"/>
      <c r="BY91" s="221"/>
      <c r="BZ91" s="221"/>
      <c r="CA91" s="221"/>
      <c r="CB91" s="221"/>
      <c r="CC91" s="221"/>
      <c r="CD91" s="221"/>
      <c r="CE91" s="221"/>
      <c r="CF91" s="221"/>
      <c r="CG91" s="221"/>
    </row>
    <row r="92" spans="1:85">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c r="AH92" s="67"/>
      <c r="AI92" s="67"/>
      <c r="AJ92" s="67"/>
      <c r="AK92" s="67"/>
      <c r="AL92" s="67"/>
      <c r="AM92" s="67"/>
      <c r="AN92" s="67"/>
      <c r="AO92" s="67"/>
      <c r="AP92" s="67"/>
      <c r="AQ92" s="67"/>
      <c r="AR92" s="67"/>
      <c r="AS92" s="67"/>
      <c r="AT92" s="67"/>
      <c r="AU92" s="67"/>
      <c r="AV92" s="67"/>
      <c r="AW92" s="67"/>
      <c r="AX92" s="67"/>
      <c r="AY92" s="67"/>
      <c r="AZ92" s="67"/>
      <c r="BA92" s="67"/>
      <c r="BB92" s="67"/>
      <c r="BC92" s="67"/>
      <c r="BD92" s="292"/>
      <c r="BE92" s="221"/>
      <c r="BF92" s="298"/>
      <c r="BG92" s="91"/>
      <c r="BH92" s="221"/>
      <c r="BI92" s="221"/>
      <c r="BJ92" s="221"/>
      <c r="BK92" s="221"/>
      <c r="BL92" s="221"/>
      <c r="BM92" s="221"/>
      <c r="BN92" s="221"/>
      <c r="BO92" s="221"/>
      <c r="BP92" s="221"/>
      <c r="BQ92" s="221"/>
      <c r="BR92" s="221"/>
      <c r="BS92" s="221"/>
      <c r="BT92" s="221"/>
      <c r="BU92" s="221"/>
      <c r="BV92" s="221"/>
      <c r="BW92" s="221"/>
      <c r="BX92" s="221"/>
      <c r="BY92" s="221"/>
      <c r="BZ92" s="221"/>
      <c r="CA92" s="221"/>
      <c r="CB92" s="221"/>
      <c r="CC92" s="221"/>
      <c r="CD92" s="221"/>
      <c r="CE92" s="221"/>
      <c r="CF92" s="221"/>
      <c r="CG92" s="221"/>
    </row>
    <row r="93" spans="1:85">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c r="BB93" s="67"/>
      <c r="BC93" s="67"/>
      <c r="BD93" s="292"/>
      <c r="BE93" s="221"/>
      <c r="BF93" s="298"/>
      <c r="BG93" s="91"/>
      <c r="BH93" s="221"/>
      <c r="BI93" s="221"/>
      <c r="BJ93" s="221"/>
      <c r="BK93" s="221"/>
      <c r="BL93" s="221"/>
      <c r="BM93" s="221"/>
      <c r="BN93" s="221"/>
      <c r="BO93" s="221"/>
      <c r="BP93" s="221"/>
      <c r="BQ93" s="221"/>
      <c r="BR93" s="221"/>
      <c r="BS93" s="221"/>
      <c r="BT93" s="221"/>
      <c r="BU93" s="221"/>
      <c r="BV93" s="221"/>
      <c r="BW93" s="221"/>
      <c r="BX93" s="221"/>
      <c r="BY93" s="221"/>
      <c r="BZ93" s="221"/>
      <c r="CA93" s="221"/>
      <c r="CB93" s="221"/>
      <c r="CC93" s="221"/>
      <c r="CD93" s="221"/>
      <c r="CE93" s="221"/>
      <c r="CF93" s="221"/>
      <c r="CG93" s="221"/>
    </row>
    <row r="94" spans="1:85">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7"/>
      <c r="AZ94" s="67"/>
      <c r="BA94" s="67"/>
      <c r="BB94" s="67"/>
      <c r="BC94" s="67"/>
      <c r="BD94" s="292"/>
      <c r="BE94" s="221"/>
      <c r="BF94" s="298"/>
      <c r="BG94" s="91"/>
      <c r="BH94" s="221"/>
      <c r="BI94" s="221"/>
      <c r="BJ94" s="221"/>
      <c r="BK94" s="221"/>
      <c r="BL94" s="221"/>
      <c r="BM94" s="221"/>
      <c r="BN94" s="221"/>
      <c r="BO94" s="221"/>
      <c r="BP94" s="221"/>
      <c r="BQ94" s="221"/>
      <c r="BR94" s="221"/>
      <c r="BS94" s="221"/>
      <c r="BT94" s="221"/>
      <c r="BU94" s="221"/>
      <c r="BV94" s="221"/>
      <c r="BW94" s="221"/>
      <c r="BX94" s="221"/>
      <c r="BY94" s="221"/>
      <c r="BZ94" s="221"/>
      <c r="CA94" s="221"/>
      <c r="CB94" s="221"/>
      <c r="CC94" s="221"/>
      <c r="CD94" s="221"/>
      <c r="CE94" s="221"/>
      <c r="CF94" s="221"/>
      <c r="CG94" s="221"/>
    </row>
    <row r="95" spans="1:85">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c r="AY95" s="67"/>
      <c r="AZ95" s="67"/>
      <c r="BA95" s="67"/>
      <c r="BB95" s="67"/>
      <c r="BC95" s="67"/>
      <c r="BD95" s="292"/>
      <c r="BE95" s="221"/>
      <c r="BF95" s="298"/>
      <c r="BG95" s="91"/>
      <c r="BH95" s="221"/>
      <c r="BI95" s="221"/>
      <c r="BJ95" s="221"/>
      <c r="BK95" s="221"/>
      <c r="BL95" s="221"/>
      <c r="BM95" s="221"/>
      <c r="BN95" s="221"/>
      <c r="BO95" s="221"/>
      <c r="BP95" s="221"/>
      <c r="BQ95" s="221"/>
      <c r="BR95" s="221"/>
      <c r="BS95" s="221"/>
      <c r="BT95" s="221"/>
      <c r="BU95" s="221"/>
      <c r="BV95" s="221"/>
      <c r="BW95" s="221"/>
      <c r="BX95" s="221"/>
      <c r="BY95" s="221"/>
      <c r="BZ95" s="221"/>
      <c r="CA95" s="221"/>
      <c r="CB95" s="221"/>
      <c r="CC95" s="221"/>
      <c r="CD95" s="221"/>
      <c r="CE95" s="221"/>
      <c r="CF95" s="221"/>
      <c r="CG95" s="221"/>
    </row>
    <row r="96" spans="1:85">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7"/>
      <c r="AY96" s="67"/>
      <c r="AZ96" s="67"/>
      <c r="BA96" s="67"/>
      <c r="BB96" s="67"/>
      <c r="BC96" s="67"/>
      <c r="BD96" s="292"/>
      <c r="BE96" s="221"/>
      <c r="BF96" s="298"/>
      <c r="BG96" s="91"/>
      <c r="BH96" s="221"/>
      <c r="BI96" s="221"/>
      <c r="BJ96" s="221"/>
      <c r="BK96" s="221"/>
      <c r="BL96" s="221"/>
      <c r="BM96" s="221"/>
      <c r="BN96" s="221"/>
      <c r="BO96" s="221"/>
      <c r="BP96" s="221"/>
      <c r="BQ96" s="221"/>
      <c r="BR96" s="221"/>
      <c r="BS96" s="221"/>
      <c r="BT96" s="221"/>
      <c r="BU96" s="221"/>
      <c r="BV96" s="221"/>
      <c r="BW96" s="221"/>
      <c r="BX96" s="221"/>
      <c r="BY96" s="221"/>
      <c r="BZ96" s="221"/>
      <c r="CA96" s="221"/>
      <c r="CB96" s="221"/>
      <c r="CC96" s="221"/>
      <c r="CD96" s="221"/>
      <c r="CE96" s="221"/>
      <c r="CF96" s="221"/>
      <c r="CG96" s="221"/>
    </row>
    <row r="97" spans="1:85">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s="67"/>
      <c r="BB97" s="67"/>
      <c r="BC97" s="67"/>
      <c r="BD97" s="292"/>
      <c r="BE97" s="221"/>
      <c r="BF97" s="298"/>
      <c r="BG97" s="91"/>
      <c r="BH97" s="221"/>
      <c r="BI97" s="221"/>
      <c r="BJ97" s="221"/>
      <c r="BK97" s="221"/>
      <c r="BL97" s="221"/>
      <c r="BM97" s="221"/>
      <c r="BN97" s="221"/>
      <c r="BO97" s="221"/>
      <c r="BP97" s="221"/>
      <c r="BQ97" s="221"/>
      <c r="BR97" s="221"/>
      <c r="BS97" s="221"/>
      <c r="BT97" s="221"/>
      <c r="BU97" s="221"/>
      <c r="BV97" s="221"/>
      <c r="BW97" s="221"/>
      <c r="BX97" s="221"/>
      <c r="BY97" s="221"/>
      <c r="BZ97" s="221"/>
      <c r="CA97" s="221"/>
      <c r="CB97" s="221"/>
      <c r="CC97" s="221"/>
      <c r="CD97" s="221"/>
      <c r="CE97" s="221"/>
      <c r="CF97" s="221"/>
      <c r="CG97" s="221"/>
    </row>
    <row r="98" spans="1:85">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67"/>
      <c r="BB98" s="67"/>
      <c r="BC98" s="67"/>
      <c r="BD98" s="292"/>
      <c r="BE98" s="221"/>
      <c r="BF98" s="298"/>
      <c r="BG98" s="91"/>
      <c r="BH98" s="221"/>
      <c r="BI98" s="221"/>
      <c r="BJ98" s="221"/>
      <c r="BK98" s="221"/>
      <c r="BL98" s="221"/>
      <c r="BM98" s="221"/>
      <c r="BN98" s="221"/>
      <c r="BO98" s="221"/>
      <c r="BP98" s="221"/>
      <c r="BQ98" s="221"/>
      <c r="BR98" s="221"/>
      <c r="BS98" s="221"/>
      <c r="BT98" s="221"/>
      <c r="BU98" s="221"/>
      <c r="BV98" s="221"/>
      <c r="BW98" s="221"/>
      <c r="BX98" s="221"/>
      <c r="BY98" s="221"/>
      <c r="BZ98" s="221"/>
      <c r="CA98" s="221"/>
      <c r="CB98" s="221"/>
      <c r="CC98" s="221"/>
      <c r="CD98" s="221"/>
      <c r="CE98" s="221"/>
      <c r="CF98" s="221"/>
      <c r="CG98" s="221"/>
    </row>
    <row r="99" spans="1:85">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292"/>
      <c r="BE99" s="221"/>
      <c r="BF99" s="298"/>
      <c r="BG99" s="91"/>
      <c r="BH99" s="221"/>
      <c r="BI99" s="221"/>
      <c r="BJ99" s="221"/>
      <c r="BK99" s="221"/>
      <c r="BL99" s="221"/>
      <c r="BM99" s="221"/>
      <c r="BN99" s="221"/>
      <c r="BO99" s="221"/>
      <c r="BP99" s="221"/>
      <c r="BQ99" s="221"/>
      <c r="BR99" s="221"/>
      <c r="BS99" s="221"/>
      <c r="BT99" s="221"/>
      <c r="BU99" s="221"/>
      <c r="BV99" s="221"/>
      <c r="BW99" s="221"/>
      <c r="BX99" s="221"/>
      <c r="BY99" s="221"/>
      <c r="BZ99" s="221"/>
      <c r="CA99" s="221"/>
      <c r="CB99" s="221"/>
      <c r="CC99" s="221"/>
      <c r="CD99" s="221"/>
      <c r="CE99" s="221"/>
      <c r="CF99" s="221"/>
      <c r="CG99" s="221"/>
    </row>
    <row r="100" spans="1:85">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292"/>
      <c r="BE100" s="221"/>
      <c r="BF100" s="298"/>
      <c r="BG100" s="91"/>
      <c r="BH100" s="221"/>
      <c r="BI100" s="221"/>
      <c r="BJ100" s="221"/>
      <c r="BK100" s="221"/>
      <c r="BL100" s="221"/>
      <c r="BM100" s="221"/>
      <c r="BN100" s="221"/>
      <c r="BO100" s="221"/>
      <c r="BP100" s="221"/>
      <c r="BQ100" s="221"/>
      <c r="BR100" s="221"/>
      <c r="BS100" s="221"/>
      <c r="BT100" s="221"/>
      <c r="BU100" s="221"/>
      <c r="BV100" s="221"/>
      <c r="BW100" s="221"/>
      <c r="BX100" s="221"/>
      <c r="BY100" s="221"/>
      <c r="BZ100" s="221"/>
      <c r="CA100" s="221"/>
      <c r="CB100" s="221"/>
      <c r="CC100" s="221"/>
      <c r="CD100" s="221"/>
      <c r="CE100" s="221"/>
      <c r="CF100" s="221"/>
      <c r="CG100" s="221"/>
    </row>
    <row r="101" spans="1:85">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BD101" s="292"/>
      <c r="BE101" s="221"/>
      <c r="BF101" s="298"/>
      <c r="BG101" s="91"/>
      <c r="BH101" s="221"/>
      <c r="BI101" s="221"/>
      <c r="BJ101" s="221"/>
      <c r="BK101" s="221"/>
      <c r="BL101" s="221"/>
      <c r="BM101" s="221"/>
      <c r="BN101" s="221"/>
      <c r="BO101" s="221"/>
      <c r="BP101" s="221"/>
      <c r="BQ101" s="221"/>
      <c r="BR101" s="221"/>
      <c r="BS101" s="221"/>
      <c r="BT101" s="221"/>
      <c r="BU101" s="221"/>
      <c r="BV101" s="221"/>
      <c r="BW101" s="221"/>
      <c r="BX101" s="221"/>
      <c r="BY101" s="221"/>
      <c r="BZ101" s="221"/>
      <c r="CA101" s="221"/>
      <c r="CB101" s="221"/>
      <c r="CC101" s="221"/>
      <c r="CD101" s="221"/>
      <c r="CE101" s="221"/>
      <c r="CF101" s="221"/>
      <c r="CG101" s="221"/>
    </row>
    <row r="102" spans="1:85">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67"/>
      <c r="BA102" s="67"/>
      <c r="BB102" s="67"/>
      <c r="BC102" s="67"/>
      <c r="BD102" s="292"/>
      <c r="BE102" s="221"/>
      <c r="BF102" s="298"/>
      <c r="BG102" s="91"/>
      <c r="BH102" s="221"/>
      <c r="BI102" s="221"/>
      <c r="BJ102" s="221"/>
      <c r="BK102" s="221"/>
      <c r="BL102" s="221"/>
      <c r="BM102" s="221"/>
      <c r="BN102" s="221"/>
      <c r="BO102" s="221"/>
      <c r="BP102" s="221"/>
      <c r="BQ102" s="221"/>
      <c r="BR102" s="221"/>
      <c r="BS102" s="221"/>
      <c r="BT102" s="221"/>
      <c r="BU102" s="221"/>
      <c r="BV102" s="221"/>
      <c r="BW102" s="221"/>
      <c r="BX102" s="221"/>
      <c r="BY102" s="221"/>
      <c r="BZ102" s="221"/>
      <c r="CA102" s="221"/>
      <c r="CB102" s="221"/>
      <c r="CC102" s="221"/>
      <c r="CD102" s="221"/>
      <c r="CE102" s="221"/>
      <c r="CF102" s="221"/>
      <c r="CG102" s="221"/>
    </row>
    <row r="103" spans="1:85">
      <c r="A103" s="67"/>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7"/>
      <c r="AY103" s="67"/>
      <c r="AZ103" s="67"/>
      <c r="BA103" s="67"/>
      <c r="BB103" s="67"/>
      <c r="BC103" s="67"/>
      <c r="BD103" s="292"/>
      <c r="BE103" s="221"/>
      <c r="BF103" s="298"/>
      <c r="BG103" s="91"/>
      <c r="BH103" s="221"/>
      <c r="BI103" s="221"/>
      <c r="BJ103" s="221"/>
      <c r="BK103" s="221"/>
      <c r="BL103" s="221"/>
      <c r="BM103" s="221"/>
      <c r="BN103" s="221"/>
      <c r="BO103" s="221"/>
      <c r="BP103" s="221"/>
      <c r="BQ103" s="221"/>
      <c r="BR103" s="221"/>
      <c r="BS103" s="221"/>
      <c r="BT103" s="221"/>
      <c r="BU103" s="221"/>
      <c r="BV103" s="221"/>
      <c r="BW103" s="221"/>
      <c r="BX103" s="221"/>
      <c r="BY103" s="221"/>
      <c r="BZ103" s="221"/>
      <c r="CA103" s="221"/>
      <c r="CB103" s="221"/>
      <c r="CC103" s="221"/>
      <c r="CD103" s="221"/>
      <c r="CE103" s="221"/>
      <c r="CF103" s="221"/>
      <c r="CG103" s="221"/>
    </row>
    <row r="104" spans="1:85">
      <c r="A104" s="67"/>
      <c r="B104" s="67"/>
      <c r="C104" s="67"/>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292"/>
      <c r="BE104" s="221"/>
      <c r="BF104" s="298"/>
      <c r="BG104" s="91"/>
      <c r="BH104" s="221"/>
      <c r="BI104" s="221"/>
      <c r="BJ104" s="221"/>
      <c r="BK104" s="221"/>
      <c r="BL104" s="221"/>
      <c r="BM104" s="221"/>
      <c r="BN104" s="221"/>
      <c r="BO104" s="221"/>
      <c r="BP104" s="221"/>
      <c r="BQ104" s="221"/>
      <c r="BR104" s="221"/>
      <c r="BS104" s="221"/>
      <c r="BT104" s="221"/>
      <c r="BU104" s="221"/>
      <c r="BV104" s="221"/>
      <c r="BW104" s="221"/>
      <c r="BX104" s="221"/>
      <c r="BY104" s="221"/>
      <c r="BZ104" s="221"/>
      <c r="CA104" s="221"/>
      <c r="CB104" s="221"/>
      <c r="CC104" s="221"/>
      <c r="CD104" s="221"/>
      <c r="CE104" s="221"/>
      <c r="CF104" s="221"/>
      <c r="CG104" s="221"/>
    </row>
    <row r="105" spans="1:85">
      <c r="A105" s="67"/>
      <c r="B105" s="67"/>
      <c r="C105" s="67"/>
      <c r="D105" s="67"/>
      <c r="E105" s="67"/>
      <c r="F105" s="67"/>
      <c r="G105" s="67"/>
      <c r="H105" s="67"/>
      <c r="I105" s="67"/>
      <c r="J105" s="67"/>
      <c r="K105" s="67"/>
      <c r="L105" s="67"/>
      <c r="M105" s="67"/>
      <c r="N105" s="67"/>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c r="AS105" s="67"/>
      <c r="AT105" s="67"/>
      <c r="AU105" s="67"/>
      <c r="AV105" s="67"/>
      <c r="AW105" s="67"/>
      <c r="AX105" s="67"/>
      <c r="AY105" s="67"/>
      <c r="AZ105" s="67"/>
      <c r="BA105" s="67"/>
      <c r="BB105" s="67"/>
      <c r="BC105" s="67"/>
      <c r="BD105" s="292"/>
      <c r="BE105" s="221"/>
      <c r="BF105" s="298"/>
      <c r="BG105" s="91"/>
      <c r="BH105" s="221"/>
      <c r="BI105" s="221"/>
      <c r="BJ105" s="221"/>
      <c r="BK105" s="221"/>
      <c r="BL105" s="221"/>
      <c r="BM105" s="221"/>
      <c r="BN105" s="221"/>
      <c r="BO105" s="221"/>
      <c r="BP105" s="221"/>
      <c r="BQ105" s="221"/>
      <c r="BR105" s="221"/>
      <c r="BS105" s="221"/>
      <c r="BT105" s="221"/>
      <c r="BU105" s="221"/>
      <c r="BV105" s="221"/>
      <c r="BW105" s="221"/>
      <c r="BX105" s="221"/>
      <c r="BY105" s="221"/>
      <c r="BZ105" s="221"/>
      <c r="CA105" s="221"/>
      <c r="CB105" s="221"/>
      <c r="CC105" s="221"/>
      <c r="CD105" s="221"/>
      <c r="CE105" s="221"/>
      <c r="CF105" s="221"/>
      <c r="CG105" s="221"/>
    </row>
    <row r="106" spans="1:85">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292"/>
      <c r="BE106" s="221"/>
      <c r="BF106" s="298"/>
      <c r="BG106" s="91"/>
      <c r="BH106" s="221"/>
      <c r="BI106" s="221"/>
      <c r="BJ106" s="221"/>
      <c r="BK106" s="221"/>
      <c r="BL106" s="221"/>
      <c r="BM106" s="221"/>
      <c r="BN106" s="221"/>
      <c r="BO106" s="221"/>
      <c r="BP106" s="221"/>
      <c r="BQ106" s="221"/>
      <c r="BR106" s="221"/>
      <c r="BS106" s="221"/>
      <c r="BT106" s="221"/>
      <c r="BU106" s="221"/>
      <c r="BV106" s="221"/>
      <c r="BW106" s="221"/>
      <c r="BX106" s="221"/>
      <c r="BY106" s="221"/>
      <c r="BZ106" s="221"/>
      <c r="CA106" s="221"/>
      <c r="CB106" s="221"/>
      <c r="CC106" s="221"/>
      <c r="CD106" s="221"/>
      <c r="CE106" s="221"/>
      <c r="CF106" s="221"/>
      <c r="CG106" s="221"/>
    </row>
    <row r="107" spans="1:85">
      <c r="A107" s="67"/>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7"/>
      <c r="AB107" s="67"/>
      <c r="AC107" s="67"/>
      <c r="AD107" s="67"/>
      <c r="AE107" s="67"/>
      <c r="AF107" s="67"/>
      <c r="AG107" s="67"/>
      <c r="AH107" s="67"/>
      <c r="AI107" s="67"/>
      <c r="AJ107" s="67"/>
      <c r="AK107" s="67"/>
      <c r="AL107" s="67"/>
      <c r="AM107" s="67"/>
      <c r="AN107" s="67"/>
      <c r="AO107" s="67"/>
      <c r="AP107" s="67"/>
      <c r="AQ107" s="67"/>
      <c r="AR107" s="67"/>
      <c r="AS107" s="67"/>
      <c r="AT107" s="67"/>
      <c r="AU107" s="67"/>
      <c r="AV107" s="67"/>
      <c r="AW107" s="67"/>
      <c r="AX107" s="67"/>
      <c r="AY107" s="67"/>
      <c r="AZ107" s="67"/>
      <c r="BA107" s="67"/>
      <c r="BB107" s="67"/>
      <c r="BC107" s="67"/>
      <c r="BD107" s="292"/>
      <c r="BE107" s="221"/>
      <c r="BF107" s="298"/>
      <c r="BG107" s="91"/>
      <c r="BH107" s="221"/>
      <c r="BI107" s="221"/>
      <c r="BJ107" s="221"/>
      <c r="BK107" s="221"/>
      <c r="BL107" s="221"/>
      <c r="BM107" s="221"/>
      <c r="BN107" s="221"/>
      <c r="BO107" s="221"/>
      <c r="BP107" s="221"/>
      <c r="BQ107" s="221"/>
      <c r="BR107" s="221"/>
      <c r="BS107" s="221"/>
      <c r="BT107" s="221"/>
      <c r="BU107" s="221"/>
      <c r="BV107" s="221"/>
      <c r="BW107" s="221"/>
      <c r="BX107" s="221"/>
      <c r="BY107" s="221"/>
      <c r="BZ107" s="221"/>
      <c r="CA107" s="221"/>
      <c r="CB107" s="221"/>
      <c r="CC107" s="221"/>
      <c r="CD107" s="221"/>
      <c r="CE107" s="221"/>
      <c r="CF107" s="221"/>
      <c r="CG107" s="221"/>
    </row>
    <row r="108" spans="1:85">
      <c r="A108" s="67"/>
      <c r="B108" s="67"/>
      <c r="C108" s="67"/>
      <c r="D108" s="67"/>
      <c r="E108" s="67"/>
      <c r="F108" s="67"/>
      <c r="G108" s="67"/>
      <c r="H108" s="67"/>
      <c r="I108" s="67"/>
      <c r="J108" s="67"/>
      <c r="K108" s="67"/>
      <c r="L108" s="67"/>
      <c r="M108" s="67"/>
      <c r="N108" s="67"/>
      <c r="O108" s="67"/>
      <c r="P108" s="67"/>
      <c r="Q108" s="67"/>
      <c r="R108" s="67"/>
      <c r="S108" s="67"/>
      <c r="T108" s="67"/>
      <c r="U108" s="67"/>
      <c r="V108" s="67"/>
      <c r="W108" s="67"/>
      <c r="X108" s="67"/>
      <c r="Y108" s="67"/>
      <c r="Z108" s="67"/>
      <c r="AA108" s="67"/>
      <c r="AB108" s="67"/>
      <c r="AC108" s="67"/>
      <c r="AD108" s="67"/>
      <c r="AE108" s="67"/>
      <c r="AF108" s="67"/>
      <c r="AG108" s="67"/>
      <c r="AH108" s="67"/>
      <c r="AI108" s="67"/>
      <c r="AJ108" s="67"/>
      <c r="AK108" s="67"/>
      <c r="AL108" s="67"/>
      <c r="AM108" s="67"/>
      <c r="AN108" s="67"/>
      <c r="AO108" s="67"/>
      <c r="AP108" s="67"/>
      <c r="AQ108" s="67"/>
      <c r="AR108" s="67"/>
      <c r="AS108" s="67"/>
      <c r="AT108" s="67"/>
      <c r="AU108" s="67"/>
      <c r="AV108" s="67"/>
      <c r="AW108" s="67"/>
      <c r="AX108" s="67"/>
      <c r="AY108" s="67"/>
      <c r="AZ108" s="67"/>
      <c r="BA108" s="67"/>
      <c r="BB108" s="67"/>
      <c r="BC108" s="67"/>
      <c r="BD108" s="292"/>
      <c r="BE108" s="221"/>
      <c r="BF108" s="298"/>
      <c r="BG108" s="91"/>
      <c r="BH108" s="221"/>
      <c r="BI108" s="221"/>
      <c r="BJ108" s="221"/>
      <c r="BK108" s="221"/>
      <c r="BL108" s="221"/>
      <c r="BM108" s="221"/>
      <c r="BN108" s="221"/>
      <c r="BO108" s="221"/>
      <c r="BP108" s="221"/>
      <c r="BQ108" s="221"/>
      <c r="BR108" s="221"/>
      <c r="BS108" s="221"/>
      <c r="BT108" s="221"/>
      <c r="BU108" s="221"/>
      <c r="BV108" s="221"/>
      <c r="BW108" s="221"/>
      <c r="BX108" s="221"/>
      <c r="BY108" s="221"/>
      <c r="BZ108" s="221"/>
      <c r="CA108" s="221"/>
      <c r="CB108" s="221"/>
      <c r="CC108" s="221"/>
      <c r="CD108" s="221"/>
      <c r="CE108" s="221"/>
      <c r="CF108" s="221"/>
      <c r="CG108" s="221"/>
    </row>
    <row r="109" spans="1:85">
      <c r="A109" s="67"/>
      <c r="B109" s="67"/>
      <c r="C109" s="67"/>
      <c r="D109" s="67"/>
      <c r="E109" s="67"/>
      <c r="F109" s="67"/>
      <c r="G109" s="67"/>
      <c r="H109" s="67"/>
      <c r="I109" s="67"/>
      <c r="J109" s="67"/>
      <c r="K109" s="67"/>
      <c r="L109" s="67"/>
      <c r="M109" s="67"/>
      <c r="N109" s="67"/>
      <c r="O109" s="67"/>
      <c r="P109" s="67"/>
      <c r="Q109" s="67"/>
      <c r="R109" s="67"/>
      <c r="S109" s="67"/>
      <c r="T109" s="67"/>
      <c r="U109" s="67"/>
      <c r="V109" s="67"/>
      <c r="W109" s="67"/>
      <c r="X109" s="67"/>
      <c r="Y109" s="67"/>
      <c r="Z109" s="67"/>
      <c r="AA109" s="67"/>
      <c r="AB109" s="67"/>
      <c r="AC109" s="67"/>
      <c r="AD109" s="67"/>
      <c r="AE109" s="67"/>
      <c r="AF109" s="67"/>
      <c r="AG109" s="67"/>
      <c r="AH109" s="67"/>
      <c r="AI109" s="67"/>
      <c r="AJ109" s="67"/>
      <c r="AK109" s="67"/>
      <c r="AL109" s="67"/>
      <c r="AM109" s="67"/>
      <c r="AN109" s="67"/>
      <c r="AO109" s="67"/>
      <c r="AP109" s="67"/>
      <c r="AQ109" s="67"/>
      <c r="AR109" s="67"/>
      <c r="AS109" s="67"/>
      <c r="AT109" s="67"/>
      <c r="AU109" s="67"/>
      <c r="AV109" s="67"/>
      <c r="AW109" s="67"/>
      <c r="AX109" s="67"/>
      <c r="AY109" s="67"/>
      <c r="AZ109" s="67"/>
      <c r="BA109" s="67"/>
      <c r="BB109" s="67"/>
      <c r="BC109" s="67"/>
      <c r="BD109" s="292"/>
      <c r="BE109" s="221"/>
      <c r="BF109" s="298"/>
      <c r="BG109" s="91"/>
      <c r="BH109" s="221"/>
      <c r="BI109" s="221"/>
      <c r="BJ109" s="221"/>
      <c r="BK109" s="221"/>
      <c r="BL109" s="221"/>
      <c r="BM109" s="221"/>
      <c r="BN109" s="221"/>
      <c r="BO109" s="221"/>
      <c r="BP109" s="221"/>
      <c r="BQ109" s="221"/>
      <c r="BR109" s="221"/>
      <c r="BS109" s="221"/>
      <c r="BT109" s="221"/>
      <c r="BU109" s="221"/>
      <c r="BV109" s="221"/>
      <c r="BW109" s="221"/>
      <c r="BX109" s="221"/>
      <c r="BY109" s="221"/>
      <c r="BZ109" s="221"/>
      <c r="CA109" s="221"/>
      <c r="CB109" s="221"/>
      <c r="CC109" s="221"/>
      <c r="CD109" s="221"/>
      <c r="CE109" s="221"/>
      <c r="CF109" s="221"/>
      <c r="CG109" s="221"/>
    </row>
    <row r="110" spans="1:85">
      <c r="A110" s="67"/>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7"/>
      <c r="AB110" s="67"/>
      <c r="AC110" s="67"/>
      <c r="AD110" s="67"/>
      <c r="AE110" s="67"/>
      <c r="AF110" s="67"/>
      <c r="AG110" s="67"/>
      <c r="AH110" s="67"/>
      <c r="AI110" s="67"/>
      <c r="AJ110" s="67"/>
      <c r="AK110" s="67"/>
      <c r="AL110" s="67"/>
      <c r="AM110" s="67"/>
      <c r="AN110" s="67"/>
      <c r="AO110" s="67"/>
      <c r="AP110" s="67"/>
      <c r="AQ110" s="67"/>
      <c r="AR110" s="67"/>
      <c r="AS110" s="67"/>
      <c r="AT110" s="67"/>
      <c r="AU110" s="67"/>
      <c r="AV110" s="67"/>
      <c r="AW110" s="67"/>
      <c r="AX110" s="67"/>
      <c r="AY110" s="67"/>
      <c r="AZ110" s="67"/>
      <c r="BA110" s="67"/>
      <c r="BB110" s="67"/>
      <c r="BC110" s="67"/>
      <c r="BD110" s="292"/>
      <c r="BE110" s="221"/>
      <c r="BF110" s="298"/>
      <c r="BG110" s="91"/>
      <c r="BH110" s="221"/>
      <c r="BI110" s="221"/>
      <c r="BJ110" s="221"/>
      <c r="BK110" s="221"/>
      <c r="BL110" s="221"/>
      <c r="BM110" s="221"/>
      <c r="BN110" s="221"/>
      <c r="BO110" s="221"/>
      <c r="BP110" s="221"/>
      <c r="BQ110" s="221"/>
      <c r="BR110" s="221"/>
      <c r="BS110" s="221"/>
      <c r="BT110" s="221"/>
      <c r="BU110" s="221"/>
      <c r="BV110" s="221"/>
      <c r="BW110" s="221"/>
      <c r="BX110" s="221"/>
      <c r="BY110" s="221"/>
      <c r="BZ110" s="221"/>
      <c r="CA110" s="221"/>
      <c r="CB110" s="221"/>
      <c r="CC110" s="221"/>
      <c r="CD110" s="221"/>
      <c r="CE110" s="221"/>
      <c r="CF110" s="221"/>
      <c r="CG110" s="221"/>
    </row>
    <row r="111" spans="1:85">
      <c r="A111" s="67"/>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7"/>
      <c r="AB111" s="67"/>
      <c r="AC111" s="67"/>
      <c r="AD111" s="67"/>
      <c r="AE111" s="67"/>
      <c r="AF111" s="67"/>
      <c r="AG111" s="67"/>
      <c r="AH111" s="67"/>
      <c r="AI111" s="67"/>
      <c r="AJ111" s="67"/>
      <c r="AK111" s="67"/>
      <c r="AL111" s="67"/>
      <c r="AM111" s="67"/>
      <c r="AN111" s="67"/>
      <c r="AO111" s="67"/>
      <c r="AP111" s="67"/>
      <c r="AQ111" s="67"/>
      <c r="AR111" s="67"/>
      <c r="AS111" s="67"/>
      <c r="AT111" s="67"/>
      <c r="AU111" s="67"/>
      <c r="AV111" s="67"/>
      <c r="AW111" s="67"/>
      <c r="AX111" s="67"/>
      <c r="AY111" s="67"/>
      <c r="AZ111" s="67"/>
      <c r="BA111" s="67"/>
      <c r="BB111" s="67"/>
      <c r="BC111" s="67"/>
      <c r="BD111" s="292"/>
      <c r="BE111" s="221"/>
      <c r="BF111" s="298"/>
      <c r="BG111" s="91"/>
      <c r="BH111" s="221"/>
      <c r="BI111" s="221"/>
      <c r="BJ111" s="221"/>
      <c r="BK111" s="221"/>
      <c r="BL111" s="221"/>
      <c r="BM111" s="221"/>
      <c r="BN111" s="221"/>
      <c r="BO111" s="221"/>
      <c r="BP111" s="221"/>
      <c r="BQ111" s="221"/>
      <c r="BR111" s="221"/>
      <c r="BS111" s="221"/>
      <c r="BT111" s="221"/>
      <c r="BU111" s="221"/>
      <c r="BV111" s="221"/>
      <c r="BW111" s="221"/>
      <c r="BX111" s="221"/>
      <c r="BY111" s="221"/>
      <c r="BZ111" s="221"/>
      <c r="CA111" s="221"/>
      <c r="CB111" s="221"/>
      <c r="CC111" s="221"/>
      <c r="CD111" s="221"/>
      <c r="CE111" s="221"/>
      <c r="CF111" s="221"/>
      <c r="CG111" s="221"/>
    </row>
    <row r="112" spans="1:85">
      <c r="A112" s="67"/>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7"/>
      <c r="AF112" s="67"/>
      <c r="AG112" s="67"/>
      <c r="AH112" s="67"/>
      <c r="AI112" s="67"/>
      <c r="AJ112" s="67"/>
      <c r="AK112" s="67"/>
      <c r="AL112" s="67"/>
      <c r="AM112" s="67"/>
      <c r="AN112" s="67"/>
      <c r="AO112" s="67"/>
      <c r="AP112" s="67"/>
      <c r="AQ112" s="67"/>
      <c r="AR112" s="67"/>
      <c r="AS112" s="67"/>
      <c r="AT112" s="67"/>
      <c r="AU112" s="67"/>
      <c r="AV112" s="67"/>
      <c r="AW112" s="67"/>
      <c r="AX112" s="67"/>
      <c r="AY112" s="67"/>
      <c r="AZ112" s="67"/>
      <c r="BA112" s="67"/>
      <c r="BB112" s="67"/>
      <c r="BC112" s="67"/>
      <c r="BD112" s="292"/>
      <c r="BE112" s="221"/>
      <c r="BF112" s="298"/>
      <c r="BG112" s="91"/>
      <c r="BH112" s="221"/>
      <c r="BI112" s="221"/>
      <c r="BJ112" s="221"/>
      <c r="BK112" s="221"/>
      <c r="BL112" s="221"/>
      <c r="BM112" s="221"/>
      <c r="BN112" s="221"/>
      <c r="BO112" s="221"/>
      <c r="BP112" s="221"/>
      <c r="BQ112" s="221"/>
      <c r="BR112" s="221"/>
      <c r="BS112" s="221"/>
      <c r="BT112" s="221"/>
      <c r="BU112" s="221"/>
      <c r="BV112" s="221"/>
      <c r="BW112" s="221"/>
      <c r="BX112" s="221"/>
      <c r="BY112" s="221"/>
      <c r="BZ112" s="221"/>
      <c r="CA112" s="221"/>
      <c r="CB112" s="221"/>
      <c r="CC112" s="221"/>
      <c r="CD112" s="221"/>
      <c r="CE112" s="221"/>
      <c r="CF112" s="221"/>
      <c r="CG112" s="221"/>
    </row>
    <row r="113" spans="1:85">
      <c r="A113" s="67"/>
      <c r="B113" s="67"/>
      <c r="C113" s="67"/>
      <c r="D113" s="67"/>
      <c r="E113" s="67"/>
      <c r="F113" s="67"/>
      <c r="G113" s="67"/>
      <c r="H113" s="67"/>
      <c r="I113" s="67"/>
      <c r="J113" s="67"/>
      <c r="K113" s="67"/>
      <c r="L113" s="67"/>
      <c r="M113" s="67"/>
      <c r="N113" s="67"/>
      <c r="O113" s="67"/>
      <c r="P113" s="67"/>
      <c r="Q113" s="67"/>
      <c r="R113" s="67"/>
      <c r="S113" s="67"/>
      <c r="T113" s="67"/>
      <c r="U113" s="67"/>
      <c r="V113" s="67"/>
      <c r="W113" s="67"/>
      <c r="X113" s="67"/>
      <c r="Y113" s="67"/>
      <c r="Z113" s="67"/>
      <c r="AA113" s="67"/>
      <c r="AB113" s="67"/>
      <c r="AC113" s="67"/>
      <c r="AD113" s="67"/>
      <c r="AE113" s="67"/>
      <c r="AF113" s="67"/>
      <c r="AG113" s="67"/>
      <c r="AH113" s="67"/>
      <c r="AI113" s="67"/>
      <c r="AJ113" s="67"/>
      <c r="AK113" s="67"/>
      <c r="AL113" s="67"/>
      <c r="AM113" s="67"/>
      <c r="AN113" s="67"/>
      <c r="AO113" s="67"/>
      <c r="AP113" s="67"/>
      <c r="AQ113" s="67"/>
      <c r="AR113" s="67"/>
      <c r="AS113" s="67"/>
      <c r="AT113" s="67"/>
      <c r="AU113" s="67"/>
      <c r="AV113" s="67"/>
      <c r="AW113" s="67"/>
      <c r="AX113" s="67"/>
      <c r="AY113" s="67"/>
      <c r="AZ113" s="67"/>
      <c r="BA113" s="67"/>
      <c r="BB113" s="67"/>
      <c r="BC113" s="67"/>
      <c r="BD113" s="292"/>
      <c r="BE113" s="221"/>
      <c r="BF113" s="298"/>
      <c r="BG113" s="91"/>
      <c r="BH113" s="221"/>
      <c r="BI113" s="221"/>
      <c r="BJ113" s="221"/>
      <c r="BK113" s="221"/>
      <c r="BL113" s="221"/>
      <c r="BM113" s="221"/>
      <c r="BN113" s="221"/>
      <c r="BO113" s="221"/>
      <c r="BP113" s="221"/>
      <c r="BQ113" s="221"/>
      <c r="BR113" s="221"/>
      <c r="BS113" s="221"/>
      <c r="BT113" s="221"/>
      <c r="BU113" s="221"/>
      <c r="BV113" s="221"/>
      <c r="BW113" s="221"/>
      <c r="BX113" s="221"/>
      <c r="BY113" s="221"/>
      <c r="BZ113" s="221"/>
      <c r="CA113" s="221"/>
      <c r="CB113" s="221"/>
      <c r="CC113" s="221"/>
      <c r="CD113" s="221"/>
      <c r="CE113" s="221"/>
      <c r="CF113" s="221"/>
      <c r="CG113" s="221"/>
    </row>
    <row r="114" spans="1:85">
      <c r="A114" s="67"/>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7"/>
      <c r="AB114" s="67"/>
      <c r="AC114" s="67"/>
      <c r="AD114" s="67"/>
      <c r="AE114" s="67"/>
      <c r="AF114" s="67"/>
      <c r="AG114" s="67"/>
      <c r="AH114" s="67"/>
      <c r="AI114" s="67"/>
      <c r="AJ114" s="67"/>
      <c r="AK114" s="67"/>
      <c r="AL114" s="67"/>
      <c r="AM114" s="67"/>
      <c r="AN114" s="67"/>
      <c r="AO114" s="67"/>
      <c r="AP114" s="67"/>
      <c r="AQ114" s="67"/>
      <c r="AR114" s="67"/>
      <c r="AS114" s="67"/>
      <c r="AT114" s="67"/>
      <c r="AU114" s="67"/>
      <c r="AV114" s="67"/>
      <c r="AW114" s="67"/>
      <c r="AX114" s="67"/>
      <c r="AY114" s="67"/>
      <c r="AZ114" s="67"/>
      <c r="BA114" s="67"/>
      <c r="BB114" s="67"/>
      <c r="BC114" s="67"/>
      <c r="BD114" s="292"/>
      <c r="BE114" s="221"/>
      <c r="BF114" s="298"/>
      <c r="BG114" s="91"/>
      <c r="BH114" s="221"/>
      <c r="BI114" s="221"/>
      <c r="BJ114" s="221"/>
      <c r="BK114" s="221"/>
      <c r="BL114" s="221"/>
      <c r="BM114" s="221"/>
      <c r="BN114" s="221"/>
      <c r="BO114" s="221"/>
      <c r="BP114" s="221"/>
      <c r="BQ114" s="221"/>
      <c r="BR114" s="221"/>
      <c r="BS114" s="221"/>
      <c r="BT114" s="221"/>
      <c r="BU114" s="221"/>
      <c r="BV114" s="221"/>
      <c r="BW114" s="221"/>
      <c r="BX114" s="221"/>
      <c r="BY114" s="221"/>
      <c r="BZ114" s="221"/>
      <c r="CA114" s="221"/>
      <c r="CB114" s="221"/>
      <c r="CC114" s="221"/>
      <c r="CD114" s="221"/>
      <c r="CE114" s="221"/>
      <c r="CF114" s="221"/>
      <c r="CG114" s="221"/>
    </row>
    <row r="115" spans="1:85">
      <c r="A115" s="67"/>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7"/>
      <c r="AB115" s="67"/>
      <c r="AC115" s="67"/>
      <c r="AD115" s="67"/>
      <c r="AE115" s="67"/>
      <c r="AF115" s="67"/>
      <c r="AG115" s="67"/>
      <c r="AH115" s="67"/>
      <c r="AI115" s="67"/>
      <c r="AJ115" s="67"/>
      <c r="AK115" s="67"/>
      <c r="AL115" s="67"/>
      <c r="AM115" s="67"/>
      <c r="AN115" s="67"/>
      <c r="AO115" s="67"/>
      <c r="AP115" s="67"/>
      <c r="AQ115" s="67"/>
      <c r="AR115" s="67"/>
      <c r="AS115" s="67"/>
      <c r="AT115" s="67"/>
      <c r="AU115" s="67"/>
      <c r="AV115" s="67"/>
      <c r="AW115" s="67"/>
      <c r="AX115" s="67"/>
      <c r="AY115" s="67"/>
      <c r="AZ115" s="67"/>
      <c r="BA115" s="67"/>
      <c r="BB115" s="67"/>
      <c r="BC115" s="67"/>
      <c r="BD115" s="292"/>
      <c r="BE115" s="221"/>
      <c r="BF115" s="298"/>
      <c r="BG115" s="91"/>
      <c r="BH115" s="221"/>
      <c r="BI115" s="221"/>
      <c r="BJ115" s="221"/>
      <c r="BK115" s="221"/>
      <c r="BL115" s="221"/>
      <c r="BM115" s="221"/>
      <c r="BN115" s="221"/>
      <c r="BO115" s="221"/>
      <c r="BP115" s="221"/>
      <c r="BQ115" s="221"/>
      <c r="BR115" s="221"/>
      <c r="BS115" s="221"/>
      <c r="BT115" s="221"/>
      <c r="BU115" s="221"/>
      <c r="BV115" s="221"/>
      <c r="BW115" s="221"/>
      <c r="BX115" s="221"/>
      <c r="BY115" s="221"/>
      <c r="BZ115" s="221"/>
      <c r="CA115" s="221"/>
      <c r="CB115" s="221"/>
      <c r="CC115" s="221"/>
      <c r="CD115" s="221"/>
      <c r="CE115" s="221"/>
      <c r="CF115" s="221"/>
      <c r="CG115" s="221"/>
    </row>
    <row r="116" spans="1:85">
      <c r="A116" s="67"/>
      <c r="B116" s="67"/>
      <c r="C116" s="67"/>
      <c r="D116" s="67"/>
      <c r="E116" s="67"/>
      <c r="F116" s="67"/>
      <c r="G116" s="67"/>
      <c r="H116" s="67"/>
      <c r="I116" s="67"/>
      <c r="J116" s="67"/>
      <c r="K116" s="67"/>
      <c r="L116" s="67"/>
      <c r="M116" s="67"/>
      <c r="N116" s="67"/>
      <c r="O116" s="67"/>
      <c r="P116" s="67"/>
      <c r="Q116" s="67"/>
      <c r="R116" s="67"/>
      <c r="S116" s="67"/>
      <c r="T116" s="67"/>
      <c r="U116" s="67"/>
      <c r="V116" s="67"/>
      <c r="W116" s="67"/>
      <c r="X116" s="67"/>
      <c r="Y116" s="67"/>
      <c r="Z116" s="67"/>
      <c r="AA116" s="67"/>
      <c r="AB116" s="67"/>
      <c r="AC116" s="67"/>
      <c r="AD116" s="67"/>
      <c r="AE116" s="67"/>
      <c r="AF116" s="67"/>
      <c r="AG116" s="67"/>
      <c r="AH116" s="67"/>
      <c r="AI116" s="67"/>
      <c r="AJ116" s="67"/>
      <c r="AK116" s="67"/>
      <c r="AL116" s="67"/>
      <c r="AM116" s="67"/>
      <c r="AN116" s="67"/>
      <c r="AO116" s="67"/>
      <c r="AP116" s="67"/>
      <c r="AQ116" s="67"/>
      <c r="AR116" s="67"/>
      <c r="AS116" s="67"/>
      <c r="AT116" s="67"/>
      <c r="AU116" s="67"/>
      <c r="AV116" s="67"/>
      <c r="AW116" s="67"/>
      <c r="AX116" s="67"/>
      <c r="AY116" s="67"/>
      <c r="AZ116" s="67"/>
      <c r="BA116" s="67"/>
      <c r="BB116" s="67"/>
      <c r="BC116" s="67"/>
      <c r="BD116" s="292"/>
      <c r="BE116" s="221"/>
      <c r="BF116" s="298"/>
      <c r="BG116" s="91"/>
      <c r="BH116" s="221"/>
      <c r="BI116" s="221"/>
      <c r="BJ116" s="221"/>
      <c r="BK116" s="221"/>
      <c r="BL116" s="221"/>
      <c r="BM116" s="221"/>
      <c r="BN116" s="221"/>
      <c r="BO116" s="221"/>
      <c r="BP116" s="221"/>
      <c r="BQ116" s="221"/>
      <c r="BR116" s="221"/>
      <c r="BS116" s="221"/>
      <c r="BT116" s="221"/>
      <c r="BU116" s="221"/>
      <c r="BV116" s="221"/>
      <c r="BW116" s="221"/>
      <c r="BX116" s="221"/>
      <c r="BY116" s="221"/>
      <c r="BZ116" s="221"/>
      <c r="CA116" s="221"/>
      <c r="CB116" s="221"/>
      <c r="CC116" s="221"/>
      <c r="CD116" s="221"/>
      <c r="CE116" s="221"/>
      <c r="CF116" s="221"/>
      <c r="CG116" s="221"/>
    </row>
    <row r="117" spans="1:85">
      <c r="A117" s="67"/>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67"/>
      <c r="AE117" s="67"/>
      <c r="AF117" s="67"/>
      <c r="AG117" s="67"/>
      <c r="AH117" s="67"/>
      <c r="AI117" s="67"/>
      <c r="AJ117" s="67"/>
      <c r="AK117" s="67"/>
      <c r="AL117" s="67"/>
      <c r="AM117" s="67"/>
      <c r="AN117" s="67"/>
      <c r="AO117" s="67"/>
      <c r="AP117" s="67"/>
      <c r="AQ117" s="67"/>
      <c r="AR117" s="67"/>
      <c r="AS117" s="67"/>
      <c r="AT117" s="67"/>
      <c r="AU117" s="67"/>
      <c r="AV117" s="67"/>
      <c r="AW117" s="67"/>
      <c r="AX117" s="67"/>
      <c r="AY117" s="67"/>
      <c r="AZ117" s="67"/>
      <c r="BA117" s="67"/>
      <c r="BB117" s="67"/>
      <c r="BC117" s="67"/>
      <c r="BD117" s="292"/>
      <c r="BE117" s="221"/>
      <c r="BF117" s="298"/>
      <c r="BG117" s="91"/>
      <c r="BH117" s="221"/>
      <c r="BI117" s="221"/>
      <c r="BJ117" s="221"/>
      <c r="BK117" s="221"/>
      <c r="BL117" s="221"/>
      <c r="BM117" s="221"/>
      <c r="BN117" s="221"/>
      <c r="BO117" s="221"/>
      <c r="BP117" s="221"/>
      <c r="BQ117" s="221"/>
      <c r="BR117" s="221"/>
      <c r="BS117" s="221"/>
      <c r="BT117" s="221"/>
      <c r="BU117" s="221"/>
      <c r="BV117" s="221"/>
      <c r="BW117" s="221"/>
      <c r="BX117" s="221"/>
      <c r="BY117" s="221"/>
      <c r="BZ117" s="221"/>
      <c r="CA117" s="221"/>
      <c r="CB117" s="221"/>
      <c r="CC117" s="221"/>
      <c r="CD117" s="221"/>
      <c r="CE117" s="221"/>
      <c r="CF117" s="221"/>
      <c r="CG117" s="221"/>
    </row>
    <row r="118" spans="1:85">
      <c r="A118" s="67"/>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c r="AD118" s="67"/>
      <c r="AE118" s="67"/>
      <c r="AF118" s="67"/>
      <c r="AG118" s="67"/>
      <c r="AH118" s="67"/>
      <c r="AI118" s="67"/>
      <c r="AJ118" s="67"/>
      <c r="AK118" s="67"/>
      <c r="AL118" s="67"/>
      <c r="AM118" s="67"/>
      <c r="AN118" s="67"/>
      <c r="AO118" s="67"/>
      <c r="AP118" s="67"/>
      <c r="AQ118" s="67"/>
      <c r="AR118" s="67"/>
      <c r="AS118" s="67"/>
      <c r="AT118" s="67"/>
      <c r="AU118" s="67"/>
      <c r="AV118" s="67"/>
      <c r="AW118" s="67"/>
      <c r="AX118" s="67"/>
      <c r="AY118" s="67"/>
      <c r="AZ118" s="67"/>
      <c r="BA118" s="67"/>
      <c r="BB118" s="67"/>
      <c r="BC118" s="67"/>
      <c r="BD118" s="292"/>
      <c r="BE118" s="221"/>
      <c r="BF118" s="298"/>
      <c r="BG118" s="91"/>
      <c r="BH118" s="221"/>
      <c r="BI118" s="221"/>
      <c r="BJ118" s="221"/>
      <c r="BK118" s="221"/>
      <c r="BL118" s="221"/>
      <c r="BM118" s="221"/>
      <c r="BN118" s="221"/>
      <c r="BO118" s="221"/>
      <c r="BP118" s="221"/>
      <c r="BQ118" s="221"/>
      <c r="BR118" s="221"/>
      <c r="BS118" s="221"/>
      <c r="BT118" s="221"/>
      <c r="BU118" s="221"/>
      <c r="BV118" s="221"/>
      <c r="BW118" s="221"/>
      <c r="BX118" s="221"/>
      <c r="BY118" s="221"/>
      <c r="BZ118" s="221"/>
      <c r="CA118" s="221"/>
      <c r="CB118" s="221"/>
      <c r="CC118" s="221"/>
      <c r="CD118" s="221"/>
      <c r="CE118" s="221"/>
      <c r="CF118" s="221"/>
      <c r="CG118" s="221"/>
    </row>
    <row r="119" spans="1:85">
      <c r="A119" s="67"/>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7"/>
      <c r="AB119" s="67"/>
      <c r="AC119" s="67"/>
      <c r="AD119" s="67"/>
      <c r="AE119" s="67"/>
      <c r="AF119" s="67"/>
      <c r="AG119" s="67"/>
      <c r="AH119" s="67"/>
      <c r="AI119" s="67"/>
      <c r="AJ119" s="67"/>
      <c r="AK119" s="67"/>
      <c r="AL119" s="67"/>
      <c r="AM119" s="67"/>
      <c r="AN119" s="67"/>
      <c r="AO119" s="67"/>
      <c r="AP119" s="67"/>
      <c r="AQ119" s="67"/>
      <c r="AR119" s="67"/>
      <c r="AS119" s="67"/>
      <c r="AT119" s="67"/>
      <c r="AU119" s="67"/>
      <c r="AV119" s="67"/>
      <c r="AW119" s="67"/>
      <c r="AX119" s="67"/>
      <c r="AY119" s="67"/>
      <c r="AZ119" s="67"/>
      <c r="BA119" s="67"/>
      <c r="BB119" s="67"/>
      <c r="BC119" s="67"/>
      <c r="BD119" s="292"/>
      <c r="BE119" s="221"/>
      <c r="BF119" s="298"/>
      <c r="BG119" s="91"/>
      <c r="BH119" s="221"/>
      <c r="BI119" s="221"/>
      <c r="BJ119" s="221"/>
      <c r="BK119" s="221"/>
      <c r="BL119" s="221"/>
      <c r="BM119" s="221"/>
      <c r="BN119" s="221"/>
      <c r="BO119" s="221"/>
      <c r="BP119" s="221"/>
      <c r="BQ119" s="221"/>
      <c r="BR119" s="221"/>
      <c r="BS119" s="221"/>
      <c r="BT119" s="221"/>
      <c r="BU119" s="221"/>
      <c r="BV119" s="221"/>
      <c r="BW119" s="221"/>
      <c r="BX119" s="221"/>
      <c r="BY119" s="221"/>
      <c r="BZ119" s="221"/>
      <c r="CA119" s="221"/>
      <c r="CB119" s="221"/>
      <c r="CC119" s="221"/>
      <c r="CD119" s="221"/>
      <c r="CE119" s="221"/>
      <c r="CF119" s="221"/>
      <c r="CG119" s="221"/>
    </row>
    <row r="120" spans="1:85">
      <c r="A120" s="67"/>
      <c r="B120" s="67"/>
      <c r="C120" s="67"/>
      <c r="D120" s="67"/>
      <c r="E120" s="67"/>
      <c r="F120" s="67"/>
      <c r="G120" s="67"/>
      <c r="H120" s="67"/>
      <c r="I120" s="67"/>
      <c r="J120" s="67"/>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7"/>
      <c r="AH120" s="67"/>
      <c r="AI120" s="67"/>
      <c r="AJ120" s="67"/>
      <c r="AK120" s="67"/>
      <c r="AL120" s="67"/>
      <c r="AM120" s="67"/>
      <c r="AN120" s="67"/>
      <c r="AO120" s="67"/>
      <c r="AP120" s="67"/>
      <c r="AQ120" s="67"/>
      <c r="AR120" s="67"/>
      <c r="AS120" s="67"/>
      <c r="AT120" s="67"/>
      <c r="AU120" s="67"/>
      <c r="AV120" s="67"/>
      <c r="AW120" s="67"/>
      <c r="AX120" s="67"/>
      <c r="AY120" s="67"/>
      <c r="AZ120" s="67"/>
      <c r="BA120" s="67"/>
      <c r="BB120" s="67"/>
      <c r="BC120" s="67"/>
      <c r="BD120" s="292"/>
      <c r="BE120" s="221"/>
      <c r="BF120" s="298"/>
      <c r="BG120" s="91"/>
      <c r="BH120" s="221"/>
      <c r="BI120" s="221"/>
      <c r="BJ120" s="221"/>
      <c r="BK120" s="221"/>
      <c r="BL120" s="221"/>
      <c r="BM120" s="221"/>
      <c r="BN120" s="221"/>
      <c r="BO120" s="221"/>
      <c r="BP120" s="221"/>
      <c r="BQ120" s="221"/>
      <c r="BR120" s="221"/>
      <c r="BS120" s="221"/>
      <c r="BT120" s="221"/>
      <c r="BU120" s="221"/>
      <c r="BV120" s="221"/>
      <c r="BW120" s="221"/>
      <c r="BX120" s="221"/>
      <c r="BY120" s="221"/>
      <c r="BZ120" s="221"/>
      <c r="CA120" s="221"/>
      <c r="CB120" s="221"/>
      <c r="CC120" s="221"/>
      <c r="CD120" s="221"/>
      <c r="CE120" s="221"/>
      <c r="CF120" s="221"/>
      <c r="CG120" s="221"/>
    </row>
    <row r="121" spans="1:85">
      <c r="A121" s="67"/>
      <c r="B121" s="67"/>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c r="AA121" s="67"/>
      <c r="AB121" s="67"/>
      <c r="AC121" s="67"/>
      <c r="AD121" s="67"/>
      <c r="AE121" s="67"/>
      <c r="AF121" s="67"/>
      <c r="AG121" s="67"/>
      <c r="AH121" s="67"/>
      <c r="AI121" s="67"/>
      <c r="AJ121" s="67"/>
      <c r="AK121" s="67"/>
      <c r="AL121" s="67"/>
      <c r="AM121" s="67"/>
      <c r="AN121" s="67"/>
      <c r="AO121" s="67"/>
      <c r="AP121" s="67"/>
      <c r="AQ121" s="67"/>
      <c r="AR121" s="67"/>
      <c r="AS121" s="67"/>
      <c r="AT121" s="67"/>
      <c r="AU121" s="67"/>
      <c r="AV121" s="67"/>
      <c r="AW121" s="67"/>
      <c r="AX121" s="67"/>
      <c r="AY121" s="67"/>
      <c r="AZ121" s="67"/>
      <c r="BA121" s="67"/>
      <c r="BB121" s="67"/>
      <c r="BC121" s="67"/>
      <c r="BD121" s="292"/>
      <c r="BE121" s="221"/>
      <c r="BF121" s="298"/>
      <c r="BG121" s="91"/>
      <c r="BH121" s="221"/>
      <c r="BI121" s="221"/>
      <c r="BJ121" s="221"/>
      <c r="BK121" s="221"/>
      <c r="BL121" s="221"/>
      <c r="BM121" s="221"/>
      <c r="BN121" s="221"/>
      <c r="BO121" s="221"/>
      <c r="BP121" s="221"/>
      <c r="BQ121" s="221"/>
      <c r="BR121" s="221"/>
      <c r="BS121" s="221"/>
      <c r="BT121" s="221"/>
      <c r="BU121" s="221"/>
      <c r="BV121" s="221"/>
      <c r="BW121" s="221"/>
      <c r="BX121" s="221"/>
      <c r="BY121" s="221"/>
      <c r="BZ121" s="221"/>
      <c r="CA121" s="221"/>
      <c r="CB121" s="221"/>
      <c r="CC121" s="221"/>
      <c r="CD121" s="221"/>
      <c r="CE121" s="221"/>
      <c r="CF121" s="221"/>
      <c r="CG121" s="221"/>
    </row>
    <row r="122" spans="1:85">
      <c r="A122" s="67"/>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c r="AG122" s="67"/>
      <c r="AH122" s="67"/>
      <c r="AI122" s="67"/>
      <c r="AJ122" s="67"/>
      <c r="AK122" s="67"/>
      <c r="AL122" s="67"/>
      <c r="AM122" s="67"/>
      <c r="AN122" s="67"/>
      <c r="AO122" s="67"/>
      <c r="AP122" s="67"/>
      <c r="AQ122" s="67"/>
      <c r="AR122" s="67"/>
      <c r="AS122" s="67"/>
      <c r="AT122" s="67"/>
      <c r="AU122" s="67"/>
      <c r="AV122" s="67"/>
      <c r="AW122" s="67"/>
      <c r="AX122" s="67"/>
      <c r="AY122" s="67"/>
      <c r="AZ122" s="67"/>
      <c r="BA122" s="67"/>
      <c r="BB122" s="67"/>
      <c r="BC122" s="67"/>
      <c r="BD122" s="292"/>
      <c r="BE122" s="221"/>
      <c r="BF122" s="298"/>
      <c r="BG122" s="91"/>
      <c r="BH122" s="221"/>
      <c r="BI122" s="221"/>
      <c r="BJ122" s="221"/>
      <c r="BK122" s="221"/>
      <c r="BL122" s="221"/>
      <c r="BM122" s="221"/>
      <c r="BN122" s="221"/>
      <c r="BO122" s="221"/>
      <c r="BP122" s="221"/>
      <c r="BQ122" s="221"/>
      <c r="BR122" s="221"/>
      <c r="BS122" s="221"/>
      <c r="BT122" s="221"/>
      <c r="BU122" s="221"/>
      <c r="BV122" s="221"/>
      <c r="BW122" s="221"/>
      <c r="BX122" s="221"/>
      <c r="BY122" s="221"/>
      <c r="BZ122" s="221"/>
      <c r="CA122" s="221"/>
      <c r="CB122" s="221"/>
      <c r="CC122" s="221"/>
      <c r="CD122" s="221"/>
      <c r="CE122" s="221"/>
      <c r="CF122" s="221"/>
      <c r="CG122" s="221"/>
    </row>
    <row r="123" spans="1:85">
      <c r="A123" s="67"/>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67"/>
      <c r="AG123" s="67"/>
      <c r="AH123" s="67"/>
      <c r="AI123" s="67"/>
      <c r="AJ123" s="67"/>
      <c r="AK123" s="67"/>
      <c r="AL123" s="67"/>
      <c r="AM123" s="67"/>
      <c r="AN123" s="67"/>
      <c r="AO123" s="67"/>
      <c r="AP123" s="67"/>
      <c r="AQ123" s="67"/>
      <c r="AR123" s="67"/>
      <c r="AS123" s="67"/>
      <c r="AT123" s="67"/>
      <c r="AU123" s="67"/>
      <c r="AV123" s="67"/>
      <c r="AW123" s="67"/>
      <c r="AX123" s="67"/>
      <c r="AY123" s="67"/>
      <c r="AZ123" s="67"/>
      <c r="BA123" s="67"/>
      <c r="BB123" s="67"/>
      <c r="BC123" s="67"/>
      <c r="BD123" s="292"/>
      <c r="BE123" s="221"/>
      <c r="BF123" s="298"/>
      <c r="BG123" s="91"/>
      <c r="BH123" s="221"/>
      <c r="BI123" s="221"/>
      <c r="BJ123" s="221"/>
      <c r="BK123" s="221"/>
      <c r="BL123" s="221"/>
      <c r="BM123" s="221"/>
      <c r="BN123" s="221"/>
      <c r="BO123" s="221"/>
      <c r="BP123" s="221"/>
      <c r="BQ123" s="221"/>
      <c r="BR123" s="221"/>
      <c r="BS123" s="221"/>
      <c r="BT123" s="221"/>
      <c r="BU123" s="221"/>
      <c r="BV123" s="221"/>
      <c r="BW123" s="221"/>
      <c r="BX123" s="221"/>
      <c r="BY123" s="221"/>
      <c r="BZ123" s="221"/>
      <c r="CA123" s="221"/>
      <c r="CB123" s="221"/>
      <c r="CC123" s="221"/>
      <c r="CD123" s="221"/>
      <c r="CE123" s="221"/>
      <c r="CF123" s="221"/>
      <c r="CG123" s="221"/>
    </row>
    <row r="124" spans="1:85">
      <c r="A124" s="67"/>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7"/>
      <c r="AH124" s="67"/>
      <c r="AI124" s="67"/>
      <c r="AJ124" s="67"/>
      <c r="AK124" s="67"/>
      <c r="AL124" s="67"/>
      <c r="AM124" s="67"/>
      <c r="AN124" s="67"/>
      <c r="AO124" s="67"/>
      <c r="AP124" s="67"/>
      <c r="AQ124" s="67"/>
      <c r="AR124" s="67"/>
      <c r="AS124" s="67"/>
      <c r="AT124" s="67"/>
      <c r="AU124" s="67"/>
      <c r="AV124" s="67"/>
      <c r="AW124" s="67"/>
      <c r="AX124" s="67"/>
      <c r="AY124" s="67"/>
      <c r="AZ124" s="67"/>
      <c r="BA124" s="67"/>
      <c r="BB124" s="67"/>
      <c r="BC124" s="67"/>
      <c r="BD124" s="292"/>
      <c r="BE124" s="221"/>
      <c r="BF124" s="298"/>
      <c r="BG124" s="91"/>
      <c r="BH124" s="221"/>
      <c r="BI124" s="221"/>
      <c r="BJ124" s="221"/>
      <c r="BK124" s="221"/>
      <c r="BL124" s="221"/>
      <c r="BM124" s="221"/>
      <c r="BN124" s="221"/>
      <c r="BO124" s="221"/>
      <c r="BP124" s="221"/>
      <c r="BQ124" s="221"/>
      <c r="BR124" s="221"/>
      <c r="BS124" s="221"/>
      <c r="BT124" s="221"/>
      <c r="BU124" s="221"/>
      <c r="BV124" s="221"/>
      <c r="BW124" s="221"/>
      <c r="BX124" s="221"/>
      <c r="BY124" s="221"/>
      <c r="BZ124" s="221"/>
      <c r="CA124" s="221"/>
      <c r="CB124" s="221"/>
      <c r="CC124" s="221"/>
      <c r="CD124" s="221"/>
      <c r="CE124" s="221"/>
      <c r="CF124" s="221"/>
      <c r="CG124" s="221"/>
    </row>
    <row r="125" spans="1:85">
      <c r="A125" s="67"/>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67"/>
      <c r="AG125" s="67"/>
      <c r="AH125" s="67"/>
      <c r="AI125" s="67"/>
      <c r="AJ125" s="67"/>
      <c r="AK125" s="67"/>
      <c r="AL125" s="67"/>
      <c r="AM125" s="67"/>
      <c r="AN125" s="67"/>
      <c r="AO125" s="67"/>
      <c r="AP125" s="67"/>
      <c r="AQ125" s="67"/>
      <c r="AR125" s="67"/>
      <c r="AS125" s="67"/>
      <c r="AT125" s="67"/>
      <c r="AU125" s="67"/>
      <c r="AV125" s="67"/>
      <c r="AW125" s="67"/>
      <c r="AX125" s="67"/>
      <c r="AY125" s="67"/>
      <c r="AZ125" s="67"/>
      <c r="BA125" s="67"/>
      <c r="BB125" s="67"/>
      <c r="BC125" s="67"/>
      <c r="BD125" s="292"/>
      <c r="BE125" s="221"/>
      <c r="BF125" s="298"/>
      <c r="BG125" s="91"/>
      <c r="BH125" s="221"/>
      <c r="BI125" s="221"/>
      <c r="BJ125" s="221"/>
      <c r="BK125" s="221"/>
      <c r="BL125" s="221"/>
      <c r="BM125" s="221"/>
      <c r="BN125" s="221"/>
      <c r="BO125" s="221"/>
      <c r="BP125" s="221"/>
      <c r="BQ125" s="221"/>
      <c r="BR125" s="221"/>
      <c r="BS125" s="221"/>
      <c r="BT125" s="221"/>
      <c r="BU125" s="221"/>
      <c r="BV125" s="221"/>
      <c r="BW125" s="221"/>
      <c r="BX125" s="221"/>
      <c r="BY125" s="221"/>
      <c r="BZ125" s="221"/>
      <c r="CA125" s="221"/>
      <c r="CB125" s="221"/>
      <c r="CC125" s="221"/>
      <c r="CD125" s="221"/>
      <c r="CE125" s="221"/>
      <c r="CF125" s="221"/>
      <c r="CG125" s="221"/>
    </row>
    <row r="126" spans="1:85">
      <c r="A126" s="67"/>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67"/>
      <c r="AG126" s="67"/>
      <c r="AH126" s="67"/>
      <c r="AI126" s="67"/>
      <c r="AJ126" s="67"/>
      <c r="AK126" s="67"/>
      <c r="AL126" s="67"/>
      <c r="AM126" s="67"/>
      <c r="AN126" s="67"/>
      <c r="AO126" s="67"/>
      <c r="AP126" s="67"/>
      <c r="AQ126" s="67"/>
      <c r="AR126" s="67"/>
      <c r="AS126" s="67"/>
      <c r="AT126" s="67"/>
      <c r="AU126" s="67"/>
      <c r="AV126" s="67"/>
      <c r="AW126" s="67"/>
      <c r="AX126" s="67"/>
      <c r="AY126" s="67"/>
      <c r="AZ126" s="67"/>
      <c r="BA126" s="67"/>
      <c r="BB126" s="67"/>
      <c r="BC126" s="67"/>
      <c r="BD126" s="292"/>
      <c r="BE126" s="221"/>
      <c r="BF126" s="298"/>
      <c r="BG126" s="91"/>
      <c r="BH126" s="221"/>
      <c r="BI126" s="221"/>
      <c r="BJ126" s="221"/>
      <c r="BK126" s="221"/>
      <c r="BL126" s="221"/>
      <c r="BM126" s="221"/>
      <c r="BN126" s="221"/>
      <c r="BO126" s="221"/>
      <c r="BP126" s="221"/>
      <c r="BQ126" s="221"/>
      <c r="BR126" s="221"/>
      <c r="BS126" s="221"/>
      <c r="BT126" s="221"/>
      <c r="BU126" s="221"/>
      <c r="BV126" s="221"/>
      <c r="BW126" s="221"/>
      <c r="BX126" s="221"/>
      <c r="BY126" s="221"/>
      <c r="BZ126" s="221"/>
      <c r="CA126" s="221"/>
      <c r="CB126" s="221"/>
      <c r="CC126" s="221"/>
      <c r="CD126" s="221"/>
      <c r="CE126" s="221"/>
      <c r="CF126" s="221"/>
      <c r="CG126" s="221"/>
    </row>
    <row r="127" spans="1:85">
      <c r="A127" s="67"/>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7"/>
      <c r="AB127" s="67"/>
      <c r="AC127" s="67"/>
      <c r="AD127" s="67"/>
      <c r="AE127" s="67"/>
      <c r="AF127" s="67"/>
      <c r="AG127" s="67"/>
      <c r="AH127" s="67"/>
      <c r="AI127" s="67"/>
      <c r="AJ127" s="67"/>
      <c r="AK127" s="67"/>
      <c r="AL127" s="67"/>
      <c r="AM127" s="67"/>
      <c r="AN127" s="67"/>
      <c r="AO127" s="67"/>
      <c r="AP127" s="67"/>
      <c r="AQ127" s="67"/>
      <c r="AR127" s="67"/>
      <c r="AS127" s="67"/>
      <c r="AT127" s="67"/>
      <c r="AU127" s="67"/>
      <c r="AV127" s="67"/>
      <c r="AW127" s="67"/>
      <c r="AX127" s="67"/>
      <c r="AY127" s="67"/>
      <c r="AZ127" s="67"/>
      <c r="BA127" s="67"/>
      <c r="BB127" s="67"/>
      <c r="BC127" s="67"/>
      <c r="BD127" s="292"/>
      <c r="BE127" s="221"/>
      <c r="BF127" s="298"/>
      <c r="BG127" s="91"/>
      <c r="BH127" s="221"/>
      <c r="BI127" s="221"/>
      <c r="BJ127" s="221"/>
      <c r="BK127" s="221"/>
      <c r="BL127" s="221"/>
      <c r="BM127" s="221"/>
      <c r="BN127" s="221"/>
      <c r="BO127" s="221"/>
      <c r="BP127" s="221"/>
      <c r="BQ127" s="221"/>
      <c r="BR127" s="221"/>
      <c r="BS127" s="221"/>
      <c r="BT127" s="221"/>
      <c r="BU127" s="221"/>
      <c r="BV127" s="221"/>
      <c r="BW127" s="221"/>
      <c r="BX127" s="221"/>
      <c r="BY127" s="221"/>
      <c r="BZ127" s="221"/>
      <c r="CA127" s="221"/>
      <c r="CB127" s="221"/>
      <c r="CC127" s="221"/>
      <c r="CD127" s="221"/>
      <c r="CE127" s="221"/>
      <c r="CF127" s="221"/>
      <c r="CG127" s="221"/>
    </row>
    <row r="128" spans="1:85">
      <c r="A128" s="67"/>
      <c r="B128" s="67"/>
      <c r="C128" s="67"/>
      <c r="D128" s="67"/>
      <c r="E128" s="67"/>
      <c r="F128" s="67"/>
      <c r="G128" s="67"/>
      <c r="H128" s="67"/>
      <c r="I128" s="67"/>
      <c r="J128" s="67"/>
      <c r="K128" s="67"/>
      <c r="L128" s="67"/>
      <c r="M128" s="67"/>
      <c r="N128" s="67"/>
      <c r="O128" s="67"/>
      <c r="P128" s="67"/>
      <c r="Q128" s="67"/>
      <c r="R128" s="67"/>
      <c r="S128" s="67"/>
      <c r="T128" s="67"/>
      <c r="U128" s="67"/>
      <c r="V128" s="67"/>
      <c r="W128" s="67"/>
      <c r="X128" s="67"/>
      <c r="Y128" s="67"/>
      <c r="Z128" s="67"/>
      <c r="AA128" s="67"/>
      <c r="AB128" s="67"/>
      <c r="AC128" s="67"/>
      <c r="AD128" s="67"/>
      <c r="AE128" s="67"/>
      <c r="AF128" s="67"/>
      <c r="AG128" s="67"/>
      <c r="AH128" s="67"/>
      <c r="AI128" s="67"/>
      <c r="AJ128" s="67"/>
      <c r="AK128" s="67"/>
      <c r="AL128" s="67"/>
      <c r="AM128" s="67"/>
      <c r="AN128" s="67"/>
      <c r="AO128" s="67"/>
      <c r="AP128" s="67"/>
      <c r="AQ128" s="67"/>
      <c r="AR128" s="67"/>
      <c r="AS128" s="67"/>
      <c r="AT128" s="67"/>
      <c r="AU128" s="67"/>
      <c r="AV128" s="67"/>
      <c r="AW128" s="67"/>
      <c r="AX128" s="67"/>
      <c r="AY128" s="67"/>
      <c r="AZ128" s="67"/>
      <c r="BA128" s="67"/>
      <c r="BB128" s="67"/>
      <c r="BC128" s="67"/>
      <c r="BD128" s="292"/>
      <c r="BE128" s="221"/>
      <c r="BF128" s="298"/>
      <c r="BG128" s="91"/>
      <c r="BH128" s="221"/>
      <c r="BI128" s="221"/>
      <c r="BJ128" s="221"/>
      <c r="BK128" s="221"/>
      <c r="BL128" s="221"/>
      <c r="BM128" s="221"/>
      <c r="BN128" s="221"/>
      <c r="BO128" s="221"/>
      <c r="BP128" s="221"/>
      <c r="BQ128" s="221"/>
      <c r="BR128" s="221"/>
      <c r="BS128" s="221"/>
      <c r="BT128" s="221"/>
      <c r="BU128" s="221"/>
      <c r="BV128" s="221"/>
      <c r="BW128" s="221"/>
      <c r="BX128" s="221"/>
      <c r="BY128" s="221"/>
      <c r="BZ128" s="221"/>
      <c r="CA128" s="221"/>
      <c r="CB128" s="221"/>
      <c r="CC128" s="221"/>
      <c r="CD128" s="221"/>
      <c r="CE128" s="221"/>
      <c r="CF128" s="221"/>
      <c r="CG128" s="221"/>
    </row>
    <row r="129" spans="1:85">
      <c r="A129" s="67"/>
      <c r="B129" s="67"/>
      <c r="C129" s="67"/>
      <c r="D129" s="67"/>
      <c r="E129" s="67"/>
      <c r="F129" s="67"/>
      <c r="G129" s="67"/>
      <c r="H129" s="67"/>
      <c r="I129" s="67"/>
      <c r="J129" s="67"/>
      <c r="K129" s="67"/>
      <c r="L129" s="67"/>
      <c r="M129" s="67"/>
      <c r="N129" s="67"/>
      <c r="O129" s="67"/>
      <c r="P129" s="67"/>
      <c r="Q129" s="67"/>
      <c r="R129" s="67"/>
      <c r="S129" s="67"/>
      <c r="T129" s="67"/>
      <c r="U129" s="67"/>
      <c r="V129" s="67"/>
      <c r="W129" s="67"/>
      <c r="X129" s="67"/>
      <c r="Y129" s="67"/>
      <c r="Z129" s="67"/>
      <c r="AA129" s="67"/>
      <c r="AB129" s="67"/>
      <c r="AC129" s="67"/>
      <c r="AD129" s="67"/>
      <c r="AE129" s="67"/>
      <c r="AF129" s="67"/>
      <c r="AG129" s="67"/>
      <c r="AH129" s="67"/>
      <c r="AI129" s="67"/>
      <c r="AJ129" s="67"/>
      <c r="AK129" s="67"/>
      <c r="AL129" s="67"/>
      <c r="AM129" s="67"/>
      <c r="AN129" s="67"/>
      <c r="AO129" s="67"/>
      <c r="AP129" s="67"/>
      <c r="AQ129" s="67"/>
      <c r="AR129" s="67"/>
      <c r="AS129" s="67"/>
      <c r="AT129" s="67"/>
      <c r="AU129" s="67"/>
      <c r="AV129" s="67"/>
      <c r="AW129" s="67"/>
      <c r="AX129" s="67"/>
      <c r="AY129" s="67"/>
      <c r="AZ129" s="67"/>
      <c r="BA129" s="67"/>
      <c r="BB129" s="67"/>
      <c r="BC129" s="67"/>
      <c r="BD129" s="292"/>
      <c r="BE129" s="221"/>
      <c r="BF129" s="298"/>
      <c r="BG129" s="91"/>
      <c r="BH129" s="221"/>
      <c r="BI129" s="221"/>
      <c r="BJ129" s="221"/>
      <c r="BK129" s="221"/>
      <c r="BL129" s="221"/>
      <c r="BM129" s="221"/>
      <c r="BN129" s="221"/>
      <c r="BO129" s="221"/>
      <c r="BP129" s="221"/>
      <c r="BQ129" s="221"/>
      <c r="BR129" s="221"/>
      <c r="BS129" s="221"/>
      <c r="BT129" s="221"/>
      <c r="BU129" s="221"/>
      <c r="BV129" s="221"/>
      <c r="BW129" s="221"/>
      <c r="BX129" s="221"/>
      <c r="BY129" s="221"/>
      <c r="BZ129" s="221"/>
      <c r="CA129" s="221"/>
      <c r="CB129" s="221"/>
      <c r="CC129" s="221"/>
      <c r="CD129" s="221"/>
      <c r="CE129" s="221"/>
      <c r="CF129" s="221"/>
      <c r="CG129" s="221"/>
    </row>
    <row r="130" spans="1:85">
      <c r="A130" s="67"/>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7"/>
      <c r="AF130" s="67"/>
      <c r="AG130" s="67"/>
      <c r="AH130" s="67"/>
      <c r="AI130" s="67"/>
      <c r="AJ130" s="67"/>
      <c r="AK130" s="67"/>
      <c r="AL130" s="67"/>
      <c r="AM130" s="67"/>
      <c r="AN130" s="67"/>
      <c r="AO130" s="67"/>
      <c r="AP130" s="67"/>
      <c r="AQ130" s="67"/>
      <c r="AR130" s="67"/>
      <c r="AS130" s="67"/>
      <c r="AT130" s="67"/>
      <c r="AU130" s="67"/>
      <c r="AV130" s="67"/>
      <c r="AW130" s="67"/>
      <c r="AX130" s="67"/>
      <c r="AY130" s="67"/>
      <c r="AZ130" s="67"/>
      <c r="BA130" s="67"/>
      <c r="BB130" s="67"/>
      <c r="BC130" s="67"/>
      <c r="BD130" s="292"/>
      <c r="BE130" s="221"/>
      <c r="BF130" s="298"/>
      <c r="BG130" s="91"/>
      <c r="BH130" s="221"/>
      <c r="BI130" s="221"/>
      <c r="BJ130" s="221"/>
      <c r="BK130" s="221"/>
      <c r="BL130" s="221"/>
      <c r="BM130" s="221"/>
      <c r="BN130" s="221"/>
      <c r="BO130" s="221"/>
      <c r="BP130" s="221"/>
      <c r="BQ130" s="221"/>
      <c r="BR130" s="221"/>
      <c r="BS130" s="221"/>
      <c r="BT130" s="221"/>
      <c r="BU130" s="221"/>
      <c r="BV130" s="221"/>
      <c r="BW130" s="221"/>
      <c r="BX130" s="221"/>
      <c r="BY130" s="221"/>
      <c r="BZ130" s="221"/>
      <c r="CA130" s="221"/>
      <c r="CB130" s="221"/>
      <c r="CC130" s="221"/>
      <c r="CD130" s="221"/>
      <c r="CE130" s="221"/>
      <c r="CF130" s="221"/>
      <c r="CG130" s="221"/>
    </row>
    <row r="131" spans="1:85">
      <c r="A131" s="67"/>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c r="AA131" s="67"/>
      <c r="AB131" s="67"/>
      <c r="AC131" s="67"/>
      <c r="AD131" s="67"/>
      <c r="AE131" s="67"/>
      <c r="AF131" s="67"/>
      <c r="AG131" s="67"/>
      <c r="AH131" s="67"/>
      <c r="AI131" s="67"/>
      <c r="AJ131" s="67"/>
      <c r="AK131" s="67"/>
      <c r="AL131" s="67"/>
      <c r="AM131" s="67"/>
      <c r="AN131" s="67"/>
      <c r="AO131" s="67"/>
      <c r="AP131" s="67"/>
      <c r="AQ131" s="67"/>
      <c r="AR131" s="67"/>
      <c r="AS131" s="67"/>
      <c r="AT131" s="67"/>
      <c r="AU131" s="67"/>
      <c r="AV131" s="67"/>
      <c r="AW131" s="67"/>
      <c r="AX131" s="67"/>
      <c r="AY131" s="67"/>
      <c r="AZ131" s="67"/>
      <c r="BA131" s="67"/>
      <c r="BB131" s="67"/>
      <c r="BC131" s="67"/>
      <c r="BD131" s="292"/>
      <c r="BE131" s="221"/>
      <c r="BF131" s="298"/>
      <c r="BG131" s="91"/>
      <c r="BH131" s="221"/>
      <c r="BI131" s="221"/>
      <c r="BJ131" s="221"/>
      <c r="BK131" s="221"/>
      <c r="BL131" s="221"/>
      <c r="BM131" s="221"/>
      <c r="BN131" s="221"/>
      <c r="BO131" s="221"/>
      <c r="BP131" s="221"/>
      <c r="BQ131" s="221"/>
      <c r="BR131" s="221"/>
      <c r="BS131" s="221"/>
      <c r="BT131" s="221"/>
      <c r="BU131" s="221"/>
      <c r="BV131" s="221"/>
      <c r="BW131" s="221"/>
      <c r="BX131" s="221"/>
      <c r="BY131" s="221"/>
      <c r="BZ131" s="221"/>
      <c r="CA131" s="221"/>
      <c r="CB131" s="221"/>
      <c r="CC131" s="221"/>
      <c r="CD131" s="221"/>
      <c r="CE131" s="221"/>
      <c r="CF131" s="221"/>
      <c r="CG131" s="221"/>
    </row>
    <row r="132" spans="1:85">
      <c r="A132" s="67"/>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c r="AJ132" s="67"/>
      <c r="AK132" s="67"/>
      <c r="AL132" s="67"/>
      <c r="AM132" s="67"/>
      <c r="AN132" s="67"/>
      <c r="AO132" s="67"/>
      <c r="AP132" s="67"/>
      <c r="AQ132" s="67"/>
      <c r="AR132" s="67"/>
      <c r="AS132" s="67"/>
      <c r="AT132" s="67"/>
      <c r="AU132" s="67"/>
      <c r="AV132" s="67"/>
      <c r="AW132" s="67"/>
      <c r="AX132" s="67"/>
      <c r="AY132" s="67"/>
      <c r="AZ132" s="67"/>
      <c r="BA132" s="67"/>
      <c r="BB132" s="67"/>
      <c r="BC132" s="67"/>
      <c r="BD132" s="292"/>
      <c r="BE132" s="221"/>
      <c r="BF132" s="298"/>
      <c r="BG132" s="91"/>
      <c r="BH132" s="221"/>
      <c r="BI132" s="221"/>
      <c r="BJ132" s="221"/>
      <c r="BK132" s="221"/>
      <c r="BL132" s="221"/>
      <c r="BM132" s="221"/>
      <c r="BN132" s="221"/>
      <c r="BO132" s="221"/>
      <c r="BP132" s="221"/>
      <c r="BQ132" s="221"/>
      <c r="BR132" s="221"/>
      <c r="BS132" s="221"/>
      <c r="BT132" s="221"/>
      <c r="BU132" s="221"/>
      <c r="BV132" s="221"/>
      <c r="BW132" s="221"/>
      <c r="BX132" s="221"/>
      <c r="BY132" s="221"/>
      <c r="BZ132" s="221"/>
      <c r="CA132" s="221"/>
      <c r="CB132" s="221"/>
      <c r="CC132" s="221"/>
      <c r="CD132" s="221"/>
      <c r="CE132" s="221"/>
      <c r="CF132" s="221"/>
      <c r="CG132" s="221"/>
    </row>
    <row r="133" spans="1:85">
      <c r="A133" s="67"/>
      <c r="B133" s="67"/>
      <c r="C133" s="67"/>
      <c r="D133" s="67"/>
      <c r="E133" s="67"/>
      <c r="F133" s="67"/>
      <c r="G133" s="67"/>
      <c r="H133" s="67"/>
      <c r="I133" s="67"/>
      <c r="J133" s="67"/>
      <c r="K133" s="67"/>
      <c r="L133" s="67"/>
      <c r="M133" s="67"/>
      <c r="N133" s="67"/>
      <c r="O133" s="67"/>
      <c r="P133" s="67"/>
      <c r="Q133" s="67"/>
      <c r="R133" s="67"/>
      <c r="S133" s="67"/>
      <c r="T133" s="67"/>
      <c r="U133" s="67"/>
      <c r="V133" s="67"/>
      <c r="W133" s="67"/>
      <c r="X133" s="67"/>
      <c r="Y133" s="67"/>
      <c r="Z133" s="67"/>
      <c r="AA133" s="67"/>
      <c r="AB133" s="67"/>
      <c r="AC133" s="67"/>
      <c r="AD133" s="67"/>
      <c r="AE133" s="67"/>
      <c r="AF133" s="67"/>
      <c r="AG133" s="67"/>
      <c r="AH133" s="67"/>
      <c r="AI133" s="67"/>
      <c r="AJ133" s="67"/>
      <c r="AK133" s="67"/>
      <c r="AL133" s="67"/>
      <c r="AM133" s="67"/>
      <c r="AN133" s="67"/>
      <c r="AO133" s="67"/>
      <c r="AP133" s="67"/>
      <c r="AQ133" s="67"/>
      <c r="AR133" s="67"/>
      <c r="AS133" s="67"/>
      <c r="AT133" s="67"/>
      <c r="AU133" s="67"/>
      <c r="AV133" s="67"/>
      <c r="AW133" s="67"/>
      <c r="AX133" s="67"/>
      <c r="AY133" s="67"/>
      <c r="AZ133" s="67"/>
      <c r="BA133" s="67"/>
      <c r="BB133" s="67"/>
      <c r="BC133" s="67"/>
      <c r="BD133" s="292"/>
      <c r="BE133" s="221"/>
      <c r="BF133" s="298"/>
      <c r="BG133" s="91"/>
      <c r="BH133" s="221"/>
      <c r="BI133" s="221"/>
      <c r="BJ133" s="221"/>
      <c r="BK133" s="221"/>
      <c r="BL133" s="221"/>
      <c r="BM133" s="221"/>
      <c r="BN133" s="221"/>
      <c r="BO133" s="221"/>
      <c r="BP133" s="221"/>
      <c r="BQ133" s="221"/>
      <c r="BR133" s="221"/>
      <c r="BS133" s="221"/>
      <c r="BT133" s="221"/>
      <c r="BU133" s="221"/>
      <c r="BV133" s="221"/>
      <c r="BW133" s="221"/>
      <c r="BX133" s="221"/>
      <c r="BY133" s="221"/>
      <c r="BZ133" s="221"/>
      <c r="CA133" s="221"/>
      <c r="CB133" s="221"/>
      <c r="CC133" s="221"/>
      <c r="CD133" s="221"/>
      <c r="CE133" s="221"/>
      <c r="CF133" s="221"/>
      <c r="CG133" s="221"/>
    </row>
    <row r="134" spans="1:85">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292"/>
      <c r="BE134" s="221"/>
      <c r="BF134" s="298"/>
      <c r="BG134" s="91"/>
      <c r="BH134" s="221"/>
      <c r="BI134" s="221"/>
      <c r="BJ134" s="221"/>
      <c r="BK134" s="221"/>
      <c r="BL134" s="221"/>
      <c r="BM134" s="221"/>
      <c r="BN134" s="221"/>
      <c r="BO134" s="221"/>
      <c r="BP134" s="221"/>
      <c r="BQ134" s="221"/>
      <c r="BR134" s="221"/>
      <c r="BS134" s="221"/>
      <c r="BT134" s="221"/>
      <c r="BU134" s="221"/>
      <c r="BV134" s="221"/>
      <c r="BW134" s="221"/>
      <c r="BX134" s="221"/>
      <c r="BY134" s="221"/>
      <c r="BZ134" s="221"/>
      <c r="CA134" s="221"/>
      <c r="CB134" s="221"/>
      <c r="CC134" s="221"/>
      <c r="CD134" s="221"/>
      <c r="CE134" s="221"/>
      <c r="CF134" s="221"/>
      <c r="CG134" s="221"/>
    </row>
    <row r="135" spans="1:85">
      <c r="A135" s="67"/>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c r="AS135" s="67"/>
      <c r="AT135" s="67"/>
      <c r="AU135" s="67"/>
      <c r="AV135" s="67"/>
      <c r="AW135" s="67"/>
      <c r="AX135" s="67"/>
      <c r="AY135" s="67"/>
      <c r="AZ135" s="67"/>
      <c r="BA135" s="67"/>
      <c r="BB135" s="67"/>
      <c r="BC135" s="67"/>
      <c r="BD135" s="292"/>
      <c r="BE135" s="221"/>
      <c r="BF135" s="298"/>
      <c r="BG135" s="91"/>
      <c r="BH135" s="221"/>
      <c r="BI135" s="221"/>
      <c r="BJ135" s="221"/>
      <c r="BK135" s="221"/>
      <c r="BL135" s="221"/>
      <c r="BM135" s="221"/>
      <c r="BN135" s="221"/>
      <c r="BO135" s="221"/>
      <c r="BP135" s="221"/>
      <c r="BQ135" s="221"/>
      <c r="BR135" s="221"/>
      <c r="BS135" s="221"/>
      <c r="BT135" s="221"/>
      <c r="BU135" s="221"/>
      <c r="BV135" s="221"/>
      <c r="BW135" s="221"/>
      <c r="BX135" s="221"/>
      <c r="BY135" s="221"/>
      <c r="BZ135" s="221"/>
      <c r="CA135" s="221"/>
      <c r="CB135" s="221"/>
      <c r="CC135" s="221"/>
      <c r="CD135" s="221"/>
      <c r="CE135" s="221"/>
      <c r="CF135" s="221"/>
      <c r="CG135" s="221"/>
    </row>
    <row r="136" spans="1:85">
      <c r="A136" s="67"/>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c r="AH136" s="67"/>
      <c r="AI136" s="67"/>
      <c r="AJ136" s="67"/>
      <c r="AK136" s="67"/>
      <c r="AL136" s="67"/>
      <c r="AM136" s="67"/>
      <c r="AN136" s="67"/>
      <c r="AO136" s="67"/>
      <c r="AP136" s="67"/>
      <c r="AQ136" s="67"/>
      <c r="AR136" s="67"/>
      <c r="AS136" s="67"/>
      <c r="AT136" s="67"/>
      <c r="AU136" s="67"/>
      <c r="AV136" s="67"/>
      <c r="AW136" s="67"/>
      <c r="AX136" s="67"/>
      <c r="AY136" s="67"/>
      <c r="AZ136" s="67"/>
      <c r="BA136" s="67"/>
      <c r="BB136" s="67"/>
      <c r="BC136" s="67"/>
      <c r="BD136" s="292"/>
      <c r="BE136" s="221"/>
      <c r="BF136" s="298"/>
      <c r="BG136" s="91"/>
      <c r="BH136" s="221"/>
      <c r="BI136" s="221"/>
      <c r="BJ136" s="221"/>
      <c r="BK136" s="221"/>
      <c r="BL136" s="221"/>
      <c r="BM136" s="221"/>
      <c r="BN136" s="221"/>
      <c r="BO136" s="221"/>
      <c r="BP136" s="221"/>
      <c r="BQ136" s="221"/>
      <c r="BR136" s="221"/>
      <c r="BS136" s="221"/>
      <c r="BT136" s="221"/>
      <c r="BU136" s="221"/>
      <c r="BV136" s="221"/>
      <c r="BW136" s="221"/>
      <c r="BX136" s="221"/>
      <c r="BY136" s="221"/>
      <c r="BZ136" s="221"/>
      <c r="CA136" s="221"/>
      <c r="CB136" s="221"/>
      <c r="CC136" s="221"/>
      <c r="CD136" s="221"/>
      <c r="CE136" s="221"/>
      <c r="CF136" s="221"/>
      <c r="CG136" s="221"/>
    </row>
    <row r="137" spans="1:85">
      <c r="A137" s="67"/>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c r="AI137" s="67"/>
      <c r="AJ137" s="67"/>
      <c r="AK137" s="67"/>
      <c r="AL137" s="67"/>
      <c r="AM137" s="67"/>
      <c r="AN137" s="67"/>
      <c r="AO137" s="67"/>
      <c r="AP137" s="67"/>
      <c r="AQ137" s="67"/>
      <c r="AR137" s="67"/>
      <c r="AS137" s="67"/>
      <c r="AT137" s="67"/>
      <c r="AU137" s="67"/>
      <c r="AV137" s="67"/>
      <c r="AW137" s="67"/>
      <c r="AX137" s="67"/>
      <c r="AY137" s="67"/>
      <c r="AZ137" s="67"/>
      <c r="BA137" s="67"/>
      <c r="BB137" s="67"/>
      <c r="BC137" s="67"/>
      <c r="BD137" s="292"/>
      <c r="BE137" s="221"/>
      <c r="BF137" s="298"/>
      <c r="BG137" s="91"/>
      <c r="BH137" s="221"/>
      <c r="BI137" s="221"/>
      <c r="BJ137" s="221"/>
      <c r="BK137" s="221"/>
      <c r="BL137" s="221"/>
      <c r="BM137" s="221"/>
      <c r="BN137" s="221"/>
      <c r="BO137" s="221"/>
      <c r="BP137" s="221"/>
      <c r="BQ137" s="221"/>
      <c r="BR137" s="221"/>
      <c r="BS137" s="221"/>
      <c r="BT137" s="221"/>
      <c r="BU137" s="221"/>
      <c r="BV137" s="221"/>
      <c r="BW137" s="221"/>
      <c r="BX137" s="221"/>
      <c r="BY137" s="221"/>
      <c r="BZ137" s="221"/>
      <c r="CA137" s="221"/>
      <c r="CB137" s="221"/>
      <c r="CC137" s="221"/>
      <c r="CD137" s="221"/>
      <c r="CE137" s="221"/>
      <c r="CF137" s="221"/>
      <c r="CG137" s="221"/>
    </row>
    <row r="138" spans="1:85">
      <c r="A138" s="67"/>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c r="AA138" s="67"/>
      <c r="AB138" s="67"/>
      <c r="AC138" s="67"/>
      <c r="AD138" s="67"/>
      <c r="AE138" s="67"/>
      <c r="AF138" s="67"/>
      <c r="AG138" s="67"/>
      <c r="AH138" s="67"/>
      <c r="AI138" s="67"/>
      <c r="AJ138" s="67"/>
      <c r="AK138" s="67"/>
      <c r="AL138" s="67"/>
      <c r="AM138" s="67"/>
      <c r="AN138" s="67"/>
      <c r="AO138" s="67"/>
      <c r="AP138" s="67"/>
      <c r="AQ138" s="67"/>
      <c r="AR138" s="67"/>
      <c r="AS138" s="67"/>
      <c r="AT138" s="67"/>
      <c r="AU138" s="67"/>
      <c r="AV138" s="67"/>
      <c r="AW138" s="67"/>
      <c r="AX138" s="67"/>
      <c r="AY138" s="67"/>
      <c r="AZ138" s="67"/>
      <c r="BA138" s="67"/>
      <c r="BB138" s="67"/>
      <c r="BC138" s="67"/>
      <c r="BD138" s="292"/>
      <c r="BE138" s="221"/>
      <c r="BF138" s="298"/>
      <c r="BG138" s="91"/>
      <c r="BH138" s="221"/>
      <c r="BI138" s="221"/>
      <c r="BJ138" s="221"/>
      <c r="BK138" s="221"/>
      <c r="BL138" s="221"/>
      <c r="BM138" s="221"/>
      <c r="BN138" s="221"/>
      <c r="BO138" s="221"/>
      <c r="BP138" s="221"/>
      <c r="BQ138" s="221"/>
      <c r="BR138" s="221"/>
      <c r="BS138" s="221"/>
      <c r="BT138" s="221"/>
      <c r="BU138" s="221"/>
      <c r="BV138" s="221"/>
      <c r="BW138" s="221"/>
      <c r="BX138" s="221"/>
      <c r="BY138" s="221"/>
      <c r="BZ138" s="221"/>
      <c r="CA138" s="221"/>
      <c r="CB138" s="221"/>
      <c r="CC138" s="221"/>
      <c r="CD138" s="221"/>
      <c r="CE138" s="221"/>
      <c r="CF138" s="221"/>
      <c r="CG138" s="221"/>
    </row>
    <row r="139" spans="1:85">
      <c r="A139" s="67"/>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c r="AH139" s="67"/>
      <c r="AI139" s="67"/>
      <c r="AJ139" s="67"/>
      <c r="AK139" s="67"/>
      <c r="AL139" s="67"/>
      <c r="AM139" s="67"/>
      <c r="AN139" s="67"/>
      <c r="AO139" s="67"/>
      <c r="AP139" s="67"/>
      <c r="AQ139" s="67"/>
      <c r="AR139" s="67"/>
      <c r="AS139" s="67"/>
      <c r="AT139" s="67"/>
      <c r="AU139" s="67"/>
      <c r="AV139" s="67"/>
      <c r="AW139" s="67"/>
      <c r="AX139" s="67"/>
      <c r="AY139" s="67"/>
      <c r="AZ139" s="67"/>
      <c r="BA139" s="67"/>
      <c r="BB139" s="67"/>
      <c r="BC139" s="67"/>
      <c r="BD139" s="292"/>
      <c r="BE139" s="221"/>
      <c r="BF139" s="298"/>
      <c r="BG139" s="91"/>
      <c r="BH139" s="221"/>
      <c r="BI139" s="221"/>
      <c r="BJ139" s="221"/>
      <c r="BK139" s="221"/>
      <c r="BL139" s="221"/>
      <c r="BM139" s="221"/>
      <c r="BN139" s="221"/>
      <c r="BO139" s="221"/>
      <c r="BP139" s="221"/>
      <c r="BQ139" s="221"/>
      <c r="BR139" s="221"/>
      <c r="BS139" s="221"/>
      <c r="BT139" s="221"/>
      <c r="BU139" s="221"/>
      <c r="BV139" s="221"/>
      <c r="BW139" s="221"/>
      <c r="BX139" s="221"/>
      <c r="BY139" s="221"/>
      <c r="BZ139" s="221"/>
      <c r="CA139" s="221"/>
      <c r="CB139" s="221"/>
      <c r="CC139" s="221"/>
      <c r="CD139" s="221"/>
      <c r="CE139" s="221"/>
      <c r="CF139" s="221"/>
      <c r="CG139" s="221"/>
    </row>
    <row r="140" spans="1:85">
      <c r="A140" s="67"/>
      <c r="B140" s="67"/>
      <c r="C140" s="67"/>
      <c r="D140" s="67"/>
      <c r="E140" s="67"/>
      <c r="F140" s="67"/>
      <c r="G140" s="67"/>
      <c r="H140" s="67"/>
      <c r="I140" s="67"/>
      <c r="J140" s="67"/>
      <c r="K140" s="67"/>
      <c r="L140" s="67"/>
      <c r="M140" s="67"/>
      <c r="N140" s="67"/>
      <c r="O140" s="67"/>
      <c r="P140" s="67"/>
      <c r="Q140" s="67"/>
      <c r="R140" s="67"/>
      <c r="S140" s="67"/>
      <c r="T140" s="67"/>
      <c r="U140" s="67"/>
      <c r="V140" s="67"/>
      <c r="W140" s="67"/>
      <c r="X140" s="67"/>
      <c r="Y140" s="67"/>
      <c r="Z140" s="67"/>
      <c r="AA140" s="67"/>
      <c r="AB140" s="67"/>
      <c r="AC140" s="67"/>
      <c r="AD140" s="67"/>
      <c r="AE140" s="67"/>
      <c r="AF140" s="67"/>
      <c r="AG140" s="67"/>
      <c r="AH140" s="67"/>
      <c r="AI140" s="67"/>
      <c r="AJ140" s="67"/>
      <c r="AK140" s="67"/>
      <c r="AL140" s="67"/>
      <c r="AM140" s="67"/>
      <c r="AN140" s="67"/>
      <c r="AO140" s="67"/>
      <c r="AP140" s="67"/>
      <c r="AQ140" s="67"/>
      <c r="AR140" s="67"/>
      <c r="AS140" s="67"/>
      <c r="AT140" s="67"/>
      <c r="AU140" s="67"/>
      <c r="AV140" s="67"/>
      <c r="AW140" s="67"/>
      <c r="AX140" s="67"/>
      <c r="AY140" s="67"/>
      <c r="AZ140" s="67"/>
      <c r="BA140" s="67"/>
      <c r="BB140" s="67"/>
      <c r="BC140" s="67"/>
      <c r="BD140" s="292"/>
      <c r="BE140" s="221"/>
      <c r="BF140" s="298"/>
      <c r="BG140" s="91"/>
      <c r="BH140" s="221"/>
      <c r="BI140" s="221"/>
      <c r="BJ140" s="221"/>
      <c r="BK140" s="221"/>
      <c r="BL140" s="221"/>
      <c r="BM140" s="221"/>
      <c r="BN140" s="221"/>
      <c r="BO140" s="221"/>
      <c r="BP140" s="221"/>
      <c r="BQ140" s="221"/>
      <c r="BR140" s="221"/>
      <c r="BS140" s="221"/>
      <c r="BT140" s="221"/>
      <c r="BU140" s="221"/>
      <c r="BV140" s="221"/>
      <c r="BW140" s="221"/>
      <c r="BX140" s="221"/>
      <c r="BY140" s="221"/>
      <c r="BZ140" s="221"/>
      <c r="CA140" s="221"/>
      <c r="CB140" s="221"/>
      <c r="CC140" s="221"/>
      <c r="CD140" s="221"/>
      <c r="CE140" s="221"/>
      <c r="CF140" s="221"/>
      <c r="CG140" s="221"/>
    </row>
    <row r="141" spans="1:85">
      <c r="A141" s="67"/>
      <c r="B141" s="67"/>
      <c r="C141" s="67"/>
      <c r="D141" s="67"/>
      <c r="E141" s="67"/>
      <c r="F141" s="67"/>
      <c r="G141" s="67"/>
      <c r="H141" s="67"/>
      <c r="I141" s="67"/>
      <c r="J141" s="67"/>
      <c r="K141" s="67"/>
      <c r="L141" s="67"/>
      <c r="M141" s="67"/>
      <c r="N141" s="67"/>
      <c r="O141" s="67"/>
      <c r="P141" s="67"/>
      <c r="Q141" s="67"/>
      <c r="R141" s="67"/>
      <c r="S141" s="67"/>
      <c r="T141" s="67"/>
      <c r="U141" s="67"/>
      <c r="V141" s="67"/>
      <c r="W141" s="67"/>
      <c r="X141" s="67"/>
      <c r="Y141" s="67"/>
      <c r="Z141" s="67"/>
      <c r="AA141" s="67"/>
      <c r="AB141" s="67"/>
      <c r="AC141" s="67"/>
      <c r="AD141" s="67"/>
      <c r="AE141" s="67"/>
      <c r="AF141" s="67"/>
      <c r="AG141" s="67"/>
      <c r="AH141" s="67"/>
      <c r="AI141" s="67"/>
      <c r="AJ141" s="67"/>
      <c r="AK141" s="67"/>
      <c r="AL141" s="67"/>
      <c r="AM141" s="67"/>
      <c r="AN141" s="67"/>
      <c r="AO141" s="67"/>
      <c r="AP141" s="67"/>
      <c r="AQ141" s="67"/>
      <c r="AR141" s="67"/>
      <c r="AS141" s="67"/>
      <c r="AT141" s="67"/>
      <c r="AU141" s="67"/>
      <c r="AV141" s="67"/>
      <c r="AW141" s="67"/>
      <c r="AX141" s="67"/>
      <c r="AY141" s="67"/>
      <c r="AZ141" s="67"/>
      <c r="BA141" s="67"/>
      <c r="BB141" s="67"/>
      <c r="BC141" s="67"/>
      <c r="BD141" s="292"/>
      <c r="BE141" s="221"/>
      <c r="BF141" s="298"/>
      <c r="BG141" s="91"/>
      <c r="BH141" s="221"/>
      <c r="BI141" s="221"/>
      <c r="BJ141" s="221"/>
      <c r="BK141" s="221"/>
      <c r="BL141" s="221"/>
      <c r="BM141" s="221"/>
      <c r="BN141" s="221"/>
      <c r="BO141" s="221"/>
      <c r="BP141" s="221"/>
      <c r="BQ141" s="221"/>
      <c r="BR141" s="221"/>
      <c r="BS141" s="221"/>
      <c r="BT141" s="221"/>
      <c r="BU141" s="221"/>
      <c r="BV141" s="221"/>
      <c r="BW141" s="221"/>
      <c r="BX141" s="221"/>
      <c r="BY141" s="221"/>
      <c r="BZ141" s="221"/>
      <c r="CA141" s="221"/>
      <c r="CB141" s="221"/>
      <c r="CC141" s="221"/>
      <c r="CD141" s="221"/>
      <c r="CE141" s="221"/>
      <c r="CF141" s="221"/>
      <c r="CG141" s="221"/>
    </row>
    <row r="142" spans="1:85">
      <c r="A142" s="67"/>
      <c r="B142" s="67"/>
      <c r="C142" s="67"/>
      <c r="D142" s="67"/>
      <c r="E142" s="67"/>
      <c r="F142" s="67"/>
      <c r="G142" s="67"/>
      <c r="H142" s="67"/>
      <c r="I142" s="67"/>
      <c r="J142" s="67"/>
      <c r="K142" s="67"/>
      <c r="L142" s="67"/>
      <c r="M142" s="67"/>
      <c r="N142" s="67"/>
      <c r="O142" s="67"/>
      <c r="P142" s="67"/>
      <c r="Q142" s="67"/>
      <c r="R142" s="67"/>
      <c r="S142" s="67"/>
      <c r="T142" s="67"/>
      <c r="U142" s="67"/>
      <c r="V142" s="67"/>
      <c r="W142" s="67"/>
      <c r="X142" s="67"/>
      <c r="Y142" s="67"/>
      <c r="Z142" s="67"/>
      <c r="AA142" s="67"/>
      <c r="AB142" s="67"/>
      <c r="AC142" s="67"/>
      <c r="AD142" s="67"/>
      <c r="AE142" s="67"/>
      <c r="AF142" s="67"/>
      <c r="AG142" s="67"/>
      <c r="AH142" s="67"/>
      <c r="AI142" s="67"/>
      <c r="AJ142" s="67"/>
      <c r="AK142" s="67"/>
      <c r="AL142" s="67"/>
      <c r="AM142" s="67"/>
      <c r="AN142" s="67"/>
      <c r="AO142" s="67"/>
      <c r="AP142" s="67"/>
      <c r="AQ142" s="67"/>
      <c r="AR142" s="67"/>
      <c r="AS142" s="67"/>
      <c r="AT142" s="67"/>
      <c r="AU142" s="67"/>
      <c r="AV142" s="67"/>
      <c r="AW142" s="67"/>
      <c r="AX142" s="67"/>
      <c r="AY142" s="67"/>
      <c r="AZ142" s="67"/>
      <c r="BA142" s="67"/>
      <c r="BB142" s="67"/>
      <c r="BC142" s="67"/>
      <c r="BD142" s="292"/>
      <c r="BE142" s="221"/>
      <c r="BF142" s="298"/>
      <c r="BG142" s="91"/>
      <c r="BH142" s="221"/>
      <c r="BI142" s="221"/>
      <c r="BJ142" s="221"/>
      <c r="BK142" s="221"/>
      <c r="BL142" s="221"/>
      <c r="BM142" s="221"/>
      <c r="BN142" s="221"/>
      <c r="BO142" s="221"/>
      <c r="BP142" s="221"/>
      <c r="BQ142" s="221"/>
      <c r="BR142" s="221"/>
      <c r="BS142" s="221"/>
      <c r="BT142" s="221"/>
      <c r="BU142" s="221"/>
      <c r="BV142" s="221"/>
      <c r="BW142" s="221"/>
      <c r="BX142" s="221"/>
      <c r="BY142" s="221"/>
      <c r="BZ142" s="221"/>
      <c r="CA142" s="221"/>
      <c r="CB142" s="221"/>
      <c r="CC142" s="221"/>
      <c r="CD142" s="221"/>
      <c r="CE142" s="221"/>
      <c r="CF142" s="221"/>
      <c r="CG142" s="221"/>
    </row>
    <row r="143" spans="1:85">
      <c r="A143" s="67"/>
      <c r="B143" s="67"/>
      <c r="C143" s="67"/>
      <c r="D143" s="67"/>
      <c r="E143" s="67"/>
      <c r="F143" s="67"/>
      <c r="G143" s="67"/>
      <c r="H143" s="67"/>
      <c r="I143" s="67"/>
      <c r="J143" s="67"/>
      <c r="K143" s="67"/>
      <c r="L143" s="67"/>
      <c r="M143" s="67"/>
      <c r="N143" s="67"/>
      <c r="O143" s="67"/>
      <c r="P143" s="67"/>
      <c r="Q143" s="67"/>
      <c r="R143" s="67"/>
      <c r="S143" s="67"/>
      <c r="T143" s="67"/>
      <c r="U143" s="67"/>
      <c r="V143" s="67"/>
      <c r="W143" s="67"/>
      <c r="X143" s="67"/>
      <c r="Y143" s="67"/>
      <c r="Z143" s="67"/>
      <c r="AA143" s="67"/>
      <c r="AB143" s="67"/>
      <c r="AC143" s="67"/>
      <c r="AD143" s="67"/>
      <c r="AE143" s="67"/>
      <c r="AF143" s="67"/>
      <c r="AG143" s="67"/>
      <c r="AH143" s="67"/>
      <c r="AI143" s="67"/>
      <c r="AJ143" s="67"/>
      <c r="AK143" s="67"/>
      <c r="AL143" s="67"/>
      <c r="AM143" s="67"/>
      <c r="AN143" s="67"/>
      <c r="AO143" s="67"/>
      <c r="AP143" s="67"/>
      <c r="AQ143" s="67"/>
      <c r="AR143" s="67"/>
      <c r="AS143" s="67"/>
      <c r="AT143" s="67"/>
      <c r="AU143" s="67"/>
      <c r="AV143" s="67"/>
      <c r="AW143" s="67"/>
      <c r="AX143" s="67"/>
      <c r="AY143" s="67"/>
      <c r="AZ143" s="67"/>
      <c r="BA143" s="67"/>
      <c r="BB143" s="67"/>
      <c r="BC143" s="67"/>
      <c r="BD143" s="292"/>
      <c r="BE143" s="221"/>
      <c r="BF143" s="298"/>
      <c r="BG143" s="91"/>
      <c r="BH143" s="221"/>
      <c r="BI143" s="221"/>
      <c r="BJ143" s="221"/>
      <c r="BK143" s="221"/>
      <c r="BL143" s="221"/>
      <c r="BM143" s="221"/>
      <c r="BN143" s="221"/>
      <c r="BO143" s="221"/>
      <c r="BP143" s="221"/>
      <c r="BQ143" s="221"/>
      <c r="BR143" s="221"/>
      <c r="BS143" s="221"/>
      <c r="BT143" s="221"/>
      <c r="BU143" s="221"/>
      <c r="BV143" s="221"/>
      <c r="BW143" s="221"/>
      <c r="BX143" s="221"/>
      <c r="BY143" s="221"/>
      <c r="BZ143" s="221"/>
      <c r="CA143" s="221"/>
      <c r="CB143" s="221"/>
      <c r="CC143" s="221"/>
      <c r="CD143" s="221"/>
      <c r="CE143" s="221"/>
      <c r="CF143" s="221"/>
      <c r="CG143" s="221"/>
    </row>
    <row r="144" spans="1:85">
      <c r="A144" s="67"/>
      <c r="B144" s="67"/>
      <c r="C144" s="67"/>
      <c r="D144" s="67"/>
      <c r="E144" s="67"/>
      <c r="F144" s="67"/>
      <c r="G144" s="67"/>
      <c r="H144" s="67"/>
      <c r="I144" s="67"/>
      <c r="J144" s="67"/>
      <c r="K144" s="67"/>
      <c r="L144" s="67"/>
      <c r="M144" s="67"/>
      <c r="N144" s="67"/>
      <c r="O144" s="67"/>
      <c r="P144" s="67"/>
      <c r="Q144" s="67"/>
      <c r="R144" s="67"/>
      <c r="S144" s="67"/>
      <c r="T144" s="67"/>
      <c r="U144" s="67"/>
      <c r="V144" s="67"/>
      <c r="W144" s="67"/>
      <c r="X144" s="67"/>
      <c r="Y144" s="67"/>
      <c r="Z144" s="67"/>
      <c r="AA144" s="67"/>
      <c r="AB144" s="67"/>
      <c r="AC144" s="67"/>
      <c r="AD144" s="67"/>
      <c r="AE144" s="67"/>
      <c r="AF144" s="67"/>
      <c r="AG144" s="67"/>
      <c r="AH144" s="67"/>
      <c r="AI144" s="67"/>
      <c r="AJ144" s="67"/>
      <c r="AK144" s="67"/>
      <c r="AL144" s="67"/>
      <c r="AM144" s="67"/>
      <c r="AN144" s="67"/>
      <c r="AO144" s="67"/>
      <c r="AP144" s="67"/>
      <c r="AQ144" s="67"/>
      <c r="AR144" s="67"/>
      <c r="AS144" s="67"/>
      <c r="AT144" s="67"/>
      <c r="AU144" s="67"/>
      <c r="AV144" s="67"/>
      <c r="AW144" s="67"/>
      <c r="AX144" s="67"/>
      <c r="AY144" s="67"/>
      <c r="AZ144" s="67"/>
      <c r="BA144" s="67"/>
      <c r="BB144" s="67"/>
      <c r="BC144" s="67"/>
      <c r="BD144" s="292"/>
      <c r="BE144" s="221"/>
      <c r="BF144" s="298"/>
      <c r="BG144" s="91"/>
      <c r="BH144" s="221"/>
      <c r="BI144" s="221"/>
      <c r="BJ144" s="221"/>
      <c r="BK144" s="221"/>
      <c r="BL144" s="221"/>
      <c r="BM144" s="221"/>
      <c r="BN144" s="221"/>
      <c r="BO144" s="221"/>
      <c r="BP144" s="221"/>
      <c r="BQ144" s="221"/>
      <c r="BR144" s="221"/>
      <c r="BS144" s="221"/>
      <c r="BT144" s="221"/>
      <c r="BU144" s="221"/>
      <c r="BV144" s="221"/>
      <c r="BW144" s="221"/>
      <c r="BX144" s="221"/>
      <c r="BY144" s="221"/>
      <c r="BZ144" s="221"/>
      <c r="CA144" s="221"/>
      <c r="CB144" s="221"/>
      <c r="CC144" s="221"/>
      <c r="CD144" s="221"/>
      <c r="CE144" s="221"/>
      <c r="CF144" s="221"/>
      <c r="CG144" s="221"/>
    </row>
    <row r="145" spans="1:85">
      <c r="A145" s="67"/>
      <c r="B145" s="67"/>
      <c r="C145" s="67"/>
      <c r="D145" s="67"/>
      <c r="E145" s="67"/>
      <c r="F145" s="67"/>
      <c r="G145" s="67"/>
      <c r="H145" s="67"/>
      <c r="I145" s="67"/>
      <c r="J145" s="67"/>
      <c r="K145" s="67"/>
      <c r="L145" s="67"/>
      <c r="M145" s="67"/>
      <c r="N145" s="67"/>
      <c r="O145" s="67"/>
      <c r="P145" s="67"/>
      <c r="Q145" s="67"/>
      <c r="R145" s="67"/>
      <c r="S145" s="67"/>
      <c r="T145" s="67"/>
      <c r="U145" s="67"/>
      <c r="V145" s="67"/>
      <c r="W145" s="67"/>
      <c r="X145" s="67"/>
      <c r="Y145" s="67"/>
      <c r="Z145" s="67"/>
      <c r="AA145" s="67"/>
      <c r="AB145" s="67"/>
      <c r="AC145" s="67"/>
      <c r="AD145" s="67"/>
      <c r="AE145" s="67"/>
      <c r="AF145" s="67"/>
      <c r="AG145" s="67"/>
      <c r="AH145" s="67"/>
      <c r="AI145" s="67"/>
      <c r="AJ145" s="67"/>
      <c r="AK145" s="67"/>
      <c r="AL145" s="67"/>
      <c r="AM145" s="67"/>
      <c r="AN145" s="67"/>
      <c r="AO145" s="67"/>
      <c r="AP145" s="67"/>
      <c r="AQ145" s="67"/>
      <c r="AR145" s="67"/>
      <c r="AS145" s="67"/>
      <c r="AT145" s="67"/>
      <c r="AU145" s="67"/>
      <c r="AV145" s="67"/>
      <c r="AW145" s="67"/>
      <c r="AX145" s="67"/>
      <c r="AY145" s="67"/>
      <c r="AZ145" s="67"/>
      <c r="BA145" s="67"/>
      <c r="BB145" s="67"/>
      <c r="BC145" s="67"/>
      <c r="BD145" s="292"/>
      <c r="BE145" s="221"/>
      <c r="BF145" s="298"/>
      <c r="BG145" s="91"/>
      <c r="BH145" s="221"/>
      <c r="BI145" s="221"/>
      <c r="BJ145" s="221"/>
      <c r="BK145" s="221"/>
      <c r="BL145" s="221"/>
      <c r="BM145" s="221"/>
      <c r="BN145" s="221"/>
      <c r="BO145" s="221"/>
      <c r="BP145" s="221"/>
      <c r="BQ145" s="221"/>
      <c r="BR145" s="221"/>
      <c r="BS145" s="221"/>
      <c r="BT145" s="221"/>
      <c r="BU145" s="221"/>
      <c r="BV145" s="221"/>
      <c r="BW145" s="221"/>
      <c r="BX145" s="221"/>
      <c r="BY145" s="221"/>
      <c r="BZ145" s="221"/>
      <c r="CA145" s="221"/>
      <c r="CB145" s="221"/>
      <c r="CC145" s="221"/>
      <c r="CD145" s="221"/>
      <c r="CE145" s="221"/>
      <c r="CF145" s="221"/>
      <c r="CG145" s="221"/>
    </row>
    <row r="146" spans="1:85">
      <c r="A146" s="67"/>
      <c r="B146" s="67"/>
      <c r="C146" s="67"/>
      <c r="D146" s="67"/>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67"/>
      <c r="AE146" s="67"/>
      <c r="AF146" s="67"/>
      <c r="AG146" s="67"/>
      <c r="AH146" s="67"/>
      <c r="AI146" s="67"/>
      <c r="AJ146" s="67"/>
      <c r="AK146" s="67"/>
      <c r="AL146" s="67"/>
      <c r="AM146" s="67"/>
      <c r="AN146" s="67"/>
      <c r="AO146" s="67"/>
      <c r="AP146" s="67"/>
      <c r="AQ146" s="67"/>
      <c r="AR146" s="67"/>
      <c r="AS146" s="67"/>
      <c r="AT146" s="67"/>
      <c r="AU146" s="67"/>
      <c r="AV146" s="67"/>
      <c r="AW146" s="67"/>
      <c r="AX146" s="67"/>
      <c r="AY146" s="67"/>
      <c r="AZ146" s="67"/>
      <c r="BA146" s="67"/>
      <c r="BB146" s="67"/>
      <c r="BC146" s="67"/>
      <c r="BD146" s="292"/>
      <c r="BE146" s="221"/>
      <c r="BF146" s="298"/>
      <c r="BG146" s="91"/>
      <c r="BH146" s="221"/>
      <c r="BI146" s="221"/>
      <c r="BJ146" s="221"/>
      <c r="BK146" s="221"/>
      <c r="BL146" s="221"/>
      <c r="BM146" s="221"/>
      <c r="BN146" s="221"/>
      <c r="BO146" s="221"/>
      <c r="BP146" s="221"/>
      <c r="BQ146" s="221"/>
      <c r="BR146" s="221"/>
      <c r="BS146" s="221"/>
      <c r="BT146" s="221"/>
      <c r="BU146" s="221"/>
      <c r="BV146" s="221"/>
      <c r="BW146" s="221"/>
      <c r="BX146" s="221"/>
      <c r="BY146" s="221"/>
      <c r="BZ146" s="221"/>
      <c r="CA146" s="221"/>
      <c r="CB146" s="221"/>
      <c r="CC146" s="221"/>
      <c r="CD146" s="221"/>
      <c r="CE146" s="221"/>
      <c r="CF146" s="221"/>
      <c r="CG146" s="221"/>
    </row>
    <row r="147" spans="1:85">
      <c r="A147" s="67"/>
      <c r="B147" s="67"/>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67"/>
      <c r="AE147" s="67"/>
      <c r="AF147" s="67"/>
      <c r="AG147" s="67"/>
      <c r="AH147" s="67"/>
      <c r="AI147" s="67"/>
      <c r="AJ147" s="67"/>
      <c r="AK147" s="67"/>
      <c r="AL147" s="67"/>
      <c r="AM147" s="67"/>
      <c r="AN147" s="67"/>
      <c r="AO147" s="67"/>
      <c r="AP147" s="67"/>
      <c r="AQ147" s="67"/>
      <c r="AR147" s="67"/>
      <c r="AS147" s="67"/>
      <c r="AT147" s="67"/>
      <c r="AU147" s="67"/>
      <c r="AV147" s="67"/>
      <c r="AW147" s="67"/>
      <c r="AX147" s="67"/>
      <c r="AY147" s="67"/>
      <c r="AZ147" s="67"/>
      <c r="BA147" s="67"/>
      <c r="BB147" s="67"/>
      <c r="BC147" s="67"/>
      <c r="BD147" s="292"/>
      <c r="BE147" s="221"/>
      <c r="BF147" s="298"/>
      <c r="BG147" s="91"/>
      <c r="BH147" s="221"/>
      <c r="BI147" s="221"/>
      <c r="BJ147" s="221"/>
      <c r="BK147" s="221"/>
      <c r="BL147" s="221"/>
      <c r="BM147" s="221"/>
      <c r="BN147" s="221"/>
      <c r="BO147" s="221"/>
      <c r="BP147" s="221"/>
      <c r="BQ147" s="221"/>
      <c r="BR147" s="221"/>
      <c r="BS147" s="221"/>
      <c r="BT147" s="221"/>
      <c r="BU147" s="221"/>
      <c r="BV147" s="221"/>
      <c r="BW147" s="221"/>
      <c r="BX147" s="221"/>
      <c r="BY147" s="221"/>
      <c r="BZ147" s="221"/>
      <c r="CA147" s="221"/>
      <c r="CB147" s="221"/>
      <c r="CC147" s="221"/>
      <c r="CD147" s="221"/>
      <c r="CE147" s="221"/>
      <c r="CF147" s="221"/>
      <c r="CG147" s="221"/>
    </row>
    <row r="148" spans="1:85">
      <c r="A148" s="67"/>
      <c r="B148" s="67"/>
      <c r="C148" s="67"/>
      <c r="D148" s="67"/>
      <c r="E148" s="67"/>
      <c r="F148" s="67"/>
      <c r="G148" s="67"/>
      <c r="H148" s="67"/>
      <c r="I148" s="67"/>
      <c r="J148" s="67"/>
      <c r="K148" s="67"/>
      <c r="L148" s="67"/>
      <c r="M148" s="67"/>
      <c r="N148" s="67"/>
      <c r="O148" s="67"/>
      <c r="P148" s="67"/>
      <c r="Q148" s="67"/>
      <c r="R148" s="67"/>
      <c r="S148" s="67"/>
      <c r="T148" s="67"/>
      <c r="U148" s="67"/>
      <c r="V148" s="67"/>
      <c r="W148" s="67"/>
      <c r="X148" s="67"/>
      <c r="Y148" s="67"/>
      <c r="Z148" s="67"/>
      <c r="AA148" s="67"/>
      <c r="AB148" s="67"/>
      <c r="AC148" s="67"/>
      <c r="AD148" s="67"/>
      <c r="AE148" s="67"/>
      <c r="AF148" s="67"/>
      <c r="AG148" s="67"/>
      <c r="AH148" s="67"/>
      <c r="AI148" s="67"/>
      <c r="AJ148" s="67"/>
      <c r="AK148" s="67"/>
      <c r="AL148" s="67"/>
      <c r="AM148" s="67"/>
      <c r="AN148" s="67"/>
      <c r="AO148" s="67"/>
      <c r="AP148" s="67"/>
      <c r="AQ148" s="67"/>
      <c r="AR148" s="67"/>
      <c r="AS148" s="67"/>
      <c r="AT148" s="67"/>
      <c r="AU148" s="67"/>
      <c r="AV148" s="67"/>
      <c r="AW148" s="67"/>
      <c r="AX148" s="67"/>
      <c r="AY148" s="67"/>
      <c r="AZ148" s="67"/>
      <c r="BA148" s="67"/>
      <c r="BB148" s="67"/>
      <c r="BC148" s="67"/>
      <c r="BD148" s="292"/>
      <c r="BE148" s="221"/>
      <c r="BF148" s="298"/>
      <c r="BG148" s="91"/>
      <c r="BH148" s="221"/>
      <c r="BI148" s="221"/>
      <c r="BJ148" s="221"/>
      <c r="BK148" s="221"/>
      <c r="BL148" s="221"/>
      <c r="BM148" s="221"/>
      <c r="BN148" s="221"/>
      <c r="BO148" s="221"/>
      <c r="BP148" s="221"/>
      <c r="BQ148" s="221"/>
      <c r="BR148" s="221"/>
      <c r="BS148" s="221"/>
      <c r="BT148" s="221"/>
      <c r="BU148" s="221"/>
      <c r="BV148" s="221"/>
      <c r="BW148" s="221"/>
      <c r="BX148" s="221"/>
      <c r="BY148" s="221"/>
      <c r="BZ148" s="221"/>
      <c r="CA148" s="221"/>
      <c r="CB148" s="221"/>
      <c r="CC148" s="221"/>
      <c r="CD148" s="221"/>
      <c r="CE148" s="221"/>
      <c r="CF148" s="221"/>
      <c r="CG148" s="221"/>
    </row>
    <row r="149" spans="1:85">
      <c r="A149" s="67"/>
      <c r="B149" s="67"/>
      <c r="C149" s="67"/>
      <c r="D149" s="67"/>
      <c r="E149" s="67"/>
      <c r="F149" s="67"/>
      <c r="G149" s="67"/>
      <c r="H149" s="67"/>
      <c r="I149" s="67"/>
      <c r="J149" s="67"/>
      <c r="K149" s="67"/>
      <c r="L149" s="67"/>
      <c r="M149" s="67"/>
      <c r="N149" s="67"/>
      <c r="O149" s="67"/>
      <c r="P149" s="67"/>
      <c r="Q149" s="67"/>
      <c r="R149" s="67"/>
      <c r="S149" s="67"/>
      <c r="T149" s="67"/>
      <c r="U149" s="67"/>
      <c r="V149" s="67"/>
      <c r="W149" s="67"/>
      <c r="X149" s="67"/>
      <c r="Y149" s="67"/>
      <c r="Z149" s="67"/>
      <c r="AA149" s="67"/>
      <c r="AB149" s="67"/>
      <c r="AC149" s="67"/>
      <c r="AD149" s="67"/>
      <c r="AE149" s="67"/>
      <c r="AF149" s="67"/>
      <c r="AG149" s="67"/>
      <c r="AH149" s="67"/>
      <c r="AI149" s="67"/>
      <c r="AJ149" s="67"/>
      <c r="AK149" s="67"/>
      <c r="AL149" s="67"/>
      <c r="AM149" s="67"/>
      <c r="AN149" s="67"/>
      <c r="AO149" s="67"/>
      <c r="AP149" s="67"/>
      <c r="AQ149" s="67"/>
      <c r="AR149" s="67"/>
      <c r="AS149" s="67"/>
      <c r="AT149" s="67"/>
      <c r="AU149" s="67"/>
      <c r="AV149" s="67"/>
      <c r="AW149" s="67"/>
      <c r="AX149" s="67"/>
      <c r="AY149" s="67"/>
      <c r="AZ149" s="67"/>
      <c r="BA149" s="67"/>
      <c r="BB149" s="67"/>
      <c r="BC149" s="67"/>
      <c r="BD149" s="292"/>
      <c r="BE149" s="221"/>
      <c r="BF149" s="298"/>
      <c r="BG149" s="91"/>
      <c r="BH149" s="221"/>
      <c r="BI149" s="221"/>
      <c r="BJ149" s="221"/>
      <c r="BK149" s="221"/>
      <c r="BL149" s="221"/>
      <c r="BM149" s="221"/>
      <c r="BN149" s="221"/>
      <c r="BO149" s="221"/>
      <c r="BP149" s="221"/>
      <c r="BQ149" s="221"/>
      <c r="BR149" s="221"/>
      <c r="BS149" s="221"/>
      <c r="BT149" s="221"/>
      <c r="BU149" s="221"/>
      <c r="BV149" s="221"/>
      <c r="BW149" s="221"/>
      <c r="BX149" s="221"/>
      <c r="BY149" s="221"/>
      <c r="BZ149" s="221"/>
      <c r="CA149" s="221"/>
      <c r="CB149" s="221"/>
      <c r="CC149" s="221"/>
      <c r="CD149" s="221"/>
      <c r="CE149" s="221"/>
      <c r="CF149" s="221"/>
      <c r="CG149" s="221"/>
    </row>
    <row r="150" spans="1:85">
      <c r="A150" s="67"/>
      <c r="B150" s="67"/>
      <c r="C150" s="67"/>
      <c r="D150" s="67"/>
      <c r="E150" s="67"/>
      <c r="F150" s="67"/>
      <c r="G150" s="67"/>
      <c r="H150" s="67"/>
      <c r="I150" s="67"/>
      <c r="J150" s="67"/>
      <c r="K150" s="67"/>
      <c r="L150" s="67"/>
      <c r="M150" s="67"/>
      <c r="N150" s="67"/>
      <c r="O150" s="67"/>
      <c r="P150" s="67"/>
      <c r="Q150" s="67"/>
      <c r="R150" s="67"/>
      <c r="S150" s="67"/>
      <c r="T150" s="67"/>
      <c r="U150" s="67"/>
      <c r="V150" s="67"/>
      <c r="W150" s="67"/>
      <c r="X150" s="67"/>
      <c r="Y150" s="67"/>
      <c r="Z150" s="67"/>
      <c r="AA150" s="67"/>
      <c r="AB150" s="67"/>
      <c r="AC150" s="67"/>
      <c r="AD150" s="67"/>
      <c r="AE150" s="67"/>
      <c r="AF150" s="67"/>
      <c r="AG150" s="67"/>
      <c r="AH150" s="67"/>
      <c r="AI150" s="67"/>
      <c r="AJ150" s="67"/>
      <c r="AK150" s="67"/>
      <c r="AL150" s="67"/>
      <c r="AM150" s="67"/>
      <c r="AN150" s="67"/>
      <c r="AO150" s="67"/>
      <c r="AP150" s="67"/>
      <c r="AQ150" s="67"/>
      <c r="AR150" s="67"/>
      <c r="AS150" s="67"/>
      <c r="AT150" s="67"/>
      <c r="AU150" s="67"/>
      <c r="AV150" s="67"/>
      <c r="AW150" s="67"/>
      <c r="AX150" s="67"/>
      <c r="AY150" s="67"/>
      <c r="AZ150" s="67"/>
      <c r="BA150" s="67"/>
      <c r="BB150" s="67"/>
      <c r="BC150" s="67"/>
      <c r="BD150" s="292"/>
      <c r="BE150" s="221"/>
      <c r="BF150" s="298"/>
      <c r="BG150" s="91"/>
      <c r="BH150" s="221"/>
      <c r="BI150" s="221"/>
      <c r="BJ150" s="221"/>
      <c r="BK150" s="221"/>
      <c r="BL150" s="221"/>
      <c r="BM150" s="221"/>
      <c r="BN150" s="221"/>
      <c r="BO150" s="221"/>
      <c r="BP150" s="221"/>
      <c r="BQ150" s="221"/>
      <c r="BR150" s="221"/>
      <c r="BS150" s="221"/>
      <c r="BT150" s="221"/>
      <c r="BU150" s="221"/>
      <c r="BV150" s="221"/>
      <c r="BW150" s="221"/>
      <c r="BX150" s="221"/>
      <c r="BY150" s="221"/>
      <c r="BZ150" s="221"/>
      <c r="CA150" s="221"/>
      <c r="CB150" s="221"/>
      <c r="CC150" s="221"/>
      <c r="CD150" s="221"/>
      <c r="CE150" s="221"/>
      <c r="CF150" s="221"/>
      <c r="CG150" s="221"/>
    </row>
    <row r="151" spans="1:85">
      <c r="A151" s="67"/>
      <c r="B151" s="67"/>
      <c r="C151" s="67"/>
      <c r="D151" s="67"/>
      <c r="E151" s="67"/>
      <c r="F151" s="67"/>
      <c r="G151" s="67"/>
      <c r="H151" s="67"/>
      <c r="I151" s="67"/>
      <c r="J151" s="67"/>
      <c r="K151" s="67"/>
      <c r="L151" s="67"/>
      <c r="M151" s="67"/>
      <c r="N151" s="67"/>
      <c r="O151" s="67"/>
      <c r="P151" s="67"/>
      <c r="Q151" s="67"/>
      <c r="R151" s="67"/>
      <c r="S151" s="67"/>
      <c r="T151" s="67"/>
      <c r="U151" s="67"/>
      <c r="V151" s="67"/>
      <c r="W151" s="67"/>
      <c r="X151" s="67"/>
      <c r="Y151" s="67"/>
      <c r="Z151" s="67"/>
      <c r="AA151" s="67"/>
      <c r="AB151" s="67"/>
      <c r="AC151" s="67"/>
      <c r="AD151" s="67"/>
      <c r="AE151" s="67"/>
      <c r="AF151" s="67"/>
      <c r="AG151" s="67"/>
      <c r="AH151" s="67"/>
      <c r="AI151" s="67"/>
      <c r="AJ151" s="67"/>
      <c r="AK151" s="67"/>
      <c r="AL151" s="67"/>
      <c r="AM151" s="67"/>
      <c r="AN151" s="67"/>
      <c r="AO151" s="67"/>
      <c r="AP151" s="67"/>
      <c r="AQ151" s="67"/>
      <c r="AR151" s="67"/>
      <c r="AS151" s="67"/>
      <c r="AT151" s="67"/>
      <c r="AU151" s="67"/>
      <c r="AV151" s="67"/>
      <c r="AW151" s="67"/>
      <c r="AX151" s="67"/>
      <c r="AY151" s="67"/>
      <c r="AZ151" s="67"/>
      <c r="BA151" s="67"/>
      <c r="BB151" s="67"/>
      <c r="BC151" s="67"/>
      <c r="BD151" s="292"/>
      <c r="BE151" s="221"/>
      <c r="BF151" s="298"/>
      <c r="BG151" s="91"/>
      <c r="BH151" s="221"/>
      <c r="BI151" s="221"/>
      <c r="BJ151" s="221"/>
      <c r="BK151" s="221"/>
      <c r="BL151" s="221"/>
      <c r="BM151" s="221"/>
      <c r="BN151" s="221"/>
      <c r="BO151" s="221"/>
      <c r="BP151" s="221"/>
      <c r="BQ151" s="221"/>
      <c r="BR151" s="221"/>
      <c r="BS151" s="221"/>
      <c r="BT151" s="221"/>
      <c r="BU151" s="221"/>
      <c r="BV151" s="221"/>
      <c r="BW151" s="221"/>
      <c r="BX151" s="221"/>
      <c r="BY151" s="221"/>
      <c r="BZ151" s="221"/>
      <c r="CA151" s="221"/>
      <c r="CB151" s="221"/>
      <c r="CC151" s="221"/>
      <c r="CD151" s="221"/>
      <c r="CE151" s="221"/>
      <c r="CF151" s="221"/>
      <c r="CG151" s="221"/>
    </row>
    <row r="152" spans="1:85">
      <c r="A152" s="67"/>
      <c r="B152" s="67"/>
      <c r="C152" s="67"/>
      <c r="D152" s="67"/>
      <c r="E152" s="67"/>
      <c r="F152" s="67"/>
      <c r="G152" s="67"/>
      <c r="H152" s="67"/>
      <c r="I152" s="67"/>
      <c r="J152" s="67"/>
      <c r="K152" s="67"/>
      <c r="L152" s="67"/>
      <c r="M152" s="67"/>
      <c r="N152" s="67"/>
      <c r="O152" s="67"/>
      <c r="P152" s="67"/>
      <c r="Q152" s="67"/>
      <c r="R152" s="67"/>
      <c r="S152" s="67"/>
      <c r="T152" s="67"/>
      <c r="U152" s="67"/>
      <c r="V152" s="67"/>
      <c r="W152" s="67"/>
      <c r="X152" s="67"/>
      <c r="Y152" s="67"/>
      <c r="Z152" s="67"/>
      <c r="AA152" s="67"/>
      <c r="AB152" s="67"/>
      <c r="AC152" s="67"/>
      <c r="AD152" s="67"/>
      <c r="AE152" s="67"/>
      <c r="AF152" s="67"/>
      <c r="AG152" s="67"/>
      <c r="AH152" s="67"/>
      <c r="AI152" s="67"/>
      <c r="AJ152" s="67"/>
      <c r="AK152" s="67"/>
      <c r="AL152" s="67"/>
      <c r="AM152" s="67"/>
      <c r="AN152" s="67"/>
      <c r="AO152" s="67"/>
      <c r="AP152" s="67"/>
      <c r="AQ152" s="67"/>
      <c r="AR152" s="67"/>
      <c r="AS152" s="67"/>
      <c r="AT152" s="67"/>
      <c r="AU152" s="67"/>
      <c r="AV152" s="67"/>
      <c r="AW152" s="67"/>
      <c r="AX152" s="67"/>
      <c r="AY152" s="67"/>
      <c r="AZ152" s="67"/>
      <c r="BA152" s="67"/>
      <c r="BB152" s="67"/>
      <c r="BC152" s="67"/>
      <c r="BD152" s="292"/>
      <c r="BE152" s="221"/>
      <c r="BF152" s="298"/>
      <c r="BG152" s="91"/>
      <c r="BH152" s="221"/>
      <c r="BI152" s="221"/>
      <c r="BJ152" s="221"/>
      <c r="BK152" s="221"/>
      <c r="BL152" s="221"/>
      <c r="BM152" s="221"/>
      <c r="BN152" s="221"/>
      <c r="BO152" s="221"/>
      <c r="BP152" s="221"/>
      <c r="BQ152" s="221"/>
      <c r="BR152" s="221"/>
      <c r="BS152" s="221"/>
      <c r="BT152" s="221"/>
      <c r="BU152" s="221"/>
      <c r="BV152" s="221"/>
      <c r="BW152" s="221"/>
      <c r="BX152" s="221"/>
      <c r="BY152" s="221"/>
      <c r="BZ152" s="221"/>
      <c r="CA152" s="221"/>
      <c r="CB152" s="221"/>
      <c r="CC152" s="221"/>
      <c r="CD152" s="221"/>
      <c r="CE152" s="221"/>
      <c r="CF152" s="221"/>
      <c r="CG152" s="221"/>
    </row>
    <row r="153" spans="1:85">
      <c r="A153" s="67"/>
      <c r="B153" s="67"/>
      <c r="C153" s="67"/>
      <c r="D153" s="67"/>
      <c r="E153" s="67"/>
      <c r="F153" s="67"/>
      <c r="G153" s="67"/>
      <c r="H153" s="67"/>
      <c r="I153" s="67"/>
      <c r="J153" s="67"/>
      <c r="K153" s="67"/>
      <c r="L153" s="67"/>
      <c r="M153" s="67"/>
      <c r="N153" s="67"/>
      <c r="O153" s="67"/>
      <c r="P153" s="67"/>
      <c r="Q153" s="67"/>
      <c r="R153" s="67"/>
      <c r="S153" s="67"/>
      <c r="T153" s="67"/>
      <c r="U153" s="67"/>
      <c r="V153" s="67"/>
      <c r="W153" s="67"/>
      <c r="X153" s="67"/>
      <c r="Y153" s="67"/>
      <c r="Z153" s="67"/>
      <c r="AA153" s="67"/>
      <c r="AB153" s="67"/>
      <c r="AC153" s="67"/>
      <c r="AD153" s="67"/>
      <c r="AE153" s="67"/>
      <c r="AF153" s="67"/>
      <c r="AG153" s="67"/>
      <c r="AH153" s="67"/>
      <c r="AI153" s="67"/>
      <c r="AJ153" s="67"/>
      <c r="AK153" s="67"/>
      <c r="AL153" s="67"/>
      <c r="AM153" s="67"/>
      <c r="AN153" s="67"/>
      <c r="AO153" s="67"/>
      <c r="AP153" s="67"/>
      <c r="AQ153" s="67"/>
      <c r="AR153" s="67"/>
      <c r="AS153" s="67"/>
      <c r="AT153" s="67"/>
      <c r="AU153" s="67"/>
      <c r="AV153" s="67"/>
      <c r="AW153" s="67"/>
      <c r="AX153" s="67"/>
      <c r="AY153" s="67"/>
      <c r="AZ153" s="67"/>
      <c r="BA153" s="67"/>
      <c r="BB153" s="67"/>
      <c r="BC153" s="67"/>
      <c r="BD153" s="292"/>
      <c r="BE153" s="221"/>
      <c r="BF153" s="298"/>
      <c r="BG153" s="91"/>
      <c r="BH153" s="221"/>
      <c r="BI153" s="221"/>
      <c r="BJ153" s="221"/>
      <c r="BK153" s="221"/>
      <c r="BL153" s="221"/>
      <c r="BM153" s="221"/>
      <c r="BN153" s="221"/>
      <c r="BO153" s="221"/>
      <c r="BP153" s="221"/>
      <c r="BQ153" s="221"/>
      <c r="BR153" s="221"/>
      <c r="BS153" s="221"/>
      <c r="BT153" s="221"/>
      <c r="BU153" s="221"/>
      <c r="BV153" s="221"/>
      <c r="BW153" s="221"/>
      <c r="BX153" s="221"/>
      <c r="BY153" s="221"/>
      <c r="BZ153" s="221"/>
      <c r="CA153" s="221"/>
      <c r="CB153" s="221"/>
      <c r="CC153" s="221"/>
      <c r="CD153" s="221"/>
      <c r="CE153" s="221"/>
      <c r="CF153" s="221"/>
      <c r="CG153" s="221"/>
    </row>
    <row r="154" spans="1:85">
      <c r="A154" s="67"/>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c r="Z154" s="67"/>
      <c r="AA154" s="67"/>
      <c r="AB154" s="67"/>
      <c r="AC154" s="67"/>
      <c r="AD154" s="67"/>
      <c r="AE154" s="67"/>
      <c r="AF154" s="67"/>
      <c r="AG154" s="67"/>
      <c r="AH154" s="67"/>
      <c r="AI154" s="67"/>
      <c r="AJ154" s="67"/>
      <c r="AK154" s="67"/>
      <c r="AL154" s="67"/>
      <c r="AM154" s="67"/>
      <c r="AN154" s="67"/>
      <c r="AO154" s="67"/>
      <c r="AP154" s="67"/>
      <c r="AQ154" s="67"/>
      <c r="AR154" s="67"/>
      <c r="AS154" s="67"/>
      <c r="AT154" s="67"/>
      <c r="AU154" s="67"/>
      <c r="AV154" s="67"/>
      <c r="AW154" s="67"/>
      <c r="AX154" s="67"/>
      <c r="AY154" s="67"/>
      <c r="AZ154" s="67"/>
      <c r="BA154" s="67"/>
      <c r="BB154" s="67"/>
      <c r="BC154" s="67"/>
      <c r="BD154" s="292"/>
      <c r="BE154" s="221"/>
      <c r="BF154" s="298"/>
      <c r="BG154" s="91"/>
      <c r="BH154" s="221"/>
      <c r="BI154" s="221"/>
      <c r="BJ154" s="221"/>
      <c r="BK154" s="221"/>
      <c r="BL154" s="221"/>
      <c r="BM154" s="221"/>
      <c r="BN154" s="221"/>
      <c r="BO154" s="221"/>
      <c r="BP154" s="221"/>
      <c r="BQ154" s="221"/>
      <c r="BR154" s="221"/>
      <c r="BS154" s="221"/>
      <c r="BT154" s="221"/>
      <c r="BU154" s="221"/>
      <c r="BV154" s="221"/>
      <c r="BW154" s="221"/>
      <c r="BX154" s="221"/>
      <c r="BY154" s="221"/>
      <c r="BZ154" s="221"/>
      <c r="CA154" s="221"/>
      <c r="CB154" s="221"/>
      <c r="CC154" s="221"/>
      <c r="CD154" s="221"/>
      <c r="CE154" s="221"/>
      <c r="CF154" s="221"/>
      <c r="CG154" s="221"/>
    </row>
    <row r="155" spans="1:85">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c r="AH155" s="67"/>
      <c r="AI155" s="67"/>
      <c r="AJ155" s="67"/>
      <c r="AK155" s="67"/>
      <c r="AL155" s="67"/>
      <c r="AM155" s="67"/>
      <c r="AN155" s="67"/>
      <c r="AO155" s="67"/>
      <c r="AP155" s="67"/>
      <c r="AQ155" s="67"/>
      <c r="AR155" s="67"/>
      <c r="AS155" s="67"/>
      <c r="AT155" s="67"/>
      <c r="AU155" s="67"/>
      <c r="AV155" s="67"/>
      <c r="AW155" s="67"/>
      <c r="AX155" s="67"/>
      <c r="AY155" s="67"/>
      <c r="AZ155" s="67"/>
      <c r="BA155" s="67"/>
      <c r="BB155" s="67"/>
      <c r="BC155" s="67"/>
      <c r="BD155" s="292"/>
      <c r="BE155" s="221"/>
      <c r="BF155" s="298"/>
      <c r="BG155" s="91"/>
      <c r="BH155" s="221"/>
      <c r="BI155" s="221"/>
      <c r="BJ155" s="221"/>
      <c r="BK155" s="221"/>
      <c r="BL155" s="221"/>
      <c r="BM155" s="221"/>
      <c r="BN155" s="221"/>
      <c r="BO155" s="221"/>
      <c r="BP155" s="221"/>
      <c r="BQ155" s="221"/>
      <c r="BR155" s="221"/>
      <c r="BS155" s="221"/>
      <c r="BT155" s="221"/>
      <c r="BU155" s="221"/>
      <c r="BV155" s="221"/>
      <c r="BW155" s="221"/>
      <c r="BX155" s="221"/>
      <c r="BY155" s="221"/>
      <c r="BZ155" s="221"/>
      <c r="CA155" s="221"/>
      <c r="CB155" s="221"/>
      <c r="CC155" s="221"/>
      <c r="CD155" s="221"/>
      <c r="CE155" s="221"/>
      <c r="CF155" s="221"/>
      <c r="CG155" s="221"/>
    </row>
    <row r="156" spans="1:85">
      <c r="A156" s="67"/>
      <c r="B156" s="67"/>
      <c r="C156" s="67"/>
      <c r="D156" s="67"/>
      <c r="E156" s="67"/>
      <c r="F156" s="67"/>
      <c r="G156" s="67"/>
      <c r="H156" s="67"/>
      <c r="I156" s="67"/>
      <c r="J156" s="67"/>
      <c r="K156" s="67"/>
      <c r="L156" s="67"/>
      <c r="M156" s="67"/>
      <c r="N156" s="67"/>
      <c r="O156" s="67"/>
      <c r="P156" s="67"/>
      <c r="Q156" s="67"/>
      <c r="R156" s="67"/>
      <c r="S156" s="67"/>
      <c r="T156" s="67"/>
      <c r="U156" s="67"/>
      <c r="V156" s="67"/>
      <c r="W156" s="67"/>
      <c r="X156" s="67"/>
      <c r="Y156" s="67"/>
      <c r="Z156" s="67"/>
      <c r="AA156" s="67"/>
      <c r="AB156" s="67"/>
      <c r="AC156" s="67"/>
      <c r="AD156" s="67"/>
      <c r="AE156" s="67"/>
      <c r="AF156" s="67"/>
      <c r="AG156" s="67"/>
      <c r="AH156" s="67"/>
      <c r="AI156" s="67"/>
      <c r="AJ156" s="67"/>
      <c r="AK156" s="67"/>
      <c r="AL156" s="67"/>
      <c r="AM156" s="67"/>
      <c r="AN156" s="67"/>
      <c r="AO156" s="67"/>
      <c r="AP156" s="67"/>
      <c r="AQ156" s="67"/>
      <c r="AR156" s="67"/>
      <c r="AS156" s="67"/>
      <c r="AT156" s="67"/>
      <c r="AU156" s="67"/>
      <c r="AV156" s="67"/>
      <c r="AW156" s="67"/>
      <c r="AX156" s="67"/>
      <c r="AY156" s="67"/>
      <c r="AZ156" s="67"/>
      <c r="BA156" s="67"/>
      <c r="BB156" s="67"/>
      <c r="BC156" s="67"/>
      <c r="BD156" s="292"/>
      <c r="BE156" s="221"/>
      <c r="BF156" s="298"/>
      <c r="BG156" s="91"/>
      <c r="BH156" s="221"/>
      <c r="BI156" s="221"/>
      <c r="BJ156" s="221"/>
      <c r="BK156" s="221"/>
      <c r="BL156" s="221"/>
      <c r="BM156" s="221"/>
      <c r="BN156" s="221"/>
      <c r="BO156" s="221"/>
      <c r="BP156" s="221"/>
      <c r="BQ156" s="221"/>
      <c r="BR156" s="221"/>
      <c r="BS156" s="221"/>
      <c r="BT156" s="221"/>
      <c r="BU156" s="221"/>
      <c r="BV156" s="221"/>
      <c r="BW156" s="221"/>
      <c r="BX156" s="221"/>
      <c r="BY156" s="221"/>
      <c r="BZ156" s="221"/>
      <c r="CA156" s="221"/>
      <c r="CB156" s="221"/>
      <c r="CC156" s="221"/>
      <c r="CD156" s="221"/>
      <c r="CE156" s="221"/>
      <c r="CF156" s="221"/>
      <c r="CG156" s="221"/>
    </row>
    <row r="157" spans="1:85">
      <c r="A157" s="67"/>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c r="AH157" s="67"/>
      <c r="AI157" s="67"/>
      <c r="AJ157" s="67"/>
      <c r="AK157" s="67"/>
      <c r="AL157" s="67"/>
      <c r="AM157" s="67"/>
      <c r="AN157" s="67"/>
      <c r="AO157" s="67"/>
      <c r="AP157" s="67"/>
      <c r="AQ157" s="67"/>
      <c r="AR157" s="67"/>
      <c r="AS157" s="67"/>
      <c r="AT157" s="67"/>
      <c r="AU157" s="67"/>
      <c r="AV157" s="67"/>
      <c r="AW157" s="67"/>
      <c r="AX157" s="67"/>
      <c r="AY157" s="67"/>
      <c r="AZ157" s="67"/>
      <c r="BA157" s="67"/>
      <c r="BB157" s="67"/>
      <c r="BC157" s="67"/>
      <c r="BD157" s="292"/>
      <c r="BE157" s="221"/>
      <c r="BF157" s="298"/>
      <c r="BG157" s="91"/>
      <c r="BH157" s="221"/>
      <c r="BI157" s="221"/>
      <c r="BJ157" s="221"/>
      <c r="BK157" s="221"/>
      <c r="BL157" s="221"/>
      <c r="BM157" s="221"/>
      <c r="BN157" s="221"/>
      <c r="BO157" s="221"/>
      <c r="BP157" s="221"/>
      <c r="BQ157" s="221"/>
      <c r="BR157" s="221"/>
      <c r="BS157" s="221"/>
      <c r="BT157" s="221"/>
      <c r="BU157" s="221"/>
      <c r="BV157" s="221"/>
      <c r="BW157" s="221"/>
      <c r="BX157" s="221"/>
      <c r="BY157" s="221"/>
      <c r="BZ157" s="221"/>
      <c r="CA157" s="221"/>
      <c r="CB157" s="221"/>
      <c r="CC157" s="221"/>
      <c r="CD157" s="221"/>
      <c r="CE157" s="221"/>
      <c r="CF157" s="221"/>
      <c r="CG157" s="221"/>
    </row>
    <row r="158" spans="1:85">
      <c r="A158" s="67"/>
      <c r="B158" s="67"/>
      <c r="C158" s="67"/>
      <c r="D158" s="67"/>
      <c r="E158" s="67"/>
      <c r="F158" s="67"/>
      <c r="G158" s="67"/>
      <c r="H158" s="67"/>
      <c r="I158" s="67"/>
      <c r="J158" s="67"/>
      <c r="K158" s="67"/>
      <c r="L158" s="67"/>
      <c r="M158" s="67"/>
      <c r="N158" s="67"/>
      <c r="O158" s="67"/>
      <c r="P158" s="67"/>
      <c r="Q158" s="67"/>
      <c r="R158" s="67"/>
      <c r="S158" s="67"/>
      <c r="T158" s="67"/>
      <c r="U158" s="67"/>
      <c r="V158" s="67"/>
      <c r="W158" s="67"/>
      <c r="X158" s="67"/>
      <c r="Y158" s="67"/>
      <c r="Z158" s="67"/>
      <c r="AA158" s="67"/>
      <c r="AB158" s="67"/>
      <c r="AC158" s="67"/>
      <c r="AD158" s="67"/>
      <c r="AE158" s="67"/>
      <c r="AF158" s="67"/>
      <c r="AG158" s="67"/>
      <c r="AH158" s="67"/>
      <c r="AI158" s="67"/>
      <c r="AJ158" s="67"/>
      <c r="AK158" s="67"/>
      <c r="AL158" s="67"/>
      <c r="AM158" s="67"/>
      <c r="AN158" s="67"/>
      <c r="AO158" s="67"/>
      <c r="AP158" s="67"/>
      <c r="AQ158" s="67"/>
      <c r="AR158" s="67"/>
      <c r="AS158" s="67"/>
      <c r="AT158" s="67"/>
      <c r="AU158" s="67"/>
      <c r="AV158" s="67"/>
      <c r="AW158" s="67"/>
      <c r="AX158" s="67"/>
      <c r="AY158" s="67"/>
      <c r="AZ158" s="67"/>
      <c r="BA158" s="67"/>
      <c r="BB158" s="67"/>
      <c r="BC158" s="67"/>
      <c r="BD158" s="292"/>
      <c r="BE158" s="221"/>
      <c r="BF158" s="298"/>
      <c r="BG158" s="91"/>
      <c r="BH158" s="221"/>
      <c r="BI158" s="221"/>
      <c r="BJ158" s="221"/>
      <c r="BK158" s="221"/>
      <c r="BL158" s="221"/>
      <c r="BM158" s="221"/>
      <c r="BN158" s="221"/>
      <c r="BO158" s="221"/>
      <c r="BP158" s="221"/>
      <c r="BQ158" s="221"/>
      <c r="BR158" s="221"/>
      <c r="BS158" s="221"/>
      <c r="BT158" s="221"/>
      <c r="BU158" s="221"/>
      <c r="BV158" s="221"/>
      <c r="BW158" s="221"/>
      <c r="BX158" s="221"/>
      <c r="BY158" s="221"/>
      <c r="BZ158" s="221"/>
      <c r="CA158" s="221"/>
      <c r="CB158" s="221"/>
      <c r="CC158" s="221"/>
      <c r="CD158" s="221"/>
      <c r="CE158" s="221"/>
      <c r="CF158" s="221"/>
      <c r="CG158" s="221"/>
    </row>
    <row r="159" spans="1:85">
      <c r="A159" s="67"/>
      <c r="B159" s="67"/>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c r="AQ159" s="67"/>
      <c r="AR159" s="67"/>
      <c r="AS159" s="67"/>
      <c r="AT159" s="67"/>
      <c r="AU159" s="67"/>
      <c r="AV159" s="67"/>
      <c r="AW159" s="67"/>
      <c r="AX159" s="67"/>
      <c r="AY159" s="67"/>
      <c r="AZ159" s="67"/>
      <c r="BA159" s="67"/>
      <c r="BB159" s="67"/>
      <c r="BC159" s="67"/>
      <c r="BD159" s="292"/>
      <c r="BE159" s="221"/>
      <c r="BF159" s="298"/>
      <c r="BG159" s="91"/>
      <c r="BH159" s="221"/>
      <c r="BI159" s="221"/>
      <c r="BJ159" s="221"/>
      <c r="BK159" s="221"/>
      <c r="BL159" s="221"/>
      <c r="BM159" s="221"/>
      <c r="BN159" s="221"/>
      <c r="BO159" s="221"/>
      <c r="BP159" s="221"/>
      <c r="BQ159" s="221"/>
      <c r="BR159" s="221"/>
      <c r="BS159" s="221"/>
      <c r="BT159" s="221"/>
      <c r="BU159" s="221"/>
      <c r="BV159" s="221"/>
      <c r="BW159" s="221"/>
      <c r="BX159" s="221"/>
      <c r="BY159" s="221"/>
      <c r="BZ159" s="221"/>
      <c r="CA159" s="221"/>
      <c r="CB159" s="221"/>
      <c r="CC159" s="221"/>
      <c r="CD159" s="221"/>
      <c r="CE159" s="221"/>
      <c r="CF159" s="221"/>
      <c r="CG159" s="221"/>
    </row>
    <row r="160" spans="1:85">
      <c r="A160" s="67"/>
      <c r="B160" s="67"/>
      <c r="C160" s="67"/>
      <c r="D160" s="67"/>
      <c r="E160" s="67"/>
      <c r="F160" s="67"/>
      <c r="G160" s="67"/>
      <c r="H160" s="67"/>
      <c r="I160" s="67"/>
      <c r="J160" s="67"/>
      <c r="K160" s="67"/>
      <c r="L160" s="67"/>
      <c r="M160" s="67"/>
      <c r="N160" s="67"/>
      <c r="O160" s="67"/>
      <c r="P160" s="67"/>
      <c r="Q160" s="67"/>
      <c r="R160" s="67"/>
      <c r="S160" s="67"/>
      <c r="T160" s="67"/>
      <c r="U160" s="67"/>
      <c r="V160" s="67"/>
      <c r="W160" s="67"/>
      <c r="X160" s="67"/>
      <c r="Y160" s="67"/>
      <c r="Z160" s="67"/>
      <c r="AA160" s="67"/>
      <c r="AB160" s="67"/>
      <c r="AC160" s="67"/>
      <c r="AD160" s="67"/>
      <c r="AE160" s="67"/>
      <c r="AF160" s="67"/>
      <c r="AG160" s="67"/>
      <c r="AH160" s="67"/>
      <c r="AI160" s="67"/>
      <c r="AJ160" s="67"/>
      <c r="AK160" s="67"/>
      <c r="AL160" s="67"/>
      <c r="AM160" s="67"/>
      <c r="AN160" s="67"/>
      <c r="AO160" s="67"/>
      <c r="AP160" s="67"/>
      <c r="AQ160" s="67"/>
      <c r="AR160" s="67"/>
      <c r="AS160" s="67"/>
      <c r="AT160" s="67"/>
      <c r="AU160" s="67"/>
      <c r="AV160" s="67"/>
      <c r="AW160" s="67"/>
      <c r="AX160" s="67"/>
      <c r="AY160" s="67"/>
      <c r="AZ160" s="67"/>
      <c r="BA160" s="67"/>
      <c r="BB160" s="67"/>
      <c r="BC160" s="67"/>
      <c r="BD160" s="292"/>
      <c r="BE160" s="221"/>
      <c r="BF160" s="298"/>
      <c r="BG160" s="91"/>
      <c r="BH160" s="221"/>
      <c r="BI160" s="221"/>
      <c r="BJ160" s="221"/>
      <c r="BK160" s="221"/>
      <c r="BL160" s="221"/>
      <c r="BM160" s="221"/>
      <c r="BN160" s="221"/>
      <c r="BO160" s="221"/>
      <c r="BP160" s="221"/>
      <c r="BQ160" s="221"/>
      <c r="BR160" s="221"/>
      <c r="BS160" s="221"/>
      <c r="BT160" s="221"/>
      <c r="BU160" s="221"/>
      <c r="BV160" s="221"/>
      <c r="BW160" s="221"/>
      <c r="BX160" s="221"/>
      <c r="BY160" s="221"/>
      <c r="BZ160" s="221"/>
      <c r="CA160" s="221"/>
      <c r="CB160" s="221"/>
      <c r="CC160" s="221"/>
      <c r="CD160" s="221"/>
      <c r="CE160" s="221"/>
      <c r="CF160" s="221"/>
      <c r="CG160" s="221"/>
    </row>
    <row r="161" spans="1:85">
      <c r="A161" s="67"/>
      <c r="B161" s="67"/>
      <c r="C161" s="67"/>
      <c r="D161" s="67"/>
      <c r="E161" s="67"/>
      <c r="F161" s="67"/>
      <c r="G161" s="67"/>
      <c r="H161" s="67"/>
      <c r="I161" s="67"/>
      <c r="J161" s="67"/>
      <c r="K161" s="67"/>
      <c r="L161" s="67"/>
      <c r="M161" s="67"/>
      <c r="N161" s="67"/>
      <c r="O161" s="67"/>
      <c r="P161" s="67"/>
      <c r="Q161" s="67"/>
      <c r="R161" s="67"/>
      <c r="S161" s="67"/>
      <c r="T161" s="67"/>
      <c r="U161" s="67"/>
      <c r="V161" s="67"/>
      <c r="W161" s="67"/>
      <c r="X161" s="67"/>
      <c r="Y161" s="67"/>
      <c r="Z161" s="67"/>
      <c r="AA161" s="67"/>
      <c r="AB161" s="67"/>
      <c r="AC161" s="67"/>
      <c r="AD161" s="67"/>
      <c r="AE161" s="67"/>
      <c r="AF161" s="67"/>
      <c r="AG161" s="67"/>
      <c r="AH161" s="67"/>
      <c r="AI161" s="67"/>
      <c r="AJ161" s="67"/>
      <c r="AK161" s="67"/>
      <c r="AL161" s="67"/>
      <c r="AM161" s="67"/>
      <c r="AN161" s="67"/>
      <c r="AO161" s="67"/>
      <c r="AP161" s="67"/>
      <c r="AQ161" s="67"/>
      <c r="AR161" s="67"/>
      <c r="AS161" s="67"/>
      <c r="AT161" s="67"/>
      <c r="AU161" s="67"/>
      <c r="AV161" s="67"/>
      <c r="AW161" s="67"/>
      <c r="AX161" s="67"/>
      <c r="AY161" s="67"/>
      <c r="AZ161" s="67"/>
      <c r="BA161" s="67"/>
      <c r="BB161" s="67"/>
      <c r="BC161" s="67"/>
      <c r="BD161" s="292"/>
      <c r="BE161" s="221"/>
      <c r="BF161" s="298"/>
      <c r="BG161" s="91"/>
      <c r="BH161" s="221"/>
      <c r="BI161" s="221"/>
      <c r="BJ161" s="221"/>
      <c r="BK161" s="221"/>
      <c r="BL161" s="221"/>
      <c r="BM161" s="221"/>
      <c r="BN161" s="221"/>
      <c r="BO161" s="221"/>
      <c r="BP161" s="221"/>
      <c r="BQ161" s="221"/>
      <c r="BR161" s="221"/>
      <c r="BS161" s="221"/>
      <c r="BT161" s="221"/>
      <c r="BU161" s="221"/>
      <c r="BV161" s="221"/>
      <c r="BW161" s="221"/>
      <c r="BX161" s="221"/>
      <c r="BY161" s="221"/>
      <c r="BZ161" s="221"/>
      <c r="CA161" s="221"/>
      <c r="CB161" s="221"/>
      <c r="CC161" s="221"/>
      <c r="CD161" s="221"/>
      <c r="CE161" s="221"/>
      <c r="CF161" s="221"/>
      <c r="CG161" s="221"/>
    </row>
    <row r="162" spans="1:85">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67"/>
      <c r="AM162" s="67"/>
      <c r="AN162" s="67"/>
      <c r="AO162" s="67"/>
      <c r="AP162" s="67"/>
      <c r="AQ162" s="67"/>
      <c r="AR162" s="67"/>
      <c r="AS162" s="67"/>
      <c r="AT162" s="67"/>
      <c r="AU162" s="67"/>
      <c r="AV162" s="67"/>
      <c r="AW162" s="67"/>
      <c r="AX162" s="67"/>
      <c r="AY162" s="67"/>
      <c r="AZ162" s="67"/>
      <c r="BA162" s="67"/>
      <c r="BB162" s="67"/>
      <c r="BC162" s="67"/>
      <c r="BD162" s="292"/>
      <c r="BE162" s="221"/>
      <c r="BF162" s="298"/>
      <c r="BG162" s="91"/>
      <c r="BH162" s="221"/>
      <c r="BI162" s="221"/>
      <c r="BJ162" s="221"/>
      <c r="BK162" s="221"/>
      <c r="BL162" s="221"/>
      <c r="BM162" s="221"/>
      <c r="BN162" s="221"/>
      <c r="BO162" s="221"/>
      <c r="BP162" s="221"/>
      <c r="BQ162" s="221"/>
      <c r="BR162" s="221"/>
      <c r="BS162" s="221"/>
      <c r="BT162" s="221"/>
      <c r="BU162" s="221"/>
      <c r="BV162" s="221"/>
      <c r="BW162" s="221"/>
      <c r="BX162" s="221"/>
      <c r="BY162" s="221"/>
      <c r="BZ162" s="221"/>
      <c r="CA162" s="221"/>
      <c r="CB162" s="221"/>
      <c r="CC162" s="221"/>
      <c r="CD162" s="221"/>
      <c r="CE162" s="221"/>
      <c r="CF162" s="221"/>
      <c r="CG162" s="221"/>
    </row>
    <row r="163" spans="1:85">
      <c r="A163" s="67"/>
      <c r="B163" s="67"/>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7"/>
      <c r="AJ163" s="67"/>
      <c r="AK163" s="67"/>
      <c r="AL163" s="67"/>
      <c r="AM163" s="67"/>
      <c r="AN163" s="67"/>
      <c r="AO163" s="67"/>
      <c r="AP163" s="67"/>
      <c r="AQ163" s="67"/>
      <c r="AR163" s="67"/>
      <c r="AS163" s="67"/>
      <c r="AT163" s="67"/>
      <c r="AU163" s="67"/>
      <c r="AV163" s="67"/>
      <c r="AW163" s="67"/>
      <c r="AX163" s="67"/>
      <c r="AY163" s="67"/>
      <c r="AZ163" s="67"/>
      <c r="BA163" s="67"/>
      <c r="BB163" s="67"/>
      <c r="BC163" s="67"/>
      <c r="BD163" s="292"/>
      <c r="BE163" s="221"/>
      <c r="BF163" s="298"/>
      <c r="BG163" s="91"/>
      <c r="BH163" s="221"/>
      <c r="BI163" s="221"/>
      <c r="BJ163" s="221"/>
      <c r="BK163" s="221"/>
      <c r="BL163" s="221"/>
      <c r="BM163" s="221"/>
      <c r="BN163" s="221"/>
      <c r="BO163" s="221"/>
      <c r="BP163" s="221"/>
      <c r="BQ163" s="221"/>
      <c r="BR163" s="221"/>
      <c r="BS163" s="221"/>
      <c r="BT163" s="221"/>
      <c r="BU163" s="221"/>
      <c r="BV163" s="221"/>
      <c r="BW163" s="221"/>
      <c r="BX163" s="221"/>
      <c r="BY163" s="221"/>
      <c r="BZ163" s="221"/>
      <c r="CA163" s="221"/>
      <c r="CB163" s="221"/>
      <c r="CC163" s="221"/>
      <c r="CD163" s="221"/>
      <c r="CE163" s="221"/>
      <c r="CF163" s="221"/>
      <c r="CG163" s="221"/>
    </row>
    <row r="164" spans="1:85">
      <c r="A164" s="67"/>
      <c r="B164" s="67"/>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7"/>
      <c r="AS164" s="67"/>
      <c r="AT164" s="67"/>
      <c r="AU164" s="67"/>
      <c r="AV164" s="67"/>
      <c r="AW164" s="67"/>
      <c r="AX164" s="67"/>
      <c r="AY164" s="67"/>
      <c r="AZ164" s="67"/>
      <c r="BA164" s="67"/>
      <c r="BB164" s="67"/>
      <c r="BC164" s="67"/>
      <c r="BD164" s="292"/>
      <c r="BE164" s="221"/>
      <c r="BF164" s="298"/>
      <c r="BG164" s="91"/>
      <c r="BH164" s="221"/>
      <c r="BI164" s="221"/>
      <c r="BJ164" s="221"/>
      <c r="BK164" s="221"/>
      <c r="BL164" s="221"/>
      <c r="BM164" s="221"/>
      <c r="BN164" s="221"/>
      <c r="BO164" s="221"/>
      <c r="BP164" s="221"/>
      <c r="BQ164" s="221"/>
      <c r="BR164" s="221"/>
      <c r="BS164" s="221"/>
      <c r="BT164" s="221"/>
      <c r="BU164" s="221"/>
      <c r="BV164" s="221"/>
      <c r="BW164" s="221"/>
      <c r="BX164" s="221"/>
      <c r="BY164" s="221"/>
      <c r="BZ164" s="221"/>
      <c r="CA164" s="221"/>
      <c r="CB164" s="221"/>
      <c r="CC164" s="221"/>
      <c r="CD164" s="221"/>
      <c r="CE164" s="221"/>
      <c r="CF164" s="221"/>
      <c r="CG164" s="221"/>
    </row>
    <row r="165" spans="1:85">
      <c r="A165" s="67"/>
      <c r="B165" s="67"/>
      <c r="C165" s="67"/>
      <c r="D165" s="67"/>
      <c r="E165" s="67"/>
      <c r="F165" s="67"/>
      <c r="G165" s="67"/>
      <c r="H165" s="67"/>
      <c r="I165" s="67"/>
      <c r="J165" s="67"/>
      <c r="K165" s="67"/>
      <c r="L165" s="67"/>
      <c r="M165" s="67"/>
      <c r="N165" s="67"/>
      <c r="O165" s="67"/>
      <c r="P165" s="67"/>
      <c r="Q165" s="67"/>
      <c r="R165" s="67"/>
      <c r="S165" s="67"/>
      <c r="T165" s="67"/>
      <c r="U165" s="67"/>
      <c r="V165" s="67"/>
      <c r="W165" s="67"/>
      <c r="X165" s="67"/>
      <c r="Y165" s="67"/>
      <c r="Z165" s="67"/>
      <c r="AA165" s="67"/>
      <c r="AB165" s="67"/>
      <c r="AC165" s="67"/>
      <c r="AD165" s="67"/>
      <c r="AE165" s="67"/>
      <c r="AF165" s="67"/>
      <c r="AG165" s="67"/>
      <c r="AH165" s="67"/>
      <c r="AI165" s="67"/>
      <c r="AJ165" s="67"/>
      <c r="AK165" s="67"/>
      <c r="AL165" s="67"/>
      <c r="AM165" s="67"/>
      <c r="AN165" s="67"/>
      <c r="AO165" s="67"/>
      <c r="AP165" s="67"/>
      <c r="AQ165" s="67"/>
      <c r="AR165" s="67"/>
      <c r="AS165" s="67"/>
      <c r="AT165" s="67"/>
      <c r="AU165" s="67"/>
      <c r="AV165" s="67"/>
      <c r="AW165" s="67"/>
      <c r="AX165" s="67"/>
      <c r="AY165" s="67"/>
      <c r="AZ165" s="67"/>
      <c r="BA165" s="67"/>
      <c r="BB165" s="67"/>
      <c r="BC165" s="67"/>
      <c r="BD165" s="292"/>
      <c r="BE165" s="221"/>
      <c r="BF165" s="298"/>
      <c r="BG165" s="91"/>
      <c r="BH165" s="221"/>
      <c r="BI165" s="221"/>
      <c r="BJ165" s="221"/>
      <c r="BK165" s="221"/>
      <c r="BL165" s="221"/>
      <c r="BM165" s="221"/>
      <c r="BN165" s="221"/>
      <c r="BO165" s="221"/>
      <c r="BP165" s="221"/>
      <c r="BQ165" s="221"/>
      <c r="BR165" s="221"/>
      <c r="BS165" s="221"/>
      <c r="BT165" s="221"/>
      <c r="BU165" s="221"/>
      <c r="BV165" s="221"/>
      <c r="BW165" s="221"/>
      <c r="BX165" s="221"/>
      <c r="BY165" s="221"/>
      <c r="BZ165" s="221"/>
      <c r="CA165" s="221"/>
      <c r="CB165" s="221"/>
      <c r="CC165" s="221"/>
      <c r="CD165" s="221"/>
      <c r="CE165" s="221"/>
      <c r="CF165" s="221"/>
      <c r="CG165" s="221"/>
    </row>
    <row r="166" spans="1:85">
      <c r="A166" s="67"/>
      <c r="B166" s="67"/>
      <c r="C166" s="67"/>
      <c r="D166" s="67"/>
      <c r="E166" s="67"/>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7"/>
      <c r="AL166" s="67"/>
      <c r="AM166" s="67"/>
      <c r="AN166" s="67"/>
      <c r="AO166" s="67"/>
      <c r="AP166" s="67"/>
      <c r="AQ166" s="67"/>
      <c r="AR166" s="67"/>
      <c r="AS166" s="67"/>
      <c r="AT166" s="67"/>
      <c r="AU166" s="67"/>
      <c r="AV166" s="67"/>
      <c r="AW166" s="67"/>
      <c r="AX166" s="67"/>
      <c r="AY166" s="67"/>
      <c r="AZ166" s="67"/>
      <c r="BA166" s="67"/>
      <c r="BB166" s="67"/>
      <c r="BC166" s="67"/>
      <c r="BD166" s="292"/>
      <c r="BE166" s="221"/>
      <c r="BF166" s="298"/>
      <c r="BG166" s="91"/>
      <c r="BH166" s="221"/>
      <c r="BI166" s="221"/>
      <c r="BJ166" s="221"/>
      <c r="BK166" s="221"/>
      <c r="BL166" s="221"/>
      <c r="BM166" s="221"/>
      <c r="BN166" s="221"/>
      <c r="BO166" s="221"/>
      <c r="BP166" s="221"/>
      <c r="BQ166" s="221"/>
      <c r="BR166" s="221"/>
      <c r="BS166" s="221"/>
      <c r="BT166" s="221"/>
      <c r="BU166" s="221"/>
      <c r="BV166" s="221"/>
      <c r="BW166" s="221"/>
      <c r="BX166" s="221"/>
      <c r="BY166" s="221"/>
      <c r="BZ166" s="221"/>
      <c r="CA166" s="221"/>
      <c r="CB166" s="221"/>
      <c r="CC166" s="221"/>
      <c r="CD166" s="221"/>
      <c r="CE166" s="221"/>
      <c r="CF166" s="221"/>
      <c r="CG166" s="221"/>
    </row>
    <row r="167" spans="1:85">
      <c r="A167" s="67"/>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7"/>
      <c r="AJ167" s="67"/>
      <c r="AK167" s="67"/>
      <c r="AL167" s="67"/>
      <c r="AM167" s="67"/>
      <c r="AN167" s="67"/>
      <c r="AO167" s="67"/>
      <c r="AP167" s="67"/>
      <c r="AQ167" s="67"/>
      <c r="AR167" s="67"/>
      <c r="AS167" s="67"/>
      <c r="AT167" s="67"/>
      <c r="AU167" s="67"/>
      <c r="AV167" s="67"/>
      <c r="AW167" s="67"/>
      <c r="AX167" s="67"/>
      <c r="AY167" s="67"/>
      <c r="AZ167" s="67"/>
      <c r="BA167" s="67"/>
      <c r="BB167" s="67"/>
      <c r="BC167" s="67"/>
      <c r="BD167" s="292"/>
      <c r="BE167" s="221"/>
      <c r="BF167" s="298"/>
      <c r="BG167" s="91"/>
      <c r="BH167" s="221"/>
      <c r="BI167" s="221"/>
      <c r="BJ167" s="221"/>
      <c r="BK167" s="221"/>
      <c r="BL167" s="221"/>
      <c r="BM167" s="221"/>
      <c r="BN167" s="221"/>
      <c r="BO167" s="221"/>
      <c r="BP167" s="221"/>
      <c r="BQ167" s="221"/>
      <c r="BR167" s="221"/>
      <c r="BS167" s="221"/>
      <c r="BT167" s="221"/>
      <c r="BU167" s="221"/>
      <c r="BV167" s="221"/>
      <c r="BW167" s="221"/>
      <c r="BX167" s="221"/>
      <c r="BY167" s="221"/>
      <c r="BZ167" s="221"/>
      <c r="CA167" s="221"/>
      <c r="CB167" s="221"/>
      <c r="CC167" s="221"/>
      <c r="CD167" s="221"/>
      <c r="CE167" s="221"/>
      <c r="CF167" s="221"/>
      <c r="CG167" s="221"/>
    </row>
  </sheetData>
  <sheetProtection password="C621" sheet="1" objects="1" scenarios="1" selectLockedCells="1"/>
  <protectedRanges>
    <protectedRange sqref="F25:Y64" name="Диапазон2"/>
    <protectedRange sqref="AU6" name="Диапазон1"/>
  </protectedRanges>
  <mergeCells count="25">
    <mergeCell ref="I2:K2"/>
    <mergeCell ref="L2:N2"/>
    <mergeCell ref="O2:P2"/>
    <mergeCell ref="C4:F4"/>
    <mergeCell ref="B9:B11"/>
    <mergeCell ref="C9:C11"/>
    <mergeCell ref="D9:D11"/>
    <mergeCell ref="E9:E11"/>
    <mergeCell ref="E2:H2"/>
    <mergeCell ref="F10:U10"/>
    <mergeCell ref="BA9:BA11"/>
    <mergeCell ref="C8:AF8"/>
    <mergeCell ref="G4:Y4"/>
    <mergeCell ref="F9:AF9"/>
    <mergeCell ref="AU9:AU11"/>
    <mergeCell ref="AV9:AV11"/>
    <mergeCell ref="AW9:AW11"/>
    <mergeCell ref="AX9:AX11"/>
    <mergeCell ref="AY9:AY11"/>
    <mergeCell ref="AZ9:AZ11"/>
    <mergeCell ref="K6:N6"/>
    <mergeCell ref="AX6:BA6"/>
    <mergeCell ref="AX7:AZ7"/>
    <mergeCell ref="AX8:AZ8"/>
    <mergeCell ref="V10:Y10"/>
  </mergeCells>
  <conditionalFormatting sqref="F25:AT64">
    <cfRule type="expression" dxfId="8" priority="2" stopIfTrue="1">
      <formula>AND(OR($C25&lt;&gt;"",$D25&lt;&gt;""),$A25=1,ISBLANK(F25))</formula>
    </cfRule>
  </conditionalFormatting>
  <conditionalFormatting sqref="AU6">
    <cfRule type="cellIs" dxfId="7" priority="1" stopIfTrue="1" operator="equal">
      <formula>"НЕТ"</formula>
    </cfRule>
  </conditionalFormatting>
  <dataValidations xWindow="652" yWindow="549" count="3">
    <dataValidation allowBlank="1" showDropDown="1" showInputMessage="1" showErrorMessage="1" sqref="AG25:AT64"/>
    <dataValidation type="list" operator="equal" allowBlank="1" showInputMessage="1" showErrorMessage="1" prompt="После внесения в таблицу данных для всех учащихся, принимавших участие в тестировании, выберите &quot;Да&quot;" sqref="AU6">
      <formula1>"ДА,НЕТ"</formula1>
    </dataValidation>
    <dataValidation allowBlank="1" showDropDown="1" showErrorMessage="1" prompt="_x000a_" sqref="T25:T64"/>
  </dataValidations>
  <pageMargins left="0.17" right="0.19" top="0.50749999999999995" bottom="0.17" header="0.17" footer="0.5"/>
  <pageSetup paperSize="9" scale="90" fitToWidth="0" fitToHeight="0" orientation="landscape" r:id="rId1"/>
  <headerFooter alignWithMargins="0">
    <oddHeader>&amp;CКГБУ "Региональный центр оценки качества образования"</oddHeader>
  </headerFooter>
  <legacyDrawing r:id="rId2"/>
  <extLst xmlns:x14="http://schemas.microsoft.com/office/spreadsheetml/2009/9/main">
    <ext uri="{CCE6A557-97BC-4b89-ADB6-D9C93CAAB3DF}">
      <x14:dataValidations xmlns:xm="http://schemas.microsoft.com/office/excel/2006/main" xWindow="652" yWindow="549" count="2">
        <x14:dataValidation type="list" allowBlank="1" showDropDown="1" showInputMessage="1" showErrorMessage="1" prompt="Возможные значения: 0, 1._x000a_Если ученик не дал ответ - N.">
          <x14:formula1>
            <xm:f>Рабочий!$B$1:$D$1</xm:f>
          </x14:formula1>
          <xm:sqref>U25:U64 AF25:AF64 AC25:AD64 Y25:AA64 F25:R64</xm:sqref>
        </x14:dataValidation>
        <x14:dataValidation type="list" allowBlank="1" showDropDown="1" showInputMessage="1" showErrorMessage="1" prompt="Возможные значения: 0, 1, 2._x000a_Если ученик не дал ответ - N.">
          <x14:formula1>
            <xm:f>Рабочий!$B$3:$E$3</xm:f>
          </x14:formula1>
          <xm:sqref>V25:X64 AB25:AB64 AE25:AE64 S25:S64</xm:sqref>
        </x14:dataValidation>
      </x14:dataValidations>
    </ext>
  </extLst>
</worksheet>
</file>

<file path=xl/worksheets/sheet4.xml><?xml version="1.0" encoding="utf-8"?>
<worksheet xmlns="http://schemas.openxmlformats.org/spreadsheetml/2006/main" xmlns:r="http://schemas.openxmlformats.org/officeDocument/2006/relationships">
  <sheetPr>
    <tabColor rgb="FFFF0000"/>
    <pageSetUpPr fitToPage="1"/>
  </sheetPr>
  <dimension ref="B2:P35"/>
  <sheetViews>
    <sheetView view="pageLayout" topLeftCell="A25" workbookViewId="0">
      <selection activeCell="D4" sqref="D4"/>
    </sheetView>
  </sheetViews>
  <sheetFormatPr defaultRowHeight="12.75"/>
  <cols>
    <col min="1" max="1" width="2.85546875" style="172" customWidth="1"/>
    <col min="2" max="2" width="8.85546875" style="172" customWidth="1"/>
    <col min="3" max="3" width="19.42578125" style="172" customWidth="1"/>
    <col min="4" max="4" width="44.7109375" style="172" customWidth="1"/>
    <col min="5" max="5" width="12.7109375" style="233" customWidth="1"/>
    <col min="6" max="6" width="9.140625" style="233" customWidth="1"/>
    <col min="7" max="7" width="18.5703125" style="172" customWidth="1"/>
    <col min="8" max="8" width="9.5703125" style="232" customWidth="1"/>
    <col min="9" max="14" width="8" style="172" customWidth="1"/>
    <col min="15" max="16384" width="9.140625" style="172"/>
  </cols>
  <sheetData>
    <row r="2" spans="2:15" ht="20.25" customHeight="1">
      <c r="B2" s="385" t="s">
        <v>140</v>
      </c>
      <c r="C2" s="385"/>
      <c r="D2" s="385"/>
      <c r="E2" s="385"/>
      <c r="F2" s="385"/>
      <c r="G2" s="385"/>
      <c r="H2" s="385"/>
      <c r="I2" s="385"/>
      <c r="J2" s="385"/>
      <c r="K2" s="385"/>
      <c r="L2" s="385"/>
      <c r="M2" s="385"/>
    </row>
    <row r="3" spans="2:15" ht="15.75">
      <c r="B3" s="173" t="s">
        <v>40</v>
      </c>
      <c r="C3" s="386" t="str">
        <f>'СПИСОК КЛАССА'!E3</f>
        <v>МБОУ СОШ УИОП №80 г. Хабаровск Хабаровский край</v>
      </c>
      <c r="D3" s="386"/>
      <c r="E3" s="386"/>
      <c r="F3" s="386"/>
      <c r="G3" s="386"/>
      <c r="H3" s="386"/>
      <c r="I3" s="387" t="s">
        <v>1</v>
      </c>
      <c r="J3" s="387"/>
      <c r="K3" s="174" t="str">
        <f>'СПИСОК КЛАССА'!I1</f>
        <v>0304</v>
      </c>
      <c r="L3" s="175"/>
      <c r="M3" s="175"/>
    </row>
    <row r="5" spans="2:15" ht="15.75">
      <c r="B5" s="176"/>
      <c r="C5" s="176"/>
      <c r="D5" s="176"/>
      <c r="E5" s="227"/>
      <c r="F5" s="227"/>
      <c r="G5" s="227"/>
      <c r="H5" s="231"/>
      <c r="I5" s="176"/>
      <c r="J5" s="176"/>
      <c r="K5" s="176"/>
      <c r="L5" s="176"/>
      <c r="M5" s="176"/>
    </row>
    <row r="6" spans="2:15" ht="15.75">
      <c r="B6" s="388" t="s">
        <v>78</v>
      </c>
      <c r="C6" s="388"/>
      <c r="D6" s="388"/>
      <c r="E6" s="388"/>
      <c r="F6" s="388"/>
      <c r="G6" s="388"/>
      <c r="H6" s="388"/>
      <c r="I6" s="388"/>
      <c r="J6" s="388"/>
      <c r="K6" s="388"/>
      <c r="L6" s="388"/>
      <c r="M6" s="388"/>
    </row>
    <row r="7" spans="2:15" ht="45" customHeight="1">
      <c r="B7" s="392" t="s">
        <v>79</v>
      </c>
      <c r="C7" s="392" t="s">
        <v>80</v>
      </c>
      <c r="D7" s="392" t="s">
        <v>113</v>
      </c>
      <c r="E7" s="392" t="s">
        <v>81</v>
      </c>
      <c r="F7" s="392" t="s">
        <v>82</v>
      </c>
      <c r="G7" s="394" t="s">
        <v>114</v>
      </c>
      <c r="H7" s="392" t="s">
        <v>130</v>
      </c>
      <c r="I7" s="389" t="s">
        <v>42</v>
      </c>
      <c r="J7" s="390"/>
      <c r="K7" s="391" t="s">
        <v>43</v>
      </c>
      <c r="L7" s="391"/>
      <c r="M7" s="391" t="s">
        <v>44</v>
      </c>
      <c r="N7" s="391"/>
    </row>
    <row r="8" spans="2:15" ht="20.25" customHeight="1">
      <c r="B8" s="393"/>
      <c r="C8" s="393"/>
      <c r="D8" s="393"/>
      <c r="E8" s="393"/>
      <c r="F8" s="393"/>
      <c r="G8" s="395"/>
      <c r="H8" s="393"/>
      <c r="I8" s="228" t="s">
        <v>45</v>
      </c>
      <c r="J8" s="228" t="s">
        <v>46</v>
      </c>
      <c r="K8" s="171" t="s">
        <v>45</v>
      </c>
      <c r="L8" s="171" t="s">
        <v>46</v>
      </c>
      <c r="M8" s="171" t="s">
        <v>45</v>
      </c>
      <c r="N8" s="171" t="s">
        <v>46</v>
      </c>
    </row>
    <row r="9" spans="2:15" ht="15" customHeight="1">
      <c r="B9" s="379" t="s">
        <v>63</v>
      </c>
      <c r="C9" s="380"/>
      <c r="D9" s="380"/>
      <c r="E9" s="380"/>
      <c r="F9" s="380"/>
      <c r="G9" s="380"/>
      <c r="H9" s="380"/>
      <c r="I9" s="380"/>
      <c r="J9" s="380"/>
      <c r="K9" s="380"/>
      <c r="L9" s="380"/>
      <c r="M9" s="380"/>
      <c r="N9" s="381"/>
    </row>
    <row r="10" spans="2:15" ht="63">
      <c r="B10" s="225">
        <v>1</v>
      </c>
      <c r="C10" s="226" t="s">
        <v>83</v>
      </c>
      <c r="D10" s="226" t="s">
        <v>84</v>
      </c>
      <c r="E10" s="225" t="s">
        <v>85</v>
      </c>
      <c r="F10" s="225" t="s">
        <v>86</v>
      </c>
      <c r="G10" s="230" t="s">
        <v>115</v>
      </c>
      <c r="H10" s="225">
        <v>1</v>
      </c>
      <c r="I10" s="225">
        <f>Ответы_учащихся!F22</f>
        <v>24</v>
      </c>
      <c r="J10" s="178">
        <f>I10/Ответы_учащихся!$F$6</f>
        <v>0.88888888888888884</v>
      </c>
      <c r="K10" s="170">
        <f>Ответы_учащихся!F23</f>
        <v>1</v>
      </c>
      <c r="L10" s="196">
        <f>K10/Ответы_учащихся!$F$6</f>
        <v>3.7037037037037035E-2</v>
      </c>
      <c r="M10" s="225">
        <f>Ответы_учащихся!F24</f>
        <v>0</v>
      </c>
      <c r="N10" s="196">
        <f>M10/Ответы_учащихся!$F$6</f>
        <v>0</v>
      </c>
      <c r="O10" s="179"/>
    </row>
    <row r="11" spans="2:15" ht="47.25">
      <c r="B11" s="225">
        <v>2</v>
      </c>
      <c r="C11" s="226" t="s">
        <v>83</v>
      </c>
      <c r="D11" s="226" t="s">
        <v>87</v>
      </c>
      <c r="E11" s="225" t="s">
        <v>85</v>
      </c>
      <c r="F11" s="225" t="s">
        <v>86</v>
      </c>
      <c r="G11" s="230" t="s">
        <v>118</v>
      </c>
      <c r="H11" s="225">
        <v>1</v>
      </c>
      <c r="I11" s="225">
        <f>Ответы_учащихся!G22</f>
        <v>24</v>
      </c>
      <c r="J11" s="196">
        <f>I11/Ответы_учащихся!$F$6</f>
        <v>0.88888888888888884</v>
      </c>
      <c r="K11" s="170">
        <f>Ответы_учащихся!G23</f>
        <v>1</v>
      </c>
      <c r="L11" s="196">
        <f>K11/Ответы_учащихся!$F$6</f>
        <v>3.7037037037037035E-2</v>
      </c>
      <c r="M11" s="225">
        <f>Ответы_учащихся!G24</f>
        <v>0</v>
      </c>
      <c r="N11" s="196">
        <f>M11/Ответы_учащихся!$F$6</f>
        <v>0</v>
      </c>
      <c r="O11" s="179"/>
    </row>
    <row r="12" spans="2:15" ht="47.25">
      <c r="B12" s="225">
        <v>3</v>
      </c>
      <c r="C12" s="226" t="s">
        <v>88</v>
      </c>
      <c r="D12" s="226" t="s">
        <v>89</v>
      </c>
      <c r="E12" s="225" t="s">
        <v>85</v>
      </c>
      <c r="F12" s="225" t="s">
        <v>86</v>
      </c>
      <c r="G12" s="230" t="s">
        <v>119</v>
      </c>
      <c r="H12" s="225">
        <v>1</v>
      </c>
      <c r="I12" s="225">
        <f>Ответы_учащихся!H$22</f>
        <v>18</v>
      </c>
      <c r="J12" s="196">
        <f>I12/Ответы_учащихся!$F$6</f>
        <v>0.66666666666666663</v>
      </c>
      <c r="K12" s="170">
        <f>Ответы_учащихся!H23</f>
        <v>7</v>
      </c>
      <c r="L12" s="196">
        <f>K12/Ответы_учащихся!$F$6</f>
        <v>0.25925925925925924</v>
      </c>
      <c r="M12" s="225">
        <f>Ответы_учащихся!H24</f>
        <v>0</v>
      </c>
      <c r="N12" s="196">
        <f>M12/Ответы_учащихся!$F$6</f>
        <v>0</v>
      </c>
      <c r="O12" s="179"/>
    </row>
    <row r="13" spans="2:15" ht="31.5">
      <c r="B13" s="225">
        <v>4</v>
      </c>
      <c r="C13" s="226" t="s">
        <v>88</v>
      </c>
      <c r="D13" s="226" t="s">
        <v>90</v>
      </c>
      <c r="E13" s="225" t="s">
        <v>85</v>
      </c>
      <c r="F13" s="225" t="s">
        <v>86</v>
      </c>
      <c r="G13" s="230" t="s">
        <v>120</v>
      </c>
      <c r="H13" s="225">
        <v>1</v>
      </c>
      <c r="I13" s="225">
        <f>Ответы_учащихся!I22</f>
        <v>19</v>
      </c>
      <c r="J13" s="196">
        <f>I13/Ответы_учащихся!$F$6</f>
        <v>0.70370370370370372</v>
      </c>
      <c r="K13" s="170">
        <f>Ответы_учащихся!I23</f>
        <v>6</v>
      </c>
      <c r="L13" s="196">
        <f>K13/Ответы_учащихся!$F$6</f>
        <v>0.22222222222222221</v>
      </c>
      <c r="M13" s="225">
        <f>Ответы_учащихся!I24</f>
        <v>0</v>
      </c>
      <c r="N13" s="196">
        <f>M13/Ответы_учащихся!$F$6</f>
        <v>0</v>
      </c>
      <c r="O13" s="179"/>
    </row>
    <row r="14" spans="2:15" ht="47.25">
      <c r="B14" s="225">
        <v>5</v>
      </c>
      <c r="C14" s="226" t="s">
        <v>83</v>
      </c>
      <c r="D14" s="226" t="s">
        <v>91</v>
      </c>
      <c r="E14" s="225" t="s">
        <v>85</v>
      </c>
      <c r="F14" s="225" t="s">
        <v>86</v>
      </c>
      <c r="G14" s="230" t="s">
        <v>121</v>
      </c>
      <c r="H14" s="225">
        <v>1</v>
      </c>
      <c r="I14" s="225">
        <f>Ответы_учащихся!J22</f>
        <v>19</v>
      </c>
      <c r="J14" s="196">
        <f>I14/Ответы_учащихся!$F$6</f>
        <v>0.70370370370370372</v>
      </c>
      <c r="K14" s="170">
        <f>Ответы_учащихся!J23</f>
        <v>4</v>
      </c>
      <c r="L14" s="196">
        <f>K14/Ответы_учащихся!$F$6</f>
        <v>0.14814814814814814</v>
      </c>
      <c r="M14" s="225">
        <f>Ответы_учащихся!J24</f>
        <v>2</v>
      </c>
      <c r="N14" s="196">
        <f>M14/Ответы_учащихся!$F$6</f>
        <v>7.407407407407407E-2</v>
      </c>
      <c r="O14" s="179"/>
    </row>
    <row r="15" spans="2:15" ht="47.25">
      <c r="B15" s="225">
        <v>6</v>
      </c>
      <c r="C15" s="226" t="s">
        <v>92</v>
      </c>
      <c r="D15" s="226" t="s">
        <v>93</v>
      </c>
      <c r="E15" s="225" t="s">
        <v>85</v>
      </c>
      <c r="F15" s="225" t="s">
        <v>41</v>
      </c>
      <c r="G15" s="230" t="s">
        <v>116</v>
      </c>
      <c r="H15" s="225">
        <v>1</v>
      </c>
      <c r="I15" s="225">
        <f>Ответы_учащихся!K22</f>
        <v>16</v>
      </c>
      <c r="J15" s="196">
        <f>I15/Ответы_учащихся!$F$6</f>
        <v>0.59259259259259256</v>
      </c>
      <c r="K15" s="170">
        <f>Ответы_учащихся!K23</f>
        <v>9</v>
      </c>
      <c r="L15" s="196">
        <f>K15/Ответы_учащихся!$F$6</f>
        <v>0.33333333333333331</v>
      </c>
      <c r="M15" s="225">
        <f>Ответы_учащихся!K24</f>
        <v>0</v>
      </c>
      <c r="N15" s="196">
        <f>M15/Ответы_учащихся!$F$6</f>
        <v>0</v>
      </c>
      <c r="O15" s="179"/>
    </row>
    <row r="16" spans="2:15" ht="47.25">
      <c r="B16" s="225">
        <v>7</v>
      </c>
      <c r="C16" s="226" t="s">
        <v>92</v>
      </c>
      <c r="D16" s="226" t="s">
        <v>94</v>
      </c>
      <c r="E16" s="225" t="s">
        <v>95</v>
      </c>
      <c r="F16" s="225" t="s">
        <v>96</v>
      </c>
      <c r="G16" s="230" t="s">
        <v>122</v>
      </c>
      <c r="H16" s="225">
        <v>1</v>
      </c>
      <c r="I16" s="225">
        <f>Ответы_учащихся!L22</f>
        <v>13</v>
      </c>
      <c r="J16" s="196">
        <f>I16/Ответы_учащихся!$F$6</f>
        <v>0.48148148148148145</v>
      </c>
      <c r="K16" s="170">
        <f>Ответы_учащихся!L23</f>
        <v>6</v>
      </c>
      <c r="L16" s="196">
        <f>K16/Ответы_учащихся!$F$6</f>
        <v>0.22222222222222221</v>
      </c>
      <c r="M16" s="225">
        <f>Ответы_учащихся!L24</f>
        <v>6</v>
      </c>
      <c r="N16" s="196">
        <f>M16/Ответы_учащихся!$F$6</f>
        <v>0.22222222222222221</v>
      </c>
      <c r="O16" s="179"/>
    </row>
    <row r="17" spans="2:16" ht="63">
      <c r="B17" s="225">
        <v>8</v>
      </c>
      <c r="C17" s="226" t="s">
        <v>88</v>
      </c>
      <c r="D17" s="226" t="s">
        <v>97</v>
      </c>
      <c r="E17" s="225" t="s">
        <v>85</v>
      </c>
      <c r="F17" s="225" t="s">
        <v>41</v>
      </c>
      <c r="G17" s="230" t="s">
        <v>123</v>
      </c>
      <c r="H17" s="225">
        <v>1</v>
      </c>
      <c r="I17" s="225">
        <f>Ответы_учащихся!M22</f>
        <v>13</v>
      </c>
      <c r="J17" s="196">
        <f>I17/Ответы_учащихся!$F$6</f>
        <v>0.48148148148148145</v>
      </c>
      <c r="K17" s="170">
        <f>Ответы_учащихся!M23</f>
        <v>12</v>
      </c>
      <c r="L17" s="196">
        <f>K17/Ответы_учащихся!$F$6</f>
        <v>0.44444444444444442</v>
      </c>
      <c r="M17" s="225">
        <f>Ответы_учащихся!M24</f>
        <v>0</v>
      </c>
      <c r="N17" s="196">
        <f>M17/Ответы_учащихся!$F$6</f>
        <v>0</v>
      </c>
      <c r="O17" s="179"/>
    </row>
    <row r="18" spans="2:16" ht="47.25">
      <c r="B18" s="225">
        <v>9</v>
      </c>
      <c r="C18" s="226" t="s">
        <v>98</v>
      </c>
      <c r="D18" s="226" t="s">
        <v>99</v>
      </c>
      <c r="E18" s="225" t="s">
        <v>85</v>
      </c>
      <c r="F18" s="225" t="s">
        <v>86</v>
      </c>
      <c r="G18" s="230" t="s">
        <v>124</v>
      </c>
      <c r="H18" s="225">
        <v>1</v>
      </c>
      <c r="I18" s="225">
        <f>Ответы_учащихся!N22</f>
        <v>22</v>
      </c>
      <c r="J18" s="196">
        <f>I18/Ответы_учащихся!$F$6</f>
        <v>0.81481481481481477</v>
      </c>
      <c r="K18" s="170">
        <f>Ответы_учащихся!N23</f>
        <v>2</v>
      </c>
      <c r="L18" s="196">
        <f>K18/Ответы_учащихся!$F$6</f>
        <v>7.407407407407407E-2</v>
      </c>
      <c r="M18" s="225">
        <f>Ответы_учащихся!N24</f>
        <v>1</v>
      </c>
      <c r="N18" s="196">
        <f>M18/Ответы_учащихся!$F$6</f>
        <v>3.7037037037037035E-2</v>
      </c>
      <c r="O18" s="179"/>
    </row>
    <row r="19" spans="2:16" ht="63">
      <c r="B19" s="225">
        <v>10</v>
      </c>
      <c r="C19" s="226" t="s">
        <v>100</v>
      </c>
      <c r="D19" s="226" t="s">
        <v>101</v>
      </c>
      <c r="E19" s="225" t="s">
        <v>85</v>
      </c>
      <c r="F19" s="225" t="s">
        <v>96</v>
      </c>
      <c r="G19" s="230" t="s">
        <v>125</v>
      </c>
      <c r="H19" s="225">
        <v>1</v>
      </c>
      <c r="I19" s="225">
        <f>Ответы_учащихся!O22</f>
        <v>18</v>
      </c>
      <c r="J19" s="196">
        <f>I19/Ответы_учащихся!$F$6</f>
        <v>0.66666666666666663</v>
      </c>
      <c r="K19" s="170">
        <f>Ответы_учащихся!O23</f>
        <v>2</v>
      </c>
      <c r="L19" s="196">
        <f>K19/Ответы_учащихся!$F$6</f>
        <v>7.407407407407407E-2</v>
      </c>
      <c r="M19" s="225">
        <f>Ответы_учащихся!O24</f>
        <v>5</v>
      </c>
      <c r="N19" s="196">
        <f>M19/Ответы_учащихся!$F$6</f>
        <v>0.18518518518518517</v>
      </c>
      <c r="O19" s="179"/>
    </row>
    <row r="20" spans="2:16" ht="47.25">
      <c r="B20" s="225">
        <v>11</v>
      </c>
      <c r="C20" s="226" t="s">
        <v>92</v>
      </c>
      <c r="D20" s="226" t="s">
        <v>102</v>
      </c>
      <c r="E20" s="225" t="s">
        <v>85</v>
      </c>
      <c r="F20" s="225" t="s">
        <v>41</v>
      </c>
      <c r="G20" s="230" t="s">
        <v>126</v>
      </c>
      <c r="H20" s="225">
        <v>1</v>
      </c>
      <c r="I20" s="225">
        <f>Ответы_учащихся!P22</f>
        <v>17</v>
      </c>
      <c r="J20" s="196">
        <f>I20/Ответы_учащихся!$F$6</f>
        <v>0.62962962962962965</v>
      </c>
      <c r="K20" s="170">
        <f>Ответы_учащихся!P23</f>
        <v>7</v>
      </c>
      <c r="L20" s="196">
        <f>K20/Ответы_учащихся!$F$6</f>
        <v>0.25925925925925924</v>
      </c>
      <c r="M20" s="225">
        <f>Ответы_учащихся!P24</f>
        <v>1</v>
      </c>
      <c r="N20" s="196">
        <f>M20/Ответы_учащихся!$F$6</f>
        <v>3.7037037037037035E-2</v>
      </c>
      <c r="O20" s="179"/>
    </row>
    <row r="21" spans="2:16" ht="47.25">
      <c r="B21" s="225">
        <v>12</v>
      </c>
      <c r="C21" s="226" t="s">
        <v>92</v>
      </c>
      <c r="D21" s="226" t="s">
        <v>103</v>
      </c>
      <c r="E21" s="225" t="s">
        <v>85</v>
      </c>
      <c r="F21" s="225" t="s">
        <v>96</v>
      </c>
      <c r="G21" s="230" t="s">
        <v>122</v>
      </c>
      <c r="H21" s="225">
        <v>1</v>
      </c>
      <c r="I21" s="225">
        <f>Ответы_учащихся!Q22</f>
        <v>12</v>
      </c>
      <c r="J21" s="196">
        <f>I21/Ответы_учащихся!$F$6</f>
        <v>0.44444444444444442</v>
      </c>
      <c r="K21" s="225">
        <f>Ответы_учащихся!Q23</f>
        <v>7</v>
      </c>
      <c r="L21" s="196">
        <f>K21/Ответы_учащихся!$F$6</f>
        <v>0.25925925925925924</v>
      </c>
      <c r="M21" s="225">
        <f>Ответы_учащихся!Q24</f>
        <v>6</v>
      </c>
      <c r="N21" s="196">
        <f>M21/Ответы_учащихся!$F$6</f>
        <v>0.22222222222222221</v>
      </c>
      <c r="O21" s="179"/>
    </row>
    <row r="22" spans="2:16" ht="63">
      <c r="B22" s="225">
        <v>13</v>
      </c>
      <c r="C22" s="226" t="s">
        <v>100</v>
      </c>
      <c r="D22" s="226" t="s">
        <v>104</v>
      </c>
      <c r="E22" s="225" t="s">
        <v>85</v>
      </c>
      <c r="F22" s="225" t="s">
        <v>41</v>
      </c>
      <c r="G22" s="230" t="s">
        <v>125</v>
      </c>
      <c r="H22" s="225">
        <v>1</v>
      </c>
      <c r="I22" s="225">
        <f>Ответы_учащихся!R22</f>
        <v>17</v>
      </c>
      <c r="J22" s="196">
        <f>I22/Ответы_учащихся!$F$6</f>
        <v>0.62962962962962965</v>
      </c>
      <c r="K22" s="225">
        <f>Ответы_учащихся!R23</f>
        <v>7</v>
      </c>
      <c r="L22" s="196">
        <f>K22/Ответы_учащихся!$F$6</f>
        <v>0.25925925925925924</v>
      </c>
      <c r="M22" s="225">
        <f>Ответы_учащихся!R24</f>
        <v>1</v>
      </c>
      <c r="N22" s="196">
        <f>M22/Ответы_учащихся!$F$6</f>
        <v>3.7037037037037035E-2</v>
      </c>
      <c r="O22" s="179"/>
    </row>
    <row r="23" spans="2:16" ht="15.75">
      <c r="B23" s="370">
        <v>14</v>
      </c>
      <c r="C23" s="374" t="s">
        <v>83</v>
      </c>
      <c r="D23" s="374" t="s">
        <v>105</v>
      </c>
      <c r="E23" s="370" t="s">
        <v>85</v>
      </c>
      <c r="F23" s="370" t="s">
        <v>86</v>
      </c>
      <c r="G23" s="368" t="s">
        <v>121</v>
      </c>
      <c r="H23" s="225">
        <v>1</v>
      </c>
      <c r="I23" s="225">
        <f>Ответы_учащихся!S22</f>
        <v>2</v>
      </c>
      <c r="J23" s="196">
        <f>I23/Ответы_учащихся!$F$6</f>
        <v>7.407407407407407E-2</v>
      </c>
      <c r="K23" s="370">
        <f>Ответы_учащихся!S23</f>
        <v>5</v>
      </c>
      <c r="L23" s="372">
        <f>K23/Ответы_учащихся!$F$6</f>
        <v>0.18518518518518517</v>
      </c>
      <c r="M23" s="370">
        <f>Ответы_учащихся!S24</f>
        <v>1</v>
      </c>
      <c r="N23" s="372">
        <f>M23/Ответы_учащихся!$F$6</f>
        <v>3.7037037037037035E-2</v>
      </c>
      <c r="O23" s="179"/>
    </row>
    <row r="24" spans="2:16" ht="15.75">
      <c r="B24" s="371"/>
      <c r="C24" s="375"/>
      <c r="D24" s="375"/>
      <c r="E24" s="371"/>
      <c r="F24" s="371"/>
      <c r="G24" s="369"/>
      <c r="H24" s="225">
        <v>2</v>
      </c>
      <c r="I24" s="225">
        <f>Ответы_учащихся!S21</f>
        <v>17</v>
      </c>
      <c r="J24" s="196">
        <f>I24/Ответы_учащихся!$F$6</f>
        <v>0.62962962962962965</v>
      </c>
      <c r="K24" s="371"/>
      <c r="L24" s="373"/>
      <c r="M24" s="371"/>
      <c r="N24" s="373"/>
      <c r="O24" s="179"/>
    </row>
    <row r="25" spans="2:16" ht="47.25">
      <c r="B25" s="225">
        <v>15</v>
      </c>
      <c r="C25" s="226" t="s">
        <v>92</v>
      </c>
      <c r="D25" s="226" t="s">
        <v>106</v>
      </c>
      <c r="E25" s="225" t="s">
        <v>85</v>
      </c>
      <c r="F25" s="225" t="s">
        <v>96</v>
      </c>
      <c r="G25" s="230" t="s">
        <v>117</v>
      </c>
      <c r="H25" s="225">
        <v>1</v>
      </c>
      <c r="I25" s="225">
        <f>Ответы_учащихся!U22</f>
        <v>6</v>
      </c>
      <c r="J25" s="196">
        <f>I25/Ответы_учащихся!$F$6</f>
        <v>0.22222222222222221</v>
      </c>
      <c r="K25" s="225">
        <f>Ответы_учащихся!U23</f>
        <v>11</v>
      </c>
      <c r="L25" s="196">
        <f>K25/Ответы_учащихся!$F$6</f>
        <v>0.40740740740740738</v>
      </c>
      <c r="M25" s="225">
        <f>Ответы_учащихся!U24</f>
        <v>8</v>
      </c>
      <c r="N25" s="196">
        <f>M25/Ответы_учащихся!$F$6</f>
        <v>0.29629629629629628</v>
      </c>
      <c r="O25" s="179"/>
    </row>
    <row r="26" spans="2:16" ht="15.75">
      <c r="B26" s="382" t="s">
        <v>64</v>
      </c>
      <c r="C26" s="383"/>
      <c r="D26" s="383"/>
      <c r="E26" s="383"/>
      <c r="F26" s="383"/>
      <c r="G26" s="383"/>
      <c r="H26" s="383"/>
      <c r="I26" s="383"/>
      <c r="J26" s="383"/>
      <c r="K26" s="383"/>
      <c r="L26" s="383"/>
      <c r="M26" s="383"/>
      <c r="N26" s="384"/>
      <c r="O26" s="179"/>
      <c r="P26" s="180"/>
    </row>
    <row r="27" spans="2:16" ht="15.75">
      <c r="B27" s="377">
        <v>16</v>
      </c>
      <c r="C27" s="378" t="s">
        <v>92</v>
      </c>
      <c r="D27" s="378" t="s">
        <v>107</v>
      </c>
      <c r="E27" s="377" t="s">
        <v>108</v>
      </c>
      <c r="F27" s="377" t="s">
        <v>86</v>
      </c>
      <c r="G27" s="376" t="s">
        <v>126</v>
      </c>
      <c r="H27" s="225">
        <v>1</v>
      </c>
      <c r="I27" s="225">
        <f>Ответы_учащихся!V22</f>
        <v>1</v>
      </c>
      <c r="J27" s="196">
        <f>I27/Ответы_учащихся!$F$6</f>
        <v>3.7037037037037035E-2</v>
      </c>
      <c r="K27" s="370">
        <f>Ответы_учащихся!V23</f>
        <v>4</v>
      </c>
      <c r="L27" s="372">
        <f>K27/Ответы_учащихся!$F$6</f>
        <v>0.14814814814814814</v>
      </c>
      <c r="M27" s="370">
        <f>Ответы_учащихся!V24</f>
        <v>4</v>
      </c>
      <c r="N27" s="372">
        <f>M27/Ответы_учащихся!$F$6</f>
        <v>0.14814814814814814</v>
      </c>
      <c r="O27" s="179"/>
    </row>
    <row r="28" spans="2:16" ht="15.75">
      <c r="B28" s="377"/>
      <c r="C28" s="378"/>
      <c r="D28" s="378"/>
      <c r="E28" s="377"/>
      <c r="F28" s="377"/>
      <c r="G28" s="376"/>
      <c r="H28" s="225">
        <v>2</v>
      </c>
      <c r="I28" s="225">
        <f>Ответы_учащихся!V21</f>
        <v>16</v>
      </c>
      <c r="J28" s="196">
        <f>I28/Ответы_учащихся!$F$6</f>
        <v>0.59259259259259256</v>
      </c>
      <c r="K28" s="371"/>
      <c r="L28" s="373"/>
      <c r="M28" s="371"/>
      <c r="N28" s="373"/>
      <c r="O28" s="179"/>
    </row>
    <row r="29" spans="2:16" ht="33.75" customHeight="1">
      <c r="B29" s="370">
        <v>17</v>
      </c>
      <c r="C29" s="374" t="s">
        <v>100</v>
      </c>
      <c r="D29" s="374" t="s">
        <v>109</v>
      </c>
      <c r="E29" s="370" t="s">
        <v>108</v>
      </c>
      <c r="F29" s="370" t="s">
        <v>86</v>
      </c>
      <c r="G29" s="368" t="s">
        <v>127</v>
      </c>
      <c r="H29" s="225">
        <v>1</v>
      </c>
      <c r="I29" s="225">
        <f>Ответы_учащихся!W22</f>
        <v>5</v>
      </c>
      <c r="J29" s="196">
        <f>I29/Ответы_учащихся!$F$6</f>
        <v>0.18518518518518517</v>
      </c>
      <c r="K29" s="370">
        <f>Ответы_учащихся!W23</f>
        <v>4</v>
      </c>
      <c r="L29" s="372">
        <f>K29/Ответы_учащихся!$F$6</f>
        <v>0.14814814814814814</v>
      </c>
      <c r="M29" s="370">
        <f>Ответы_учащихся!W24</f>
        <v>3</v>
      </c>
      <c r="N29" s="372">
        <f>M29/Ответы_учащихся!$F$6</f>
        <v>0.1111111111111111</v>
      </c>
      <c r="O29" s="179"/>
    </row>
    <row r="30" spans="2:16" ht="33.75" customHeight="1">
      <c r="B30" s="371"/>
      <c r="C30" s="375"/>
      <c r="D30" s="375"/>
      <c r="E30" s="371"/>
      <c r="F30" s="371"/>
      <c r="G30" s="369"/>
      <c r="H30" s="225">
        <v>2</v>
      </c>
      <c r="I30" s="225">
        <f>Ответы_учащихся!W21</f>
        <v>13</v>
      </c>
      <c r="J30" s="196">
        <f>I30/Ответы_учащихся!$F$6</f>
        <v>0.48148148148148145</v>
      </c>
      <c r="K30" s="371"/>
      <c r="L30" s="373"/>
      <c r="M30" s="371"/>
      <c r="N30" s="373"/>
      <c r="O30" s="179"/>
    </row>
    <row r="31" spans="2:16" ht="15.75">
      <c r="B31" s="370">
        <v>18</v>
      </c>
      <c r="C31" s="374" t="s">
        <v>110</v>
      </c>
      <c r="D31" s="374" t="s">
        <v>111</v>
      </c>
      <c r="E31" s="370" t="s">
        <v>108</v>
      </c>
      <c r="F31" s="370" t="s">
        <v>86</v>
      </c>
      <c r="G31" s="368" t="s">
        <v>128</v>
      </c>
      <c r="H31" s="225">
        <v>1</v>
      </c>
      <c r="I31" s="225">
        <f>Ответы_учащихся!X22</f>
        <v>5</v>
      </c>
      <c r="J31" s="196">
        <f>I31/Ответы_учащихся!$F$6</f>
        <v>0.18518518518518517</v>
      </c>
      <c r="K31" s="370">
        <f>Ответы_учащихся!X23</f>
        <v>2</v>
      </c>
      <c r="L31" s="372">
        <f>K31/Ответы_учащихся!$F$6</f>
        <v>7.407407407407407E-2</v>
      </c>
      <c r="M31" s="370">
        <f>Ответы_учащихся!X24</f>
        <v>4</v>
      </c>
      <c r="N31" s="372">
        <f>M31/Ответы_учащихся!$F$6</f>
        <v>0.14814814814814814</v>
      </c>
      <c r="O31" s="179"/>
    </row>
    <row r="32" spans="2:16" ht="15.75">
      <c r="B32" s="371"/>
      <c r="C32" s="375"/>
      <c r="D32" s="375"/>
      <c r="E32" s="371"/>
      <c r="F32" s="371"/>
      <c r="G32" s="369"/>
      <c r="H32" s="225">
        <v>2</v>
      </c>
      <c r="I32" s="225">
        <f>Ответы_учащихся!X21</f>
        <v>14</v>
      </c>
      <c r="J32" s="196">
        <f>I32/Ответы_учащихся!$F$6</f>
        <v>0.51851851851851849</v>
      </c>
      <c r="K32" s="371"/>
      <c r="L32" s="373"/>
      <c r="M32" s="371"/>
      <c r="N32" s="373"/>
      <c r="O32" s="179"/>
    </row>
    <row r="33" spans="2:16" ht="47.25">
      <c r="B33" s="225">
        <v>19</v>
      </c>
      <c r="C33" s="226" t="s">
        <v>110</v>
      </c>
      <c r="D33" s="226" t="s">
        <v>112</v>
      </c>
      <c r="E33" s="225" t="s">
        <v>108</v>
      </c>
      <c r="F33" s="225" t="s">
        <v>86</v>
      </c>
      <c r="G33" s="230" t="s">
        <v>129</v>
      </c>
      <c r="H33" s="225">
        <v>1</v>
      </c>
      <c r="I33" s="225">
        <f>Ответы_учащихся!Y22</f>
        <v>22</v>
      </c>
      <c r="J33" s="196">
        <f>I33/Ответы_учащихся!$F$6</f>
        <v>0.81481481481481477</v>
      </c>
      <c r="K33" s="225">
        <f>Ответы_учащихся!Y23</f>
        <v>1</v>
      </c>
      <c r="L33" s="196">
        <f>K33/Ответы_учащихся!$F$6</f>
        <v>3.7037037037037035E-2</v>
      </c>
      <c r="M33" s="225">
        <f>Ответы_учащихся!Y24</f>
        <v>2</v>
      </c>
      <c r="N33" s="196">
        <f>M33/Ответы_учащихся!$F$6</f>
        <v>7.407407407407407E-2</v>
      </c>
      <c r="O33" s="179"/>
    </row>
    <row r="34" spans="2:16">
      <c r="P34" s="180"/>
    </row>
    <row r="35" spans="2:16">
      <c r="P35" s="180"/>
    </row>
  </sheetData>
  <sheetProtection password="C621" sheet="1" objects="1" scenarios="1" selectLockedCells="1" selectUnlockedCells="1"/>
  <mergeCells count="56">
    <mergeCell ref="B2:M2"/>
    <mergeCell ref="C3:H3"/>
    <mergeCell ref="I3:J3"/>
    <mergeCell ref="B6:M6"/>
    <mergeCell ref="I7:J7"/>
    <mergeCell ref="K7:L7"/>
    <mergeCell ref="M7:N7"/>
    <mergeCell ref="B7:B8"/>
    <mergeCell ref="C7:C8"/>
    <mergeCell ref="D7:D8"/>
    <mergeCell ref="E7:E8"/>
    <mergeCell ref="F7:F8"/>
    <mergeCell ref="G7:G8"/>
    <mergeCell ref="H7:H8"/>
    <mergeCell ref="B9:N9"/>
    <mergeCell ref="B26:N26"/>
    <mergeCell ref="B23:B24"/>
    <mergeCell ref="C23:C24"/>
    <mergeCell ref="D23:D24"/>
    <mergeCell ref="E23:E24"/>
    <mergeCell ref="F23:F24"/>
    <mergeCell ref="G23:G24"/>
    <mergeCell ref="L23:L24"/>
    <mergeCell ref="K23:K24"/>
    <mergeCell ref="M23:M24"/>
    <mergeCell ref="N23:N24"/>
    <mergeCell ref="B27:B28"/>
    <mergeCell ref="C27:C28"/>
    <mergeCell ref="D27:D28"/>
    <mergeCell ref="E27:E28"/>
    <mergeCell ref="F27:F28"/>
    <mergeCell ref="G27:G28"/>
    <mergeCell ref="K27:K28"/>
    <mergeCell ref="L27:L28"/>
    <mergeCell ref="M27:M28"/>
    <mergeCell ref="N27:N28"/>
    <mergeCell ref="B29:B30"/>
    <mergeCell ref="C29:C30"/>
    <mergeCell ref="D29:D30"/>
    <mergeCell ref="E29:E30"/>
    <mergeCell ref="F29:F30"/>
    <mergeCell ref="G29:G30"/>
    <mergeCell ref="K29:K30"/>
    <mergeCell ref="L29:L30"/>
    <mergeCell ref="M29:M30"/>
    <mergeCell ref="N29:N30"/>
    <mergeCell ref="B31:B32"/>
    <mergeCell ref="C31:C32"/>
    <mergeCell ref="D31:D32"/>
    <mergeCell ref="E31:E32"/>
    <mergeCell ref="F31:F32"/>
    <mergeCell ref="G31:G32"/>
    <mergeCell ref="K31:K32"/>
    <mergeCell ref="L31:L32"/>
    <mergeCell ref="M31:M32"/>
    <mergeCell ref="N31:N32"/>
  </mergeCells>
  <pageMargins left="0.7" right="0.7" top="0.75" bottom="0.75" header="0.3" footer="0.3"/>
  <pageSetup paperSize="9" scale="77" fitToHeight="0" orientation="landscape" r:id="rId1"/>
  <headerFooter scaleWithDoc="0">
    <oddHeader>&amp;CКГБУ "Региональный центр оценки качества образования"</oddHeader>
  </headerFooter>
</worksheet>
</file>

<file path=xl/worksheets/sheet5.xml><?xml version="1.0" encoding="utf-8"?>
<worksheet xmlns="http://schemas.openxmlformats.org/spreadsheetml/2006/main" xmlns:r="http://schemas.openxmlformats.org/officeDocument/2006/relationships">
  <sheetPr>
    <tabColor rgb="FFFF0000"/>
  </sheetPr>
  <dimension ref="B2:L20"/>
  <sheetViews>
    <sheetView view="pageLayout" topLeftCell="A52" zoomScale="110" zoomScalePageLayoutView="110" workbookViewId="0">
      <selection activeCell="B2" sqref="B2:L2"/>
    </sheetView>
  </sheetViews>
  <sheetFormatPr defaultRowHeight="12.75"/>
  <cols>
    <col min="1" max="1" width="2.85546875" style="172" customWidth="1"/>
    <col min="2" max="2" width="12.42578125" style="172" customWidth="1"/>
    <col min="3" max="12" width="12" style="172" customWidth="1"/>
    <col min="13" max="16384" width="9.140625" style="172"/>
  </cols>
  <sheetData>
    <row r="2" spans="2:12" ht="23.25" customHeight="1">
      <c r="B2" s="396" t="s">
        <v>143</v>
      </c>
      <c r="C2" s="396"/>
      <c r="D2" s="396"/>
      <c r="E2" s="396"/>
      <c r="F2" s="396"/>
      <c r="G2" s="396"/>
      <c r="H2" s="396"/>
      <c r="I2" s="396"/>
      <c r="J2" s="396"/>
      <c r="K2" s="396"/>
      <c r="L2" s="396"/>
    </row>
    <row r="3" spans="2:12" ht="15.75">
      <c r="B3" s="173" t="s">
        <v>40</v>
      </c>
      <c r="C3" s="386" t="str">
        <f>'СПИСОК КЛАССА'!E3</f>
        <v>МБОУ СОШ УИОП №80 г. Хабаровск Хабаровский край</v>
      </c>
      <c r="D3" s="386"/>
      <c r="E3" s="386"/>
      <c r="F3" s="386"/>
      <c r="G3" s="386"/>
      <c r="H3" s="387" t="s">
        <v>1</v>
      </c>
      <c r="I3" s="387"/>
      <c r="J3" s="174" t="str">
        <f>'СПИСОК КЛАССА'!I1</f>
        <v>0304</v>
      </c>
      <c r="K3" s="175"/>
      <c r="L3" s="175"/>
    </row>
    <row r="5" spans="2:12" ht="15.75">
      <c r="B5" s="397" t="s">
        <v>47</v>
      </c>
      <c r="C5" s="398" t="s">
        <v>142</v>
      </c>
      <c r="D5" s="398"/>
      <c r="E5" s="398"/>
      <c r="F5" s="398"/>
      <c r="G5" s="398"/>
      <c r="H5" s="398"/>
      <c r="I5" s="398"/>
      <c r="J5" s="398"/>
      <c r="K5" s="398"/>
      <c r="L5" s="398"/>
    </row>
    <row r="6" spans="2:12" ht="63" customHeight="1">
      <c r="B6" s="397"/>
      <c r="C6" s="397" t="s">
        <v>70</v>
      </c>
      <c r="D6" s="397"/>
      <c r="E6" s="397" t="s">
        <v>71</v>
      </c>
      <c r="F6" s="397"/>
      <c r="G6" s="397" t="s">
        <v>72</v>
      </c>
      <c r="H6" s="397"/>
      <c r="I6" s="397" t="s">
        <v>73</v>
      </c>
      <c r="J6" s="397"/>
      <c r="K6" s="397" t="s">
        <v>74</v>
      </c>
      <c r="L6" s="397"/>
    </row>
    <row r="7" spans="2:12" ht="15.75">
      <c r="B7" s="397"/>
      <c r="C7" s="182" t="s">
        <v>48</v>
      </c>
      <c r="D7" s="182" t="s">
        <v>49</v>
      </c>
      <c r="E7" s="182" t="s">
        <v>48</v>
      </c>
      <c r="F7" s="182" t="s">
        <v>49</v>
      </c>
      <c r="G7" s="182" t="s">
        <v>48</v>
      </c>
      <c r="H7" s="182" t="s">
        <v>49</v>
      </c>
      <c r="I7" s="182" t="s">
        <v>48</v>
      </c>
      <c r="J7" s="182" t="s">
        <v>49</v>
      </c>
      <c r="K7" s="182" t="s">
        <v>48</v>
      </c>
      <c r="L7" s="182" t="s">
        <v>49</v>
      </c>
    </row>
    <row r="8" spans="2:12" ht="15.75">
      <c r="B8" s="181">
        <f>Ответы_учащихся!$F$6</f>
        <v>27</v>
      </c>
      <c r="C8" s="181">
        <f>Ответы_учащихся!BA24</f>
        <v>8</v>
      </c>
      <c r="D8" s="183">
        <f>C8/$B$8</f>
        <v>0.29629629629629628</v>
      </c>
      <c r="E8" s="181">
        <f>Ответы_учащихся!BA23</f>
        <v>8</v>
      </c>
      <c r="F8" s="183">
        <f>E8/$B$8</f>
        <v>0.29629629629629628</v>
      </c>
      <c r="G8" s="181">
        <f>Ответы_учащихся!BA22</f>
        <v>0</v>
      </c>
      <c r="H8" s="183">
        <f>G8/$B$8</f>
        <v>0</v>
      </c>
      <c r="I8" s="181">
        <f>Ответы_учащихся!BA21</f>
        <v>5</v>
      </c>
      <c r="J8" s="183">
        <f>I8/$B$8</f>
        <v>0.18518518518518517</v>
      </c>
      <c r="K8" s="181">
        <f>Ответы_учащихся!BA20</f>
        <v>6</v>
      </c>
      <c r="L8" s="183">
        <f>K8/$B$8</f>
        <v>0.22222222222222221</v>
      </c>
    </row>
    <row r="9" spans="2:12" ht="15.75">
      <c r="B9" s="177"/>
      <c r="C9" s="177"/>
      <c r="D9" s="177"/>
      <c r="E9" s="177"/>
      <c r="F9" s="177"/>
      <c r="G9" s="177"/>
      <c r="H9" s="177"/>
      <c r="I9" s="177"/>
      <c r="J9" s="177"/>
      <c r="K9" s="177"/>
      <c r="L9" s="177"/>
    </row>
    <row r="10" spans="2:12" ht="15.75">
      <c r="B10" s="177"/>
      <c r="C10" s="177"/>
      <c r="D10" s="177"/>
      <c r="E10" s="177"/>
      <c r="F10" s="177"/>
      <c r="G10" s="177"/>
      <c r="H10" s="177"/>
      <c r="I10" s="177"/>
      <c r="J10" s="177"/>
      <c r="K10" s="177"/>
      <c r="L10" s="177"/>
    </row>
    <row r="11" spans="2:12" ht="15.75">
      <c r="B11" s="177"/>
      <c r="C11" s="177"/>
      <c r="D11" s="177"/>
      <c r="E11" s="177"/>
      <c r="F11" s="177"/>
      <c r="G11" s="177"/>
      <c r="H11" s="177"/>
      <c r="I11" s="177"/>
      <c r="J11" s="177"/>
      <c r="K11" s="177"/>
      <c r="L11" s="177"/>
    </row>
    <row r="12" spans="2:12" ht="15.75">
      <c r="B12" s="177"/>
      <c r="C12" s="177"/>
      <c r="D12" s="177"/>
      <c r="E12" s="177"/>
      <c r="F12" s="177"/>
      <c r="G12" s="177"/>
      <c r="H12" s="177"/>
      <c r="I12" s="177"/>
      <c r="J12" s="177"/>
      <c r="K12" s="177"/>
      <c r="L12" s="177"/>
    </row>
    <row r="13" spans="2:12" ht="15.75">
      <c r="B13" s="177"/>
      <c r="C13" s="177"/>
      <c r="D13" s="177"/>
      <c r="E13" s="177"/>
      <c r="F13" s="177"/>
      <c r="G13" s="177"/>
      <c r="H13" s="177"/>
      <c r="I13" s="177"/>
      <c r="J13" s="177"/>
      <c r="K13" s="177"/>
      <c r="L13" s="177"/>
    </row>
    <row r="14" spans="2:12" ht="15.75">
      <c r="B14" s="177"/>
      <c r="C14" s="177"/>
      <c r="D14" s="177"/>
      <c r="E14" s="177"/>
      <c r="F14" s="177"/>
      <c r="G14" s="177"/>
      <c r="H14" s="177"/>
      <c r="I14" s="177"/>
      <c r="J14" s="177"/>
      <c r="K14" s="177"/>
      <c r="L14" s="177"/>
    </row>
    <row r="15" spans="2:12" ht="15.75">
      <c r="B15" s="177"/>
      <c r="C15" s="177"/>
      <c r="D15" s="177"/>
      <c r="E15" s="177"/>
      <c r="F15" s="177"/>
      <c r="G15" s="177"/>
      <c r="H15" s="177"/>
      <c r="I15" s="177"/>
      <c r="J15" s="177"/>
      <c r="K15" s="177"/>
      <c r="L15" s="177"/>
    </row>
    <row r="16" spans="2:12" ht="15.75">
      <c r="B16" s="177"/>
      <c r="C16" s="177"/>
      <c r="D16" s="177"/>
      <c r="E16" s="177"/>
      <c r="F16" s="177"/>
      <c r="G16" s="177"/>
      <c r="H16" s="177"/>
      <c r="I16" s="177"/>
      <c r="J16" s="177"/>
      <c r="K16" s="177"/>
      <c r="L16" s="177"/>
    </row>
    <row r="17" spans="2:12" ht="15.75">
      <c r="B17" s="177"/>
      <c r="C17" s="177"/>
      <c r="D17" s="177"/>
      <c r="E17" s="177"/>
      <c r="F17" s="177"/>
      <c r="G17" s="177"/>
      <c r="H17" s="177"/>
      <c r="I17" s="177"/>
      <c r="J17" s="177"/>
      <c r="K17" s="177"/>
      <c r="L17" s="177"/>
    </row>
    <row r="18" spans="2:12" ht="15.75">
      <c r="B18" s="177"/>
      <c r="C18" s="177"/>
      <c r="D18" s="177"/>
      <c r="E18" s="177"/>
      <c r="F18" s="177"/>
      <c r="G18" s="177"/>
      <c r="H18" s="177"/>
      <c r="I18" s="177"/>
      <c r="J18" s="177"/>
      <c r="K18" s="177"/>
      <c r="L18" s="177"/>
    </row>
    <row r="19" spans="2:12" ht="15.75">
      <c r="B19" s="177"/>
      <c r="C19" s="177"/>
      <c r="D19" s="177"/>
      <c r="E19" s="177"/>
      <c r="F19" s="177"/>
      <c r="G19" s="177"/>
      <c r="H19" s="177"/>
      <c r="I19" s="177"/>
      <c r="J19" s="177"/>
      <c r="K19" s="177"/>
      <c r="L19" s="177"/>
    </row>
    <row r="20" spans="2:12" ht="15.75">
      <c r="B20" s="177"/>
      <c r="C20" s="177"/>
      <c r="D20" s="177"/>
      <c r="E20" s="177"/>
      <c r="F20" s="177"/>
      <c r="G20" s="177"/>
      <c r="H20" s="177"/>
      <c r="I20" s="177"/>
      <c r="J20" s="177"/>
      <c r="K20" s="177"/>
      <c r="L20" s="177"/>
    </row>
  </sheetData>
  <sheetProtection password="C621" sheet="1" objects="1" scenarios="1" selectLockedCells="1" selectUnlockedCells="1"/>
  <mergeCells count="10">
    <mergeCell ref="B2:L2"/>
    <mergeCell ref="C3:G3"/>
    <mergeCell ref="H3:I3"/>
    <mergeCell ref="B5:B7"/>
    <mergeCell ref="C5:L5"/>
    <mergeCell ref="C6:D6"/>
    <mergeCell ref="E6:F6"/>
    <mergeCell ref="G6:H6"/>
    <mergeCell ref="I6:J6"/>
    <mergeCell ref="K6:L6"/>
  </mergeCells>
  <pageMargins left="0.25" right="0.25" top="0.75" bottom="0.75" header="0.3" footer="0.3"/>
  <pageSetup paperSize="9" fitToHeight="0" orientation="landscape" r:id="rId1"/>
  <headerFooter>
    <oddHeader>&amp;CКГБУ "Региональный центр оценки качества образования"</oddHeader>
  </headerFooter>
  <drawing r:id="rId2"/>
</worksheet>
</file>

<file path=xl/worksheets/sheet6.xml><?xml version="1.0" encoding="utf-8"?>
<worksheet xmlns="http://schemas.openxmlformats.org/spreadsheetml/2006/main" xmlns:r="http://schemas.openxmlformats.org/officeDocument/2006/relationships">
  <sheetPr>
    <tabColor rgb="FFFF0000"/>
  </sheetPr>
  <dimension ref="B2:N3"/>
  <sheetViews>
    <sheetView view="pageLayout" workbookViewId="0">
      <selection activeCell="M35" sqref="M35"/>
    </sheetView>
  </sheetViews>
  <sheetFormatPr defaultRowHeight="12.75"/>
  <cols>
    <col min="1" max="1" width="3.140625" customWidth="1"/>
  </cols>
  <sheetData>
    <row r="2" spans="2:14" ht="17.25" customHeight="1">
      <c r="B2" s="396" t="s">
        <v>144</v>
      </c>
      <c r="C2" s="396"/>
      <c r="D2" s="396"/>
      <c r="E2" s="396"/>
      <c r="F2" s="396"/>
      <c r="G2" s="396"/>
      <c r="H2" s="396"/>
      <c r="I2" s="396"/>
      <c r="J2" s="396"/>
      <c r="K2" s="396"/>
      <c r="L2" s="396"/>
      <c r="M2" s="396"/>
      <c r="N2" s="396"/>
    </row>
    <row r="3" spans="2:14" ht="15.75">
      <c r="B3" s="173" t="s">
        <v>40</v>
      </c>
      <c r="C3" s="386" t="str">
        <f>'СПИСОК КЛАССА'!E3</f>
        <v>МБОУ СОШ УИОП №80 г. Хабаровск Хабаровский край</v>
      </c>
      <c r="D3" s="386"/>
      <c r="E3" s="386"/>
      <c r="F3" s="386"/>
      <c r="G3" s="386"/>
      <c r="H3" s="387" t="s">
        <v>1</v>
      </c>
      <c r="I3" s="387"/>
      <c r="J3" s="174" t="str">
        <f>'СПИСОК КЛАССА'!I1</f>
        <v>0304</v>
      </c>
      <c r="K3" s="175"/>
      <c r="L3" s="175"/>
    </row>
  </sheetData>
  <sheetProtection password="C621" sheet="1" objects="1" scenarios="1" selectLockedCells="1" selectUnlockedCells="1"/>
  <mergeCells count="3">
    <mergeCell ref="C3:G3"/>
    <mergeCell ref="H3:I3"/>
    <mergeCell ref="B2:N2"/>
  </mergeCells>
  <pageMargins left="0.7" right="0.7" top="0.75" bottom="0.75" header="0.3" footer="0.3"/>
  <pageSetup paperSize="9" orientation="landscape" r:id="rId1"/>
  <headerFooter>
    <oddHeader>&amp;CКГБУ "Региональный центр оценки качества образования"</oddHeader>
  </headerFooter>
  <drawing r:id="rId2"/>
</worksheet>
</file>

<file path=xl/worksheets/sheet7.xml><?xml version="1.0" encoding="utf-8"?>
<worksheet xmlns="http://schemas.openxmlformats.org/spreadsheetml/2006/main" xmlns:r="http://schemas.openxmlformats.org/officeDocument/2006/relationships">
  <sheetPr>
    <tabColor rgb="FFFF0000"/>
    <pageSetUpPr fitToPage="1"/>
  </sheetPr>
  <dimension ref="B2:Y13"/>
  <sheetViews>
    <sheetView view="pageLayout" workbookViewId="0">
      <selection activeCell="B2" sqref="B2:L2"/>
    </sheetView>
  </sheetViews>
  <sheetFormatPr defaultRowHeight="12.75"/>
  <cols>
    <col min="1" max="1" width="4.5703125" customWidth="1"/>
    <col min="2" max="2" width="5.85546875" customWidth="1"/>
    <col min="3" max="3" width="32.42578125" customWidth="1"/>
    <col min="4" max="4" width="18.140625" customWidth="1"/>
    <col min="5" max="5" width="18.140625" hidden="1" customWidth="1"/>
    <col min="6" max="11" width="7.85546875" customWidth="1"/>
    <col min="12" max="13" width="7.42578125" customWidth="1"/>
    <col min="14" max="14" width="17.85546875" customWidth="1"/>
    <col min="15" max="15" width="17.85546875" hidden="1" customWidth="1"/>
    <col min="16" max="21" width="7.42578125" customWidth="1"/>
    <col min="22" max="23" width="7.5703125" customWidth="1"/>
  </cols>
  <sheetData>
    <row r="2" spans="2:25" ht="19.5">
      <c r="B2" s="385" t="str">
        <f>Сравнение_части!B2</f>
        <v>Результаты выполнения итоговой работы по математике (3 класс, 2013/2014 учебный год)</v>
      </c>
      <c r="C2" s="385"/>
      <c r="D2" s="385"/>
      <c r="E2" s="385"/>
      <c r="F2" s="385"/>
      <c r="G2" s="385"/>
      <c r="H2" s="385"/>
      <c r="I2" s="385"/>
      <c r="J2" s="385"/>
      <c r="K2" s="385"/>
      <c r="L2" s="385"/>
    </row>
    <row r="3" spans="2:25" ht="15.75">
      <c r="B3" s="173" t="s">
        <v>40</v>
      </c>
      <c r="C3" s="386" t="str">
        <f>'СПИСОК КЛАССА'!E3</f>
        <v>МБОУ СОШ УИОП №80 г. Хабаровск Хабаровский край</v>
      </c>
      <c r="D3" s="386"/>
      <c r="E3" s="386"/>
      <c r="F3" s="386"/>
      <c r="G3" s="386"/>
      <c r="H3" s="387" t="s">
        <v>1</v>
      </c>
      <c r="I3" s="387"/>
      <c r="J3" s="174" t="str">
        <f>'СПИСОК КЛАССА'!I1</f>
        <v>0304</v>
      </c>
      <c r="K3" s="175"/>
      <c r="L3" s="175"/>
    </row>
    <row r="5" spans="2:25" s="192" customFormat="1" ht="48.75" customHeight="1">
      <c r="B5" s="397" t="s">
        <v>12</v>
      </c>
      <c r="C5" s="397" t="s">
        <v>80</v>
      </c>
      <c r="D5" s="401" t="s">
        <v>145</v>
      </c>
      <c r="E5" s="401" t="s">
        <v>147</v>
      </c>
      <c r="F5" s="397" t="s">
        <v>56</v>
      </c>
      <c r="G5" s="397"/>
      <c r="H5" s="397" t="s">
        <v>57</v>
      </c>
      <c r="I5" s="397"/>
      <c r="J5" s="399" t="s">
        <v>58</v>
      </c>
      <c r="K5" s="400"/>
      <c r="L5" s="399" t="s">
        <v>59</v>
      </c>
      <c r="M5" s="400"/>
      <c r="N5" s="403" t="s">
        <v>146</v>
      </c>
      <c r="O5" s="403" t="s">
        <v>147</v>
      </c>
      <c r="P5" s="405" t="s">
        <v>56</v>
      </c>
      <c r="Q5" s="405"/>
      <c r="R5" s="405" t="s">
        <v>57</v>
      </c>
      <c r="S5" s="405"/>
      <c r="T5" s="406" t="s">
        <v>58</v>
      </c>
      <c r="U5" s="407"/>
      <c r="V5" s="406" t="s">
        <v>59</v>
      </c>
      <c r="W5" s="407"/>
    </row>
    <row r="6" spans="2:25" s="192" customFormat="1" ht="33.75" customHeight="1">
      <c r="B6" s="397"/>
      <c r="C6" s="397"/>
      <c r="D6" s="402"/>
      <c r="E6" s="402"/>
      <c r="F6" s="194" t="s">
        <v>48</v>
      </c>
      <c r="G6" s="194" t="s">
        <v>46</v>
      </c>
      <c r="H6" s="194" t="s">
        <v>48</v>
      </c>
      <c r="I6" s="194" t="s">
        <v>46</v>
      </c>
      <c r="J6" s="194" t="s">
        <v>48</v>
      </c>
      <c r="K6" s="194" t="s">
        <v>46</v>
      </c>
      <c r="L6" s="197" t="s">
        <v>48</v>
      </c>
      <c r="M6" s="197" t="s">
        <v>46</v>
      </c>
      <c r="N6" s="404"/>
      <c r="O6" s="404"/>
      <c r="P6" s="236" t="s">
        <v>48</v>
      </c>
      <c r="Q6" s="236" t="s">
        <v>46</v>
      </c>
      <c r="R6" s="236" t="s">
        <v>48</v>
      </c>
      <c r="S6" s="236" t="s">
        <v>46</v>
      </c>
      <c r="T6" s="236" t="s">
        <v>48</v>
      </c>
      <c r="U6" s="236" t="s">
        <v>46</v>
      </c>
      <c r="V6" s="236" t="s">
        <v>48</v>
      </c>
      <c r="W6" s="236" t="s">
        <v>46</v>
      </c>
    </row>
    <row r="7" spans="2:25" ht="18" customHeight="1">
      <c r="B7" s="181">
        <v>1</v>
      </c>
      <c r="C7" s="193" t="s">
        <v>83</v>
      </c>
      <c r="D7" s="170" t="s">
        <v>148</v>
      </c>
      <c r="E7" s="229">
        <v>4</v>
      </c>
      <c r="F7" s="170">
        <f>Ответы_учащихся!F22+Ответы_учащихся!G22+Ответы_учащихся!J22+Ответы_учащихся!S21</f>
        <v>84</v>
      </c>
      <c r="G7" s="196">
        <f>F7/E7/Ответы_учащихся!$F$6</f>
        <v>0.77777777777777779</v>
      </c>
      <c r="H7" s="170">
        <f>Ответы_учащихся!S22</f>
        <v>2</v>
      </c>
      <c r="I7" s="196">
        <f>H7/E7/Ответы_учащихся!F6</f>
        <v>1.8518518518518517E-2</v>
      </c>
      <c r="J7" s="229">
        <f>Ответы_учащихся!F23+Ответы_учащихся!G23+Ответы_учащихся!J23+Ответы_учащихся!S23</f>
        <v>11</v>
      </c>
      <c r="K7" s="196">
        <f>J7/E7/Ответы_учащихся!$F$6</f>
        <v>0.10185185185185185</v>
      </c>
      <c r="L7" s="195">
        <f>Ответы_учащихся!F24+Ответы_учащихся!G24+Ответы_учащихся!J24+Ответы_учащихся!S24</f>
        <v>3</v>
      </c>
      <c r="M7" s="196">
        <f>L7/E7/Ответы_учащихся!$F$6</f>
        <v>2.7777777777777776E-2</v>
      </c>
      <c r="N7" s="229"/>
      <c r="O7" s="229"/>
      <c r="P7" s="229"/>
      <c r="Q7" s="196"/>
      <c r="R7" s="229"/>
      <c r="S7" s="196"/>
      <c r="T7" s="229"/>
      <c r="U7" s="196"/>
      <c r="V7" s="229"/>
      <c r="W7" s="196"/>
      <c r="X7" s="191"/>
      <c r="Y7" s="191"/>
    </row>
    <row r="8" spans="2:25" ht="15.75">
      <c r="B8" s="181">
        <v>2</v>
      </c>
      <c r="C8" s="193" t="s">
        <v>88</v>
      </c>
      <c r="D8" s="170" t="s">
        <v>149</v>
      </c>
      <c r="E8" s="229">
        <v>3</v>
      </c>
      <c r="F8" s="170">
        <f>Ответы_учащихся!H22+Ответы_учащихся!I22+Ответы_учащихся!M22</f>
        <v>50</v>
      </c>
      <c r="G8" s="196">
        <f>F8/E8/Ответы_учащихся!$F$6</f>
        <v>0.61728395061728403</v>
      </c>
      <c r="H8" s="170"/>
      <c r="I8" s="196"/>
      <c r="J8" s="229">
        <f>Ответы_учащихся!H23+Ответы_учащихся!I23+Ответы_учащихся!M23</f>
        <v>25</v>
      </c>
      <c r="K8" s="196">
        <f>J8/E8/Ответы_учащихся!$F$6</f>
        <v>0.30864197530864201</v>
      </c>
      <c r="L8" s="195">
        <f>Ответы_учащихся!H24+Ответы_учащихся!I24+Ответы_учащихся!M24</f>
        <v>0</v>
      </c>
      <c r="M8" s="196">
        <f>L8/E8/Ответы_учащихся!$F$6</f>
        <v>0</v>
      </c>
      <c r="N8" s="229"/>
      <c r="O8" s="229"/>
      <c r="P8" s="229"/>
      <c r="Q8" s="196"/>
      <c r="R8" s="229"/>
      <c r="S8" s="196"/>
      <c r="T8" s="229"/>
      <c r="U8" s="196"/>
      <c r="V8" s="229"/>
      <c r="W8" s="196"/>
      <c r="X8" s="191"/>
      <c r="Y8" s="191"/>
    </row>
    <row r="9" spans="2:25" ht="15.75">
      <c r="B9" s="181">
        <v>3</v>
      </c>
      <c r="C9" s="193" t="s">
        <v>92</v>
      </c>
      <c r="D9" s="170" t="s">
        <v>152</v>
      </c>
      <c r="E9" s="229">
        <v>5</v>
      </c>
      <c r="F9" s="170">
        <f>Ответы_учащихся!K22+Ответы_учащихся!L22+Ответы_учащихся!P22+Ответы_учащихся!Q22+Ответы_учащихся!U22</f>
        <v>64</v>
      </c>
      <c r="G9" s="196">
        <f>F9/E9/Ответы_учащихся!$F$6</f>
        <v>0.47407407407407409</v>
      </c>
      <c r="H9" s="170"/>
      <c r="I9" s="196"/>
      <c r="J9" s="229">
        <f>Ответы_учащихся!K23+Ответы_учащихся!L23+Ответы_учащихся!P23+Ответы_учащихся!Q23+Ответы_учащихся!U23</f>
        <v>40</v>
      </c>
      <c r="K9" s="196">
        <f>J9/E9/Ответы_учащихся!$F$6</f>
        <v>0.29629629629629628</v>
      </c>
      <c r="L9" s="195">
        <f>Ответы_учащихся!K24+Ответы_учащихся!L24+Ответы_учащихся!P24+Ответы_учащихся!Q24+Ответы_учащихся!U24</f>
        <v>21</v>
      </c>
      <c r="M9" s="196">
        <f>L9/E9/Ответы_учащихся!$F$6</f>
        <v>0.15555555555555556</v>
      </c>
      <c r="N9" s="229">
        <v>16</v>
      </c>
      <c r="O9" s="229">
        <v>1</v>
      </c>
      <c r="P9" s="229">
        <f>Ответы_учащихся!V21</f>
        <v>16</v>
      </c>
      <c r="Q9" s="196">
        <f>P9/O9/Ответы_учащихся!$F$6</f>
        <v>0.59259259259259256</v>
      </c>
      <c r="R9" s="229">
        <f>Ответы_учащихся!V22</f>
        <v>1</v>
      </c>
      <c r="S9" s="196">
        <f>R9/O9/Ответы_учащихся!$F$6</f>
        <v>3.7037037037037035E-2</v>
      </c>
      <c r="T9" s="229">
        <f>Ответы_учащихся!V23</f>
        <v>4</v>
      </c>
      <c r="U9" s="196">
        <f>T9/O9/Ответы_учащихся!$F$6</f>
        <v>0.14814814814814814</v>
      </c>
      <c r="V9" s="229">
        <f>Ответы_учащихся!V24</f>
        <v>4</v>
      </c>
      <c r="W9" s="196">
        <f>V9/O9/Ответы_учащихся!$F$6</f>
        <v>0.14814814814814814</v>
      </c>
      <c r="X9" s="191"/>
      <c r="Y9" s="191"/>
    </row>
    <row r="10" spans="2:25" ht="31.5">
      <c r="B10" s="181">
        <v>4</v>
      </c>
      <c r="C10" s="193" t="s">
        <v>100</v>
      </c>
      <c r="D10" s="170" t="s">
        <v>150</v>
      </c>
      <c r="E10" s="229">
        <v>2</v>
      </c>
      <c r="F10" s="170">
        <f>Ответы_учащихся!O22+Ответы_учащихся!R22</f>
        <v>35</v>
      </c>
      <c r="G10" s="196">
        <f>F10/E10/Ответы_учащихся!$F$6</f>
        <v>0.64814814814814814</v>
      </c>
      <c r="H10" s="170"/>
      <c r="I10" s="196"/>
      <c r="J10" s="229">
        <f>Ответы_учащихся!O23+Ответы_учащихся!R23</f>
        <v>9</v>
      </c>
      <c r="K10" s="196">
        <f>J10/E10/Ответы_учащихся!$F$6</f>
        <v>0.16666666666666666</v>
      </c>
      <c r="L10" s="195">
        <f>Ответы_учащихся!O24+Ответы_учащихся!R24</f>
        <v>6</v>
      </c>
      <c r="M10" s="196">
        <f>L10/E10/Ответы_учащихся!$F$6</f>
        <v>0.1111111111111111</v>
      </c>
      <c r="N10" s="229">
        <v>17</v>
      </c>
      <c r="O10" s="229">
        <v>1</v>
      </c>
      <c r="P10" s="229">
        <f>Ответы_учащихся!W21</f>
        <v>13</v>
      </c>
      <c r="Q10" s="196">
        <f>P10/O10/Ответы_учащихся!$F$6</f>
        <v>0.48148148148148145</v>
      </c>
      <c r="R10" s="229">
        <f>Ответы_учащихся!W22</f>
        <v>5</v>
      </c>
      <c r="S10" s="196">
        <f>R10/O10/Ответы_учащихся!$F$6</f>
        <v>0.18518518518518517</v>
      </c>
      <c r="T10" s="229">
        <f>Ответы_учащихся!W23</f>
        <v>4</v>
      </c>
      <c r="U10" s="196">
        <f>T10/O10/Ответы_учащихся!$F$6</f>
        <v>0.14814814814814814</v>
      </c>
      <c r="V10" s="229">
        <f>Ответы_учащихся!W24</f>
        <v>3</v>
      </c>
      <c r="W10" s="196">
        <f>V10/O10/Ответы_учащихся!$F$6</f>
        <v>0.1111111111111111</v>
      </c>
      <c r="X10" s="191"/>
      <c r="Y10" s="191"/>
    </row>
    <row r="11" spans="2:25" ht="15.75">
      <c r="B11" s="181">
        <v>5</v>
      </c>
      <c r="C11" s="193" t="s">
        <v>98</v>
      </c>
      <c r="D11" s="229">
        <v>9</v>
      </c>
      <c r="E11" s="229">
        <v>1</v>
      </c>
      <c r="F11" s="229">
        <f>Ответы_учащихся!N22</f>
        <v>22</v>
      </c>
      <c r="G11" s="196">
        <f>F11/E11/Ответы_учащихся!$F$6</f>
        <v>0.81481481481481477</v>
      </c>
      <c r="H11" s="229"/>
      <c r="I11" s="196"/>
      <c r="J11" s="229">
        <f>Ответы_учащихся!N23</f>
        <v>2</v>
      </c>
      <c r="K11" s="196">
        <f>J11/E11/Ответы_учащихся!$F$6</f>
        <v>7.407407407407407E-2</v>
      </c>
      <c r="L11" s="229">
        <f>Ответы_учащихся!N24</f>
        <v>1</v>
      </c>
      <c r="M11" s="196">
        <f>L11/E11/Ответы_учащихся!$F$6</f>
        <v>3.7037037037037035E-2</v>
      </c>
      <c r="N11" s="229"/>
      <c r="O11" s="229"/>
      <c r="P11" s="229"/>
      <c r="Q11" s="196"/>
      <c r="R11" s="229"/>
      <c r="S11" s="196"/>
      <c r="T11" s="229"/>
      <c r="U11" s="196"/>
      <c r="V11" s="229"/>
      <c r="W11" s="196"/>
      <c r="X11" s="191"/>
      <c r="Y11" s="191"/>
    </row>
    <row r="12" spans="2:25" ht="15.75">
      <c r="B12" s="181">
        <v>6</v>
      </c>
      <c r="C12" s="193" t="s">
        <v>110</v>
      </c>
      <c r="D12" s="229"/>
      <c r="E12" s="229"/>
      <c r="F12" s="229"/>
      <c r="G12" s="196"/>
      <c r="H12" s="229"/>
      <c r="I12" s="196"/>
      <c r="J12" s="229"/>
      <c r="K12" s="196"/>
      <c r="L12" s="229"/>
      <c r="M12" s="196"/>
      <c r="N12" s="229" t="s">
        <v>151</v>
      </c>
      <c r="O12" s="229">
        <v>2</v>
      </c>
      <c r="P12" s="229">
        <f>Ответы_учащихся!X21+Ответы_учащихся!Y22</f>
        <v>36</v>
      </c>
      <c r="Q12" s="196">
        <f>P12/O12/Ответы_учащихся!$F$6</f>
        <v>0.66666666666666663</v>
      </c>
      <c r="R12" s="229">
        <f>Ответы_учащихся!X22</f>
        <v>5</v>
      </c>
      <c r="S12" s="196">
        <f>R12/O12/Ответы_учащихся!$F$6</f>
        <v>9.2592592592592587E-2</v>
      </c>
      <c r="T12" s="229">
        <f>Ответы_учащихся!X23+Ответы_учащихся!Y23</f>
        <v>3</v>
      </c>
      <c r="U12" s="196">
        <f>T12/O12/Ответы_учащихся!$F$6</f>
        <v>5.5555555555555552E-2</v>
      </c>
      <c r="V12" s="229">
        <f>Ответы_учащихся!X24+Ответы_учащихся!Y24</f>
        <v>6</v>
      </c>
      <c r="W12" s="196">
        <f>V12/O12/Ответы_учащихся!$F$6</f>
        <v>0.1111111111111111</v>
      </c>
      <c r="X12" s="191"/>
      <c r="Y12" s="191"/>
    </row>
    <row r="13" spans="2:25">
      <c r="Y13" s="191"/>
    </row>
  </sheetData>
  <sheetProtection password="C621" sheet="1" objects="1" scenarios="1" selectLockedCells="1" selectUnlockedCells="1"/>
  <mergeCells count="17">
    <mergeCell ref="N5:N6"/>
    <mergeCell ref="P5:Q5"/>
    <mergeCell ref="R5:S5"/>
    <mergeCell ref="T5:U5"/>
    <mergeCell ref="V5:W5"/>
    <mergeCell ref="O5:O6"/>
    <mergeCell ref="B2:L2"/>
    <mergeCell ref="C3:G3"/>
    <mergeCell ref="H3:I3"/>
    <mergeCell ref="F5:G5"/>
    <mergeCell ref="H5:I5"/>
    <mergeCell ref="J5:K5"/>
    <mergeCell ref="B5:B6"/>
    <mergeCell ref="C5:C6"/>
    <mergeCell ref="L5:M5"/>
    <mergeCell ref="D5:D6"/>
    <mergeCell ref="E5:E6"/>
  </mergeCells>
  <pageMargins left="0.7" right="0.7" top="0.75" bottom="0.75" header="0.3" footer="0.3"/>
  <pageSetup paperSize="9" scale="66" fitToHeight="0" orientation="landscape" r:id="rId1"/>
  <headerFooter>
    <oddHeader>&amp;CКГБУ "Региональный центр оценки качества образования"</oddHeader>
  </headerFooter>
  <drawing r:id="rId2"/>
</worksheet>
</file>

<file path=xl/worksheets/sheet8.xml><?xml version="1.0" encoding="utf-8"?>
<worksheet xmlns="http://schemas.openxmlformats.org/spreadsheetml/2006/main" xmlns:r="http://schemas.openxmlformats.org/officeDocument/2006/relationships">
  <sheetPr>
    <tabColor rgb="FFFF0000"/>
    <pageSetUpPr fitToPage="1"/>
  </sheetPr>
  <dimension ref="B2:N3"/>
  <sheetViews>
    <sheetView view="pageLayout" topLeftCell="A46" workbookViewId="0">
      <selection activeCell="B2" sqref="B2:N2"/>
    </sheetView>
  </sheetViews>
  <sheetFormatPr defaultRowHeight="12.75"/>
  <cols>
    <col min="1" max="1" width="3.28515625" customWidth="1"/>
  </cols>
  <sheetData>
    <row r="2" spans="2:14" ht="23.25" customHeight="1">
      <c r="B2" s="396" t="str">
        <f>Анализ_содержание!B2</f>
        <v>Результаты выполнения итоговой работы по математике (3 класс, 2013/2014 учебный год)</v>
      </c>
      <c r="C2" s="396"/>
      <c r="D2" s="396"/>
      <c r="E2" s="396"/>
      <c r="F2" s="396"/>
      <c r="G2" s="396"/>
      <c r="H2" s="396"/>
      <c r="I2" s="396"/>
      <c r="J2" s="396"/>
      <c r="K2" s="396"/>
      <c r="L2" s="396"/>
      <c r="M2" s="396"/>
      <c r="N2" s="396"/>
    </row>
    <row r="3" spans="2:14" ht="15.75">
      <c r="B3" s="173" t="s">
        <v>40</v>
      </c>
      <c r="C3" s="386" t="str">
        <f>'СПИСОК КЛАССА'!E3</f>
        <v>МБОУ СОШ УИОП №80 г. Хабаровск Хабаровский край</v>
      </c>
      <c r="D3" s="386"/>
      <c r="E3" s="386"/>
      <c r="F3" s="386"/>
      <c r="G3" s="386"/>
      <c r="H3" s="387" t="s">
        <v>1</v>
      </c>
      <c r="I3" s="387"/>
      <c r="J3" s="174" t="str">
        <f>'СПИСОК КЛАССА'!I1</f>
        <v>0304</v>
      </c>
      <c r="K3" s="175"/>
      <c r="L3" s="175"/>
    </row>
  </sheetData>
  <sheetProtection password="C621" sheet="1" objects="1" scenarios="1" selectLockedCells="1" selectUnlockedCells="1"/>
  <mergeCells count="3">
    <mergeCell ref="C3:G3"/>
    <mergeCell ref="H3:I3"/>
    <mergeCell ref="B2:N2"/>
  </mergeCells>
  <pageMargins left="0.7" right="0.7" top="0.75" bottom="0.75" header="0.3" footer="0.3"/>
  <pageSetup paperSize="9" fitToHeight="0" orientation="landscape" r:id="rId1"/>
  <headerFooter>
    <oddHeader>&amp;CКГБУ "Региональный центр оценки качества образования"</oddHeader>
  </headerFooter>
  <drawing r:id="rId2"/>
</worksheet>
</file>

<file path=xl/worksheets/sheet9.xml><?xml version="1.0" encoding="utf-8"?>
<worksheet xmlns="http://schemas.openxmlformats.org/spreadsheetml/2006/main" xmlns:r="http://schemas.openxmlformats.org/officeDocument/2006/relationships">
  <dimension ref="A1:N54"/>
  <sheetViews>
    <sheetView topLeftCell="A10" workbookViewId="0">
      <selection activeCell="A17" sqref="A17"/>
    </sheetView>
  </sheetViews>
  <sheetFormatPr defaultRowHeight="12.75"/>
  <cols>
    <col min="1" max="1" width="46.28515625" customWidth="1"/>
    <col min="2" max="2" width="18.140625" style="140" customWidth="1"/>
    <col min="3" max="5" width="5" style="140" customWidth="1"/>
  </cols>
  <sheetData>
    <row r="1" spans="1:14" ht="25.5">
      <c r="A1" s="139" t="s">
        <v>38</v>
      </c>
      <c r="B1" s="141">
        <v>0</v>
      </c>
      <c r="C1" s="141">
        <v>1</v>
      </c>
      <c r="D1" s="141" t="s">
        <v>36</v>
      </c>
      <c r="E1" s="141"/>
    </row>
    <row r="2" spans="1:14">
      <c r="B2" s="141"/>
      <c r="C2" s="141"/>
      <c r="D2" s="141"/>
      <c r="E2" s="141"/>
    </row>
    <row r="3" spans="1:14" ht="25.5">
      <c r="A3" s="139" t="s">
        <v>39</v>
      </c>
      <c r="B3" s="141">
        <v>0</v>
      </c>
      <c r="C3" s="141">
        <v>1</v>
      </c>
      <c r="D3" s="141">
        <v>2</v>
      </c>
      <c r="E3" s="141" t="s">
        <v>36</v>
      </c>
    </row>
    <row r="5" spans="1:14">
      <c r="A5" s="184" t="s">
        <v>54</v>
      </c>
    </row>
    <row r="6" spans="1:14">
      <c r="A6" t="s">
        <v>50</v>
      </c>
      <c r="B6" s="237" t="s">
        <v>92</v>
      </c>
    </row>
    <row r="7" spans="1:14">
      <c r="A7" t="s">
        <v>75</v>
      </c>
      <c r="B7" s="237" t="s">
        <v>100</v>
      </c>
    </row>
    <row r="8" spans="1:14">
      <c r="A8" t="s">
        <v>76</v>
      </c>
      <c r="B8" s="237" t="s">
        <v>110</v>
      </c>
    </row>
    <row r="9" spans="1:14">
      <c r="A9" t="s">
        <v>77</v>
      </c>
    </row>
    <row r="10" spans="1:14">
      <c r="A10" t="s">
        <v>51</v>
      </c>
    </row>
    <row r="11" spans="1:14">
      <c r="I11" s="408"/>
      <c r="J11" s="408"/>
      <c r="K11" s="408"/>
      <c r="L11" s="408"/>
      <c r="M11" s="408"/>
      <c r="N11" s="408"/>
    </row>
    <row r="12" spans="1:14">
      <c r="A12" s="184" t="s">
        <v>60</v>
      </c>
      <c r="B12" s="199"/>
      <c r="C12" s="199"/>
      <c r="D12" s="199"/>
      <c r="E12" s="199"/>
      <c r="F12" s="200"/>
      <c r="G12" s="200"/>
      <c r="H12" s="200"/>
      <c r="I12" s="185"/>
      <c r="J12" s="185"/>
      <c r="K12" s="185"/>
      <c r="L12" s="185"/>
      <c r="M12" s="185"/>
      <c r="N12" s="185"/>
    </row>
    <row r="13" spans="1:14" ht="38.25">
      <c r="A13" s="139" t="s">
        <v>61</v>
      </c>
      <c r="B13" s="201"/>
      <c r="C13" s="199"/>
      <c r="D13" s="199"/>
      <c r="E13" s="199"/>
      <c r="F13" s="200"/>
      <c r="G13" s="200"/>
      <c r="H13" s="200"/>
      <c r="I13" s="185"/>
      <c r="J13" s="185"/>
      <c r="K13" s="185"/>
      <c r="L13" s="185"/>
      <c r="M13" s="185"/>
      <c r="N13" s="185"/>
    </row>
    <row r="14" spans="1:14">
      <c r="A14" s="139" t="s">
        <v>56</v>
      </c>
      <c r="B14" s="201"/>
      <c r="C14" s="199"/>
      <c r="D14" s="199"/>
      <c r="E14" s="199"/>
      <c r="F14" s="200"/>
      <c r="G14" s="200"/>
      <c r="H14" s="200"/>
      <c r="I14" s="185"/>
      <c r="J14" s="185"/>
      <c r="K14" s="185"/>
      <c r="L14" s="185"/>
      <c r="M14" s="185"/>
      <c r="N14" s="185"/>
    </row>
    <row r="15" spans="1:14">
      <c r="A15" t="s">
        <v>57</v>
      </c>
      <c r="B15" s="201"/>
      <c r="C15" s="199"/>
      <c r="D15" s="199"/>
      <c r="E15" s="199"/>
      <c r="F15" s="200"/>
      <c r="G15" s="200"/>
      <c r="H15" s="200"/>
      <c r="I15" s="185"/>
      <c r="J15" s="185"/>
      <c r="K15" s="185"/>
      <c r="L15" s="185"/>
      <c r="M15" s="185"/>
      <c r="N15" s="185"/>
    </row>
    <row r="16" spans="1:14">
      <c r="A16" t="s">
        <v>58</v>
      </c>
      <c r="B16" s="201"/>
      <c r="C16" s="199"/>
      <c r="D16" s="199"/>
      <c r="E16" s="199"/>
      <c r="F16" s="200"/>
      <c r="G16" s="200"/>
      <c r="H16" s="200"/>
      <c r="I16" s="185"/>
      <c r="J16" s="185"/>
      <c r="K16" s="185"/>
      <c r="L16" s="185"/>
      <c r="M16" s="185"/>
      <c r="N16" s="185"/>
    </row>
    <row r="17" spans="1:14">
      <c r="A17" t="s">
        <v>59</v>
      </c>
      <c r="B17" s="201"/>
      <c r="C17" s="199"/>
      <c r="D17" s="199"/>
      <c r="E17" s="199"/>
      <c r="F17" s="200"/>
      <c r="G17" s="200"/>
      <c r="H17" s="200"/>
      <c r="I17" s="185"/>
      <c r="J17" s="185"/>
      <c r="K17" s="185"/>
      <c r="L17" s="185"/>
      <c r="M17" s="185"/>
      <c r="N17" s="185"/>
    </row>
    <row r="18" spans="1:14">
      <c r="B18" s="201"/>
      <c r="C18" s="199"/>
      <c r="D18" s="199"/>
      <c r="E18" s="199"/>
      <c r="F18" s="200"/>
      <c r="G18" s="200"/>
      <c r="H18" s="200"/>
    </row>
    <row r="19" spans="1:14">
      <c r="A19" s="184" t="s">
        <v>175</v>
      </c>
      <c r="B19" s="201"/>
      <c r="C19" s="199"/>
      <c r="D19" s="199"/>
      <c r="E19" s="199"/>
      <c r="F19" s="200"/>
      <c r="G19" s="200"/>
      <c r="H19" s="200"/>
    </row>
    <row r="20" spans="1:14">
      <c r="A20" s="184" t="s">
        <v>176</v>
      </c>
      <c r="B20" s="201"/>
      <c r="C20" s="199"/>
      <c r="D20" s="199"/>
      <c r="E20" s="199"/>
      <c r="F20" s="200"/>
      <c r="G20" s="200"/>
      <c r="H20" s="200"/>
    </row>
    <row r="21" spans="1:14">
      <c r="A21" s="239" t="s">
        <v>168</v>
      </c>
      <c r="B21" s="201"/>
      <c r="C21" s="199"/>
      <c r="D21" s="199"/>
      <c r="E21" s="199"/>
      <c r="F21" s="200"/>
      <c r="G21" s="200"/>
      <c r="H21" s="200"/>
    </row>
    <row r="22" spans="1:14">
      <c r="A22" s="239" t="s">
        <v>171</v>
      </c>
      <c r="B22" s="201"/>
      <c r="C22" s="199"/>
      <c r="D22" s="199"/>
      <c r="E22" s="199"/>
      <c r="F22" s="200"/>
      <c r="G22" s="200"/>
      <c r="H22" s="200"/>
    </row>
    <row r="23" spans="1:14">
      <c r="A23" s="239" t="s">
        <v>169</v>
      </c>
      <c r="B23" s="201"/>
      <c r="C23" s="199"/>
      <c r="D23" s="199"/>
      <c r="E23" s="199"/>
      <c r="F23" s="199"/>
      <c r="G23" s="200"/>
      <c r="H23" s="200"/>
    </row>
    <row r="24" spans="1:14">
      <c r="A24" s="239" t="s">
        <v>172</v>
      </c>
      <c r="B24" s="201"/>
      <c r="C24" s="199"/>
      <c r="D24" s="199"/>
      <c r="E24" s="199"/>
      <c r="F24" s="200"/>
      <c r="G24" s="200"/>
      <c r="H24" s="200"/>
    </row>
    <row r="25" spans="1:14">
      <c r="A25" s="239" t="s">
        <v>177</v>
      </c>
      <c r="B25" s="201"/>
      <c r="C25" s="199"/>
      <c r="D25" s="199"/>
      <c r="E25" s="199"/>
      <c r="F25" s="200"/>
      <c r="G25" s="200"/>
      <c r="H25" s="200"/>
    </row>
    <row r="26" spans="1:14">
      <c r="A26" s="239" t="s">
        <v>170</v>
      </c>
      <c r="B26" s="201"/>
      <c r="C26" s="199"/>
      <c r="D26" s="199"/>
      <c r="E26" s="199"/>
      <c r="F26" s="200"/>
      <c r="G26" s="200"/>
      <c r="H26" s="200"/>
    </row>
    <row r="27" spans="1:14">
      <c r="A27" s="239" t="s">
        <v>173</v>
      </c>
      <c r="B27" s="201"/>
      <c r="C27" s="199"/>
      <c r="D27" s="199"/>
      <c r="E27" s="199"/>
      <c r="F27" s="200"/>
      <c r="G27" s="200"/>
      <c r="H27" s="200"/>
    </row>
    <row r="28" spans="1:14">
      <c r="A28" s="239" t="s">
        <v>174</v>
      </c>
      <c r="B28" s="201"/>
      <c r="C28" s="199"/>
      <c r="D28" s="199"/>
      <c r="E28" s="199"/>
      <c r="F28" s="200"/>
      <c r="G28" s="200"/>
      <c r="H28" s="200"/>
    </row>
    <row r="29" spans="1:14">
      <c r="A29" s="266" t="s">
        <v>178</v>
      </c>
      <c r="B29" s="201"/>
      <c r="C29" s="199"/>
      <c r="D29" s="199"/>
      <c r="E29" s="199"/>
      <c r="F29" s="200"/>
      <c r="G29" s="200"/>
      <c r="H29" s="200"/>
    </row>
    <row r="30" spans="1:14">
      <c r="A30" s="239" t="s">
        <v>179</v>
      </c>
      <c r="B30" s="201"/>
      <c r="C30" s="199"/>
      <c r="D30" s="199"/>
      <c r="E30" s="199"/>
      <c r="F30" s="200"/>
      <c r="G30" s="200"/>
      <c r="H30" s="200"/>
    </row>
    <row r="31" spans="1:14">
      <c r="A31" s="239" t="s">
        <v>180</v>
      </c>
      <c r="B31" s="201"/>
      <c r="C31" s="199"/>
      <c r="D31" s="199"/>
      <c r="E31" s="199"/>
      <c r="F31" s="200"/>
      <c r="G31" s="200"/>
      <c r="H31" s="200"/>
    </row>
    <row r="32" spans="1:14">
      <c r="A32" s="239" t="s">
        <v>181</v>
      </c>
      <c r="B32" s="201"/>
      <c r="C32" s="199"/>
      <c r="D32" s="199"/>
      <c r="E32" s="199"/>
      <c r="F32" s="200"/>
      <c r="G32" s="200"/>
      <c r="H32" s="200"/>
    </row>
    <row r="33" spans="1:8">
      <c r="A33" s="239" t="s">
        <v>182</v>
      </c>
      <c r="B33" s="201"/>
      <c r="C33" s="199"/>
      <c r="D33" s="199"/>
      <c r="E33" s="199"/>
      <c r="F33" s="200"/>
      <c r="G33" s="200"/>
      <c r="H33" s="200"/>
    </row>
    <row r="34" spans="1:8">
      <c r="A34" s="239" t="s">
        <v>183</v>
      </c>
      <c r="B34" s="201"/>
      <c r="C34" s="199"/>
      <c r="D34" s="199"/>
      <c r="E34" s="199"/>
      <c r="F34" s="200"/>
      <c r="G34" s="200"/>
      <c r="H34" s="200"/>
    </row>
    <row r="35" spans="1:8">
      <c r="A35" s="239" t="s">
        <v>184</v>
      </c>
      <c r="B35" s="201"/>
      <c r="C35" s="199"/>
      <c r="D35" s="199"/>
      <c r="E35" s="199"/>
      <c r="F35" s="200"/>
      <c r="G35" s="200"/>
      <c r="H35" s="200"/>
    </row>
    <row r="36" spans="1:8">
      <c r="B36" s="201"/>
      <c r="C36" s="199"/>
      <c r="D36" s="199"/>
      <c r="E36" s="199"/>
      <c r="F36" s="200"/>
      <c r="G36" s="200"/>
      <c r="H36" s="200"/>
    </row>
    <row r="37" spans="1:8">
      <c r="B37" s="201"/>
      <c r="C37" s="199"/>
      <c r="D37" s="199"/>
      <c r="E37" s="199"/>
      <c r="F37" s="200"/>
      <c r="G37" s="200"/>
      <c r="H37" s="200"/>
    </row>
    <row r="38" spans="1:8">
      <c r="B38" s="201"/>
      <c r="C38" s="199"/>
      <c r="D38" s="199"/>
      <c r="E38" s="199"/>
      <c r="F38" s="200"/>
      <c r="G38" s="200"/>
      <c r="H38" s="200"/>
    </row>
    <row r="39" spans="1:8">
      <c r="B39" s="201"/>
      <c r="C39" s="199"/>
      <c r="D39" s="199"/>
      <c r="E39" s="199"/>
      <c r="F39" s="200"/>
      <c r="G39" s="200"/>
      <c r="H39" s="200"/>
    </row>
    <row r="40" spans="1:8">
      <c r="B40" s="201"/>
      <c r="C40" s="199"/>
      <c r="D40" s="199"/>
      <c r="E40" s="199"/>
      <c r="F40" s="200"/>
      <c r="G40" s="200"/>
      <c r="H40" s="200"/>
    </row>
    <row r="41" spans="1:8">
      <c r="B41" s="201"/>
      <c r="C41" s="199"/>
      <c r="D41" s="199"/>
      <c r="E41" s="199"/>
      <c r="F41" s="200"/>
      <c r="G41" s="200"/>
      <c r="H41" s="200"/>
    </row>
    <row r="42" spans="1:8">
      <c r="B42" s="201"/>
      <c r="C42" s="199"/>
      <c r="D42" s="199"/>
      <c r="E42" s="199"/>
      <c r="F42" s="200"/>
      <c r="G42" s="200"/>
      <c r="H42" s="200"/>
    </row>
    <row r="43" spans="1:8">
      <c r="B43" s="201"/>
      <c r="C43" s="199"/>
      <c r="D43" s="199"/>
      <c r="E43" s="199"/>
      <c r="F43" s="200"/>
      <c r="G43" s="200"/>
      <c r="H43" s="200"/>
    </row>
    <row r="44" spans="1:8">
      <c r="B44" s="201"/>
      <c r="C44" s="199"/>
      <c r="D44" s="199"/>
      <c r="E44" s="199"/>
      <c r="F44" s="200"/>
      <c r="G44" s="200"/>
      <c r="H44" s="200"/>
    </row>
    <row r="45" spans="1:8">
      <c r="B45" s="201"/>
      <c r="C45" s="199"/>
      <c r="D45" s="199"/>
      <c r="E45" s="199"/>
      <c r="F45" s="200"/>
      <c r="G45" s="200"/>
      <c r="H45" s="200"/>
    </row>
    <row r="46" spans="1:8">
      <c r="B46" s="201"/>
      <c r="C46" s="199"/>
      <c r="D46" s="199"/>
      <c r="E46" s="199"/>
      <c r="F46" s="200"/>
      <c r="G46" s="200"/>
      <c r="H46" s="200"/>
    </row>
    <row r="47" spans="1:8">
      <c r="B47" s="201"/>
      <c r="C47" s="199"/>
      <c r="D47" s="199"/>
      <c r="E47" s="199"/>
      <c r="F47" s="200"/>
      <c r="G47" s="200"/>
      <c r="H47" s="200"/>
    </row>
    <row r="48" spans="1:8">
      <c r="B48" s="201"/>
      <c r="C48" s="199"/>
      <c r="D48" s="199"/>
      <c r="E48" s="199"/>
      <c r="F48" s="200"/>
      <c r="G48" s="200"/>
      <c r="H48" s="200"/>
    </row>
    <row r="49" spans="2:8">
      <c r="B49" s="201"/>
      <c r="C49" s="199"/>
      <c r="D49" s="199"/>
      <c r="E49" s="199"/>
      <c r="F49" s="200"/>
      <c r="G49" s="200"/>
      <c r="H49" s="200"/>
    </row>
    <row r="50" spans="2:8">
      <c r="B50" s="201"/>
      <c r="C50" s="199"/>
      <c r="D50" s="199"/>
      <c r="E50" s="199"/>
      <c r="F50" s="200"/>
      <c r="G50" s="200"/>
      <c r="H50" s="200"/>
    </row>
    <row r="51" spans="2:8">
      <c r="B51" s="201"/>
      <c r="C51" s="199"/>
      <c r="D51" s="199"/>
      <c r="E51" s="199"/>
      <c r="F51" s="200"/>
      <c r="G51" s="200"/>
      <c r="H51" s="200"/>
    </row>
    <row r="52" spans="2:8">
      <c r="B52" s="201"/>
      <c r="C52" s="199"/>
      <c r="D52" s="199"/>
      <c r="E52" s="199"/>
      <c r="F52" s="200"/>
      <c r="G52" s="200"/>
      <c r="H52" s="200"/>
    </row>
    <row r="53" spans="2:8">
      <c r="B53" s="201"/>
      <c r="C53" s="199"/>
      <c r="D53" s="199"/>
      <c r="E53" s="199"/>
      <c r="F53" s="200"/>
      <c r="G53" s="200"/>
      <c r="H53" s="200"/>
    </row>
    <row r="54" spans="2:8">
      <c r="B54" s="201"/>
      <c r="C54" s="199"/>
      <c r="D54" s="199"/>
      <c r="E54" s="199"/>
      <c r="F54" s="200"/>
      <c r="G54" s="200"/>
      <c r="H54" s="200"/>
    </row>
  </sheetData>
  <mergeCells count="2">
    <mergeCell ref="I11:K11"/>
    <mergeCell ref="L11:N1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vt:i4>
      </vt:variant>
    </vt:vector>
  </HeadingPairs>
  <TitlesOfParts>
    <vt:vector size="15" baseType="lpstr">
      <vt:lpstr>СПИСОК КЛАССА</vt:lpstr>
      <vt:lpstr>АНКЕТА УЧИТЕЛЯ</vt:lpstr>
      <vt:lpstr>Ответы_учащихся</vt:lpstr>
      <vt:lpstr>План</vt:lpstr>
      <vt:lpstr>Результаты</vt:lpstr>
      <vt:lpstr>Сравнение_части</vt:lpstr>
      <vt:lpstr>Анализ_содержание</vt:lpstr>
      <vt:lpstr>Анализ_задания</vt:lpstr>
      <vt:lpstr>Рабочий</vt:lpstr>
      <vt:lpstr>Диаграмма_рез</vt:lpstr>
      <vt:lpstr>Диаграмма_задания</vt:lpstr>
      <vt:lpstr>Анализ_ученик</vt:lpstr>
      <vt:lpstr>Диаграмма_сравнение</vt:lpstr>
      <vt:lpstr>Лист1</vt:lpstr>
      <vt:lpstr>Ответы_учащихся!Область_печати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Анастасия Мендель</dc:creator>
  <cp:lastModifiedBy>zauch_junior</cp:lastModifiedBy>
  <cp:lastPrinted>2014-04-08T01:16:37Z</cp:lastPrinted>
  <dcterms:created xsi:type="dcterms:W3CDTF">2014-04-01T23:00:43Z</dcterms:created>
  <dcterms:modified xsi:type="dcterms:W3CDTF">2015-12-17T23:53:32Z</dcterms:modified>
</cp:coreProperties>
</file>