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480" yWindow="885" windowWidth="17400" windowHeight="9195" tabRatio="913"/>
  </bookViews>
  <sheets>
    <sheet name="СПИСОК КЛАССА" sheetId="1" r:id="rId1"/>
    <sheet name="АНКЕТА УЧИТЕЛЯ" sheetId="15" r:id="rId2"/>
    <sheet name="Ввод_данных" sheetId="18" r:id="rId3"/>
    <sheet name="Ответы_учащихся" sheetId="3" r:id="rId4"/>
    <sheet name="КЛЮЧИ" sheetId="19" r:id="rId5"/>
    <sheet name="Общий свод" sheetId="21" state="hidden" r:id="rId6"/>
    <sheet name="Результаты_итог" sheetId="22" state="hidden" r:id="rId7"/>
    <sheet name="Распределение_участников" sheetId="20" state="hidden" r:id="rId8"/>
    <sheet name="Размах_балла" sheetId="24" state="hidden" r:id="rId9"/>
    <sheet name="Результаты" sheetId="7" r:id="rId10"/>
    <sheet name="План" sheetId="5" r:id="rId11"/>
    <sheet name="Сравнение_умения" sheetId="28" r:id="rId12"/>
    <sheet name="Анализ_умения" sheetId="27" r:id="rId13"/>
    <sheet name="Анализ_задания" sheetId="10" r:id="rId14"/>
    <sheet name="Анализ_ученик" sheetId="17" r:id="rId15"/>
    <sheet name="Рабочий" sheetId="4" state="hidden" r:id="rId16"/>
    <sheet name="Диаграмма_рез" sheetId="8" state="hidden" r:id="rId17"/>
    <sheet name="Диаграмма_умения" sheetId="29" state="hidden" r:id="rId18"/>
    <sheet name="Диаграмма_задания" sheetId="14" state="hidden" r:id="rId19"/>
    <sheet name="Диаграмма_распределение" sheetId="23" state="hidden" r:id="rId20"/>
  </sheets>
  <definedNames>
    <definedName name="Z_BFE542F4_8A0C_4C42_A5CA_C7B0ACF2717E_.wvu.Cols" localSheetId="2" hidden="1">Ввод_данных!$A:$B,Ввод_данных!$E:$E</definedName>
    <definedName name="Z_BFE542F4_8A0C_4C42_A5CA_C7B0ACF2717E_.wvu.Cols" localSheetId="3" hidden="1">Ответы_учащихся!$A:$B,Ответы_учащихся!$E:$E</definedName>
    <definedName name="Z_BFE542F4_8A0C_4C42_A5CA_C7B0ACF2717E_.wvu.Cols" localSheetId="0" hidden="1">'СПИСОК КЛАССА'!#REF!,'СПИСОК КЛАССА'!$M:$M</definedName>
    <definedName name="Z_BFE542F4_8A0C_4C42_A5CA_C7B0ACF2717E_.wvu.Rows" localSheetId="1" hidden="1">'АНКЕТА УЧИТЕЛЯ'!$52:$65</definedName>
    <definedName name="Z_BFE542F4_8A0C_4C42_A5CA_C7B0ACF2717E_.wvu.Rows" localSheetId="2" hidden="1">Ввод_данных!$21:$24</definedName>
    <definedName name="Z_BFE542F4_8A0C_4C42_A5CA_C7B0ACF2717E_.wvu.Rows" localSheetId="3" hidden="1">Ответы_учащихся!$21:$24</definedName>
    <definedName name="Z_BFE542F4_8A0C_4C42_A5CA_C7B0ACF2717E_.wvu.Rows" localSheetId="0" hidden="1">'СПИСОК КЛАССА'!$5:$5</definedName>
    <definedName name="базовый">OFFSET(Диаграмма_распределение!$G$3,1,0,Диаграмма_распределение!$A$1,1)</definedName>
    <definedName name="высокий">OFFSET(Диаграмма_распределение!$K$3,1,0,Диаграмма_распределение!$A$1,1)</definedName>
    <definedName name="гр1">OFFSET(Диаграмма_умения!$B$2,1,0,Диаграмма_умения!$A$1,1)</definedName>
    <definedName name="гр1_доп">OFFSET(Диаграмма_умения!$C$2,1,0,Диаграмма_умения!$A$1,1)</definedName>
    <definedName name="гр2">OFFSET(Диаграмма_умения!$D$2,1,0,Диаграмма_умения!$A$1,1)</definedName>
    <definedName name="гр2_доп">OFFSET(Диаграмма_умения!$E$2,1,0,Диаграмма_умения!$A$1,1)</definedName>
    <definedName name="гр3">OFFSET(Диаграмма_умения!$F$2,1,0,Диаграмма_умения!$A$1,1)</definedName>
    <definedName name="гр3_доп">OFFSET(Диаграмма_умения!$G$2,1,0,Диаграмма_умения!$A$1,1)</definedName>
    <definedName name="Код">OFFSET('Общий свод'!$C$6,1,0,'Общий свод'!$A$2,1)</definedName>
    <definedName name="лин_33">OFFSET(Диаграмма_умения!$H$2,1,0,Диаграмма_умения!$A$1,1)</definedName>
    <definedName name="лин_66">OFFSET(Диаграмма_умения!$I$2,1,0,Диаграмма_умения!$A$1,1)</definedName>
    <definedName name="макс">OFFSET('Общий свод'!$AU$6,1,0,'Общий свод'!$A$2,1)</definedName>
    <definedName name="мин">OFFSET('Общий свод'!$AS$6,1,0,'Общий свод'!$A$2,1)</definedName>
    <definedName name="низкий">OFFSET(Диаграмма_распределение!$C$3,1,0,Диаграмма_распределение!$A$1,1)</definedName>
    <definedName name="повышенный">OFFSET(Диаграмма_распределение!$I$3,1,0,Диаграмма_распределение!$A$1,1)</definedName>
    <definedName name="пониженный">OFFSET(Диаграмма_распределение!$E$3,1,0,Диаграмма_распределение!$A$1,1)</definedName>
    <definedName name="ср_усп">OFFSET('Общий свод'!$L$7,1,0,'Общий свод'!$A$2,1)</definedName>
    <definedName name="успешность">OFFSET('Общий свод'!$J$6,1,0,'Общий свод'!$A$2,1)</definedName>
    <definedName name="Ученик">OFFSET(Диаграмма_умения!$A$2,1,0,Диаграмма_умения!$A$1,1)</definedName>
  </definedNames>
  <calcPr calcId="125725"/>
</workbook>
</file>

<file path=xl/calcChain.xml><?xml version="1.0" encoding="utf-8"?>
<calcChain xmlns="http://schemas.openxmlformats.org/spreadsheetml/2006/main">
  <c r="N8" i="21"/>
  <c r="AM8"/>
  <c r="AM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7"/>
  <c r="BL24" i="3" l="1"/>
  <c r="BM24"/>
  <c r="BN24"/>
  <c r="BO24"/>
  <c r="BP24"/>
  <c r="BQ24"/>
  <c r="BR24"/>
  <c r="J3" i="28" l="1"/>
  <c r="J3" i="27" l="1"/>
  <c r="C3"/>
  <c r="Q1" i="1" l="1"/>
  <c r="D6" i="21" l="1"/>
  <c r="E6"/>
  <c r="F6"/>
  <c r="H6"/>
  <c r="C4"/>
  <c r="A2"/>
  <c r="BU7" i="3" s="1"/>
  <c r="BV23"/>
  <c r="BV22"/>
  <c r="B7" i="23" l="1"/>
  <c r="C7" s="1"/>
  <c r="D7"/>
  <c r="E7" s="1"/>
  <c r="F7"/>
  <c r="G7" s="1"/>
  <c r="H7"/>
  <c r="I7" s="1"/>
  <c r="B8"/>
  <c r="C8" s="1"/>
  <c r="D8"/>
  <c r="E8" s="1"/>
  <c r="F8"/>
  <c r="G8" s="1"/>
  <c r="H8"/>
  <c r="I8" s="1"/>
  <c r="B9"/>
  <c r="C9" s="1"/>
  <c r="D9"/>
  <c r="E9" s="1"/>
  <c r="F9"/>
  <c r="G9" s="1"/>
  <c r="H9"/>
  <c r="I9" s="1"/>
  <c r="B10"/>
  <c r="C10" s="1"/>
  <c r="D10"/>
  <c r="E10" s="1"/>
  <c r="F10"/>
  <c r="G10" s="1"/>
  <c r="H10"/>
  <c r="I10" s="1"/>
  <c r="B11"/>
  <c r="C11" s="1"/>
  <c r="D11"/>
  <c r="E11" s="1"/>
  <c r="F11"/>
  <c r="G11" s="1"/>
  <c r="H11"/>
  <c r="I11" s="1"/>
  <c r="B12"/>
  <c r="C12" s="1"/>
  <c r="D12"/>
  <c r="E12" s="1"/>
  <c r="F12"/>
  <c r="G12" s="1"/>
  <c r="H12"/>
  <c r="I12" s="1"/>
  <c r="B13"/>
  <c r="C13" s="1"/>
  <c r="D13"/>
  <c r="E13" s="1"/>
  <c r="F13"/>
  <c r="G13" s="1"/>
  <c r="H13"/>
  <c r="I13" s="1"/>
  <c r="B14"/>
  <c r="C14" s="1"/>
  <c r="D14"/>
  <c r="E14" s="1"/>
  <c r="F14"/>
  <c r="G14" s="1"/>
  <c r="H14"/>
  <c r="I14" s="1"/>
  <c r="B15"/>
  <c r="C15" s="1"/>
  <c r="D15"/>
  <c r="E15" s="1"/>
  <c r="F15"/>
  <c r="G15" s="1"/>
  <c r="H15"/>
  <c r="I15" s="1"/>
  <c r="B16"/>
  <c r="C16" s="1"/>
  <c r="D16"/>
  <c r="E16" s="1"/>
  <c r="F16"/>
  <c r="G16" s="1"/>
  <c r="H16"/>
  <c r="I16" s="1"/>
  <c r="B17"/>
  <c r="C17" s="1"/>
  <c r="D17"/>
  <c r="E17" s="1"/>
  <c r="F17"/>
  <c r="G17" s="1"/>
  <c r="H17"/>
  <c r="I17" s="1"/>
  <c r="B18"/>
  <c r="C18" s="1"/>
  <c r="D18"/>
  <c r="E18" s="1"/>
  <c r="F18"/>
  <c r="G18" s="1"/>
  <c r="H18"/>
  <c r="I18" s="1"/>
  <c r="B19"/>
  <c r="C19" s="1"/>
  <c r="D19"/>
  <c r="E19" s="1"/>
  <c r="F19"/>
  <c r="G19" s="1"/>
  <c r="H19"/>
  <c r="I19" s="1"/>
  <c r="B20"/>
  <c r="C20" s="1"/>
  <c r="D20"/>
  <c r="E20" s="1"/>
  <c r="F20"/>
  <c r="G20" s="1"/>
  <c r="H20"/>
  <c r="I20" s="1"/>
  <c r="B21"/>
  <c r="C21" s="1"/>
  <c r="D21"/>
  <c r="E21" s="1"/>
  <c r="F21"/>
  <c r="G21" s="1"/>
  <c r="H21"/>
  <c r="I21" s="1"/>
  <c r="B22"/>
  <c r="C22" s="1"/>
  <c r="D22"/>
  <c r="E22" s="1"/>
  <c r="F22"/>
  <c r="G22" s="1"/>
  <c r="H22"/>
  <c r="I22" s="1"/>
  <c r="B23"/>
  <c r="C23" s="1"/>
  <c r="D23"/>
  <c r="E23" s="1"/>
  <c r="F23"/>
  <c r="G23" s="1"/>
  <c r="H23"/>
  <c r="I23" s="1"/>
  <c r="B24"/>
  <c r="C24" s="1"/>
  <c r="D24"/>
  <c r="E24" s="1"/>
  <c r="F24"/>
  <c r="G24" s="1"/>
  <c r="H24"/>
  <c r="I24" s="1"/>
  <c r="B25"/>
  <c r="C25" s="1"/>
  <c r="D25"/>
  <c r="E25" s="1"/>
  <c r="F25"/>
  <c r="G25" s="1"/>
  <c r="H25"/>
  <c r="I25" s="1"/>
  <c r="B26"/>
  <c r="C26" s="1"/>
  <c r="D26"/>
  <c r="E26" s="1"/>
  <c r="F26"/>
  <c r="G26" s="1"/>
  <c r="H26"/>
  <c r="I26" s="1"/>
  <c r="B27"/>
  <c r="C27" s="1"/>
  <c r="D27"/>
  <c r="E27" s="1"/>
  <c r="F27"/>
  <c r="G27" s="1"/>
  <c r="H27"/>
  <c r="I27" s="1"/>
  <c r="B28"/>
  <c r="C28" s="1"/>
  <c r="D28"/>
  <c r="E28" s="1"/>
  <c r="F28"/>
  <c r="G28" s="1"/>
  <c r="H28"/>
  <c r="I28" s="1"/>
  <c r="B29"/>
  <c r="C29" s="1"/>
  <c r="D29"/>
  <c r="E29" s="1"/>
  <c r="F29"/>
  <c r="G29" s="1"/>
  <c r="H29"/>
  <c r="I29" s="1"/>
  <c r="B30"/>
  <c r="C30" s="1"/>
  <c r="D30"/>
  <c r="E30" s="1"/>
  <c r="F30"/>
  <c r="G30" s="1"/>
  <c r="H30"/>
  <c r="I30" s="1"/>
  <c r="B31"/>
  <c r="C31" s="1"/>
  <c r="D31"/>
  <c r="E31" s="1"/>
  <c r="F31"/>
  <c r="G31" s="1"/>
  <c r="H31"/>
  <c r="I31" s="1"/>
  <c r="B32"/>
  <c r="C32" s="1"/>
  <c r="D32"/>
  <c r="E32" s="1"/>
  <c r="F32"/>
  <c r="G32" s="1"/>
  <c r="H32"/>
  <c r="I32" s="1"/>
  <c r="B33"/>
  <c r="C33" s="1"/>
  <c r="D33"/>
  <c r="E33" s="1"/>
  <c r="F33"/>
  <c r="G33" s="1"/>
  <c r="H33"/>
  <c r="I33" s="1"/>
  <c r="B34"/>
  <c r="C34" s="1"/>
  <c r="D34"/>
  <c r="E34" s="1"/>
  <c r="F34"/>
  <c r="G34" s="1"/>
  <c r="H34"/>
  <c r="I34" s="1"/>
  <c r="B35"/>
  <c r="C35" s="1"/>
  <c r="D35"/>
  <c r="E35" s="1"/>
  <c r="F35"/>
  <c r="G35" s="1"/>
  <c r="H35"/>
  <c r="I35" s="1"/>
  <c r="B36"/>
  <c r="C36" s="1"/>
  <c r="D36"/>
  <c r="E36" s="1"/>
  <c r="F36"/>
  <c r="G36" s="1"/>
  <c r="H36"/>
  <c r="I36" s="1"/>
  <c r="B37"/>
  <c r="C37" s="1"/>
  <c r="D37"/>
  <c r="E37" s="1"/>
  <c r="F37"/>
  <c r="G37" s="1"/>
  <c r="H37"/>
  <c r="I37" s="1"/>
  <c r="B38"/>
  <c r="C38" s="1"/>
  <c r="D38"/>
  <c r="E38" s="1"/>
  <c r="F38"/>
  <c r="G38" s="1"/>
  <c r="H38"/>
  <c r="I38" s="1"/>
  <c r="B39"/>
  <c r="C39" s="1"/>
  <c r="D39"/>
  <c r="E39" s="1"/>
  <c r="F39"/>
  <c r="G39" s="1"/>
  <c r="H39"/>
  <c r="I39" s="1"/>
  <c r="B40"/>
  <c r="C40" s="1"/>
  <c r="D40"/>
  <c r="E40" s="1"/>
  <c r="F40"/>
  <c r="G40" s="1"/>
  <c r="H40"/>
  <c r="I40" s="1"/>
  <c r="B41"/>
  <c r="C41" s="1"/>
  <c r="D41"/>
  <c r="E41" s="1"/>
  <c r="F41"/>
  <c r="G41" s="1"/>
  <c r="H41"/>
  <c r="I41" s="1"/>
  <c r="B42"/>
  <c r="C42" s="1"/>
  <c r="D42"/>
  <c r="E42" s="1"/>
  <c r="F42"/>
  <c r="G42" s="1"/>
  <c r="H42"/>
  <c r="I42" s="1"/>
  <c r="B43"/>
  <c r="C43" s="1"/>
  <c r="D43"/>
  <c r="E43" s="1"/>
  <c r="F43"/>
  <c r="G43" s="1"/>
  <c r="H43"/>
  <c r="I43" s="1"/>
  <c r="B44"/>
  <c r="C44" s="1"/>
  <c r="D44"/>
  <c r="E44" s="1"/>
  <c r="F44"/>
  <c r="G44" s="1"/>
  <c r="H44"/>
  <c r="I44" s="1"/>
  <c r="B45"/>
  <c r="C45" s="1"/>
  <c r="D45"/>
  <c r="E45" s="1"/>
  <c r="F45"/>
  <c r="G45" s="1"/>
  <c r="H45"/>
  <c r="I45" s="1"/>
  <c r="B46"/>
  <c r="C46" s="1"/>
  <c r="D46"/>
  <c r="E46" s="1"/>
  <c r="F46"/>
  <c r="G46" s="1"/>
  <c r="H46"/>
  <c r="I46" s="1"/>
  <c r="B47"/>
  <c r="C47" s="1"/>
  <c r="D47"/>
  <c r="E47" s="1"/>
  <c r="F47"/>
  <c r="G47" s="1"/>
  <c r="H47"/>
  <c r="I47" s="1"/>
  <c r="B48"/>
  <c r="C48" s="1"/>
  <c r="D48"/>
  <c r="E48" s="1"/>
  <c r="F48"/>
  <c r="G48" s="1"/>
  <c r="H48"/>
  <c r="I48" s="1"/>
  <c r="B49"/>
  <c r="C49" s="1"/>
  <c r="D49"/>
  <c r="E49" s="1"/>
  <c r="F49"/>
  <c r="G49" s="1"/>
  <c r="H49"/>
  <c r="I49" s="1"/>
  <c r="B50"/>
  <c r="C50" s="1"/>
  <c r="D50"/>
  <c r="E50" s="1"/>
  <c r="F50"/>
  <c r="G50" s="1"/>
  <c r="H50"/>
  <c r="I50" s="1"/>
  <c r="B51"/>
  <c r="C51" s="1"/>
  <c r="D51"/>
  <c r="E51" s="1"/>
  <c r="F51"/>
  <c r="G51" s="1"/>
  <c r="H51"/>
  <c r="I51" s="1"/>
  <c r="B52"/>
  <c r="C52" s="1"/>
  <c r="D52"/>
  <c r="E52" s="1"/>
  <c r="F52"/>
  <c r="G52" s="1"/>
  <c r="H52"/>
  <c r="I52" s="1"/>
  <c r="B53"/>
  <c r="C53" s="1"/>
  <c r="D53"/>
  <c r="E53" s="1"/>
  <c r="F53"/>
  <c r="G53" s="1"/>
  <c r="H53"/>
  <c r="I53" s="1"/>
  <c r="B54"/>
  <c r="C54" s="1"/>
  <c r="D54"/>
  <c r="E54" s="1"/>
  <c r="F54"/>
  <c r="G54" s="1"/>
  <c r="H54"/>
  <c r="I54" s="1"/>
  <c r="B55"/>
  <c r="C55" s="1"/>
  <c r="D55"/>
  <c r="E55" s="1"/>
  <c r="F55"/>
  <c r="G55" s="1"/>
  <c r="H55"/>
  <c r="I55" s="1"/>
  <c r="B56"/>
  <c r="C56" s="1"/>
  <c r="D56"/>
  <c r="E56" s="1"/>
  <c r="F56"/>
  <c r="G56" s="1"/>
  <c r="H56"/>
  <c r="I56" s="1"/>
  <c r="B57"/>
  <c r="C57" s="1"/>
  <c r="D57"/>
  <c r="E57" s="1"/>
  <c r="F57"/>
  <c r="G57" s="1"/>
  <c r="H57"/>
  <c r="I57" s="1"/>
  <c r="B58"/>
  <c r="C58" s="1"/>
  <c r="D58"/>
  <c r="E58" s="1"/>
  <c r="F58"/>
  <c r="G58" s="1"/>
  <c r="H58"/>
  <c r="I58" s="1"/>
  <c r="B59"/>
  <c r="C59" s="1"/>
  <c r="D59"/>
  <c r="E59" s="1"/>
  <c r="F59"/>
  <c r="G59" s="1"/>
  <c r="H59"/>
  <c r="I59" s="1"/>
  <c r="B60"/>
  <c r="C60" s="1"/>
  <c r="D60"/>
  <c r="E60" s="1"/>
  <c r="F60"/>
  <c r="G60" s="1"/>
  <c r="H60"/>
  <c r="I60" s="1"/>
  <c r="B61"/>
  <c r="C61" s="1"/>
  <c r="D61"/>
  <c r="E61" s="1"/>
  <c r="F61"/>
  <c r="G61" s="1"/>
  <c r="H61"/>
  <c r="I61" s="1"/>
  <c r="B62"/>
  <c r="C62" s="1"/>
  <c r="D62"/>
  <c r="E62" s="1"/>
  <c r="F62"/>
  <c r="G62" s="1"/>
  <c r="H62"/>
  <c r="I62" s="1"/>
  <c r="B63"/>
  <c r="C63" s="1"/>
  <c r="D63"/>
  <c r="E63" s="1"/>
  <c r="F63"/>
  <c r="G63" s="1"/>
  <c r="H63"/>
  <c r="I63" s="1"/>
  <c r="B64"/>
  <c r="C64" s="1"/>
  <c r="D64"/>
  <c r="E64" s="1"/>
  <c r="F64"/>
  <c r="G64" s="1"/>
  <c r="H64"/>
  <c r="I64" s="1"/>
  <c r="B65"/>
  <c r="C65" s="1"/>
  <c r="D65"/>
  <c r="E65" s="1"/>
  <c r="F65"/>
  <c r="G65" s="1"/>
  <c r="H65"/>
  <c r="I65" s="1"/>
  <c r="B66"/>
  <c r="C66" s="1"/>
  <c r="D66"/>
  <c r="E66" s="1"/>
  <c r="F66"/>
  <c r="G66" s="1"/>
  <c r="H66"/>
  <c r="I66" s="1"/>
  <c r="B67"/>
  <c r="C67" s="1"/>
  <c r="D67"/>
  <c r="E67" s="1"/>
  <c r="F67"/>
  <c r="G67" s="1"/>
  <c r="H67"/>
  <c r="I67" s="1"/>
  <c r="B68"/>
  <c r="C68" s="1"/>
  <c r="D68"/>
  <c r="E68" s="1"/>
  <c r="F68"/>
  <c r="G68" s="1"/>
  <c r="H68"/>
  <c r="I68" s="1"/>
  <c r="B69"/>
  <c r="C69" s="1"/>
  <c r="D69"/>
  <c r="E69" s="1"/>
  <c r="F69"/>
  <c r="G69" s="1"/>
  <c r="H69"/>
  <c r="I69" s="1"/>
  <c r="B70"/>
  <c r="C70" s="1"/>
  <c r="D70"/>
  <c r="E70" s="1"/>
  <c r="F70"/>
  <c r="G70" s="1"/>
  <c r="H70"/>
  <c r="I70" s="1"/>
  <c r="B71"/>
  <c r="C71" s="1"/>
  <c r="D71"/>
  <c r="E71" s="1"/>
  <c r="F71"/>
  <c r="G71" s="1"/>
  <c r="H71"/>
  <c r="I71" s="1"/>
  <c r="B72"/>
  <c r="C72" s="1"/>
  <c r="D72"/>
  <c r="E72" s="1"/>
  <c r="F72"/>
  <c r="G72" s="1"/>
  <c r="H72"/>
  <c r="I72" s="1"/>
  <c r="B73"/>
  <c r="C73" s="1"/>
  <c r="D73"/>
  <c r="E73" s="1"/>
  <c r="F73"/>
  <c r="G73" s="1"/>
  <c r="H73"/>
  <c r="I73" s="1"/>
  <c r="B74"/>
  <c r="C74" s="1"/>
  <c r="D74"/>
  <c r="E74" s="1"/>
  <c r="F74"/>
  <c r="G74" s="1"/>
  <c r="H74"/>
  <c r="I74" s="1"/>
  <c r="B75"/>
  <c r="C75" s="1"/>
  <c r="D75"/>
  <c r="E75" s="1"/>
  <c r="F75"/>
  <c r="G75" s="1"/>
  <c r="H75"/>
  <c r="I75" s="1"/>
  <c r="B76"/>
  <c r="C76" s="1"/>
  <c r="D76"/>
  <c r="E76" s="1"/>
  <c r="F76"/>
  <c r="G76" s="1"/>
  <c r="H76"/>
  <c r="I76" s="1"/>
  <c r="B77"/>
  <c r="C77" s="1"/>
  <c r="D77"/>
  <c r="E77" s="1"/>
  <c r="F77"/>
  <c r="G77" s="1"/>
  <c r="H77"/>
  <c r="I77" s="1"/>
  <c r="B78"/>
  <c r="C78" s="1"/>
  <c r="D78"/>
  <c r="E78" s="1"/>
  <c r="F78"/>
  <c r="G78" s="1"/>
  <c r="H78"/>
  <c r="I78" s="1"/>
  <c r="B79"/>
  <c r="C79" s="1"/>
  <c r="D79"/>
  <c r="E79" s="1"/>
  <c r="F79"/>
  <c r="G79" s="1"/>
  <c r="H79"/>
  <c r="I79" s="1"/>
  <c r="B80"/>
  <c r="C80" s="1"/>
  <c r="D80"/>
  <c r="E80" s="1"/>
  <c r="F80"/>
  <c r="G80" s="1"/>
  <c r="H80"/>
  <c r="I80" s="1"/>
  <c r="B81"/>
  <c r="C81" s="1"/>
  <c r="D81"/>
  <c r="E81" s="1"/>
  <c r="F81"/>
  <c r="G81" s="1"/>
  <c r="H81"/>
  <c r="I81" s="1"/>
  <c r="B82"/>
  <c r="C82" s="1"/>
  <c r="D82"/>
  <c r="E82" s="1"/>
  <c r="F82"/>
  <c r="G82" s="1"/>
  <c r="H82"/>
  <c r="I82" s="1"/>
  <c r="B83"/>
  <c r="C83" s="1"/>
  <c r="D83"/>
  <c r="E83" s="1"/>
  <c r="F83"/>
  <c r="G83" s="1"/>
  <c r="H83"/>
  <c r="I83" s="1"/>
  <c r="B84"/>
  <c r="C84" s="1"/>
  <c r="D84"/>
  <c r="E84" s="1"/>
  <c r="F84"/>
  <c r="G84" s="1"/>
  <c r="H84"/>
  <c r="I84" s="1"/>
  <c r="B85"/>
  <c r="C85" s="1"/>
  <c r="D85"/>
  <c r="E85" s="1"/>
  <c r="F85"/>
  <c r="G85" s="1"/>
  <c r="H85"/>
  <c r="I85" s="1"/>
  <c r="B86"/>
  <c r="C86" s="1"/>
  <c r="D86"/>
  <c r="E86" s="1"/>
  <c r="F86"/>
  <c r="G86" s="1"/>
  <c r="H86"/>
  <c r="I86" s="1"/>
  <c r="B87"/>
  <c r="C87" s="1"/>
  <c r="D87"/>
  <c r="E87" s="1"/>
  <c r="F87"/>
  <c r="G87" s="1"/>
  <c r="H87"/>
  <c r="I87" s="1"/>
  <c r="B88"/>
  <c r="C88" s="1"/>
  <c r="D88"/>
  <c r="E88" s="1"/>
  <c r="F88"/>
  <c r="G88" s="1"/>
  <c r="H88"/>
  <c r="I88" s="1"/>
  <c r="B89"/>
  <c r="C89" s="1"/>
  <c r="D89"/>
  <c r="E89" s="1"/>
  <c r="F89"/>
  <c r="G89" s="1"/>
  <c r="H89"/>
  <c r="I89" s="1"/>
  <c r="B90"/>
  <c r="C90" s="1"/>
  <c r="D90"/>
  <c r="E90" s="1"/>
  <c r="F90"/>
  <c r="G90" s="1"/>
  <c r="H90"/>
  <c r="I90" s="1"/>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4"/>
  <c r="A1"/>
  <c r="C3" i="22" l="1"/>
  <c r="AQ8" i="21"/>
  <c r="AQ9"/>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Q49"/>
  <c r="AQ50"/>
  <c r="AQ51"/>
  <c r="AQ52"/>
  <c r="AQ53"/>
  <c r="AQ54"/>
  <c r="AQ55"/>
  <c r="AQ56"/>
  <c r="AQ57"/>
  <c r="AQ58"/>
  <c r="AQ59"/>
  <c r="AQ60"/>
  <c r="AQ61"/>
  <c r="AQ62"/>
  <c r="AQ63"/>
  <c r="AQ64"/>
  <c r="AQ65"/>
  <c r="AQ66"/>
  <c r="AQ67"/>
  <c r="AQ68"/>
  <c r="AQ69"/>
  <c r="AQ70"/>
  <c r="AQ71"/>
  <c r="AQ72"/>
  <c r="AQ73"/>
  <c r="AQ74"/>
  <c r="AQ75"/>
  <c r="AQ76"/>
  <c r="AQ77"/>
  <c r="AQ78"/>
  <c r="AQ79"/>
  <c r="AQ80"/>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7"/>
  <c r="C8" i="3"/>
  <c r="B5" i="23" l="1"/>
  <c r="C5" s="1"/>
  <c r="R8" i="21"/>
  <c r="D5" i="23" s="1"/>
  <c r="E5" s="1"/>
  <c r="V8" i="21"/>
  <c r="F5" i="23" s="1"/>
  <c r="G5" s="1"/>
  <c r="Z8" i="21"/>
  <c r="H5" i="23" s="1"/>
  <c r="I5" s="1"/>
  <c r="AD8" i="21"/>
  <c r="AI8"/>
  <c r="AO8"/>
  <c r="N9"/>
  <c r="B6" i="23" s="1"/>
  <c r="C6" s="1"/>
  <c r="R9" i="21"/>
  <c r="D6" i="23" s="1"/>
  <c r="E6" s="1"/>
  <c r="V9" i="21"/>
  <c r="F6" i="23" s="1"/>
  <c r="G6" s="1"/>
  <c r="Z9" i="21"/>
  <c r="H6" i="23" s="1"/>
  <c r="I6" s="1"/>
  <c r="AD9" i="21"/>
  <c r="AI9"/>
  <c r="AO9"/>
  <c r="N10"/>
  <c r="R10"/>
  <c r="V10"/>
  <c r="Z10"/>
  <c r="AD10"/>
  <c r="AI10"/>
  <c r="AO10"/>
  <c r="N11"/>
  <c r="R11"/>
  <c r="V11"/>
  <c r="Z11"/>
  <c r="AD11"/>
  <c r="AI11"/>
  <c r="AO11"/>
  <c r="N12"/>
  <c r="R12"/>
  <c r="V12"/>
  <c r="Z12"/>
  <c r="AD12"/>
  <c r="AI12"/>
  <c r="AO12"/>
  <c r="N13"/>
  <c r="R13"/>
  <c r="V13"/>
  <c r="Z13"/>
  <c r="AD13"/>
  <c r="AI13"/>
  <c r="AO13"/>
  <c r="N14"/>
  <c r="R14"/>
  <c r="V14"/>
  <c r="Z14"/>
  <c r="AD14"/>
  <c r="AI14"/>
  <c r="AO14"/>
  <c r="N15"/>
  <c r="R15"/>
  <c r="V15"/>
  <c r="Z15"/>
  <c r="AD15"/>
  <c r="AI15"/>
  <c r="AO15"/>
  <c r="N16"/>
  <c r="R16"/>
  <c r="V16"/>
  <c r="Z16"/>
  <c r="AD16"/>
  <c r="AI16"/>
  <c r="AO16"/>
  <c r="N17"/>
  <c r="R17"/>
  <c r="V17"/>
  <c r="Z17"/>
  <c r="AD17"/>
  <c r="AI17"/>
  <c r="AO17"/>
  <c r="N18"/>
  <c r="R18"/>
  <c r="V18"/>
  <c r="Z18"/>
  <c r="AD18"/>
  <c r="AI18"/>
  <c r="AO18"/>
  <c r="N19"/>
  <c r="R19"/>
  <c r="V19"/>
  <c r="Z19"/>
  <c r="AD19"/>
  <c r="AI19"/>
  <c r="AO19"/>
  <c r="N20"/>
  <c r="R20"/>
  <c r="V20"/>
  <c r="Z20"/>
  <c r="AD20"/>
  <c r="AI20"/>
  <c r="AO20"/>
  <c r="N21"/>
  <c r="R21"/>
  <c r="V21"/>
  <c r="Z21"/>
  <c r="AD21"/>
  <c r="AI21"/>
  <c r="AO21"/>
  <c r="N22"/>
  <c r="R22"/>
  <c r="V22"/>
  <c r="Z22"/>
  <c r="AD22"/>
  <c r="AI22"/>
  <c r="AO22"/>
  <c r="N23"/>
  <c r="R23"/>
  <c r="V23"/>
  <c r="Z23"/>
  <c r="AD23"/>
  <c r="AI23"/>
  <c r="AO23"/>
  <c r="N24"/>
  <c r="R24"/>
  <c r="V24"/>
  <c r="Z24"/>
  <c r="AD24"/>
  <c r="AI24"/>
  <c r="AO24"/>
  <c r="N25"/>
  <c r="R25"/>
  <c r="V25"/>
  <c r="Z25"/>
  <c r="AD25"/>
  <c r="AI25"/>
  <c r="AO25"/>
  <c r="N26"/>
  <c r="R26"/>
  <c r="V26"/>
  <c r="Z26"/>
  <c r="AD26"/>
  <c r="AI26"/>
  <c r="AO26"/>
  <c r="N27"/>
  <c r="R27"/>
  <c r="V27"/>
  <c r="Z27"/>
  <c r="AD27"/>
  <c r="AI27"/>
  <c r="AO27"/>
  <c r="N28"/>
  <c r="R28"/>
  <c r="V28"/>
  <c r="Z28"/>
  <c r="AD28"/>
  <c r="AI28"/>
  <c r="AO28"/>
  <c r="N29"/>
  <c r="R29"/>
  <c r="V29"/>
  <c r="Z29"/>
  <c r="AD29"/>
  <c r="AI29"/>
  <c r="AO29"/>
  <c r="N30"/>
  <c r="R30"/>
  <c r="V30"/>
  <c r="Z30"/>
  <c r="AD30"/>
  <c r="AI30"/>
  <c r="AO30"/>
  <c r="N31"/>
  <c r="R31"/>
  <c r="V31"/>
  <c r="Z31"/>
  <c r="AD31"/>
  <c r="AI31"/>
  <c r="AO31"/>
  <c r="N32"/>
  <c r="R32"/>
  <c r="V32"/>
  <c r="Z32"/>
  <c r="AD32"/>
  <c r="AI32"/>
  <c r="AO32"/>
  <c r="N33"/>
  <c r="R33"/>
  <c r="V33"/>
  <c r="Z33"/>
  <c r="AD33"/>
  <c r="AI33"/>
  <c r="AO33"/>
  <c r="N34"/>
  <c r="R34"/>
  <c r="V34"/>
  <c r="Z34"/>
  <c r="AD34"/>
  <c r="AI34"/>
  <c r="AO34"/>
  <c r="N35"/>
  <c r="R35"/>
  <c r="V35"/>
  <c r="Z35"/>
  <c r="AD35"/>
  <c r="AI35"/>
  <c r="AO35"/>
  <c r="N36"/>
  <c r="R36"/>
  <c r="V36"/>
  <c r="Z36"/>
  <c r="AD36"/>
  <c r="AI36"/>
  <c r="AO36"/>
  <c r="N37"/>
  <c r="R37"/>
  <c r="V37"/>
  <c r="Z37"/>
  <c r="AD37"/>
  <c r="AI37"/>
  <c r="AO37"/>
  <c r="N38"/>
  <c r="R38"/>
  <c r="V38"/>
  <c r="Z38"/>
  <c r="AD38"/>
  <c r="AI38"/>
  <c r="AO38"/>
  <c r="N39"/>
  <c r="R39"/>
  <c r="V39"/>
  <c r="Z39"/>
  <c r="AD39"/>
  <c r="AI39"/>
  <c r="AO39"/>
  <c r="N40"/>
  <c r="R40"/>
  <c r="V40"/>
  <c r="Z40"/>
  <c r="AD40"/>
  <c r="AI40"/>
  <c r="AO40"/>
  <c r="N41"/>
  <c r="R41"/>
  <c r="V41"/>
  <c r="Z41"/>
  <c r="AD41"/>
  <c r="AI41"/>
  <c r="AO41"/>
  <c r="N42"/>
  <c r="R42"/>
  <c r="V42"/>
  <c r="Z42"/>
  <c r="AD42"/>
  <c r="AI42"/>
  <c r="AO42"/>
  <c r="N43"/>
  <c r="R43"/>
  <c r="V43"/>
  <c r="Z43"/>
  <c r="AD43"/>
  <c r="AI43"/>
  <c r="AO43"/>
  <c r="N44"/>
  <c r="R44"/>
  <c r="V44"/>
  <c r="Z44"/>
  <c r="AD44"/>
  <c r="AI44"/>
  <c r="AO44"/>
  <c r="N45"/>
  <c r="R45"/>
  <c r="V45"/>
  <c r="Z45"/>
  <c r="AD45"/>
  <c r="AI45"/>
  <c r="AO45"/>
  <c r="N46"/>
  <c r="R46"/>
  <c r="V46"/>
  <c r="Z46"/>
  <c r="AD46"/>
  <c r="AI46"/>
  <c r="AO46"/>
  <c r="N47"/>
  <c r="R47"/>
  <c r="V47"/>
  <c r="Z47"/>
  <c r="AD47"/>
  <c r="AI47"/>
  <c r="AO47"/>
  <c r="N48"/>
  <c r="R48"/>
  <c r="V48"/>
  <c r="Z48"/>
  <c r="AD48"/>
  <c r="AI48"/>
  <c r="AO48"/>
  <c r="N49"/>
  <c r="R49"/>
  <c r="V49"/>
  <c r="Z49"/>
  <c r="AD49"/>
  <c r="AI49"/>
  <c r="AO49"/>
  <c r="N50"/>
  <c r="R50"/>
  <c r="V50"/>
  <c r="Z50"/>
  <c r="AD50"/>
  <c r="AI50"/>
  <c r="AO50"/>
  <c r="N51"/>
  <c r="R51"/>
  <c r="V51"/>
  <c r="Z51"/>
  <c r="AD51"/>
  <c r="AI51"/>
  <c r="AO51"/>
  <c r="N52"/>
  <c r="R52"/>
  <c r="V52"/>
  <c r="Z52"/>
  <c r="AD52"/>
  <c r="AI52"/>
  <c r="AO52"/>
  <c r="N53"/>
  <c r="R53"/>
  <c r="V53"/>
  <c r="Z53"/>
  <c r="AD53"/>
  <c r="AI53"/>
  <c r="AO53"/>
  <c r="N54"/>
  <c r="R54"/>
  <c r="V54"/>
  <c r="Z54"/>
  <c r="AD54"/>
  <c r="AI54"/>
  <c r="AO54"/>
  <c r="N55"/>
  <c r="R55"/>
  <c r="V55"/>
  <c r="Z55"/>
  <c r="AD55"/>
  <c r="AI55"/>
  <c r="AO55"/>
  <c r="N56"/>
  <c r="R56"/>
  <c r="V56"/>
  <c r="Z56"/>
  <c r="AD56"/>
  <c r="AI56"/>
  <c r="AO56"/>
  <c r="N57"/>
  <c r="R57"/>
  <c r="V57"/>
  <c r="Z57"/>
  <c r="AD57"/>
  <c r="AI57"/>
  <c r="AO57"/>
  <c r="N58"/>
  <c r="R58"/>
  <c r="V58"/>
  <c r="Z58"/>
  <c r="AD58"/>
  <c r="AI58"/>
  <c r="AO58"/>
  <c r="N59"/>
  <c r="R59"/>
  <c r="V59"/>
  <c r="Z59"/>
  <c r="AD59"/>
  <c r="AI59"/>
  <c r="AO59"/>
  <c r="N60"/>
  <c r="R60"/>
  <c r="V60"/>
  <c r="Z60"/>
  <c r="AD60"/>
  <c r="AI60"/>
  <c r="AO60"/>
  <c r="N61"/>
  <c r="R61"/>
  <c r="V61"/>
  <c r="Z61"/>
  <c r="AD61"/>
  <c r="AI61"/>
  <c r="AO61"/>
  <c r="N62"/>
  <c r="R62"/>
  <c r="V62"/>
  <c r="Z62"/>
  <c r="AD62"/>
  <c r="AI62"/>
  <c r="AO62"/>
  <c r="N63"/>
  <c r="R63"/>
  <c r="V63"/>
  <c r="Z63"/>
  <c r="AD63"/>
  <c r="AI63"/>
  <c r="AO63"/>
  <c r="N64"/>
  <c r="R64"/>
  <c r="V64"/>
  <c r="Z64"/>
  <c r="AD64"/>
  <c r="AI64"/>
  <c r="AO64"/>
  <c r="N65"/>
  <c r="R65"/>
  <c r="V65"/>
  <c r="Z65"/>
  <c r="AD65"/>
  <c r="AI65"/>
  <c r="AO65"/>
  <c r="N66"/>
  <c r="R66"/>
  <c r="V66"/>
  <c r="Z66"/>
  <c r="AD66"/>
  <c r="AI66"/>
  <c r="AO66"/>
  <c r="N67"/>
  <c r="R67"/>
  <c r="V67"/>
  <c r="Z67"/>
  <c r="AD67"/>
  <c r="AI67"/>
  <c r="AO67"/>
  <c r="N68"/>
  <c r="R68"/>
  <c r="V68"/>
  <c r="Z68"/>
  <c r="AD68"/>
  <c r="AI68"/>
  <c r="AO68"/>
  <c r="N69"/>
  <c r="R69"/>
  <c r="V69"/>
  <c r="Z69"/>
  <c r="AD69"/>
  <c r="AI69"/>
  <c r="AO69"/>
  <c r="N70"/>
  <c r="R70"/>
  <c r="V70"/>
  <c r="Z70"/>
  <c r="AD70"/>
  <c r="AI70"/>
  <c r="AO70"/>
  <c r="N71"/>
  <c r="R71"/>
  <c r="V71"/>
  <c r="Z71"/>
  <c r="AD71"/>
  <c r="AI71"/>
  <c r="AO71"/>
  <c r="N72"/>
  <c r="R72"/>
  <c r="V72"/>
  <c r="Z72"/>
  <c r="AD72"/>
  <c r="AI72"/>
  <c r="AO72"/>
  <c r="N73"/>
  <c r="R73"/>
  <c r="V73"/>
  <c r="Z73"/>
  <c r="AD73"/>
  <c r="AI73"/>
  <c r="AO73"/>
  <c r="N74"/>
  <c r="R74"/>
  <c r="V74"/>
  <c r="Z74"/>
  <c r="AD74"/>
  <c r="AI74"/>
  <c r="AO74"/>
  <c r="N75"/>
  <c r="R75"/>
  <c r="V75"/>
  <c r="Z75"/>
  <c r="AD75"/>
  <c r="AI75"/>
  <c r="AO75"/>
  <c r="N76"/>
  <c r="R76"/>
  <c r="V76"/>
  <c r="Z76"/>
  <c r="AD76"/>
  <c r="AI76"/>
  <c r="AO76"/>
  <c r="N77"/>
  <c r="R77"/>
  <c r="V77"/>
  <c r="Z77"/>
  <c r="AD77"/>
  <c r="AI77"/>
  <c r="AO77"/>
  <c r="N78"/>
  <c r="R78"/>
  <c r="V78"/>
  <c r="Z78"/>
  <c r="AD78"/>
  <c r="AI78"/>
  <c r="AO78"/>
  <c r="N79"/>
  <c r="R79"/>
  <c r="V79"/>
  <c r="Z79"/>
  <c r="AD79"/>
  <c r="AI79"/>
  <c r="AO79"/>
  <c r="N80"/>
  <c r="R80"/>
  <c r="V80"/>
  <c r="Z80"/>
  <c r="AD80"/>
  <c r="AI80"/>
  <c r="AO80"/>
  <c r="AI7"/>
  <c r="C25" i="3" l="1"/>
  <c r="C26"/>
  <c r="Z7" i="21" l="1"/>
  <c r="H4" i="23" s="1"/>
  <c r="I4" s="1"/>
  <c r="V7" i="21"/>
  <c r="F4" i="23" s="1"/>
  <c r="G4" s="1"/>
  <c r="R7" i="21"/>
  <c r="D4" i="23" s="1"/>
  <c r="E4" s="1"/>
  <c r="N7" i="21"/>
  <c r="B4" i="23" s="1"/>
  <c r="C4" s="1"/>
  <c r="AU6" i="21"/>
  <c r="AS6"/>
  <c r="AN6"/>
  <c r="AK6"/>
  <c r="AM6" s="1"/>
  <c r="AG6"/>
  <c r="AC6"/>
  <c r="Y6"/>
  <c r="U6"/>
  <c r="Q6"/>
  <c r="M6"/>
  <c r="AI6" l="1"/>
  <c r="R6"/>
  <c r="Z6"/>
  <c r="AQ6"/>
  <c r="AO6"/>
  <c r="J6"/>
  <c r="L9" s="1"/>
  <c r="V6"/>
  <c r="N6"/>
  <c r="AD6"/>
  <c r="L7" l="1"/>
  <c r="L80"/>
  <c r="L76"/>
  <c r="L60"/>
  <c r="L28"/>
  <c r="L52"/>
  <c r="L68"/>
  <c r="L48"/>
  <c r="L64"/>
  <c r="L44"/>
  <c r="L72"/>
  <c r="L56"/>
  <c r="L36"/>
  <c r="L40"/>
  <c r="L32"/>
  <c r="L21"/>
  <c r="L78"/>
  <c r="L70"/>
  <c r="L62"/>
  <c r="L54"/>
  <c r="L46"/>
  <c r="L38"/>
  <c r="L30"/>
  <c r="L14"/>
  <c r="L74"/>
  <c r="L66"/>
  <c r="L58"/>
  <c r="L50"/>
  <c r="L42"/>
  <c r="L34"/>
  <c r="L26"/>
  <c r="L23"/>
  <c r="L18"/>
  <c r="L11"/>
  <c r="L79"/>
  <c r="L75"/>
  <c r="L71"/>
  <c r="L67"/>
  <c r="L63"/>
  <c r="L59"/>
  <c r="L55"/>
  <c r="L51"/>
  <c r="L47"/>
  <c r="L43"/>
  <c r="L39"/>
  <c r="L35"/>
  <c r="L31"/>
  <c r="L27"/>
  <c r="L22"/>
  <c r="L16"/>
  <c r="L8"/>
  <c r="L77"/>
  <c r="L73"/>
  <c r="L69"/>
  <c r="L65"/>
  <c r="L61"/>
  <c r="L57"/>
  <c r="L53"/>
  <c r="L49"/>
  <c r="L45"/>
  <c r="L41"/>
  <c r="L37"/>
  <c r="L33"/>
  <c r="L29"/>
  <c r="L25"/>
  <c r="L19"/>
  <c r="L12"/>
  <c r="L24"/>
  <c r="L20"/>
  <c r="L15"/>
  <c r="L10"/>
  <c r="L17"/>
  <c r="L13"/>
  <c r="E31" i="1"/>
  <c r="E43"/>
  <c r="E42"/>
  <c r="E41"/>
  <c r="E40"/>
  <c r="E39"/>
  <c r="E38"/>
  <c r="E37"/>
  <c r="E36"/>
  <c r="E35"/>
  <c r="E34"/>
  <c r="E33"/>
  <c r="E32"/>
  <c r="E30"/>
  <c r="E29"/>
  <c r="E28"/>
  <c r="E27"/>
  <c r="E26"/>
  <c r="E25"/>
  <c r="B1" i="19" l="1"/>
  <c r="A23" i="1" l="1"/>
  <c r="R1" s="1"/>
  <c r="E44"/>
  <c r="A24" l="1"/>
  <c r="A22" s="1"/>
  <c r="D5" l="1"/>
  <c r="AV3" i="3" s="1"/>
  <c r="D4" i="1"/>
  <c r="F4" s="1"/>
  <c r="G2"/>
  <c r="G4" i="18"/>
  <c r="B5" i="14" l="1"/>
  <c r="C5"/>
  <c r="D5"/>
  <c r="E5"/>
  <c r="G5"/>
  <c r="H5"/>
  <c r="I5"/>
  <c r="L5"/>
  <c r="O5"/>
  <c r="C26" i="18" l="1"/>
  <c r="E26" s="1"/>
  <c r="C27"/>
  <c r="E27" s="1"/>
  <c r="C28"/>
  <c r="E28" s="1"/>
  <c r="C29"/>
  <c r="E29" s="1"/>
  <c r="C30"/>
  <c r="E30" s="1"/>
  <c r="C31"/>
  <c r="E31" s="1"/>
  <c r="C32"/>
  <c r="E32" s="1"/>
  <c r="C33"/>
  <c r="E33" s="1"/>
  <c r="C34"/>
  <c r="E34" s="1"/>
  <c r="C35"/>
  <c r="E35" s="1"/>
  <c r="C36"/>
  <c r="E36" s="1"/>
  <c r="C37"/>
  <c r="E37" s="1"/>
  <c r="C38"/>
  <c r="E38" s="1"/>
  <c r="C39"/>
  <c r="E39" s="1"/>
  <c r="C40"/>
  <c r="E40" s="1"/>
  <c r="C41"/>
  <c r="E41" s="1"/>
  <c r="C42"/>
  <c r="E42" s="1"/>
  <c r="C43"/>
  <c r="E43" s="1"/>
  <c r="C44"/>
  <c r="E44" s="1"/>
  <c r="C45"/>
  <c r="E45" s="1"/>
  <c r="C46"/>
  <c r="E46" s="1"/>
  <c r="C47"/>
  <c r="E47" s="1"/>
  <c r="C48"/>
  <c r="E48" s="1"/>
  <c r="C49"/>
  <c r="E49" s="1"/>
  <c r="C50"/>
  <c r="E50" s="1"/>
  <c r="C51"/>
  <c r="E51" s="1"/>
  <c r="C52"/>
  <c r="E52" s="1"/>
  <c r="C53"/>
  <c r="E53" s="1"/>
  <c r="C54"/>
  <c r="E54" s="1"/>
  <c r="C55"/>
  <c r="E55" s="1"/>
  <c r="C56"/>
  <c r="E56" s="1"/>
  <c r="C57"/>
  <c r="E57" s="1"/>
  <c r="C58"/>
  <c r="E58" s="1"/>
  <c r="C59"/>
  <c r="E59" s="1"/>
  <c r="C60"/>
  <c r="E60" s="1"/>
  <c r="C61"/>
  <c r="E61" s="1"/>
  <c r="C62"/>
  <c r="E62" s="1"/>
  <c r="C63"/>
  <c r="E63" s="1"/>
  <c r="D63"/>
  <c r="C64"/>
  <c r="E64" s="1"/>
  <c r="D64"/>
  <c r="C25"/>
  <c r="A26"/>
  <c r="D26" s="1"/>
  <c r="A27"/>
  <c r="D27" s="1"/>
  <c r="A28"/>
  <c r="D28" s="1"/>
  <c r="A29"/>
  <c r="D29" s="1"/>
  <c r="A30"/>
  <c r="D30" s="1"/>
  <c r="A31"/>
  <c r="D31" s="1"/>
  <c r="A32"/>
  <c r="D32" s="1"/>
  <c r="A33"/>
  <c r="A34"/>
  <c r="D34" s="1"/>
  <c r="A35"/>
  <c r="D35" s="1"/>
  <c r="A36"/>
  <c r="D36" s="1"/>
  <c r="A37"/>
  <c r="D37" s="1"/>
  <c r="A38"/>
  <c r="D38" s="1"/>
  <c r="A39"/>
  <c r="D39" s="1"/>
  <c r="A40"/>
  <c r="D40" s="1"/>
  <c r="A41"/>
  <c r="D41" s="1"/>
  <c r="A42"/>
  <c r="D42" s="1"/>
  <c r="A43"/>
  <c r="D43" s="1"/>
  <c r="A44"/>
  <c r="D44" s="1"/>
  <c r="A45"/>
  <c r="D45" s="1"/>
  <c r="A46"/>
  <c r="D46" s="1"/>
  <c r="A47"/>
  <c r="D47" s="1"/>
  <c r="A48"/>
  <c r="D48" s="1"/>
  <c r="A49"/>
  <c r="D49" s="1"/>
  <c r="A50"/>
  <c r="D50" s="1"/>
  <c r="A51"/>
  <c r="D51" s="1"/>
  <c r="A52"/>
  <c r="D52" s="1"/>
  <c r="A53"/>
  <c r="D53" s="1"/>
  <c r="A54"/>
  <c r="D54" s="1"/>
  <c r="A55"/>
  <c r="D55" s="1"/>
  <c r="A56"/>
  <c r="D56" s="1"/>
  <c r="A57"/>
  <c r="D57" s="1"/>
  <c r="A58"/>
  <c r="D58" s="1"/>
  <c r="A59"/>
  <c r="D59" s="1"/>
  <c r="A60"/>
  <c r="D60" s="1"/>
  <c r="A61"/>
  <c r="D61" s="1"/>
  <c r="A62"/>
  <c r="D62" s="1"/>
  <c r="A63"/>
  <c r="A64"/>
  <c r="A25"/>
  <c r="V2"/>
  <c r="K2"/>
  <c r="D33" l="1"/>
  <c r="A24"/>
  <c r="F6" s="1"/>
  <c r="A23"/>
  <c r="E25"/>
  <c r="D25"/>
  <c r="G24" l="1"/>
  <c r="K24"/>
  <c r="O24"/>
  <c r="S24"/>
  <c r="H24"/>
  <c r="L24"/>
  <c r="P24"/>
  <c r="T24"/>
  <c r="I24"/>
  <c r="M24"/>
  <c r="Q24"/>
  <c r="F24"/>
  <c r="N24"/>
  <c r="R24"/>
  <c r="J24"/>
  <c r="D22"/>
  <c r="D23"/>
  <c r="S25" i="1"/>
  <c r="B2" i="17" l="1"/>
  <c r="H2" i="15" l="1"/>
  <c r="E2"/>
  <c r="J3" i="10" l="1"/>
  <c r="C3"/>
  <c r="J3" i="7" l="1"/>
  <c r="C3"/>
  <c r="J3" i="5" l="1"/>
  <c r="C3"/>
  <c r="C27" i="3" l="1"/>
  <c r="C28"/>
  <c r="C29"/>
  <c r="C30"/>
  <c r="C31"/>
  <c r="C32"/>
  <c r="C33"/>
  <c r="C34"/>
  <c r="C35"/>
  <c r="C36"/>
  <c r="C37"/>
  <c r="C38"/>
  <c r="C39"/>
  <c r="C40"/>
  <c r="C41"/>
  <c r="C42"/>
  <c r="C43"/>
  <c r="C44"/>
  <c r="C45"/>
  <c r="C46"/>
  <c r="C47"/>
  <c r="C48"/>
  <c r="C49"/>
  <c r="C50"/>
  <c r="C51"/>
  <c r="C52"/>
  <c r="C53"/>
  <c r="C54"/>
  <c r="C55"/>
  <c r="C56"/>
  <c r="C57"/>
  <c r="E57" s="1"/>
  <c r="C58"/>
  <c r="C59"/>
  <c r="C60"/>
  <c r="C61"/>
  <c r="C62"/>
  <c r="C63"/>
  <c r="C64"/>
  <c r="D63"/>
  <c r="A41" i="29" s="1"/>
  <c r="D64" i="3"/>
  <c r="A42" i="29" s="1"/>
  <c r="A26" i="3"/>
  <c r="A27"/>
  <c r="A28"/>
  <c r="A29"/>
  <c r="A30"/>
  <c r="A31"/>
  <c r="A32"/>
  <c r="A33"/>
  <c r="A34"/>
  <c r="A35"/>
  <c r="A36"/>
  <c r="A37"/>
  <c r="A38"/>
  <c r="A39"/>
  <c r="A40"/>
  <c r="A41"/>
  <c r="A42"/>
  <c r="A43"/>
  <c r="A44"/>
  <c r="A45"/>
  <c r="A46"/>
  <c r="A47"/>
  <c r="A48"/>
  <c r="A49"/>
  <c r="A50"/>
  <c r="A51"/>
  <c r="A52"/>
  <c r="A53"/>
  <c r="A54"/>
  <c r="A55"/>
  <c r="A56"/>
  <c r="A57"/>
  <c r="A58"/>
  <c r="A59"/>
  <c r="A60"/>
  <c r="A61"/>
  <c r="A62"/>
  <c r="A63"/>
  <c r="A64"/>
  <c r="A25"/>
  <c r="G4"/>
  <c r="O2"/>
  <c r="I2"/>
  <c r="N57" l="1"/>
  <c r="BG57" s="1"/>
  <c r="S57"/>
  <c r="Q57"/>
  <c r="BI57" s="1"/>
  <c r="T57"/>
  <c r="R57"/>
  <c r="BJ57" s="1"/>
  <c r="L57"/>
  <c r="M57"/>
  <c r="F57"/>
  <c r="J57"/>
  <c r="G57"/>
  <c r="K57"/>
  <c r="O57"/>
  <c r="BH57" s="1"/>
  <c r="P57"/>
  <c r="H57"/>
  <c r="I57"/>
  <c r="BN60"/>
  <c r="BR60"/>
  <c r="BL60"/>
  <c r="BM60"/>
  <c r="BO60"/>
  <c r="BP60"/>
  <c r="BQ60"/>
  <c r="BN52"/>
  <c r="BR52"/>
  <c r="BL52"/>
  <c r="BO52"/>
  <c r="BP52"/>
  <c r="BQ52"/>
  <c r="BM52"/>
  <c r="BN48"/>
  <c r="BR48"/>
  <c r="BP48"/>
  <c r="BQ48"/>
  <c r="BO48"/>
  <c r="BL48"/>
  <c r="BM48"/>
  <c r="BN44"/>
  <c r="BR44"/>
  <c r="BP44"/>
  <c r="BQ44"/>
  <c r="BO44"/>
  <c r="BL44"/>
  <c r="BM44"/>
  <c r="BN40"/>
  <c r="BR40"/>
  <c r="BM40"/>
  <c r="BO40"/>
  <c r="BP40"/>
  <c r="BQ40"/>
  <c r="BL40"/>
  <c r="BN36"/>
  <c r="BR36"/>
  <c r="BQ36"/>
  <c r="BO36"/>
  <c r="BP36"/>
  <c r="BL36"/>
  <c r="BM36"/>
  <c r="BN32"/>
  <c r="BR32"/>
  <c r="BO32"/>
  <c r="BP32"/>
  <c r="BM32"/>
  <c r="BL32"/>
  <c r="BQ32"/>
  <c r="BO61"/>
  <c r="BM61"/>
  <c r="BR61"/>
  <c r="BL61"/>
  <c r="BP61"/>
  <c r="BQ61"/>
  <c r="BN61"/>
  <c r="BO49"/>
  <c r="BQ49"/>
  <c r="BR49"/>
  <c r="BL49"/>
  <c r="BP49"/>
  <c r="BM49"/>
  <c r="BN49"/>
  <c r="BO37"/>
  <c r="BL37"/>
  <c r="BP37"/>
  <c r="BQ37"/>
  <c r="BN37"/>
  <c r="BM37"/>
  <c r="BR37"/>
  <c r="BN64"/>
  <c r="BR64"/>
  <c r="BP64"/>
  <c r="BO64"/>
  <c r="BL64"/>
  <c r="BM64"/>
  <c r="BQ64"/>
  <c r="BN56"/>
  <c r="BR56"/>
  <c r="BP56"/>
  <c r="BO56"/>
  <c r="BL56"/>
  <c r="BQ56"/>
  <c r="BM56"/>
  <c r="BM63"/>
  <c r="BQ63"/>
  <c r="BO63"/>
  <c r="BP63"/>
  <c r="BN63"/>
  <c r="BR63"/>
  <c r="BL63"/>
  <c r="BM59"/>
  <c r="BQ59"/>
  <c r="BN59"/>
  <c r="BR59"/>
  <c r="BO59"/>
  <c r="BL59"/>
  <c r="BP59"/>
  <c r="BM55"/>
  <c r="BQ55"/>
  <c r="BO55"/>
  <c r="BP55"/>
  <c r="BN55"/>
  <c r="BR55"/>
  <c r="BL55"/>
  <c r="BM51"/>
  <c r="BQ51"/>
  <c r="BP51"/>
  <c r="BN51"/>
  <c r="BR51"/>
  <c r="BL51"/>
  <c r="BO51"/>
  <c r="BM47"/>
  <c r="BQ47"/>
  <c r="BO47"/>
  <c r="BL47"/>
  <c r="BN47"/>
  <c r="BR47"/>
  <c r="BP47"/>
  <c r="BM43"/>
  <c r="BQ43"/>
  <c r="BP43"/>
  <c r="BN43"/>
  <c r="BR43"/>
  <c r="BO43"/>
  <c r="BL43"/>
  <c r="BM39"/>
  <c r="BQ39"/>
  <c r="BL39"/>
  <c r="BN39"/>
  <c r="BR39"/>
  <c r="BO39"/>
  <c r="BP39"/>
  <c r="BM35"/>
  <c r="BQ35"/>
  <c r="BL35"/>
  <c r="BN35"/>
  <c r="BR35"/>
  <c r="BO35"/>
  <c r="BP35"/>
  <c r="BO57"/>
  <c r="BQ57"/>
  <c r="BN57"/>
  <c r="BL57"/>
  <c r="BP57"/>
  <c r="BM57"/>
  <c r="BR57"/>
  <c r="BO41"/>
  <c r="BM41"/>
  <c r="BR41"/>
  <c r="BL41"/>
  <c r="BP41"/>
  <c r="BQ41"/>
  <c r="BN41"/>
  <c r="BL62"/>
  <c r="BP62"/>
  <c r="BN62"/>
  <c r="BM62"/>
  <c r="BQ62"/>
  <c r="BR62"/>
  <c r="BO62"/>
  <c r="BL58"/>
  <c r="BP58"/>
  <c r="BR58"/>
  <c r="BO58"/>
  <c r="BM58"/>
  <c r="BQ58"/>
  <c r="BN58"/>
  <c r="BL54"/>
  <c r="BP54"/>
  <c r="BN54"/>
  <c r="BO54"/>
  <c r="BM54"/>
  <c r="BQ54"/>
  <c r="BR54"/>
  <c r="BL50"/>
  <c r="BP50"/>
  <c r="BN50"/>
  <c r="BM50"/>
  <c r="BQ50"/>
  <c r="BR50"/>
  <c r="BO50"/>
  <c r="BL46"/>
  <c r="BP46"/>
  <c r="BN46"/>
  <c r="BO46"/>
  <c r="BM46"/>
  <c r="BQ46"/>
  <c r="BR46"/>
  <c r="BL42"/>
  <c r="BP42"/>
  <c r="BM42"/>
  <c r="BQ42"/>
  <c r="BR42"/>
  <c r="BO42"/>
  <c r="BN42"/>
  <c r="BL38"/>
  <c r="BP38"/>
  <c r="BM38"/>
  <c r="BQ38"/>
  <c r="BN38"/>
  <c r="BO38"/>
  <c r="BR38"/>
  <c r="BL34"/>
  <c r="BP34"/>
  <c r="BM34"/>
  <c r="BQ34"/>
  <c r="BR34"/>
  <c r="BO34"/>
  <c r="BN34"/>
  <c r="BO53"/>
  <c r="BM53"/>
  <c r="BN53"/>
  <c r="BL53"/>
  <c r="BP53"/>
  <c r="BQ53"/>
  <c r="BR53"/>
  <c r="BO45"/>
  <c r="BL45"/>
  <c r="BP45"/>
  <c r="BM45"/>
  <c r="BR45"/>
  <c r="BQ45"/>
  <c r="BN45"/>
  <c r="BO33"/>
  <c r="BL33"/>
  <c r="BP33"/>
  <c r="BQ33"/>
  <c r="BN33"/>
  <c r="BM33"/>
  <c r="BR33"/>
  <c r="BN31"/>
  <c r="BR31"/>
  <c r="BO31"/>
  <c r="BL31"/>
  <c r="BP31"/>
  <c r="BM31"/>
  <c r="BQ31"/>
  <c r="E29"/>
  <c r="BN28"/>
  <c r="BR28"/>
  <c r="BL28"/>
  <c r="BP28"/>
  <c r="BM28"/>
  <c r="BQ28"/>
  <c r="BO28"/>
  <c r="BO29"/>
  <c r="BL29"/>
  <c r="BP29"/>
  <c r="BM29"/>
  <c r="BQ29"/>
  <c r="BN29"/>
  <c r="BR29"/>
  <c r="BN27"/>
  <c r="BR27"/>
  <c r="BO27"/>
  <c r="BL27"/>
  <c r="BP27"/>
  <c r="BM27"/>
  <c r="BQ27"/>
  <c r="BM30"/>
  <c r="BQ30"/>
  <c r="BN30"/>
  <c r="BR30"/>
  <c r="BO30"/>
  <c r="BL30"/>
  <c r="BP30"/>
  <c r="BR25"/>
  <c r="BQ25"/>
  <c r="BP25"/>
  <c r="BM26"/>
  <c r="BQ26"/>
  <c r="BN26"/>
  <c r="BR26"/>
  <c r="BO26"/>
  <c r="BL26"/>
  <c r="BP26"/>
  <c r="D26"/>
  <c r="A4" i="29" s="1"/>
  <c r="D25" i="3"/>
  <c r="A3" i="29" s="1"/>
  <c r="A23" i="3"/>
  <c r="A1" i="29" s="1"/>
  <c r="D60" i="3"/>
  <c r="A38" i="29" s="1"/>
  <c r="D56" i="3"/>
  <c r="D52"/>
  <c r="A30" i="29" s="1"/>
  <c r="D48" i="3"/>
  <c r="D59"/>
  <c r="D55"/>
  <c r="D51"/>
  <c r="A29" i="29" s="1"/>
  <c r="D47" i="3"/>
  <c r="D62"/>
  <c r="A40" i="29" s="1"/>
  <c r="D58" i="3"/>
  <c r="A36" i="29" s="1"/>
  <c r="D54" i="3"/>
  <c r="D50"/>
  <c r="D46"/>
  <c r="A24" i="29" s="1"/>
  <c r="D61" i="3"/>
  <c r="D57"/>
  <c r="A35" i="29" s="1"/>
  <c r="D53" i="3"/>
  <c r="D49"/>
  <c r="A27" i="29" s="1"/>
  <c r="D45" i="3"/>
  <c r="D44"/>
  <c r="D43"/>
  <c r="D39"/>
  <c r="D42"/>
  <c r="D41"/>
  <c r="A19" i="29" s="1"/>
  <c r="D40" i="3"/>
  <c r="D38"/>
  <c r="D37"/>
  <c r="A15" i="29" s="1"/>
  <c r="D36" i="3"/>
  <c r="A14" i="29" s="1"/>
  <c r="D34" i="3"/>
  <c r="A12" i="29" s="1"/>
  <c r="D35" i="3"/>
  <c r="A13" i="29" s="1"/>
  <c r="D33" i="3"/>
  <c r="A11" i="29" s="1"/>
  <c r="D32" i="3"/>
  <c r="A10" i="29" s="1"/>
  <c r="D27" i="3"/>
  <c r="A5" i="29" s="1"/>
  <c r="D28" i="3"/>
  <c r="D31"/>
  <c r="A9" i="29" s="1"/>
  <c r="D30" i="3"/>
  <c r="A8" i="29" s="1"/>
  <c r="BO25" i="3"/>
  <c r="BL25"/>
  <c r="BM25"/>
  <c r="BN25"/>
  <c r="D29"/>
  <c r="A7" i="29" s="1"/>
  <c r="D42" i="8"/>
  <c r="D41"/>
  <c r="E61" i="3"/>
  <c r="E53"/>
  <c r="E45"/>
  <c r="E37"/>
  <c r="E25"/>
  <c r="E52"/>
  <c r="E44"/>
  <c r="E32"/>
  <c r="E35"/>
  <c r="E62"/>
  <c r="E58"/>
  <c r="E54"/>
  <c r="E50"/>
  <c r="E46"/>
  <c r="E42"/>
  <c r="E38"/>
  <c r="E34"/>
  <c r="E30"/>
  <c r="E26"/>
  <c r="E49"/>
  <c r="E41"/>
  <c r="E33"/>
  <c r="E64"/>
  <c r="E60"/>
  <c r="E56"/>
  <c r="E40"/>
  <c r="E36"/>
  <c r="E28"/>
  <c r="E48"/>
  <c r="E63"/>
  <c r="E59"/>
  <c r="E55"/>
  <c r="E51"/>
  <c r="E47"/>
  <c r="E43"/>
  <c r="E39"/>
  <c r="E31"/>
  <c r="E27"/>
  <c r="D39" i="8" l="1"/>
  <c r="A39" i="29"/>
  <c r="D34" i="8"/>
  <c r="A34" i="29"/>
  <c r="D37" i="8"/>
  <c r="A37" i="29"/>
  <c r="D18" i="8"/>
  <c r="A18" i="29"/>
  <c r="D20" i="8"/>
  <c r="A20" i="29"/>
  <c r="D21" i="8"/>
  <c r="A21" i="29"/>
  <c r="D23" i="8"/>
  <c r="A23" i="29"/>
  <c r="D31" i="8"/>
  <c r="A31" i="29"/>
  <c r="D28" i="8"/>
  <c r="A28" i="29"/>
  <c r="D25" i="8"/>
  <c r="A25" i="29"/>
  <c r="D26" i="8"/>
  <c r="A26" i="29"/>
  <c r="D16" i="8"/>
  <c r="A16" i="29"/>
  <c r="D17" i="8"/>
  <c r="A17" i="29"/>
  <c r="D22" i="8"/>
  <c r="A22" i="29"/>
  <c r="D32" i="8"/>
  <c r="A32" i="29"/>
  <c r="D33" i="8"/>
  <c r="A33" i="29"/>
  <c r="D6" i="8"/>
  <c r="A6" i="29"/>
  <c r="N43" i="3"/>
  <c r="BG43" s="1"/>
  <c r="S43"/>
  <c r="Q43"/>
  <c r="BI43" s="1"/>
  <c r="T43"/>
  <c r="R43"/>
  <c r="BJ43" s="1"/>
  <c r="L43"/>
  <c r="F43"/>
  <c r="J43"/>
  <c r="G43"/>
  <c r="K43"/>
  <c r="H43"/>
  <c r="I43"/>
  <c r="O43"/>
  <c r="BH43" s="1"/>
  <c r="M43"/>
  <c r="P43"/>
  <c r="N36"/>
  <c r="BG36" s="1"/>
  <c r="S36"/>
  <c r="T36"/>
  <c r="Q36"/>
  <c r="BI36" s="1"/>
  <c r="M36"/>
  <c r="R36"/>
  <c r="BJ36" s="1"/>
  <c r="O36"/>
  <c r="BH36" s="1"/>
  <c r="H36"/>
  <c r="P36"/>
  <c r="I36"/>
  <c r="K36"/>
  <c r="F36"/>
  <c r="L36"/>
  <c r="G36"/>
  <c r="J36"/>
  <c r="N27"/>
  <c r="BG27" s="1"/>
  <c r="S27"/>
  <c r="Q27"/>
  <c r="BI27" s="1"/>
  <c r="F27"/>
  <c r="J27"/>
  <c r="T27"/>
  <c r="R27"/>
  <c r="BJ27" s="1"/>
  <c r="L27"/>
  <c r="G27"/>
  <c r="K27"/>
  <c r="H27"/>
  <c r="I27"/>
  <c r="O27"/>
  <c r="BH27" s="1"/>
  <c r="M27"/>
  <c r="P27"/>
  <c r="N47"/>
  <c r="BG47" s="1"/>
  <c r="S47"/>
  <c r="Q47"/>
  <c r="BI47" s="1"/>
  <c r="T47"/>
  <c r="R47"/>
  <c r="BJ47" s="1"/>
  <c r="L47"/>
  <c r="F47"/>
  <c r="J47"/>
  <c r="G47"/>
  <c r="K47"/>
  <c r="M47"/>
  <c r="I47"/>
  <c r="O47"/>
  <c r="BH47" s="1"/>
  <c r="P47"/>
  <c r="H47"/>
  <c r="N63"/>
  <c r="BG63" s="1"/>
  <c r="S63"/>
  <c r="Q63"/>
  <c r="BI63" s="1"/>
  <c r="T63"/>
  <c r="R63"/>
  <c r="BJ63" s="1"/>
  <c r="L63"/>
  <c r="M63"/>
  <c r="H63"/>
  <c r="O63"/>
  <c r="BH63" s="1"/>
  <c r="I63"/>
  <c r="G63"/>
  <c r="P63"/>
  <c r="F63"/>
  <c r="J63"/>
  <c r="K63"/>
  <c r="N40"/>
  <c r="BG40" s="1"/>
  <c r="Q40"/>
  <c r="BI40" s="1"/>
  <c r="M40"/>
  <c r="R40"/>
  <c r="BJ40" s="1"/>
  <c r="O40"/>
  <c r="BH40" s="1"/>
  <c r="H40"/>
  <c r="P40"/>
  <c r="I40"/>
  <c r="S40"/>
  <c r="J40"/>
  <c r="T40"/>
  <c r="L40"/>
  <c r="K40"/>
  <c r="F40"/>
  <c r="G40"/>
  <c r="N33"/>
  <c r="BG33" s="1"/>
  <c r="S33"/>
  <c r="Q33"/>
  <c r="BI33" s="1"/>
  <c r="T33"/>
  <c r="R33"/>
  <c r="BJ33" s="1"/>
  <c r="L33"/>
  <c r="M33"/>
  <c r="F33"/>
  <c r="J33"/>
  <c r="G33"/>
  <c r="K33"/>
  <c r="O33"/>
  <c r="BH33" s="1"/>
  <c r="P33"/>
  <c r="H33"/>
  <c r="I33"/>
  <c r="N30"/>
  <c r="BG30" s="1"/>
  <c r="S30"/>
  <c r="T30"/>
  <c r="Q30"/>
  <c r="BI30" s="1"/>
  <c r="M30"/>
  <c r="R30"/>
  <c r="BJ30" s="1"/>
  <c r="O30"/>
  <c r="BH30" s="1"/>
  <c r="H30"/>
  <c r="P30"/>
  <c r="L30"/>
  <c r="I30"/>
  <c r="F30"/>
  <c r="G30"/>
  <c r="J30"/>
  <c r="K30"/>
  <c r="N46"/>
  <c r="BG46" s="1"/>
  <c r="Q46"/>
  <c r="BI46" s="1"/>
  <c r="M46"/>
  <c r="R46"/>
  <c r="BJ46" s="1"/>
  <c r="S46"/>
  <c r="O46"/>
  <c r="BH46" s="1"/>
  <c r="H46"/>
  <c r="T46"/>
  <c r="P46"/>
  <c r="L46"/>
  <c r="I46"/>
  <c r="G46"/>
  <c r="J46"/>
  <c r="F46"/>
  <c r="K46"/>
  <c r="N62"/>
  <c r="BG62" s="1"/>
  <c r="Q62"/>
  <c r="BI62" s="1"/>
  <c r="M62"/>
  <c r="R62"/>
  <c r="BJ62" s="1"/>
  <c r="S62"/>
  <c r="O62"/>
  <c r="BH62" s="1"/>
  <c r="T62"/>
  <c r="P62"/>
  <c r="L62"/>
  <c r="G62"/>
  <c r="K62"/>
  <c r="I62"/>
  <c r="F62"/>
  <c r="H62"/>
  <c r="J62"/>
  <c r="N52"/>
  <c r="BG52" s="1"/>
  <c r="Q52"/>
  <c r="BI52" s="1"/>
  <c r="M52"/>
  <c r="R52"/>
  <c r="BJ52" s="1"/>
  <c r="O52"/>
  <c r="BH52" s="1"/>
  <c r="H52"/>
  <c r="P52"/>
  <c r="I52"/>
  <c r="K52"/>
  <c r="S52"/>
  <c r="F52"/>
  <c r="J52"/>
  <c r="T52"/>
  <c r="L52"/>
  <c r="G52"/>
  <c r="N53"/>
  <c r="BG53" s="1"/>
  <c r="S53"/>
  <c r="Q53"/>
  <c r="BI53" s="1"/>
  <c r="T53"/>
  <c r="R53"/>
  <c r="BJ53" s="1"/>
  <c r="L53"/>
  <c r="M53"/>
  <c r="F53"/>
  <c r="J53"/>
  <c r="G53"/>
  <c r="K53"/>
  <c r="O53"/>
  <c r="BH53" s="1"/>
  <c r="P53"/>
  <c r="H53"/>
  <c r="I53"/>
  <c r="N31"/>
  <c r="BG31" s="1"/>
  <c r="S31"/>
  <c r="Q31"/>
  <c r="BI31" s="1"/>
  <c r="T31"/>
  <c r="R31"/>
  <c r="BJ31" s="1"/>
  <c r="L31"/>
  <c r="F31"/>
  <c r="J31"/>
  <c r="G31"/>
  <c r="K31"/>
  <c r="M31"/>
  <c r="H31"/>
  <c r="I31"/>
  <c r="O31"/>
  <c r="BH31" s="1"/>
  <c r="P31"/>
  <c r="H25" i="17" s="1"/>
  <c r="E25" s="1"/>
  <c r="N48" i="3"/>
  <c r="BG48" s="1"/>
  <c r="Q48"/>
  <c r="BI48" s="1"/>
  <c r="M48"/>
  <c r="R48"/>
  <c r="BJ48" s="1"/>
  <c r="O48"/>
  <c r="BH48" s="1"/>
  <c r="H48"/>
  <c r="P48"/>
  <c r="I48"/>
  <c r="S48"/>
  <c r="J48"/>
  <c r="T48"/>
  <c r="L48"/>
  <c r="K48"/>
  <c r="F48"/>
  <c r="G48"/>
  <c r="N41"/>
  <c r="BG41" s="1"/>
  <c r="S41"/>
  <c r="Q41"/>
  <c r="BI41" s="1"/>
  <c r="T41"/>
  <c r="R41"/>
  <c r="BJ41" s="1"/>
  <c r="L41"/>
  <c r="M41"/>
  <c r="F41"/>
  <c r="J41"/>
  <c r="G41"/>
  <c r="K41"/>
  <c r="O41"/>
  <c r="BH41" s="1"/>
  <c r="P41"/>
  <c r="H41"/>
  <c r="I41"/>
  <c r="N50"/>
  <c r="BG50" s="1"/>
  <c r="Q50"/>
  <c r="BI50" s="1"/>
  <c r="M50"/>
  <c r="R50"/>
  <c r="BJ50" s="1"/>
  <c r="S50"/>
  <c r="O50"/>
  <c r="BH50" s="1"/>
  <c r="H50"/>
  <c r="T50"/>
  <c r="P50"/>
  <c r="L50"/>
  <c r="I50"/>
  <c r="G50"/>
  <c r="J50"/>
  <c r="F50"/>
  <c r="K50"/>
  <c r="N51"/>
  <c r="BG51" s="1"/>
  <c r="S51"/>
  <c r="Q51"/>
  <c r="BI51" s="1"/>
  <c r="T51"/>
  <c r="R51"/>
  <c r="BJ51" s="1"/>
  <c r="L51"/>
  <c r="F51"/>
  <c r="J51"/>
  <c r="G51"/>
  <c r="K51"/>
  <c r="I51"/>
  <c r="O51"/>
  <c r="BH51" s="1"/>
  <c r="M51"/>
  <c r="P51"/>
  <c r="H51"/>
  <c r="N56"/>
  <c r="BG56" s="1"/>
  <c r="Q56"/>
  <c r="BI56" s="1"/>
  <c r="M56"/>
  <c r="R56"/>
  <c r="BJ56" s="1"/>
  <c r="O56"/>
  <c r="BH56" s="1"/>
  <c r="H56"/>
  <c r="P56"/>
  <c r="I56"/>
  <c r="S56"/>
  <c r="T56"/>
  <c r="L56"/>
  <c r="K56"/>
  <c r="F56"/>
  <c r="J56"/>
  <c r="G56"/>
  <c r="N34"/>
  <c r="BG34" s="1"/>
  <c r="S34"/>
  <c r="T34"/>
  <c r="Q34"/>
  <c r="BI34" s="1"/>
  <c r="M34"/>
  <c r="R34"/>
  <c r="BJ34" s="1"/>
  <c r="O34"/>
  <c r="BH34" s="1"/>
  <c r="H34"/>
  <c r="P34"/>
  <c r="L34"/>
  <c r="I34"/>
  <c r="F34"/>
  <c r="G34"/>
  <c r="J34"/>
  <c r="K34"/>
  <c r="N35"/>
  <c r="BG35" s="1"/>
  <c r="S35"/>
  <c r="Q35"/>
  <c r="BI35" s="1"/>
  <c r="T35"/>
  <c r="R35"/>
  <c r="BJ35" s="1"/>
  <c r="L35"/>
  <c r="F35"/>
  <c r="J35"/>
  <c r="G35"/>
  <c r="K35"/>
  <c r="H35"/>
  <c r="I35"/>
  <c r="O35"/>
  <c r="BH35" s="1"/>
  <c r="M35"/>
  <c r="P35"/>
  <c r="N25"/>
  <c r="BG25" s="1"/>
  <c r="T25"/>
  <c r="R25"/>
  <c r="BJ25" s="1"/>
  <c r="S25"/>
  <c r="O25"/>
  <c r="BH25" s="1"/>
  <c r="L25"/>
  <c r="P25"/>
  <c r="F25"/>
  <c r="Q25"/>
  <c r="BI25" s="1"/>
  <c r="M25"/>
  <c r="J25"/>
  <c r="I25"/>
  <c r="G25"/>
  <c r="K25"/>
  <c r="H25"/>
  <c r="N61"/>
  <c r="BG61" s="1"/>
  <c r="S61"/>
  <c r="Q61"/>
  <c r="BI61" s="1"/>
  <c r="T61"/>
  <c r="R61"/>
  <c r="BJ61" s="1"/>
  <c r="L61"/>
  <c r="M61"/>
  <c r="O61"/>
  <c r="BH61" s="1"/>
  <c r="G61"/>
  <c r="H61"/>
  <c r="P61"/>
  <c r="I61"/>
  <c r="F61"/>
  <c r="J61"/>
  <c r="K61"/>
  <c r="N39"/>
  <c r="BG39" s="1"/>
  <c r="S39"/>
  <c r="Q39"/>
  <c r="BI39" s="1"/>
  <c r="T39"/>
  <c r="R39"/>
  <c r="BJ39" s="1"/>
  <c r="L39"/>
  <c r="F39"/>
  <c r="J39"/>
  <c r="G39"/>
  <c r="K39"/>
  <c r="M39"/>
  <c r="I39"/>
  <c r="O39"/>
  <c r="BH39" s="1"/>
  <c r="P39"/>
  <c r="H39"/>
  <c r="N55"/>
  <c r="BG55" s="1"/>
  <c r="S55"/>
  <c r="Q55"/>
  <c r="BI55" s="1"/>
  <c r="T55"/>
  <c r="R55"/>
  <c r="BJ55" s="1"/>
  <c r="L55"/>
  <c r="F55"/>
  <c r="J55"/>
  <c r="G55"/>
  <c r="K55"/>
  <c r="M55"/>
  <c r="H55"/>
  <c r="O55"/>
  <c r="BH55" s="1"/>
  <c r="P55"/>
  <c r="I55"/>
  <c r="N28"/>
  <c r="BG28" s="1"/>
  <c r="S28"/>
  <c r="T28"/>
  <c r="Q28"/>
  <c r="BI28" s="1"/>
  <c r="M28"/>
  <c r="H28"/>
  <c r="R28"/>
  <c r="BJ28" s="1"/>
  <c r="I28"/>
  <c r="O28"/>
  <c r="BH28" s="1"/>
  <c r="J28"/>
  <c r="P28"/>
  <c r="K28"/>
  <c r="F28"/>
  <c r="G28"/>
  <c r="L28"/>
  <c r="N60"/>
  <c r="BG60" s="1"/>
  <c r="Q60"/>
  <c r="BI60" s="1"/>
  <c r="M60"/>
  <c r="R60"/>
  <c r="BJ60" s="1"/>
  <c r="O60"/>
  <c r="BH60" s="1"/>
  <c r="H60"/>
  <c r="P60"/>
  <c r="S60"/>
  <c r="F60"/>
  <c r="K60"/>
  <c r="T60"/>
  <c r="L60"/>
  <c r="G60"/>
  <c r="I60"/>
  <c r="J60"/>
  <c r="N49"/>
  <c r="BG49" s="1"/>
  <c r="S49"/>
  <c r="Q49"/>
  <c r="BI49" s="1"/>
  <c r="T49"/>
  <c r="R49"/>
  <c r="BJ49" s="1"/>
  <c r="L49"/>
  <c r="M49"/>
  <c r="F49"/>
  <c r="J49"/>
  <c r="G49"/>
  <c r="K49"/>
  <c r="O49"/>
  <c r="BH49" s="1"/>
  <c r="P49"/>
  <c r="H49"/>
  <c r="I49"/>
  <c r="N38"/>
  <c r="BG38" s="1"/>
  <c r="S38"/>
  <c r="T38"/>
  <c r="Q38"/>
  <c r="BI38" s="1"/>
  <c r="M38"/>
  <c r="R38"/>
  <c r="BJ38" s="1"/>
  <c r="O38"/>
  <c r="BH38" s="1"/>
  <c r="H38"/>
  <c r="P38"/>
  <c r="L38"/>
  <c r="I38"/>
  <c r="F38"/>
  <c r="G38"/>
  <c r="J38"/>
  <c r="K38"/>
  <c r="N54"/>
  <c r="BG54" s="1"/>
  <c r="Q54"/>
  <c r="BI54" s="1"/>
  <c r="M54"/>
  <c r="R54"/>
  <c r="BJ54" s="1"/>
  <c r="S54"/>
  <c r="O54"/>
  <c r="BH54" s="1"/>
  <c r="H54"/>
  <c r="T54"/>
  <c r="P54"/>
  <c r="L54"/>
  <c r="I54"/>
  <c r="J54"/>
  <c r="G54"/>
  <c r="K54"/>
  <c r="F54"/>
  <c r="N32"/>
  <c r="BG32" s="1"/>
  <c r="S32"/>
  <c r="T32"/>
  <c r="Q32"/>
  <c r="BI32" s="1"/>
  <c r="M32"/>
  <c r="R32"/>
  <c r="BJ32" s="1"/>
  <c r="O32"/>
  <c r="BH32" s="1"/>
  <c r="H32"/>
  <c r="P32"/>
  <c r="I32"/>
  <c r="J32"/>
  <c r="L32"/>
  <c r="K32"/>
  <c r="F32"/>
  <c r="G32"/>
  <c r="N37"/>
  <c r="BG37" s="1"/>
  <c r="S37"/>
  <c r="Q37"/>
  <c r="BI37" s="1"/>
  <c r="T37"/>
  <c r="R37"/>
  <c r="BJ37" s="1"/>
  <c r="L37"/>
  <c r="M37"/>
  <c r="F37"/>
  <c r="J37"/>
  <c r="G37"/>
  <c r="K37"/>
  <c r="O37"/>
  <c r="BH37" s="1"/>
  <c r="P37"/>
  <c r="H37"/>
  <c r="I37"/>
  <c r="N29"/>
  <c r="BG29" s="1"/>
  <c r="S29"/>
  <c r="Q29"/>
  <c r="BI29" s="1"/>
  <c r="F29"/>
  <c r="T29"/>
  <c r="R29"/>
  <c r="BJ29" s="1"/>
  <c r="L29"/>
  <c r="G29"/>
  <c r="M29"/>
  <c r="J29"/>
  <c r="K29"/>
  <c r="O29"/>
  <c r="BH29" s="1"/>
  <c r="P29"/>
  <c r="H29"/>
  <c r="I29"/>
  <c r="N59"/>
  <c r="BG59" s="1"/>
  <c r="S59"/>
  <c r="Q59"/>
  <c r="BI59" s="1"/>
  <c r="T59"/>
  <c r="R59"/>
  <c r="BJ59" s="1"/>
  <c r="L59"/>
  <c r="F59"/>
  <c r="J59"/>
  <c r="G59"/>
  <c r="K59"/>
  <c r="I59"/>
  <c r="O59"/>
  <c r="BH59" s="1"/>
  <c r="M59"/>
  <c r="H59"/>
  <c r="P59"/>
  <c r="N64"/>
  <c r="BG64" s="1"/>
  <c r="Q64"/>
  <c r="BI64" s="1"/>
  <c r="L64"/>
  <c r="R64"/>
  <c r="BJ64" s="1"/>
  <c r="O64"/>
  <c r="BH64" s="1"/>
  <c r="M64"/>
  <c r="P64"/>
  <c r="S64"/>
  <c r="J64"/>
  <c r="T64"/>
  <c r="G64"/>
  <c r="K64"/>
  <c r="I64"/>
  <c r="H64"/>
  <c r="F64"/>
  <c r="N26"/>
  <c r="BG26" s="1"/>
  <c r="S26"/>
  <c r="T26"/>
  <c r="Q26"/>
  <c r="BI26" s="1"/>
  <c r="M26"/>
  <c r="H26"/>
  <c r="R26"/>
  <c r="BJ26" s="1"/>
  <c r="I26"/>
  <c r="O26"/>
  <c r="BH26" s="1"/>
  <c r="F26"/>
  <c r="P26"/>
  <c r="L26"/>
  <c r="G26"/>
  <c r="J26"/>
  <c r="K26"/>
  <c r="N42"/>
  <c r="BG42" s="1"/>
  <c r="Q42"/>
  <c r="BI42" s="1"/>
  <c r="M42"/>
  <c r="R42"/>
  <c r="BJ42" s="1"/>
  <c r="S42"/>
  <c r="O42"/>
  <c r="BH42" s="1"/>
  <c r="H42"/>
  <c r="T42"/>
  <c r="P42"/>
  <c r="L42"/>
  <c r="I42"/>
  <c r="G42"/>
  <c r="J42"/>
  <c r="K42"/>
  <c r="F42"/>
  <c r="N58"/>
  <c r="BG58" s="1"/>
  <c r="Q58"/>
  <c r="BI58" s="1"/>
  <c r="M58"/>
  <c r="R58"/>
  <c r="BJ58" s="1"/>
  <c r="S58"/>
  <c r="O58"/>
  <c r="BH58" s="1"/>
  <c r="H58"/>
  <c r="T58"/>
  <c r="P58"/>
  <c r="L58"/>
  <c r="I58"/>
  <c r="J58"/>
  <c r="G58"/>
  <c r="K58"/>
  <c r="F58"/>
  <c r="N44"/>
  <c r="BG44" s="1"/>
  <c r="Q44"/>
  <c r="BI44" s="1"/>
  <c r="M44"/>
  <c r="R44"/>
  <c r="BJ44" s="1"/>
  <c r="O44"/>
  <c r="BH44" s="1"/>
  <c r="H44"/>
  <c r="P44"/>
  <c r="I44"/>
  <c r="K44"/>
  <c r="S44"/>
  <c r="F44"/>
  <c r="T44"/>
  <c r="L44"/>
  <c r="G44"/>
  <c r="J44"/>
  <c r="N45"/>
  <c r="BG45" s="1"/>
  <c r="S45"/>
  <c r="Q45"/>
  <c r="BI45" s="1"/>
  <c r="T45"/>
  <c r="R45"/>
  <c r="BJ45" s="1"/>
  <c r="L45"/>
  <c r="M45"/>
  <c r="F45"/>
  <c r="J45"/>
  <c r="G45"/>
  <c r="K45"/>
  <c r="O45"/>
  <c r="BH45" s="1"/>
  <c r="P45"/>
  <c r="H45"/>
  <c r="I45"/>
  <c r="H27" i="17"/>
  <c r="E27" s="1"/>
  <c r="D38" i="8"/>
  <c r="D15"/>
  <c r="D36"/>
  <c r="D19"/>
  <c r="D27"/>
  <c r="D35"/>
  <c r="D13"/>
  <c r="D29"/>
  <c r="D14"/>
  <c r="D30"/>
  <c r="D12"/>
  <c r="D24"/>
  <c r="D40"/>
  <c r="D3"/>
  <c r="A24" i="3"/>
  <c r="F6" s="1"/>
  <c r="D11" i="8"/>
  <c r="D10"/>
  <c r="D9"/>
  <c r="D8"/>
  <c r="D5"/>
  <c r="D7"/>
  <c r="D4"/>
  <c r="H24" i="17"/>
  <c r="E24" s="1"/>
  <c r="O21" i="3" l="1"/>
  <c r="N22"/>
  <c r="N21"/>
  <c r="Q21"/>
  <c r="H21" i="5" s="1"/>
  <c r="R21" i="3"/>
  <c r="H23" i="5" s="1"/>
  <c r="F5" i="14"/>
  <c r="P5"/>
  <c r="G27" i="17"/>
  <c r="F27"/>
  <c r="G25"/>
  <c r="F25"/>
  <c r="G24"/>
  <c r="F24"/>
  <c r="B8" i="22"/>
  <c r="B8" i="7"/>
  <c r="H23" i="17"/>
  <c r="E23" s="1"/>
  <c r="H17" i="5" l="1"/>
  <c r="I17" s="1"/>
  <c r="H16"/>
  <c r="K5" i="14"/>
  <c r="K10" s="1"/>
  <c r="H18" i="5"/>
  <c r="M5" i="14"/>
  <c r="M10" s="1"/>
  <c r="J5"/>
  <c r="J10" s="1"/>
  <c r="N5"/>
  <c r="N10" s="1"/>
  <c r="F23" i="17"/>
  <c r="G23"/>
  <c r="S64" i="1" l="1"/>
  <c r="E64"/>
  <c r="S63"/>
  <c r="E63"/>
  <c r="S62"/>
  <c r="E62"/>
  <c r="S61"/>
  <c r="E61"/>
  <c r="S60"/>
  <c r="E60"/>
  <c r="S59"/>
  <c r="E59"/>
  <c r="S58"/>
  <c r="E58"/>
  <c r="S57"/>
  <c r="E57"/>
  <c r="S56"/>
  <c r="E56"/>
  <c r="S55"/>
  <c r="E55"/>
  <c r="S54"/>
  <c r="E54"/>
  <c r="S53"/>
  <c r="E53"/>
  <c r="S52"/>
  <c r="E52"/>
  <c r="S51"/>
  <c r="E51"/>
  <c r="S50"/>
  <c r="E50"/>
  <c r="S49"/>
  <c r="E49"/>
  <c r="S48"/>
  <c r="E48"/>
  <c r="S47"/>
  <c r="E47"/>
  <c r="S46"/>
  <c r="E46"/>
  <c r="S45"/>
  <c r="E45"/>
  <c r="S44"/>
  <c r="S43"/>
  <c r="S42"/>
  <c r="S41"/>
  <c r="S40"/>
  <c r="S39"/>
  <c r="S38"/>
  <c r="S37"/>
  <c r="S36"/>
  <c r="S35"/>
  <c r="S34"/>
  <c r="S33"/>
  <c r="S32"/>
  <c r="S31"/>
  <c r="S30"/>
  <c r="S29"/>
  <c r="S28"/>
  <c r="S27"/>
  <c r="S26"/>
  <c r="S24" l="1"/>
  <c r="S1" l="1"/>
  <c r="D6" l="1"/>
  <c r="AV4" i="3" s="1"/>
  <c r="B38" i="8"/>
  <c r="B37"/>
  <c r="B39"/>
  <c r="B35"/>
  <c r="B34"/>
  <c r="B41"/>
  <c r="B33"/>
  <c r="B42"/>
  <c r="B40"/>
  <c r="B36"/>
  <c r="D22" i="3"/>
  <c r="D23"/>
  <c r="R24"/>
  <c r="L23" i="5" s="1"/>
  <c r="O24" i="3"/>
  <c r="P24"/>
  <c r="L20" i="5" s="1"/>
  <c r="N23" i="3"/>
  <c r="J16" i="5" s="1"/>
  <c r="N24" i="3"/>
  <c r="L16" i="5" s="1"/>
  <c r="O23" i="3"/>
  <c r="P22"/>
  <c r="P23"/>
  <c r="J20" i="5" s="1"/>
  <c r="R23" i="3"/>
  <c r="J23" i="5" s="1"/>
  <c r="R22" i="3"/>
  <c r="H24" i="5" s="1"/>
  <c r="I24" s="1"/>
  <c r="O22" i="3"/>
  <c r="H19" i="5" l="1"/>
  <c r="I19" s="1"/>
  <c r="H9" i="27"/>
  <c r="I9" s="1"/>
  <c r="L18" i="5"/>
  <c r="M18" s="1"/>
  <c r="J18"/>
  <c r="K18" s="1"/>
  <c r="I18"/>
  <c r="H20"/>
  <c r="I20" s="1"/>
  <c r="I16"/>
  <c r="M23"/>
  <c r="K23"/>
  <c r="I23"/>
  <c r="M20"/>
  <c r="K20"/>
  <c r="M16"/>
  <c r="K16"/>
  <c r="K8" i="14"/>
  <c r="J8"/>
  <c r="O12" i="3"/>
  <c r="R12"/>
  <c r="N12"/>
  <c r="P12"/>
  <c r="J7" i="14"/>
  <c r="L7"/>
  <c r="L6"/>
  <c r="L9" s="1"/>
  <c r="K6"/>
  <c r="K9" s="1"/>
  <c r="J6"/>
  <c r="J9" s="1"/>
  <c r="N6"/>
  <c r="N9" s="1"/>
  <c r="N7"/>
  <c r="K7"/>
  <c r="L8"/>
  <c r="N8"/>
  <c r="N23" i="5" l="1"/>
  <c r="N19"/>
  <c r="N17"/>
  <c r="J15" i="14"/>
  <c r="N20" i="5"/>
  <c r="L15" i="14"/>
  <c r="K15"/>
  <c r="N15"/>
  <c r="H28" i="17" l="1"/>
  <c r="E28" s="1"/>
  <c r="H20"/>
  <c r="E20" s="1"/>
  <c r="H16"/>
  <c r="E16" s="1"/>
  <c r="H19"/>
  <c r="E19" s="1"/>
  <c r="H15"/>
  <c r="H22"/>
  <c r="E22" s="1"/>
  <c r="H21"/>
  <c r="E21" s="1"/>
  <c r="H29"/>
  <c r="E29" s="1"/>
  <c r="H17"/>
  <c r="E17" s="1"/>
  <c r="H26"/>
  <c r="E26" s="1"/>
  <c r="H18"/>
  <c r="E18" s="1"/>
  <c r="F18" l="1"/>
  <c r="G18"/>
  <c r="G21"/>
  <c r="F21"/>
  <c r="G16"/>
  <c r="F16"/>
  <c r="F26"/>
  <c r="G26"/>
  <c r="F22"/>
  <c r="G22"/>
  <c r="G20"/>
  <c r="F20"/>
  <c r="G17"/>
  <c r="F17"/>
  <c r="G28"/>
  <c r="F28"/>
  <c r="G29"/>
  <c r="F29"/>
  <c r="F19"/>
  <c r="G19"/>
  <c r="E15"/>
  <c r="G15"/>
  <c r="F15"/>
  <c r="J24" i="3" l="1"/>
  <c r="J22"/>
  <c r="F8" i="27" s="1"/>
  <c r="J23" i="3"/>
  <c r="T22"/>
  <c r="T23"/>
  <c r="J26" i="5" s="1"/>
  <c r="K26" s="1"/>
  <c r="T24" i="3"/>
  <c r="L26" i="5" s="1"/>
  <c r="M26" s="1"/>
  <c r="G23" i="3"/>
  <c r="J9" i="5" s="1"/>
  <c r="G24" i="3"/>
  <c r="L9" i="5" s="1"/>
  <c r="G22" i="3"/>
  <c r="H9" i="5" s="1"/>
  <c r="K22" i="3"/>
  <c r="H13" i="5" s="1"/>
  <c r="K24" i="3"/>
  <c r="L13" i="5" s="1"/>
  <c r="K23" i="3"/>
  <c r="J13" i="5" s="1"/>
  <c r="S23" i="3"/>
  <c r="J25" i="5" s="1"/>
  <c r="S24" i="3"/>
  <c r="L25" i="5" s="1"/>
  <c r="S22" i="3"/>
  <c r="H25" i="5" s="1"/>
  <c r="M22" i="3"/>
  <c r="H15" i="5" s="1"/>
  <c r="M24" i="3"/>
  <c r="L15" i="5" s="1"/>
  <c r="M23" i="3"/>
  <c r="J15" i="5" s="1"/>
  <c r="H23" i="3"/>
  <c r="J10" i="5" s="1"/>
  <c r="H24" i="3"/>
  <c r="L10" i="5" s="1"/>
  <c r="H22" i="3"/>
  <c r="H10" i="5" s="1"/>
  <c r="I24" i="3"/>
  <c r="L11" i="5" s="1"/>
  <c r="I22" i="3"/>
  <c r="H11" i="5" s="1"/>
  <c r="I23" i="3"/>
  <c r="J11" i="5" s="1"/>
  <c r="Q23" i="3"/>
  <c r="J21" i="5" s="1"/>
  <c r="Q24" i="3"/>
  <c r="L21" i="5" s="1"/>
  <c r="Q22" i="3"/>
  <c r="H8" i="27" s="1"/>
  <c r="F23" i="3"/>
  <c r="F24"/>
  <c r="F22"/>
  <c r="L24"/>
  <c r="L23"/>
  <c r="L22"/>
  <c r="L14" i="5" l="1"/>
  <c r="M14" s="1"/>
  <c r="L9" i="27"/>
  <c r="M9" s="1"/>
  <c r="J14" i="5"/>
  <c r="K14" s="1"/>
  <c r="J9" i="27"/>
  <c r="K9" s="1"/>
  <c r="H14" i="5"/>
  <c r="I14" s="1"/>
  <c r="F9" i="27"/>
  <c r="G9" s="1"/>
  <c r="L8"/>
  <c r="M8" s="1"/>
  <c r="J8"/>
  <c r="K8" s="1"/>
  <c r="G8"/>
  <c r="L8" i="5"/>
  <c r="M8" s="1"/>
  <c r="L7" i="27"/>
  <c r="M7" s="1"/>
  <c r="J8" i="5"/>
  <c r="K8" s="1"/>
  <c r="J7" i="27"/>
  <c r="K7" s="1"/>
  <c r="H22" i="5"/>
  <c r="I22" s="1"/>
  <c r="I8" i="27"/>
  <c r="H8" i="5"/>
  <c r="I8" s="1"/>
  <c r="F7" i="27"/>
  <c r="G7" s="1"/>
  <c r="H26" i="5"/>
  <c r="I26" s="1"/>
  <c r="N26" s="1"/>
  <c r="L12"/>
  <c r="M12" s="1"/>
  <c r="J12"/>
  <c r="K12" s="1"/>
  <c r="H12"/>
  <c r="I12" s="1"/>
  <c r="M25"/>
  <c r="K25"/>
  <c r="I25"/>
  <c r="M21"/>
  <c r="K21"/>
  <c r="I21"/>
  <c r="M15"/>
  <c r="K15"/>
  <c r="I15"/>
  <c r="M13"/>
  <c r="K13"/>
  <c r="I13"/>
  <c r="M11"/>
  <c r="K11"/>
  <c r="I11"/>
  <c r="M10"/>
  <c r="K10"/>
  <c r="I10"/>
  <c r="M9"/>
  <c r="K9"/>
  <c r="I9"/>
  <c r="M12" i="3"/>
  <c r="H6" i="14"/>
  <c r="H9" s="1"/>
  <c r="L12" i="3"/>
  <c r="M8" i="14"/>
  <c r="D6"/>
  <c r="D9" s="1"/>
  <c r="H12" i="3"/>
  <c r="O6" i="14"/>
  <c r="O9" s="1"/>
  <c r="S12" i="3"/>
  <c r="G8" i="14"/>
  <c r="C8"/>
  <c r="E7"/>
  <c r="H7"/>
  <c r="B8"/>
  <c r="M7"/>
  <c r="E6"/>
  <c r="E9" s="1"/>
  <c r="I12" i="3"/>
  <c r="D8" i="14"/>
  <c r="I7"/>
  <c r="O8"/>
  <c r="K12" i="3"/>
  <c r="G6" i="14"/>
  <c r="G9" s="1"/>
  <c r="C7"/>
  <c r="P8"/>
  <c r="F7"/>
  <c r="F12" i="3"/>
  <c r="B6" i="14"/>
  <c r="B9" s="1"/>
  <c r="H8"/>
  <c r="B7"/>
  <c r="E8"/>
  <c r="D7"/>
  <c r="I8"/>
  <c r="O7"/>
  <c r="P7"/>
  <c r="J12" i="3"/>
  <c r="F6" i="14"/>
  <c r="F9" s="1"/>
  <c r="M6"/>
  <c r="M9" s="1"/>
  <c r="Q12" i="3"/>
  <c r="I6" i="14"/>
  <c r="I9" s="1"/>
  <c r="G7"/>
  <c r="C6"/>
  <c r="C9" s="1"/>
  <c r="G12" i="3"/>
  <c r="T12"/>
  <c r="P6" i="14"/>
  <c r="P9" s="1"/>
  <c r="F8"/>
  <c r="O9" i="27" l="1"/>
  <c r="O7"/>
  <c r="O8"/>
  <c r="N21" i="5"/>
  <c r="N12"/>
  <c r="N25"/>
  <c r="N9"/>
  <c r="N15"/>
  <c r="N11"/>
  <c r="N13"/>
  <c r="N10"/>
  <c r="N14"/>
  <c r="N8"/>
  <c r="D15" i="14"/>
  <c r="M15"/>
  <c r="P15"/>
  <c r="O15"/>
  <c r="G15"/>
  <c r="B15"/>
  <c r="E12" i="3"/>
  <c r="A5" i="1" s="1"/>
  <c r="AV6" i="3" s="1"/>
  <c r="H15" i="14"/>
  <c r="E15"/>
  <c r="I15"/>
  <c r="F15"/>
  <c r="C15"/>
  <c r="AY26" i="3" l="1"/>
  <c r="AZ26" s="1"/>
  <c r="B4" i="29" s="1"/>
  <c r="C4" s="1"/>
  <c r="BC26" i="3"/>
  <c r="BD26" s="1"/>
  <c r="F4" i="29" s="1"/>
  <c r="G4" s="1"/>
  <c r="BA28" i="3"/>
  <c r="BB28" s="1"/>
  <c r="D6" i="29" s="1"/>
  <c r="E6" s="1"/>
  <c r="AY30" i="3"/>
  <c r="AZ30" s="1"/>
  <c r="B8" i="29" s="1"/>
  <c r="C8" s="1"/>
  <c r="BC30" i="3"/>
  <c r="BD30" s="1"/>
  <c r="F8" i="29" s="1"/>
  <c r="G8" s="1"/>
  <c r="BA32" i="3"/>
  <c r="BE32"/>
  <c r="AY34"/>
  <c r="BC34"/>
  <c r="BA36"/>
  <c r="BB36" s="1"/>
  <c r="D14" i="29" s="1"/>
  <c r="E14" s="1"/>
  <c r="AY38" i="3"/>
  <c r="BC38"/>
  <c r="BD38" s="1"/>
  <c r="F16" i="29" s="1"/>
  <c r="G16" s="1"/>
  <c r="BA40" i="3"/>
  <c r="AY42"/>
  <c r="BC42"/>
  <c r="BA44"/>
  <c r="BB44" s="1"/>
  <c r="D22" i="29" s="1"/>
  <c r="E22" s="1"/>
  <c r="AY46" i="3"/>
  <c r="BC46"/>
  <c r="BD46" s="1"/>
  <c r="F24" i="29" s="1"/>
  <c r="G24" s="1"/>
  <c r="BA48" i="3"/>
  <c r="AY50"/>
  <c r="BA52"/>
  <c r="BC54"/>
  <c r="BA56"/>
  <c r="BB57"/>
  <c r="D35" i="29" s="1"/>
  <c r="E35" s="1"/>
  <c r="BC58" i="3"/>
  <c r="BD59"/>
  <c r="F37" i="29" s="1"/>
  <c r="G37" s="1"/>
  <c r="BE60" i="3"/>
  <c r="AY62"/>
  <c r="BD63"/>
  <c r="F41" i="29" s="1"/>
  <c r="G41" s="1"/>
  <c r="BE64" i="3"/>
  <c r="BA27"/>
  <c r="AY29"/>
  <c r="AZ29" s="1"/>
  <c r="B7" i="29" s="1"/>
  <c r="C7" s="1"/>
  <c r="BC29" i="3"/>
  <c r="BA31"/>
  <c r="BB31" s="1"/>
  <c r="D9" i="29" s="1"/>
  <c r="E9" s="1"/>
  <c r="BB32" i="3"/>
  <c r="D10" i="29" s="1"/>
  <c r="E10" s="1"/>
  <c r="AY33" i="3"/>
  <c r="BC33"/>
  <c r="AZ34"/>
  <c r="B12" i="29" s="1"/>
  <c r="C12" s="1"/>
  <c r="BD34" i="3"/>
  <c r="F12" i="29" s="1"/>
  <c r="G12" s="1"/>
  <c r="BA35" i="3"/>
  <c r="AY37"/>
  <c r="BC37"/>
  <c r="AZ38"/>
  <c r="B16" i="29" s="1"/>
  <c r="C16" s="1"/>
  <c r="BA39" i="3"/>
  <c r="BB40"/>
  <c r="D18" i="29" s="1"/>
  <c r="E18" s="1"/>
  <c r="AY41" i="3"/>
  <c r="BC41"/>
  <c r="AZ42"/>
  <c r="B20" i="29" s="1"/>
  <c r="C20" s="1"/>
  <c r="BD42" i="3"/>
  <c r="F20" i="29" s="1"/>
  <c r="G20" s="1"/>
  <c r="BA43" i="3"/>
  <c r="AY45"/>
  <c r="BC45"/>
  <c r="AZ46"/>
  <c r="B24" i="29" s="1"/>
  <c r="C24" s="1"/>
  <c r="BA47" i="3"/>
  <c r="BB48"/>
  <c r="D26" i="29" s="1"/>
  <c r="E26" s="1"/>
  <c r="AY49" i="3"/>
  <c r="BC49"/>
  <c r="AZ50"/>
  <c r="B28" i="29" s="1"/>
  <c r="C28" s="1"/>
  <c r="BD50" i="3"/>
  <c r="F28" i="29" s="1"/>
  <c r="G28" s="1"/>
  <c r="BA51" i="3"/>
  <c r="BB52"/>
  <c r="D30" i="29" s="1"/>
  <c r="E30" s="1"/>
  <c r="AY53" i="3"/>
  <c r="BC53"/>
  <c r="BD54"/>
  <c r="F32" i="29" s="1"/>
  <c r="G32" s="1"/>
  <c r="BA55" i="3"/>
  <c r="BE55"/>
  <c r="BB56"/>
  <c r="D34" i="29" s="1"/>
  <c r="E34" s="1"/>
  <c r="AY57" i="3"/>
  <c r="BC57"/>
  <c r="AZ58"/>
  <c r="B36" i="29" s="1"/>
  <c r="C36" s="1"/>
  <c r="BD58" i="3"/>
  <c r="F36" i="29" s="1"/>
  <c r="G36" s="1"/>
  <c r="BA59" i="3"/>
  <c r="BE59"/>
  <c r="BB60"/>
  <c r="D38" i="29" s="1"/>
  <c r="E38" s="1"/>
  <c r="AY61" i="3"/>
  <c r="BC61"/>
  <c r="AZ62"/>
  <c r="B40" i="29" s="1"/>
  <c r="C40" s="1"/>
  <c r="BD62" i="3"/>
  <c r="F40" i="29" s="1"/>
  <c r="G40" s="1"/>
  <c r="BA63" i="3"/>
  <c r="BE63"/>
  <c r="BB64"/>
  <c r="D42" i="29" s="1"/>
  <c r="E42" s="1"/>
  <c r="BC48" i="3"/>
  <c r="BD49"/>
  <c r="F27" i="29" s="1"/>
  <c r="G27" s="1"/>
  <c r="BE50" i="3"/>
  <c r="AY52"/>
  <c r="AZ53"/>
  <c r="B31" i="29" s="1"/>
  <c r="C31" s="1"/>
  <c r="BA54" i="3"/>
  <c r="BB54" s="1"/>
  <c r="D32" i="29" s="1"/>
  <c r="E32" s="1"/>
  <c r="BB55" i="3"/>
  <c r="D33" i="29" s="1"/>
  <c r="E33" s="1"/>
  <c r="AY56" i="3"/>
  <c r="AZ57"/>
  <c r="B35" i="29" s="1"/>
  <c r="C35" s="1"/>
  <c r="BA58" i="3"/>
  <c r="BB59"/>
  <c r="D37" i="29" s="1"/>
  <c r="E37" s="1"/>
  <c r="BC60" i="3"/>
  <c r="BD61"/>
  <c r="F39" i="29" s="1"/>
  <c r="G39" s="1"/>
  <c r="BE62" i="3"/>
  <c r="BB63"/>
  <c r="D41" i="29" s="1"/>
  <c r="E41" s="1"/>
  <c r="BC64" i="3"/>
  <c r="BA26"/>
  <c r="BB26" s="1"/>
  <c r="D4" i="29" s="1"/>
  <c r="E4" s="1"/>
  <c r="BB27" i="3"/>
  <c r="D5" i="29" s="1"/>
  <c r="E5" s="1"/>
  <c r="AY28" i="3"/>
  <c r="AZ28" s="1"/>
  <c r="B6" i="29" s="1"/>
  <c r="C6" s="1"/>
  <c r="BC28" i="3"/>
  <c r="BD28" s="1"/>
  <c r="F6" i="29" s="1"/>
  <c r="G6" s="1"/>
  <c r="BD29" i="3"/>
  <c r="F7" i="29" s="1"/>
  <c r="G7" s="1"/>
  <c r="BA30" i="3"/>
  <c r="BB30" s="1"/>
  <c r="D8" i="29" s="1"/>
  <c r="E8" s="1"/>
  <c r="AY32" i="3"/>
  <c r="BC32"/>
  <c r="AZ33"/>
  <c r="B11" i="29" s="1"/>
  <c r="C11" s="1"/>
  <c r="BD33" i="3"/>
  <c r="F11" i="29" s="1"/>
  <c r="G11" s="1"/>
  <c r="BA34" i="3"/>
  <c r="BB35"/>
  <c r="D13" i="29" s="1"/>
  <c r="E13" s="1"/>
  <c r="AY36" i="3"/>
  <c r="BC36"/>
  <c r="BD36" s="1"/>
  <c r="F14" i="29" s="1"/>
  <c r="G14" s="1"/>
  <c r="AZ37" i="3"/>
  <c r="B15" i="29" s="1"/>
  <c r="C15" s="1"/>
  <c r="BD37" i="3"/>
  <c r="F15" i="29" s="1"/>
  <c r="G15" s="1"/>
  <c r="BA38" i="3"/>
  <c r="BB39"/>
  <c r="D17" i="29" s="1"/>
  <c r="E17" s="1"/>
  <c r="AY40" i="3"/>
  <c r="BC40"/>
  <c r="BD40" s="1"/>
  <c r="F18" i="29" s="1"/>
  <c r="G18" s="1"/>
  <c r="AZ41" i="3"/>
  <c r="B19" i="29" s="1"/>
  <c r="C19" s="1"/>
  <c r="BD41" i="3"/>
  <c r="F19" i="29" s="1"/>
  <c r="G19" s="1"/>
  <c r="BA42" i="3"/>
  <c r="BE42"/>
  <c r="BB43"/>
  <c r="D21" i="29" s="1"/>
  <c r="E21" s="1"/>
  <c r="AY44" i="3"/>
  <c r="BC44"/>
  <c r="AZ45"/>
  <c r="B23" i="29" s="1"/>
  <c r="C23" s="1"/>
  <c r="BD45" i="3"/>
  <c r="F23" i="29" s="1"/>
  <c r="G23" s="1"/>
  <c r="BA46" i="3"/>
  <c r="BB46" s="1"/>
  <c r="D24" i="29" s="1"/>
  <c r="E24" s="1"/>
  <c r="BB47" i="3"/>
  <c r="D25" i="29" s="1"/>
  <c r="E25" s="1"/>
  <c r="AY48" i="3"/>
  <c r="AZ49"/>
  <c r="B27" i="29" s="1"/>
  <c r="C27" s="1"/>
  <c r="BA50" i="3"/>
  <c r="BB51"/>
  <c r="D29" i="29" s="1"/>
  <c r="E29" s="1"/>
  <c r="BC52" i="3"/>
  <c r="BD52" s="1"/>
  <c r="F30" i="29" s="1"/>
  <c r="G30" s="1"/>
  <c r="BD53" i="3"/>
  <c r="F31" i="29" s="1"/>
  <c r="G31" s="1"/>
  <c r="BC56" i="3"/>
  <c r="BD57"/>
  <c r="F35" i="29" s="1"/>
  <c r="G35" s="1"/>
  <c r="BE58" i="3"/>
  <c r="AY60"/>
  <c r="AZ61"/>
  <c r="B39" i="29" s="1"/>
  <c r="C39" s="1"/>
  <c r="BA62" i="3"/>
  <c r="AY64"/>
  <c r="AY27"/>
  <c r="AZ27" s="1"/>
  <c r="B5" i="29" s="1"/>
  <c r="C5" s="1"/>
  <c r="BC27" i="3"/>
  <c r="BD27" s="1"/>
  <c r="F5" i="29" s="1"/>
  <c r="G5" s="1"/>
  <c r="BA29" i="3"/>
  <c r="BB29" s="1"/>
  <c r="D7" i="29" s="1"/>
  <c r="E7" s="1"/>
  <c r="AY31" i="3"/>
  <c r="AZ31" s="1"/>
  <c r="B9" i="29" s="1"/>
  <c r="C9" s="1"/>
  <c r="BC31" i="3"/>
  <c r="BD31" s="1"/>
  <c r="AZ32"/>
  <c r="B10" i="29" s="1"/>
  <c r="C10" s="1"/>
  <c r="BD32" i="3"/>
  <c r="F10" i="29" s="1"/>
  <c r="G10" s="1"/>
  <c r="BA33" i="3"/>
  <c r="BB33" s="1"/>
  <c r="D11" i="29" s="1"/>
  <c r="E11" s="1"/>
  <c r="BB34" i="3"/>
  <c r="D12" i="29" s="1"/>
  <c r="E12" s="1"/>
  <c r="AY35" i="3"/>
  <c r="AZ35" s="1"/>
  <c r="B13" i="29" s="1"/>
  <c r="C13" s="1"/>
  <c r="BC35" i="3"/>
  <c r="BD35" s="1"/>
  <c r="F13" i="29" s="1"/>
  <c r="G13" s="1"/>
  <c r="AZ36" i="3"/>
  <c r="B14" i="29" s="1"/>
  <c r="C14" s="1"/>
  <c r="BA37" i="3"/>
  <c r="BB37" s="1"/>
  <c r="D15" i="29" s="1"/>
  <c r="E15" s="1"/>
  <c r="BB38" i="3"/>
  <c r="D16" i="29" s="1"/>
  <c r="E16" s="1"/>
  <c r="AY39" i="3"/>
  <c r="AZ39" s="1"/>
  <c r="B17" i="29" s="1"/>
  <c r="C17" s="1"/>
  <c r="BC39" i="3"/>
  <c r="BD39" s="1"/>
  <c r="F17" i="29" s="1"/>
  <c r="G17" s="1"/>
  <c r="AZ40" i="3"/>
  <c r="B18" i="29" s="1"/>
  <c r="C18" s="1"/>
  <c r="BA41" i="3"/>
  <c r="BB41" s="1"/>
  <c r="D19" i="29" s="1"/>
  <c r="E19" s="1"/>
  <c r="BB42" i="3"/>
  <c r="D20" i="29" s="1"/>
  <c r="E20" s="1"/>
  <c r="AY43" i="3"/>
  <c r="AZ43" s="1"/>
  <c r="B21" i="29" s="1"/>
  <c r="C21" s="1"/>
  <c r="BC43" i="3"/>
  <c r="BD43" s="1"/>
  <c r="F21" i="29" s="1"/>
  <c r="G21" s="1"/>
  <c r="AZ44" i="3"/>
  <c r="B22" i="29" s="1"/>
  <c r="C22" s="1"/>
  <c r="BD44" i="3"/>
  <c r="F22" i="29" s="1"/>
  <c r="G22" s="1"/>
  <c r="BA45" i="3"/>
  <c r="BB45" s="1"/>
  <c r="D23" i="29" s="1"/>
  <c r="E23" s="1"/>
  <c r="AY47" i="3"/>
  <c r="BC47"/>
  <c r="BD47" s="1"/>
  <c r="F25" i="29" s="1"/>
  <c r="G25" s="1"/>
  <c r="AZ48" i="3"/>
  <c r="B26" i="29" s="1"/>
  <c r="C26" s="1"/>
  <c r="BD48" i="3"/>
  <c r="F26" i="29" s="1"/>
  <c r="G26" s="1"/>
  <c r="BA49" i="3"/>
  <c r="BB50"/>
  <c r="D28" i="29" s="1"/>
  <c r="E28" s="1"/>
  <c r="AY51" i="3"/>
  <c r="AZ51" s="1"/>
  <c r="B29" i="29" s="1"/>
  <c r="C29" s="1"/>
  <c r="BC51" i="3"/>
  <c r="AZ52"/>
  <c r="B30" i="29" s="1"/>
  <c r="C30" s="1"/>
  <c r="BA53" i="3"/>
  <c r="BB53" s="1"/>
  <c r="D31" i="29" s="1"/>
  <c r="E31" s="1"/>
  <c r="AY55" i="3"/>
  <c r="BC55"/>
  <c r="AZ56"/>
  <c r="B34" i="29" s="1"/>
  <c r="C34" s="1"/>
  <c r="BD56" i="3"/>
  <c r="F34" i="29" s="1"/>
  <c r="G34" s="1"/>
  <c r="BA57" i="3"/>
  <c r="BE57"/>
  <c r="BB58"/>
  <c r="D36" i="29" s="1"/>
  <c r="E36" s="1"/>
  <c r="AY59" i="3"/>
  <c r="BC59"/>
  <c r="AZ60"/>
  <c r="B38" i="29" s="1"/>
  <c r="C38" s="1"/>
  <c r="BD60" i="3"/>
  <c r="F38" i="29" s="1"/>
  <c r="G38" s="1"/>
  <c r="BA61" i="3"/>
  <c r="BE61"/>
  <c r="BB62"/>
  <c r="D40" i="29" s="1"/>
  <c r="E40" s="1"/>
  <c r="AY63" i="3"/>
  <c r="BC63"/>
  <c r="AZ64"/>
  <c r="B42" i="29" s="1"/>
  <c r="C42" s="1"/>
  <c r="BD64" i="3"/>
  <c r="F42" i="29" s="1"/>
  <c r="G42" s="1"/>
  <c r="AZ47" i="3"/>
  <c r="B25" i="29" s="1"/>
  <c r="C25" s="1"/>
  <c r="BE48" i="3"/>
  <c r="BB49"/>
  <c r="D27" i="29" s="1"/>
  <c r="E27" s="1"/>
  <c r="BC50" i="3"/>
  <c r="BD51"/>
  <c r="F29" i="29" s="1"/>
  <c r="G29" s="1"/>
  <c r="AY54" i="3"/>
  <c r="AZ54" s="1"/>
  <c r="B32" i="29" s="1"/>
  <c r="C32" s="1"/>
  <c r="AZ55" i="3"/>
  <c r="B33" i="29" s="1"/>
  <c r="C33" s="1"/>
  <c r="BD55" i="3"/>
  <c r="F33" i="29" s="1"/>
  <c r="G33" s="1"/>
  <c r="BE56" i="3"/>
  <c r="AY58"/>
  <c r="AZ59"/>
  <c r="B37" i="29" s="1"/>
  <c r="C37" s="1"/>
  <c r="BA60" i="3"/>
  <c r="BB61"/>
  <c r="D39" i="29" s="1"/>
  <c r="E39" s="1"/>
  <c r="BC62" i="3"/>
  <c r="AZ63"/>
  <c r="B41" i="29" s="1"/>
  <c r="C41" s="1"/>
  <c r="BA64" i="3"/>
  <c r="BC25"/>
  <c r="BA25"/>
  <c r="AU25"/>
  <c r="AV25" s="1"/>
  <c r="AY25"/>
  <c r="AW34"/>
  <c r="AX34" s="1"/>
  <c r="AW52"/>
  <c r="AX52" s="1"/>
  <c r="AW58"/>
  <c r="AW62"/>
  <c r="AX32"/>
  <c r="AX42"/>
  <c r="AX48"/>
  <c r="AX50"/>
  <c r="AX56"/>
  <c r="AX58"/>
  <c r="AX60"/>
  <c r="AX62"/>
  <c r="AX64"/>
  <c r="AW27"/>
  <c r="AX27" s="1"/>
  <c r="BE27" s="1"/>
  <c r="AW29"/>
  <c r="AX29" s="1"/>
  <c r="AW31"/>
  <c r="AX31" s="1"/>
  <c r="AW33"/>
  <c r="AW37"/>
  <c r="AW39"/>
  <c r="AX39" s="1"/>
  <c r="AW41"/>
  <c r="AW43"/>
  <c r="AX43" s="1"/>
  <c r="AW45"/>
  <c r="AW47"/>
  <c r="AX47" s="1"/>
  <c r="AW49"/>
  <c r="AW51"/>
  <c r="AX51" s="1"/>
  <c r="AW55"/>
  <c r="AW57"/>
  <c r="AW61"/>
  <c r="AW35"/>
  <c r="AX35" s="1"/>
  <c r="AW53"/>
  <c r="AX53" s="1"/>
  <c r="AW59"/>
  <c r="AW63"/>
  <c r="AX33"/>
  <c r="AX37"/>
  <c r="AX41"/>
  <c r="AX45"/>
  <c r="AX49"/>
  <c r="AX55"/>
  <c r="AX57"/>
  <c r="AX59"/>
  <c r="AX61"/>
  <c r="AX63"/>
  <c r="AW26"/>
  <c r="AX26" s="1"/>
  <c r="AW28"/>
  <c r="AX28" s="1"/>
  <c r="AW30"/>
  <c r="AX30" s="1"/>
  <c r="AW32"/>
  <c r="AW36"/>
  <c r="AX36" s="1"/>
  <c r="AW38"/>
  <c r="AX38" s="1"/>
  <c r="AW40"/>
  <c r="AX40" s="1"/>
  <c r="AW42"/>
  <c r="AW44"/>
  <c r="AX44" s="1"/>
  <c r="AW46"/>
  <c r="AX46" s="1"/>
  <c r="AW48"/>
  <c r="AW50"/>
  <c r="AW54"/>
  <c r="AX54" s="1"/>
  <c r="AW56"/>
  <c r="AW60"/>
  <c r="AW64"/>
  <c r="AW25"/>
  <c r="AU26"/>
  <c r="AV26" s="1"/>
  <c r="AU30"/>
  <c r="AV30" s="1"/>
  <c r="AU34"/>
  <c r="AV34" s="1"/>
  <c r="C12" i="8" s="1"/>
  <c r="AU38" i="3"/>
  <c r="AU42"/>
  <c r="AU46"/>
  <c r="AU50"/>
  <c r="AU54"/>
  <c r="AU58"/>
  <c r="AU62"/>
  <c r="AU64"/>
  <c r="AU33"/>
  <c r="AV33" s="1"/>
  <c r="C11" i="8" s="1"/>
  <c r="AU41" i="3"/>
  <c r="AU49"/>
  <c r="AU57"/>
  <c r="AU27"/>
  <c r="AV27" s="1"/>
  <c r="AU31"/>
  <c r="AV31" s="1"/>
  <c r="C9" i="8" s="1"/>
  <c r="AU35" i="3"/>
  <c r="AV35" s="1"/>
  <c r="C13" i="8" s="1"/>
  <c r="AU39" i="3"/>
  <c r="AU43"/>
  <c r="AV43" s="1"/>
  <c r="C21" i="8" s="1"/>
  <c r="AU47" i="3"/>
  <c r="AU51"/>
  <c r="AV51" s="1"/>
  <c r="C29" i="8" s="1"/>
  <c r="AU55" i="3"/>
  <c r="AU59"/>
  <c r="AU63"/>
  <c r="AU28"/>
  <c r="AU32"/>
  <c r="AU36"/>
  <c r="AU40"/>
  <c r="AV40" s="1"/>
  <c r="C18" i="8" s="1"/>
  <c r="AU44" i="3"/>
  <c r="AV44" s="1"/>
  <c r="C22" i="8" s="1"/>
  <c r="AU48" i="3"/>
  <c r="AU52"/>
  <c r="AV52" s="1"/>
  <c r="C30" i="8" s="1"/>
  <c r="AU56" i="3"/>
  <c r="AU60"/>
  <c r="AU29"/>
  <c r="AV29" s="1"/>
  <c r="C7" i="8" s="1"/>
  <c r="AU37" i="3"/>
  <c r="AU45"/>
  <c r="AV45" s="1"/>
  <c r="C23" i="8" s="1"/>
  <c r="AU53" i="3"/>
  <c r="AV53" s="1"/>
  <c r="C31" i="8" s="1"/>
  <c r="AU61" i="3"/>
  <c r="AV38"/>
  <c r="C16" i="8" s="1"/>
  <c r="AV42" i="3"/>
  <c r="C20" i="8" s="1"/>
  <c r="AV46" i="3"/>
  <c r="C24" i="8" s="1"/>
  <c r="AV50" i="3"/>
  <c r="C28" i="8" s="1"/>
  <c r="AV54" i="3"/>
  <c r="C32" i="8" s="1"/>
  <c r="AV58" i="3"/>
  <c r="C36" i="8" s="1"/>
  <c r="AV62" i="3"/>
  <c r="C40" i="8" s="1"/>
  <c r="AV39" i="3"/>
  <c r="C17" i="8" s="1"/>
  <c r="AV47" i="3"/>
  <c r="C25" i="8" s="1"/>
  <c r="AV55" i="3"/>
  <c r="C33" i="8" s="1"/>
  <c r="AV59" i="3"/>
  <c r="C37" i="8" s="1"/>
  <c r="AV63" i="3"/>
  <c r="C41" i="8" s="1"/>
  <c r="AV32" i="3"/>
  <c r="C10" i="8" s="1"/>
  <c r="AV36" i="3"/>
  <c r="C14" i="8" s="1"/>
  <c r="AV48" i="3"/>
  <c r="C26" i="8" s="1"/>
  <c r="AV56" i="3"/>
  <c r="C34" i="8" s="1"/>
  <c r="AV60" i="3"/>
  <c r="C38" i="8" s="1"/>
  <c r="AV64" i="3"/>
  <c r="C42" i="8" s="1"/>
  <c r="AV37" i="3"/>
  <c r="C15" i="8" s="1"/>
  <c r="AV41" i="3"/>
  <c r="C19" i="8" s="1"/>
  <c r="AV49" i="3"/>
  <c r="C27" i="8" s="1"/>
  <c r="AV57" i="3"/>
  <c r="C35" i="8" s="1"/>
  <c r="AV61" i="3"/>
  <c r="C39" i="8" s="1"/>
  <c r="BE35" i="3" l="1"/>
  <c r="BE51"/>
  <c r="BE47"/>
  <c r="BE43"/>
  <c r="BE39"/>
  <c r="BE37"/>
  <c r="BE34"/>
  <c r="BE46"/>
  <c r="BE49"/>
  <c r="BE41"/>
  <c r="BE33"/>
  <c r="BE38"/>
  <c r="BE45"/>
  <c r="BE54"/>
  <c r="BE44"/>
  <c r="BE40"/>
  <c r="BE36"/>
  <c r="BE53"/>
  <c r="BE52"/>
  <c r="BE31"/>
  <c r="BE26"/>
  <c r="BB25"/>
  <c r="AZ25"/>
  <c r="F9" i="29"/>
  <c r="G9" s="1"/>
  <c r="BD25" i="3"/>
  <c r="E11" i="17" s="1"/>
  <c r="BE30" i="3"/>
  <c r="BE29"/>
  <c r="AW24"/>
  <c r="AX25"/>
  <c r="C5" i="8"/>
  <c r="AV28" i="3"/>
  <c r="C6" i="8" s="1"/>
  <c r="C8"/>
  <c r="C4"/>
  <c r="C3"/>
  <c r="AU21" i="3"/>
  <c r="AU24"/>
  <c r="AU23" s="1"/>
  <c r="AU20" s="1"/>
  <c r="AU22"/>
  <c r="BE28" l="1"/>
  <c r="E8" i="17"/>
  <c r="D3" i="29"/>
  <c r="E3" s="1"/>
  <c r="E10" i="17"/>
  <c r="B3" i="29"/>
  <c r="C3" s="1"/>
  <c r="E9" i="17"/>
  <c r="BB24" i="3"/>
  <c r="F10" i="17" s="1"/>
  <c r="AZ24" i="3"/>
  <c r="F9" i="17" s="1"/>
  <c r="BD24" i="3"/>
  <c r="F11" i="17" s="1"/>
  <c r="F3" i="29"/>
  <c r="G3" s="1"/>
  <c r="AX24" i="3"/>
  <c r="BE25"/>
  <c r="AV22"/>
  <c r="AV21"/>
  <c r="AV24"/>
  <c r="AV23"/>
  <c r="B10" i="8" l="1"/>
  <c r="B22"/>
  <c r="B29"/>
  <c r="B27"/>
  <c r="B25"/>
  <c r="B32"/>
  <c r="B24"/>
  <c r="B30"/>
  <c r="B31"/>
  <c r="B23"/>
  <c r="B26"/>
  <c r="B28"/>
  <c r="B20"/>
  <c r="B17"/>
  <c r="B16"/>
  <c r="B14"/>
  <c r="B11"/>
  <c r="B13"/>
  <c r="B21"/>
  <c r="B12"/>
  <c r="B19"/>
  <c r="B18"/>
  <c r="B15"/>
  <c r="BE21" i="3"/>
  <c r="I8" i="7" s="1"/>
  <c r="J8" s="1"/>
  <c r="E6" i="17"/>
  <c r="BE22" i="3"/>
  <c r="G8" i="7" s="1"/>
  <c r="H8" s="1"/>
  <c r="BE23" i="3"/>
  <c r="E8" i="22" s="1"/>
  <c r="F8" s="1"/>
  <c r="BE24" i="3"/>
  <c r="C8" i="22" s="1"/>
  <c r="D8" s="1"/>
  <c r="B8" i="8"/>
  <c r="B9"/>
  <c r="B6"/>
  <c r="B7"/>
  <c r="B5"/>
  <c r="B4"/>
  <c r="F8" i="17"/>
  <c r="B3" i="8"/>
  <c r="I8" i="22" l="1"/>
  <c r="J8" s="1"/>
  <c r="G8"/>
  <c r="H8" s="1"/>
  <c r="E8" i="7"/>
  <c r="F8" s="1"/>
  <c r="C8"/>
  <c r="D8" s="1"/>
  <c r="K8" i="22" l="1"/>
</calcChain>
</file>

<file path=xl/comments1.xml><?xml version="1.0" encoding="utf-8"?>
<comments xmlns="http://schemas.openxmlformats.org/spreadsheetml/2006/main">
  <authors>
    <author>Анастасия Мендель</author>
  </authors>
  <commentList>
    <comment ref="A5" authorId="0">
      <text>
        <r>
          <rPr>
            <sz val="9"/>
            <color indexed="81"/>
            <rFont val="Tahoma"/>
            <family val="2"/>
            <charset val="204"/>
          </rPr>
          <t>Проверка введенных баллов</t>
        </r>
      </text>
    </comment>
    <comment ref="A7" authorId="0">
      <text>
        <r>
          <rPr>
            <sz val="9"/>
            <color indexed="81"/>
            <rFont val="Tahoma"/>
            <family val="2"/>
            <charset val="204"/>
          </rPr>
          <t>Максимальное количество баллов</t>
        </r>
      </text>
    </comment>
  </commentList>
</comments>
</file>

<file path=xl/comments2.xml><?xml version="1.0" encoding="utf-8"?>
<comments xmlns="http://schemas.openxmlformats.org/spreadsheetml/2006/main">
  <authors>
    <author>Анастасия Мендель</author>
  </authors>
  <commentList>
    <comment ref="D22" authorId="0">
      <text>
        <r>
          <rPr>
            <b/>
            <sz val="9"/>
            <color indexed="81"/>
            <rFont val="Tahoma"/>
            <family val="2"/>
            <charset val="204"/>
          </rPr>
          <t>Кол-во выполнявших вариант 1</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List>
</comments>
</file>

<file path=xl/comments3.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 ref="AW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sharedStrings.xml><?xml version="1.0" encoding="utf-8"?>
<sst xmlns="http://schemas.openxmlformats.org/spreadsheetml/2006/main" count="1374" uniqueCount="1142">
  <si>
    <t>Код школы:</t>
  </si>
  <si>
    <t>Код класса:</t>
  </si>
  <si>
    <r>
      <t>Название образовательного учреждения:</t>
    </r>
    <r>
      <rPr>
        <sz val="10"/>
        <rFont val="Cambria"/>
        <family val="1"/>
        <charset val="204"/>
      </rPr>
      <t xml:space="preserve"> </t>
    </r>
  </si>
  <si>
    <t>(1)</t>
  </si>
  <si>
    <t>(2)</t>
  </si>
  <si>
    <t>(3)</t>
  </si>
  <si>
    <t>(4)</t>
  </si>
  <si>
    <t>(5а)</t>
  </si>
  <si>
    <t>(5б)</t>
  </si>
  <si>
    <t>(6)</t>
  </si>
  <si>
    <t>№ п/п</t>
  </si>
  <si>
    <t>№ по журналу</t>
  </si>
  <si>
    <t>Фамилия, Имя учащегося</t>
  </si>
  <si>
    <t>Код учащегося</t>
  </si>
  <si>
    <t>Пол (ж-1; м-2)</t>
  </si>
  <si>
    <t>Дата рождения (мес/год)</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</si>
  <si>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</si>
  <si>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</si>
  <si>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</si>
  <si>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</si>
  <si>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</si>
  <si>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</si>
  <si>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</si>
  <si>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</si>
  <si>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</si>
  <si>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</si>
  <si>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</si>
  <si>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</si>
  <si>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</si>
  <si>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</si>
  <si>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</si>
  <si>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t>ОУ:</t>
  </si>
  <si>
    <t>Выполнили верно</t>
  </si>
  <si>
    <t>Выполнили неверно</t>
  </si>
  <si>
    <t>Не приступили к выполнению</t>
  </si>
  <si>
    <t>чел.</t>
  </si>
  <si>
    <t>%</t>
  </si>
  <si>
    <t>Кол-во участников</t>
  </si>
  <si>
    <t>кол-во</t>
  </si>
  <si>
    <t>доля</t>
  </si>
  <si>
    <t>Низкий</t>
  </si>
  <si>
    <t>Ученик</t>
  </si>
  <si>
    <t>Среднее за работу</t>
  </si>
  <si>
    <t>Диаграмма_1_Результаты</t>
  </si>
  <si>
    <t>Задания выполнены полностью</t>
  </si>
  <si>
    <t>Задания выполнены частично</t>
  </si>
  <si>
    <t>Задания выполнены неверно</t>
  </si>
  <si>
    <t>Не приступали к выполнению</t>
  </si>
  <si>
    <t>Диаграмма_3_Анализ_умения</t>
  </si>
  <si>
    <t>Пониженный</t>
  </si>
  <si>
    <t>Базовый</t>
  </si>
  <si>
    <t>Повышенный</t>
  </si>
  <si>
    <t>№ задания</t>
  </si>
  <si>
    <t>Тип задания</t>
  </si>
  <si>
    <t>Балл</t>
  </si>
  <si>
    <t>№ ученика</t>
  </si>
  <si>
    <t>Диаграмма_Результаты</t>
  </si>
  <si>
    <t>Уровни освоения учебного материала</t>
  </si>
  <si>
    <t>кол-во заданий</t>
  </si>
  <si>
    <t>АНКЕТА ДЛЯ УЧИТЕЛЯ</t>
  </si>
  <si>
    <t>1. Тип школы</t>
  </si>
  <si>
    <t>2. Вид школы</t>
  </si>
  <si>
    <t>3. Продолжительность урока</t>
  </si>
  <si>
    <t>минут</t>
  </si>
  <si>
    <t>4. Число учащихся в классе</t>
  </si>
  <si>
    <t>7. Ваш возраст</t>
  </si>
  <si>
    <t>лет</t>
  </si>
  <si>
    <t>8. Ваша категория</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</si>
  <si>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</si>
  <si>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</si>
  <si>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</si>
  <si>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</si>
  <si>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</si>
  <si>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</si>
  <si>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</si>
  <si>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</si>
  <si>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Анкета учителя</t>
  </si>
  <si>
    <t>Вопрос 1</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</si>
  <si>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</si>
  <si>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</si>
  <si>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</si>
  <si>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</si>
  <si>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</si>
  <si>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</si>
  <si>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</si>
  <si>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</si>
  <si>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Выполнение работы (вариант)</t>
  </si>
  <si>
    <t>Выполнено верно</t>
  </si>
  <si>
    <t>Выполнено неверно</t>
  </si>
  <si>
    <t>Фамилия, имя</t>
  </si>
  <si>
    <t>Успешность выполнения всей работы</t>
  </si>
  <si>
    <t>Класс</t>
  </si>
  <si>
    <t>Уровень освоения учебного материала</t>
  </si>
  <si>
    <t>Не приступал</t>
  </si>
  <si>
    <t xml:space="preserve"> </t>
  </si>
  <si>
    <t>% за всю работу</t>
  </si>
  <si>
    <t>Задание выполнено полностью</t>
  </si>
  <si>
    <t>Задание выполнено неверно</t>
  </si>
  <si>
    <t>К выполнению задания не приступал</t>
  </si>
  <si>
    <t>Набрали 0 баллов</t>
  </si>
  <si>
    <t>СПИСОК КЛАССА</t>
  </si>
  <si>
    <t>5. Количество уроков в неделю</t>
  </si>
  <si>
    <t>КЛЮЧИ</t>
  </si>
  <si>
    <t>Возраст</t>
  </si>
  <si>
    <t>Категория</t>
  </si>
  <si>
    <t>Стаж</t>
  </si>
  <si>
    <t>9. Ваш стаж (число полных лет)</t>
  </si>
  <si>
    <t>Проверяемые умения</t>
  </si>
  <si>
    <t>ФИО учителя</t>
  </si>
  <si>
    <t>6. Укажите автора и издательство учебника, по которому Вы работаете в этом учебном году</t>
  </si>
  <si>
    <t>138001</t>
  </si>
  <si>
    <t>Название</t>
  </si>
  <si>
    <t>Код</t>
  </si>
  <si>
    <t>138071</t>
  </si>
  <si>
    <t>133001</t>
  </si>
  <si>
    <t>133002</t>
  </si>
  <si>
    <t>133003</t>
  </si>
  <si>
    <t>133004</t>
  </si>
  <si>
    <t>233012</t>
  </si>
  <si>
    <t>233006</t>
  </si>
  <si>
    <t>233008</t>
  </si>
  <si>
    <t>233005</t>
  </si>
  <si>
    <t>233011</t>
  </si>
  <si>
    <t>233007</t>
  </si>
  <si>
    <t>233010</t>
  </si>
  <si>
    <t>233016</t>
  </si>
  <si>
    <t>235002</t>
  </si>
  <si>
    <t>235005</t>
  </si>
  <si>
    <t>235012</t>
  </si>
  <si>
    <t>235006</t>
  </si>
  <si>
    <t>235007</t>
  </si>
  <si>
    <t>235014</t>
  </si>
  <si>
    <t>235008</t>
  </si>
  <si>
    <t>235001</t>
  </si>
  <si>
    <t>235009</t>
  </si>
  <si>
    <t>235010</t>
  </si>
  <si>
    <t>235003</t>
  </si>
  <si>
    <t>235013</t>
  </si>
  <si>
    <t>235011</t>
  </si>
  <si>
    <t>235016</t>
  </si>
  <si>
    <t>153526</t>
  </si>
  <si>
    <t>153527</t>
  </si>
  <si>
    <t>153525</t>
  </si>
  <si>
    <t>153524</t>
  </si>
  <si>
    <t>127001</t>
  </si>
  <si>
    <t>127002</t>
  </si>
  <si>
    <t>152713</t>
  </si>
  <si>
    <t>127003</t>
  </si>
  <si>
    <t>127004</t>
  </si>
  <si>
    <t>127005</t>
  </si>
  <si>
    <t>127006</t>
  </si>
  <si>
    <t>227010</t>
  </si>
  <si>
    <t>227013</t>
  </si>
  <si>
    <t>227012</t>
  </si>
  <si>
    <t>227007</t>
  </si>
  <si>
    <t>227018</t>
  </si>
  <si>
    <t>227009</t>
  </si>
  <si>
    <t>227011</t>
  </si>
  <si>
    <t>227021</t>
  </si>
  <si>
    <t>227022</t>
  </si>
  <si>
    <t>227019</t>
  </si>
  <si>
    <t>227020</t>
  </si>
  <si>
    <t>227017</t>
  </si>
  <si>
    <t>152712</t>
  </si>
  <si>
    <t>152711</t>
  </si>
  <si>
    <t>227032</t>
  </si>
  <si>
    <t>227016</t>
  </si>
  <si>
    <t>227015</t>
  </si>
  <si>
    <t>227030</t>
  </si>
  <si>
    <t>227029</t>
  </si>
  <si>
    <t>122001</t>
  </si>
  <si>
    <t>122003</t>
  </si>
  <si>
    <t>152206</t>
  </si>
  <si>
    <t>222007</t>
  </si>
  <si>
    <t>222008</t>
  </si>
  <si>
    <t>222002</t>
  </si>
  <si>
    <t>222009</t>
  </si>
  <si>
    <t>152205</t>
  </si>
  <si>
    <t>124001</t>
  </si>
  <si>
    <t>124002</t>
  </si>
  <si>
    <t>124003</t>
  </si>
  <si>
    <t>124004</t>
  </si>
  <si>
    <t>152407</t>
  </si>
  <si>
    <t>224006</t>
  </si>
  <si>
    <t>124007</t>
  </si>
  <si>
    <t>124010</t>
  </si>
  <si>
    <t>224020</t>
  </si>
  <si>
    <t>224008</t>
  </si>
  <si>
    <t>224009</t>
  </si>
  <si>
    <t>224018</t>
  </si>
  <si>
    <t>224012</t>
  </si>
  <si>
    <t>224013</t>
  </si>
  <si>
    <t>224019</t>
  </si>
  <si>
    <t>224015</t>
  </si>
  <si>
    <t>152408</t>
  </si>
  <si>
    <t>125001</t>
  </si>
  <si>
    <t>125002</t>
  </si>
  <si>
    <t>125004</t>
  </si>
  <si>
    <t>125003</t>
  </si>
  <si>
    <t>225008</t>
  </si>
  <si>
    <t>225009</t>
  </si>
  <si>
    <t>225010</t>
  </si>
  <si>
    <t>225007</t>
  </si>
  <si>
    <t>225005</t>
  </si>
  <si>
    <t>225013</t>
  </si>
  <si>
    <t>225018</t>
  </si>
  <si>
    <t>225015</t>
  </si>
  <si>
    <t>225014</t>
  </si>
  <si>
    <t>225016</t>
  </si>
  <si>
    <t>225019</t>
  </si>
  <si>
    <t>152509</t>
  </si>
  <si>
    <t>231001</t>
  </si>
  <si>
    <t>231002</t>
  </si>
  <si>
    <t>231003</t>
  </si>
  <si>
    <t>153121</t>
  </si>
  <si>
    <t>132001</t>
  </si>
  <si>
    <t>132002</t>
  </si>
  <si>
    <t>132003</t>
  </si>
  <si>
    <t>132004</t>
  </si>
  <si>
    <t>132005</t>
  </si>
  <si>
    <t>132006</t>
  </si>
  <si>
    <t>232014</t>
  </si>
  <si>
    <t>132008</t>
  </si>
  <si>
    <t>132009</t>
  </si>
  <si>
    <t>137001</t>
  </si>
  <si>
    <t>137041</t>
  </si>
  <si>
    <t>137002</t>
  </si>
  <si>
    <t>137003</t>
  </si>
  <si>
    <t>137004</t>
  </si>
  <si>
    <t>137005</t>
  </si>
  <si>
    <t>137006</t>
  </si>
  <si>
    <t>137007</t>
  </si>
  <si>
    <t>137008</t>
  </si>
  <si>
    <t>137010</t>
  </si>
  <si>
    <t>137011</t>
  </si>
  <si>
    <t>137012</t>
  </si>
  <si>
    <t>137013</t>
  </si>
  <si>
    <t>137014</t>
  </si>
  <si>
    <t>137015</t>
  </si>
  <si>
    <t>137017</t>
  </si>
  <si>
    <t>137018</t>
  </si>
  <si>
    <t>137019</t>
  </si>
  <si>
    <t>137021</t>
  </si>
  <si>
    <t>137022</t>
  </si>
  <si>
    <t>137023</t>
  </si>
  <si>
    <t>137024</t>
  </si>
  <si>
    <t>137025</t>
  </si>
  <si>
    <t>137026</t>
  </si>
  <si>
    <t>137027</t>
  </si>
  <si>
    <t>137028</t>
  </si>
  <si>
    <t>137029</t>
  </si>
  <si>
    <t>137030</t>
  </si>
  <si>
    <t>137031</t>
  </si>
  <si>
    <t>137032</t>
  </si>
  <si>
    <t>137033</t>
  </si>
  <si>
    <t>137035</t>
  </si>
  <si>
    <t>137036</t>
  </si>
  <si>
    <t>137037</t>
  </si>
  <si>
    <t>137038</t>
  </si>
  <si>
    <t>137039</t>
  </si>
  <si>
    <t>137040</t>
  </si>
  <si>
    <t>120002</t>
  </si>
  <si>
    <t>120003</t>
  </si>
  <si>
    <t>120005</t>
  </si>
  <si>
    <t>152002</t>
  </si>
  <si>
    <t>120009</t>
  </si>
  <si>
    <t>152001</t>
  </si>
  <si>
    <t>120011</t>
  </si>
  <si>
    <t>220014</t>
  </si>
  <si>
    <t>220017</t>
  </si>
  <si>
    <t>220012</t>
  </si>
  <si>
    <t>220015</t>
  </si>
  <si>
    <t>220016</t>
  </si>
  <si>
    <t>220013</t>
  </si>
  <si>
    <t>220020</t>
  </si>
  <si>
    <t>220019</t>
  </si>
  <si>
    <t>220023</t>
  </si>
  <si>
    <t>220022</t>
  </si>
  <si>
    <t>123001</t>
  </si>
  <si>
    <t>123002</t>
  </si>
  <si>
    <t>123003</t>
  </si>
  <si>
    <t>123004</t>
  </si>
  <si>
    <t>123006</t>
  </si>
  <si>
    <t>223013</t>
  </si>
  <si>
    <t>223011</t>
  </si>
  <si>
    <t>223007</t>
  </si>
  <si>
    <t>223012</t>
  </si>
  <si>
    <t>223010</t>
  </si>
  <si>
    <t>129001</t>
  </si>
  <si>
    <t>129002</t>
  </si>
  <si>
    <t>129004</t>
  </si>
  <si>
    <t>129005</t>
  </si>
  <si>
    <t>129010</t>
  </si>
  <si>
    <t>129011</t>
  </si>
  <si>
    <t>229009</t>
  </si>
  <si>
    <t>229012</t>
  </si>
  <si>
    <t>229013</t>
  </si>
  <si>
    <t>229014</t>
  </si>
  <si>
    <t>229015</t>
  </si>
  <si>
    <t>229017</t>
  </si>
  <si>
    <t>229016</t>
  </si>
  <si>
    <t>229021</t>
  </si>
  <si>
    <t>229018</t>
  </si>
  <si>
    <t>152917</t>
  </si>
  <si>
    <t>226017</t>
  </si>
  <si>
    <t>226009</t>
  </si>
  <si>
    <t>226018</t>
  </si>
  <si>
    <t>226008</t>
  </si>
  <si>
    <t>226014</t>
  </si>
  <si>
    <t>226013</t>
  </si>
  <si>
    <t>226019</t>
  </si>
  <si>
    <t>226016</t>
  </si>
  <si>
    <t>226002</t>
  </si>
  <si>
    <t>226005</t>
  </si>
  <si>
    <t>226010</t>
  </si>
  <si>
    <t>226001</t>
  </si>
  <si>
    <t>226006</t>
  </si>
  <si>
    <t>226012</t>
  </si>
  <si>
    <t>226003</t>
  </si>
  <si>
    <t>226007</t>
  </si>
  <si>
    <t>226004</t>
  </si>
  <si>
    <t>226020</t>
  </si>
  <si>
    <t>226015</t>
  </si>
  <si>
    <t>226011</t>
  </si>
  <si>
    <t>130001</t>
  </si>
  <si>
    <t>230003</t>
  </si>
  <si>
    <t>230005</t>
  </si>
  <si>
    <t>230006</t>
  </si>
  <si>
    <t>230007</t>
  </si>
  <si>
    <t>230004</t>
  </si>
  <si>
    <t>153019</t>
  </si>
  <si>
    <t>437001</t>
  </si>
  <si>
    <t>326011</t>
  </si>
  <si>
    <t>228006</t>
  </si>
  <si>
    <t>228008</t>
  </si>
  <si>
    <t>228009</t>
  </si>
  <si>
    <t>228007</t>
  </si>
  <si>
    <t>228004</t>
  </si>
  <si>
    <t>228005</t>
  </si>
  <si>
    <t>228002</t>
  </si>
  <si>
    <t>228003</t>
  </si>
  <si>
    <t>228010</t>
  </si>
  <si>
    <t>228012</t>
  </si>
  <si>
    <t>228011</t>
  </si>
  <si>
    <t>152815</t>
  </si>
  <si>
    <t>152816</t>
  </si>
  <si>
    <t>234001</t>
  </si>
  <si>
    <t>234002</t>
  </si>
  <si>
    <t>234003</t>
  </si>
  <si>
    <t>221001</t>
  </si>
  <si>
    <t>221002</t>
  </si>
  <si>
    <t>221003</t>
  </si>
  <si>
    <t>152103</t>
  </si>
  <si>
    <t>138011</t>
  </si>
  <si>
    <t>138012</t>
  </si>
  <si>
    <t>138013</t>
  </si>
  <si>
    <t>138014</t>
  </si>
  <si>
    <t>138015</t>
  </si>
  <si>
    <t>138016</t>
  </si>
  <si>
    <t>138009</t>
  </si>
  <si>
    <t>138006</t>
  </si>
  <si>
    <t>138004</t>
  </si>
  <si>
    <t>138005</t>
  </si>
  <si>
    <t>138003</t>
  </si>
  <si>
    <t>138007</t>
  </si>
  <si>
    <t>138008</t>
  </si>
  <si>
    <t>138002</t>
  </si>
  <si>
    <t>138028</t>
  </si>
  <si>
    <t>138079</t>
  </si>
  <si>
    <t>138080</t>
  </si>
  <si>
    <t>138017</t>
  </si>
  <si>
    <t>138063</t>
  </si>
  <si>
    <t>138019</t>
  </si>
  <si>
    <t>138021</t>
  </si>
  <si>
    <t>138022</t>
  </si>
  <si>
    <t>138023</t>
  </si>
  <si>
    <t>138024</t>
  </si>
  <si>
    <t>138025</t>
  </si>
  <si>
    <t>153834</t>
  </si>
  <si>
    <t>138073</t>
  </si>
  <si>
    <t>138027</t>
  </si>
  <si>
    <t>138029</t>
  </si>
  <si>
    <t>138030</t>
  </si>
  <si>
    <t>138031</t>
  </si>
  <si>
    <t>138032</t>
  </si>
  <si>
    <t>138033</t>
  </si>
  <si>
    <t>138034</t>
  </si>
  <si>
    <t>138035</t>
  </si>
  <si>
    <t>138036</t>
  </si>
  <si>
    <t>138037</t>
  </si>
  <si>
    <t>138039</t>
  </si>
  <si>
    <t>138040</t>
  </si>
  <si>
    <t>138041</t>
  </si>
  <si>
    <t>138042</t>
  </si>
  <si>
    <t>138043</t>
  </si>
  <si>
    <t>138044</t>
  </si>
  <si>
    <t>138045</t>
  </si>
  <si>
    <t>138046</t>
  </si>
  <si>
    <t>138047</t>
  </si>
  <si>
    <t>138049</t>
  </si>
  <si>
    <t>138050</t>
  </si>
  <si>
    <t>138051</t>
  </si>
  <si>
    <t>138052</t>
  </si>
  <si>
    <t>138053</t>
  </si>
  <si>
    <t>138054</t>
  </si>
  <si>
    <t>138055</t>
  </si>
  <si>
    <t>138056</t>
  </si>
  <si>
    <t>138058</t>
  </si>
  <si>
    <t>138061</t>
  </si>
  <si>
    <t>138062</t>
  </si>
  <si>
    <t>138064</t>
  </si>
  <si>
    <t>138065</t>
  </si>
  <si>
    <t>138066</t>
  </si>
  <si>
    <t>138067</t>
  </si>
  <si>
    <t>138068</t>
  </si>
  <si>
    <t>138069</t>
  </si>
  <si>
    <t>138072</t>
  </si>
  <si>
    <t>138074</t>
  </si>
  <si>
    <t>138075</t>
  </si>
  <si>
    <t>138077</t>
  </si>
  <si>
    <t>138078</t>
  </si>
  <si>
    <t>138020</t>
  </si>
  <si>
    <t>153833</t>
  </si>
  <si>
    <t>153832</t>
  </si>
  <si>
    <t>236001</t>
  </si>
  <si>
    <t>236002</t>
  </si>
  <si>
    <t>236003</t>
  </si>
  <si>
    <t>236004</t>
  </si>
  <si>
    <t>236028</t>
  </si>
  <si>
    <t>236005</t>
  </si>
  <si>
    <t>236006</t>
  </si>
  <si>
    <t>236007</t>
  </si>
  <si>
    <t>236008</t>
  </si>
  <si>
    <t>236009</t>
  </si>
  <si>
    <t>236010</t>
  </si>
  <si>
    <t>236011</t>
  </si>
  <si>
    <t>236012</t>
  </si>
  <si>
    <t>136013</t>
  </si>
  <si>
    <t>236014</t>
  </si>
  <si>
    <t>236015</t>
  </si>
  <si>
    <t>236016</t>
  </si>
  <si>
    <t>236017</t>
  </si>
  <si>
    <t>236018</t>
  </si>
  <si>
    <t>236019</t>
  </si>
  <si>
    <t>236020</t>
  </si>
  <si>
    <t>236021</t>
  </si>
  <si>
    <t>236022</t>
  </si>
  <si>
    <t>236023</t>
  </si>
  <si>
    <t>236024</t>
  </si>
  <si>
    <t>236025</t>
  </si>
  <si>
    <t>236026</t>
  </si>
  <si>
    <t>236027</t>
  </si>
  <si>
    <t>236030</t>
  </si>
  <si>
    <t>236031</t>
  </si>
  <si>
    <t>236032</t>
  </si>
  <si>
    <t>236033</t>
  </si>
  <si>
    <t>153630</t>
  </si>
  <si>
    <t>153628</t>
  </si>
  <si>
    <t>153629</t>
  </si>
  <si>
    <t>Допустимые варианты ответов/всего заданий</t>
  </si>
  <si>
    <t>СЧЁТЕСЛИ(СМЕЩ(F$25;0;0;$A$23;1);$E24)</t>
  </si>
  <si>
    <t>Наименование ОО</t>
  </si>
  <si>
    <t>Кол-во ОО</t>
  </si>
  <si>
    <t>Кол-во классов</t>
  </si>
  <si>
    <t>Кол-во по списку</t>
  </si>
  <si>
    <t>Кол-во выполнявших работу</t>
  </si>
  <si>
    <t>Успешность выполнения работы</t>
  </si>
  <si>
    <t>Низкий уровень</t>
  </si>
  <si>
    <r>
      <rPr>
        <b/>
        <sz val="12"/>
        <rFont val="Times New Roman"/>
        <family val="1"/>
        <charset val="204"/>
      </rPr>
      <t>Пониженный</t>
    </r>
    <r>
      <rPr>
        <sz val="12"/>
        <rFont val="Times New Roman"/>
        <family val="1"/>
        <charset val="204"/>
      </rPr>
      <t xml:space="preserve"> </t>
    </r>
    <r>
      <rPr>
        <b/>
        <sz val="12"/>
        <rFont val="Times New Roman"/>
        <family val="1"/>
        <charset val="204"/>
      </rPr>
      <t>уровень</t>
    </r>
  </si>
  <si>
    <t>Базовый уровень</t>
  </si>
  <si>
    <t>Повышенный уровень</t>
  </si>
  <si>
    <t>Высокий уровень</t>
  </si>
  <si>
    <r>
      <t xml:space="preserve">Итоговый балл </t>
    </r>
    <r>
      <rPr>
        <b/>
        <sz val="12"/>
        <rFont val="Calibri"/>
        <family val="2"/>
        <charset val="204"/>
      </rPr>
      <t>∑</t>
    </r>
  </si>
  <si>
    <t>Средний тестовый балл</t>
  </si>
  <si>
    <t>Балл за задания повышенного уровня ∑</t>
  </si>
  <si>
    <t xml:space="preserve">Средний балл за задания повышенного уровня </t>
  </si>
  <si>
    <t>Процент от максимального балла за  задания повышенного уровня</t>
  </si>
  <si>
    <t>Минимальный балл за работу</t>
  </si>
  <si>
    <t>Максимальный балл за работу</t>
  </si>
  <si>
    <t>ВСЕГО</t>
  </si>
  <si>
    <t>Максимально-возможный балл</t>
  </si>
  <si>
    <t>Общий</t>
  </si>
  <si>
    <t>Вид школы</t>
  </si>
  <si>
    <t>Кол-во уроков</t>
  </si>
  <si>
    <t>УМК</t>
  </si>
  <si>
    <t>Средняя успешность</t>
  </si>
  <si>
    <t xml:space="preserve">кол-во </t>
  </si>
  <si>
    <t>Цвета вкладок</t>
  </si>
  <si>
    <t>Для заполнения</t>
  </si>
  <si>
    <t>желтый</t>
  </si>
  <si>
    <t>Рабочие листы - скрыть</t>
  </si>
  <si>
    <t>серый</t>
  </si>
  <si>
    <t>Обработка на уровне школы, МОУО, края</t>
  </si>
  <si>
    <t>оранжевый</t>
  </si>
  <si>
    <t>Обработка на уровне края</t>
  </si>
  <si>
    <t>зеленый</t>
  </si>
  <si>
    <t>Анализ результатов на уровне класса, школы, МОУО, края</t>
  </si>
  <si>
    <t>красный</t>
  </si>
  <si>
    <t>Анализ результатов на уровне класса</t>
  </si>
  <si>
    <t>синий</t>
  </si>
  <si>
    <t>Ключи (не обрабатываются, но должны быть видны)</t>
  </si>
  <si>
    <t>голубой</t>
  </si>
  <si>
    <t>ВО</t>
  </si>
  <si>
    <t>КО</t>
  </si>
  <si>
    <t>Всего:</t>
  </si>
  <si>
    <t>Уникальных:</t>
  </si>
  <si>
    <t>Все</t>
  </si>
  <si>
    <t>Уникальные</t>
  </si>
  <si>
    <t>Выставляется балл</t>
  </si>
  <si>
    <t>МБОУ СОШ № 2 г. Амурска Амурского муниципального района Хабаровского края</t>
  </si>
  <si>
    <t>МБОУ СОШ № 3 г. Амурска Амурского муниципального района Хабаровского края</t>
  </si>
  <si>
    <t>МБОУ ООШ № 5 имени Романа Александровича Турского г. Амурска Амурского муниципального района Хабаровского края</t>
  </si>
  <si>
    <t>120006</t>
  </si>
  <si>
    <t>МБОУ СОШ № 6 г. Амурска Амурского муниципального района Хабаровского края</t>
  </si>
  <si>
    <t>МБОУ СОШ № 9 г. Амурска Амурского муниципального района Хабаровского края</t>
  </si>
  <si>
    <t>МБОУ СОШ № 3 поселка Эльбан Амурского муниципального района Хабаровского края</t>
  </si>
  <si>
    <t>МБОУ СОШ пос. Литовко Амурского муниципального района Хабаровского края</t>
  </si>
  <si>
    <t>МБОУ СОШ села Вознесенское Амурского муниципального района Хабаровского края</t>
  </si>
  <si>
    <t>МБОУ СОШ пос. Известковый Амурского муниципального района Хабаровского края</t>
  </si>
  <si>
    <t>МБОУ СОШ пос. Санболи Амурского муниципального района Хабаровского края</t>
  </si>
  <si>
    <t>МБОУ СОШ пос. Лесной Амурского муниципального района Хабаровского края</t>
  </si>
  <si>
    <t>МБОУ СОШ пос. Тейсин Амурского муниципального района Хабаровского края</t>
  </si>
  <si>
    <t>МБОУ СОШ села Болонь Амурского муниципального района Хабаровского края</t>
  </si>
  <si>
    <t>МБОУ СОШ села Ачан Амурского муниципального района Хабаровского края</t>
  </si>
  <si>
    <t>МБОУ ООШ села Джуен Амурского муниципального района Хабаровского края</t>
  </si>
  <si>
    <t>МБОУ ООШ села Омми Амурского муниципального района Хабаровского края</t>
  </si>
  <si>
    <t>720011</t>
  </si>
  <si>
    <t>Выпускники очно-заочных классов МБОУ СОШ № 3 поселка Эльбан Амурского муниципального района Хабаровского края</t>
  </si>
  <si>
    <t>720021</t>
  </si>
  <si>
    <t>МБОУ открытая (сменная) общеобразовательная школа г. Амурска Амурского муниципального района Хабаровского края</t>
  </si>
  <si>
    <t>140020</t>
  </si>
  <si>
    <t>Выпускники прошлых лет</t>
  </si>
  <si>
    <t>МКОУ СОШ с. Аян Аяно-Майского муниципального района Хабаровского края</t>
  </si>
  <si>
    <t>МКОУ СОШ с. Нелькан Аяно-Майского муниципального района Хабаровского края</t>
  </si>
  <si>
    <t>МКОУ ООШ с. Джигда Аяно-Майского муниципального района Хабаровского края</t>
  </si>
  <si>
    <t>140021</t>
  </si>
  <si>
    <t>МБОУ ООШ № 3 г. Бикина Бикинского муниципального района Хабаровского края</t>
  </si>
  <si>
    <t>МБОУ ООШ № 5 города Бикина Бикинского муниципального района Хабаровского края</t>
  </si>
  <si>
    <t>122004</t>
  </si>
  <si>
    <t>МБОУ СОШ № 6 г. Бикина Бикинского муниципального района Хабаровского края</t>
  </si>
  <si>
    <t>122006</t>
  </si>
  <si>
    <t>МБОУ ООШ № 53 г. Бикина Бикинского муниципального района Хабаровского края</t>
  </si>
  <si>
    <t>МБОУ СОШ сельского поселения «Село Лончаково» Бикинского муниципального района Хабаровского края</t>
  </si>
  <si>
    <t>МБОУ ООШ Оренбургского сельского поселения Бикинского муниципального района Хабаровского края</t>
  </si>
  <si>
    <t>МБОУ ООШ сельского поселения «Село Лесопильное» Бикинского муниципального района Хабаровского края</t>
  </si>
  <si>
    <t>МБОУ СОШ Лермонтовского сельского поселения Бикинского муниципального района Хабаровского края</t>
  </si>
  <si>
    <t>722004</t>
  </si>
  <si>
    <t>Выпускники очно-заочных классов МБОУ СОШ № 6 г. Бикина Бикинского муниципального района Хабаровского края</t>
  </si>
  <si>
    <t>140022</t>
  </si>
  <si>
    <t>МБОУ ООШ № 1 городского поселения «Рабочий поселок Ванино» Ванинского муниципального района Хабаровского края</t>
  </si>
  <si>
    <t>МБОУ СОШ № 2 городского поселения «Рабочий поселок Ванино» Ванинского муниципального района Хабаровского края</t>
  </si>
  <si>
    <t>МБОУ СОШ № 3 городского поселения «Рабочий поселок Ванино» Ванинского муниципального района Хабаровского края</t>
  </si>
  <si>
    <t>МБОУ СОШ № 4 городского поселения «Рабочий поселок Ванино» Ванинского муниципального района Хабаровского края</t>
  </si>
  <si>
    <t>123005</t>
  </si>
  <si>
    <t>МБОУ СОШ Высокогорненского городского поселения Ванинского муниципального района Хабаровского края</t>
  </si>
  <si>
    <t>МБОУ СОШ городского поселения «Рабочий поселок Октябрьский» Ванинского муниципального района Хабаровского края</t>
  </si>
  <si>
    <t>МБОУ СОШ сельского поселения «Поселок Монгохто» Ванинского муниципального района Хабаровского края</t>
  </si>
  <si>
    <t>223008</t>
  </si>
  <si>
    <t>МБОУ СОШ Кенадского сельского поселения Ванинского муниципального района Хабаровского края</t>
  </si>
  <si>
    <t>223009</t>
  </si>
  <si>
    <t>МБОУ СОШ Тулучинского сельского поселения Ванинского муниципального района Хабаровского края</t>
  </si>
  <si>
    <t>МБОУ СОШ сельского поселения «Поселок Тумнин» Ванинского муниципального района Хабаровского края</t>
  </si>
  <si>
    <t>МБОУ СОШ Даттинского сельского поселения Ванинского муниципального района Хабаровского края</t>
  </si>
  <si>
    <t>МБОУ СОШ Уська-Орочского сельского поселения Ванинского муниципального района Хабаровского края</t>
  </si>
  <si>
    <t>МБОУ СОШ сельского поселения «Поселок Токи» Ванинского муниципального района Хабаровского края</t>
  </si>
  <si>
    <t>723015</t>
  </si>
  <si>
    <t>МБОУ В(С)ОШ городского поселения «Рабочий поселок Октябрьский» Ванинского муниципального района Хабаровского края</t>
  </si>
  <si>
    <t>723016</t>
  </si>
  <si>
    <t>МБОУ В(С)ОШ школа № 1 городского поселения «Рабочий поселок Ванино» Ванинского муниципального района Хабаровского края</t>
  </si>
  <si>
    <t>140023</t>
  </si>
  <si>
    <t>МКОУ СОШ № 2 городского поселения «Рабочий поселок Чегдомын» Верхнебуреинского муниципального района Хабаровского края</t>
  </si>
  <si>
    <t>МБОУ «Многопрофильный лицей» городского поселения «Рабочий поселок Чегдомын» Верхнебуреинского муниципального района Хабаровского края</t>
  </si>
  <si>
    <t>МКОУ ООШ № 5 п. ЦЭС городского поселения «Рабочий поселок Чегдомын» Верхнебуреинского муниципального района Хабаровского края</t>
  </si>
  <si>
    <t>МБОУ СОШ № 6 городского поселения «Рабочий поселок Чегдомын» Верхнебуреинского муниципального района Хабаровского края</t>
  </si>
  <si>
    <t>МБОУ СОШ № 10 городского поселения «Рабочий поселок Чегдомын» Верхнебуреинского муниципального района Хабаровского края</t>
  </si>
  <si>
    <t>МБОУ СОШ № 11 им. А.А. Абрамова Новоургальского городского поселения Верхнебуреинского муниципального района Хабаровского края</t>
  </si>
  <si>
    <t>МКОУ СОШ № 9 сельского поселения «Поселок Софийск» Верхнебуреинского муниципального района Хабаровского края</t>
  </si>
  <si>
    <t>МКОУ СОШ № 14 им. В.Н. Захарова Чекундинского сельского поселения  Верхнебуреинского муниципального района Хабаровского края</t>
  </si>
  <si>
    <t>МКОУ ООШ № 16 Аланапского сельского поселения Верхнебуреинского муниципального района Хабаровского края</t>
  </si>
  <si>
    <t>224011</t>
  </si>
  <si>
    <t>МБОУ СОШ № 17 Тырминского сельского поселения Верхнебуреинского муниципального района Хабаровского края</t>
  </si>
  <si>
    <t>МКОУ СОШ № 19 сельского поселения «Поселок Алонка» Верхнебуреинского муниципального района Хабаровского края</t>
  </si>
  <si>
    <t>МБОУ СОШ № 20 им. В.В. Куприянова Сулукского сельского поселения Верхнебуреинского муниципального района Хабаровского края</t>
  </si>
  <si>
    <t>МКОУ СОШ № 22  им. С.Н. Пальчука сельского поселения «Поселок Этыркэн» Верхнебуреинского муниципального района Хабаровского края</t>
  </si>
  <si>
    <t>МКОУ ООШ № 18 сельского поселения п. Солони Сулукского сельского поселения Верхнебуреинского муниципального района Хабаровского края</t>
  </si>
  <si>
    <t>МКОУ ООШ № 21 сельского  поселения «Поселок Герби» Верхнебуреинского муниципального района Хабаровского края</t>
  </si>
  <si>
    <t>МКОУ ООШ № 12 с.Согда Согдинского сельского поселения Верхнебуреинского муниципального района Хабаровского края</t>
  </si>
  <si>
    <t>224021</t>
  </si>
  <si>
    <t>МКОУ ООШ № 15 ст. Зимовьё Тырминского сельского поселения Верхнебуреинского муниципального района Хабаровского края</t>
  </si>
  <si>
    <t>724004</t>
  </si>
  <si>
    <t xml:space="preserve">Выпускники очно-заочных классов МБОУ СОШ № 6 городского поселения «Рабочий поселок Чегдомын» Верхнебуреинского муниципального района Хабаровского края </t>
  </si>
  <si>
    <t>724010</t>
  </si>
  <si>
    <t xml:space="preserve">Выпускники очно-заочных классов МБОУ СОШ № 11 им. А.А. Абрамова Новоургальского городского поселения Верхнебуреинского муниципального района Хабаровского края </t>
  </si>
  <si>
    <t>140024</t>
  </si>
  <si>
    <t>МБОУ СОШ № 1 г. Вяземского Вяземского муниципального района Хабаровского края</t>
  </si>
  <si>
    <t>МБОУ СОШ № 2 г. Вяземского Вяземского муниципального района Хабаровского края</t>
  </si>
  <si>
    <t>МБОУ ООШ № 3 г. Вяземского Вяземского муниципального района Хабаровского края</t>
  </si>
  <si>
    <t>МБОУ СОШ № 20 г. Вяземского Вяземского муниципального района Хабаровского края</t>
  </si>
  <si>
    <t>МБОУ СОШ № 1 пос. Дормидонтовка Вяземского муниципального района Хабаровского края</t>
  </si>
  <si>
    <t>МБОУ СОШ с. Шереметьево Вяземского муниципального района Хабаровского края</t>
  </si>
  <si>
    <t>МБОУ СОШ с. Красицкое Вяземского муниципального района Хабаровского края</t>
  </si>
  <si>
    <t>МБОУ СОШ с. Аван Вяземского муниципального района  Хабаровского края</t>
  </si>
  <si>
    <t>МБОУ ООШ с. Котиково Вяземского муниципального района Хабаровского края</t>
  </si>
  <si>
    <t>МБОУ ООШ с. Дормидонтовка Вяземского муниципального района Хабаровского края</t>
  </si>
  <si>
    <t>МБОУ ООШ с. Глебово Вяземского муниципального района Хабаровского края</t>
  </si>
  <si>
    <t>МБОУ ООШ с. Капитоновка Вяземского муниципального района Хабаровского края</t>
  </si>
  <si>
    <t>МБОУ ООШ п. Шумный Вяземского муниципального района Хабаровского края</t>
  </si>
  <si>
    <t>МБОУ ООШ с. Отрадное Вяземского муниципального района Хабаровского края</t>
  </si>
  <si>
    <t>Филиал МБОУ ООШ п. Шумный пос. Медвежий Вяземского муниципального района Хабаровского края (п. Медвежий)</t>
  </si>
  <si>
    <t>725004</t>
  </si>
  <si>
    <t>Выпускники очно-заочных классов МБОУ СОШ № 20 г. Вяземского Вяземского муниципального района Хабаровского края</t>
  </si>
  <si>
    <t>140025</t>
  </si>
  <si>
    <t>Комсомольский муниципальный район</t>
  </si>
  <si>
    <t>МБОУ СОШ Гурского сельского поселения Комсомольского муниципального района Хабаровского края</t>
  </si>
  <si>
    <t>МБОУ СОШ сельского поселения «Село Большая Картель» Комсомольского муниципального района Хабаровского края</t>
  </si>
  <si>
    <t>МБОУ СОШ Нижнехалбинского сельского поселения Комсомольского муниципального района Хабаровского края</t>
  </si>
  <si>
    <t>МБОУ СОШ Нижнетамбовского сельского поселения  Комсомольского муниципального района Хабаровского края</t>
  </si>
  <si>
    <t>МБОУ СОШ Селихинского сельского поселения  Комсомольского муниципального района Хабаровского края</t>
  </si>
  <si>
    <t>МБОУ СОШ Уктурского сельского поселения  Комсомольского муниципального района Хабаровского края</t>
  </si>
  <si>
    <t>МБОУ СОШ Ягодненского сельского поселения Комсомольского муниципального района Хабаровского края</t>
  </si>
  <si>
    <t>МБОУ СОШ сельского поселения «Поселок Молодежный» Комсомольского муниципального района Хабаровского края</t>
  </si>
  <si>
    <t>МБОУ СОШ № 1 сельского поселения «Село Хурба» Комсомольского муниципального района Хабаровского края</t>
  </si>
  <si>
    <t>МБОУ СОШ Снежненского сельского поселения Комсомольского муниципального района Хабаровского края</t>
  </si>
  <si>
    <t>МБОУ ООШ сельского поселения «Село Боктор» Комсомольского муниципального района Хабаровского края</t>
  </si>
  <si>
    <t>МБОУ СОШ Кенайского сельского поселения Комсомольского муниципального района Хабаровского края</t>
  </si>
  <si>
    <t>МБОУ СОШ  сельского поселения «Село Верхняя Эконь» Комсомольского муниципального района Хабаровского края</t>
  </si>
  <si>
    <t>МБОУ СОШ №2 сельского поселения «Село Пивань» Комсомольского муниципального района Хабаровского края</t>
  </si>
  <si>
    <t>МКОУ ООШ Галичного сельского поселения Комсомольского муниципального района Хабаровского края</t>
  </si>
  <si>
    <t>МБОУ ООШ Гайтерского сельского поселения Комсомольского муниципального района Хабаровского края</t>
  </si>
  <si>
    <t>МБОУ СОШ сельского поселения «Село Новый Мир» Комсомольского муниципального района Хабаровского края</t>
  </si>
  <si>
    <t>МБОУ СОШ № 2 сельского поселения «Село Хурба» Комсомольского муниципального района Хабаровского края</t>
  </si>
  <si>
    <t>МБОУ СОШ № 1 сельского поселения «Село Пивань» Комсомольского муниципального района Хабаровского края</t>
  </si>
  <si>
    <t>МКОУ ООШ сельского поселения «Село Даппы» Комсомольского муниципального района Хабаровского края</t>
  </si>
  <si>
    <t>226021</t>
  </si>
  <si>
    <t>МКОУ ООШ Бельговского сельского поселения Комсомольского муниципального района Хабаровского края</t>
  </si>
  <si>
    <t xml:space="preserve">федеральное государственное казенное общеобразовательное учреждение  «СОШ № 140» </t>
  </si>
  <si>
    <t>726001</t>
  </si>
  <si>
    <t>Выпускники очно-заочных классов МКОУ СОШ Гурского сельского поселения Комсомольского муниципального района Хабаровского края</t>
  </si>
  <si>
    <t>140026</t>
  </si>
  <si>
    <t>МБОУ СОШ № 1 рабочего поселка Переяславка муниципального района имени Лазо Хабаровского края</t>
  </si>
  <si>
    <t>МБОУ СОШ № 2 рабочего поселка Переяславка муниципального района имени Лазо Хабаровского края</t>
  </si>
  <si>
    <t>МБОУ СОШ № 1 рабочего поселка Хор муниципального района имени Лазо Хабаровского края</t>
  </si>
  <si>
    <t>МБОУ ООШ № 2 рабочего поселка Хор муниципального района имени Лазо Хабаровского края</t>
  </si>
  <si>
    <t>МБОУ СОШ № 3 рабочего поселка Хор муниципального района имени Лазо Хабаровского края</t>
  </si>
  <si>
    <t>МБОУ СОШ рабочего поселка Мухен муниципального района имени Лазо Хабаровского края</t>
  </si>
  <si>
    <t>МБОУ СОШ села Георгиевка муниципального района имени Лазо Хабаровского края</t>
  </si>
  <si>
    <t>227008</t>
  </si>
  <si>
    <t>МБОУ СОШ села Могилевка муниципального района имени Лазо Хабаровского края</t>
  </si>
  <si>
    <t>МБОУ СОШ поселка Сидима муниципального района имени Лазо Хабаровского края</t>
  </si>
  <si>
    <t>МБОУ СОШ села Бичевая муниципального района имени Лазо Хабаровского края</t>
  </si>
  <si>
    <t xml:space="preserve">МБОУ СОШ имени А.В. Суворова поселка Новостройка муниципального района имени Лазо Хабаровского края </t>
  </si>
  <si>
    <t>МБОУ СОШ села Соколовка муниципального района имени Лазо Хабаровского края</t>
  </si>
  <si>
    <t>МБОУ СОШ села Полетное муниципального района имени Лазо Хабаровского края</t>
  </si>
  <si>
    <t>227014</t>
  </si>
  <si>
    <t>МБОУ СОШ поселка Обор муниципального района имени Лазо Хабаровского края</t>
  </si>
  <si>
    <t>МБОУ СОШ села Гвасюги муниципального района имени Лазо Хабаровского края</t>
  </si>
  <si>
    <t>МБОУ СОШ поселка Золотой муниципального района имени Лазо Хабаровского края</t>
  </si>
  <si>
    <t>МБОУ СОШ села Святогорье муниципального района имени Лазо Хабаровского края</t>
  </si>
  <si>
    <t>МБОУ СОШ села Черняево муниципального района имени Лазо Хабаровского края</t>
  </si>
  <si>
    <t>МБОУ СОШ поселка Дурмин муниципального района имени Лазо Хабаровского края</t>
  </si>
  <si>
    <t>МБОУ СОШ поселка Сукпай муниципального района имени Лазо Хабаровского края</t>
  </si>
  <si>
    <t>МБОУ СОШ села Кругликово муниципального района имени Лазо Хабаровского края</t>
  </si>
  <si>
    <t>МБОУ СОШ поселка Сита муниципального района имени Лазо Хабаровского края</t>
  </si>
  <si>
    <t>227027</t>
  </si>
  <si>
    <t xml:space="preserve">Филиал МБОУ ООШ поселка Долми, расположенный в  посёлке Катэн муниципального района имени Лазо Хабаровского края </t>
  </si>
  <si>
    <t xml:space="preserve">МБОУ ООШ поселка Среднехорский муниципального района имени Лазо Хабаровского края </t>
  </si>
  <si>
    <t xml:space="preserve">МБОУ ООШ поселка Солонцовый муниципального района имени Лазо Хабаровского края </t>
  </si>
  <si>
    <t>227031</t>
  </si>
  <si>
    <t xml:space="preserve">МБОУ ООШ села Гродеково муниципального района имени Лазо Хабаровского края </t>
  </si>
  <si>
    <t xml:space="preserve">МБОУ ООШ поселка Долми муниципального района имени Лазо Хабаровского края  </t>
  </si>
  <si>
    <t>727001</t>
  </si>
  <si>
    <t>Выпускники очно-заочных классов МБОУ СОШ № 1 рабочего поселка Переяславка муниципального района имени Лазо Хабаровского края</t>
  </si>
  <si>
    <t>727010</t>
  </si>
  <si>
    <t>Выпускники очно-заочных классов МБОУ СОШ села Бичевая муниципального района имени Лазо Хабаровского края</t>
  </si>
  <si>
    <t>140027</t>
  </si>
  <si>
    <t>МКОУ ООШ имени Тимофея Ивина сельского поселения «Село Иннокентьевка» Нанайского муниципального района Хабаровского края</t>
  </si>
  <si>
    <t xml:space="preserve">МКОУ ООШ сельского поселения «Село Дада» Нанайского муниципального района Хабаровского края  </t>
  </si>
  <si>
    <t xml:space="preserve">МБОУ «СОШ с. Лидога» </t>
  </si>
  <si>
    <t xml:space="preserve">МКОУ СОШ сельского поселения «Посёлок Джонка» Нанайского муниципального района Хабаровского края   </t>
  </si>
  <si>
    <t xml:space="preserve">МКОУ СОШ сельского поселения «Село Маяк» Нанайского муниципального района Хабаровского края </t>
  </si>
  <si>
    <t xml:space="preserve">МБОУ СОШ №1 сельского поселения «Село Троицкое» Нанайского муниципального района Хабаровского края </t>
  </si>
  <si>
    <t>МКОУ СОШ Дубовомысского сельского поселения Нанайского муниципального района Хабаровского края</t>
  </si>
  <si>
    <t>МКОУ СОШ имени Героя Российской Федерации Максима Пассара Найхинского сельского поселения Нанайского муниципального района Хабаровского края</t>
  </si>
  <si>
    <t>МКОУ ООШ Синдинского сельского поселения Нанайского муниципального района Хабаровского края</t>
  </si>
  <si>
    <t>МКОУ ООШ имени Григория Ходжера Верхненергенского сельского поселения Нанайского муниципального района Хабаровского края</t>
  </si>
  <si>
    <t>МКОУ ООШ Арсеньевского сельского поселения Нанайского муниципального района Хабаровского края</t>
  </si>
  <si>
    <t>728004</t>
  </si>
  <si>
    <t>Выпускники очно-заочных классов МБОУ «СОШ с. Лидога»</t>
  </si>
  <si>
    <t>728007</t>
  </si>
  <si>
    <t>Выпускники очно-заочных классов МБОУ СОШ №1 сельского поселения «Село Троицкое» Нанайского муниципального района Хабаровского края</t>
  </si>
  <si>
    <t>140028</t>
  </si>
  <si>
    <t>МБОУ СОШ № 1 г. Николаевска-на-Амуре Хабаровского края</t>
  </si>
  <si>
    <t>МБОУ СОШ № 2 имени Героя Советского Союза  В.П. Чкалова г. Николаевска-на-Амуре Хабаровского края</t>
  </si>
  <si>
    <t>МБОУ СОШ № 4 г. Николаевска-на-Амуре Хабаровского края</t>
  </si>
  <si>
    <t>МБОУ СОШ № 5 г. Николаевска-на-Амуре Хабаровского края</t>
  </si>
  <si>
    <t>МКОУ СОШ р.п. Многовершинный Николаевского муниципального района Хабаровского края</t>
  </si>
  <si>
    <t>МКОУ СОШ р.п. Лазарев Николаевского муниципального района Хабаровского края</t>
  </si>
  <si>
    <t>МКОУ СОШ № 5 п. Маго Николаевского муниципального района Хабаровского края</t>
  </si>
  <si>
    <t xml:space="preserve">МКОУ СОШ с. Иннокентьевка Николаевского муниципального района Хабаровского края </t>
  </si>
  <si>
    <t>МКОУ СОШ с. Константиновка Николаевского муниципального  района Хабаровского края</t>
  </si>
  <si>
    <t>МКОУ СОШ с. Красное Николаевского муниципального района Хабаровского края</t>
  </si>
  <si>
    <t>МКОУ ООШ с. Нигирь Николаевского муниципального района Хабаровского края</t>
  </si>
  <si>
    <t>МКОУ ООШ п. Нижнее Пронге Николаевского муниципального района Хабаровского края</t>
  </si>
  <si>
    <t>МКОУ ООШ с. Чля Николаевского муниципального района Хабаровского края</t>
  </si>
  <si>
    <t>МБОУ ООШ с. Оремиф Николаевского муниципального района Хабаровского края</t>
  </si>
  <si>
    <t>МКОУ ООШ п. Пуир Николаевского муниципального района Хабаровского края</t>
  </si>
  <si>
    <t>729005</t>
  </si>
  <si>
    <t>Выпускники очно-заочных классов МБОУ СОШ № 5 г. Николаевска-на-Амуре Хабаровского края</t>
  </si>
  <si>
    <t>140029</t>
  </si>
  <si>
    <t>МКОУ СОШ № 1 городского поселения «Рабочий поселок Охотск»</t>
  </si>
  <si>
    <t>МКОУ СОШ Булгинского сельского поселения</t>
  </si>
  <si>
    <t>МКОУ ООШ сельского поселения «Поселок Новое Устье»</t>
  </si>
  <si>
    <t>МКОУ СОШ сельского поселения «Село Вострецово»</t>
  </si>
  <si>
    <t xml:space="preserve">МКОУ СОШ Аркинского сельского поселения </t>
  </si>
  <si>
    <t>МКОУ СОШ Инского сельского поселения</t>
  </si>
  <si>
    <t>730008</t>
  </si>
  <si>
    <t>МКОУ вечерняя (сменная) общеобразовательная школа городского поселения «Рабочий поселок Охотск»</t>
  </si>
  <si>
    <t>140030</t>
  </si>
  <si>
    <t>МБОУ СОШ села имени Полины Осипенко муниципального района имени Полины Осипенко Хабаровского края</t>
  </si>
  <si>
    <t>МБОУ СОШ села Бриакан муниципального района имени Полины Осипенко Хабаровского края</t>
  </si>
  <si>
    <t>МБОУ СОШ посёлка Херпучи муниципального района имени Полины Осипенко Хабаровского края</t>
  </si>
  <si>
    <t>140031</t>
  </si>
  <si>
    <t>МБУОО СОШ № 1 г. Советская Гавань</t>
  </si>
  <si>
    <t>МБУОО ООШ № 2 г. Советская Гавань</t>
  </si>
  <si>
    <t>МБОУ СОШ № 3 имени А.И. Томилина Советско-Гаванского муниципального района</t>
  </si>
  <si>
    <t>МБУОО СОШ № 5 г. Советская Гавань</t>
  </si>
  <si>
    <t>МБУОО СОШ № 6 рабочего поселка Лососина Советско-Гаванского муниципального района</t>
  </si>
  <si>
    <t>МБУОО ООШ № 8 г. Советская Гавань</t>
  </si>
  <si>
    <t>МБУОО СОШ № 15 рабочего поселка Майский Советско-Гаванского муниципального района</t>
  </si>
  <si>
    <t>МБОУ СОШ № 16 рабочего поселка Заветы Ильича Советско-Гаванского муниципального района</t>
  </si>
  <si>
    <t>132012</t>
  </si>
  <si>
    <t>МБУОО ООШ № 14 рабочего посёлка Майский Советско-Гаванского муниципального района Хабаровского края</t>
  </si>
  <si>
    <t>МБУОО ООШ № 12 Гаткинского сельского поселения Советско-Гаванского муниципального района</t>
  </si>
  <si>
    <t>732001</t>
  </si>
  <si>
    <t xml:space="preserve">МКУОО В(С)ОШ № 2 при Федеральном казённом учреждении «Исправительная колония № 5 Управления Федеральной службы исполнения наказаний по Хабаровскому краю» </t>
  </si>
  <si>
    <t>732004</t>
  </si>
  <si>
    <t>Выпускники очно-заочных классов Муниципального бюджетного учреждения общеобразовательной организации СОШ № 5 г. Советская Гавань</t>
  </si>
  <si>
    <t>140032</t>
  </si>
  <si>
    <t>МБОУ СОШ № 1 рабочего поселка Солнечный Солнечного муниципального района Хабаровского края</t>
  </si>
  <si>
    <t>МБОУ ООШ № 2 рабочего поселка Солнечный Солнечного муниципального района Хабаровского края</t>
  </si>
  <si>
    <t>МБОУ СОШ № 3 рабочего поселка Солнечный Солнечного муниципального района Хабаровского края</t>
  </si>
  <si>
    <t>МБОУ ООШ рабочего поселка Горный Солнечного муниципального района Хабаровского края</t>
  </si>
  <si>
    <t>МБОУ СОШ поселка Харпичан Солнечного муниципального района Хабаровского края</t>
  </si>
  <si>
    <t>МБОУ СОШ поселка Горин Солнечного муниципального района Хабаровского края</t>
  </si>
  <si>
    <t>МБОУ СОШ поселка Дуки Солнечного муниципального района Хабаровского края</t>
  </si>
  <si>
    <t>МБОУ СОШ им. Акима Самара села Кондон Солнечного муниципального района Хабаровского края</t>
  </si>
  <si>
    <t>МБОУ СОШ поселка Березовый Солнечного муниципального района Хабаровского края</t>
  </si>
  <si>
    <t>МБОУ СОШ села Эворон Солнечного муниципального района Хабаровского края</t>
  </si>
  <si>
    <t>МБОУ СОШ поселка Хурмули Солнечного муниципального района Хабаровского края</t>
  </si>
  <si>
    <t>233013</t>
  </si>
  <si>
    <t>МБОУ СОШ поселка Джамку Солнечного муниципального района Хабаровского края</t>
  </si>
  <si>
    <t>МБОУ ООШ поселка Амгунь Солнечного муниципального района Хабаровского края</t>
  </si>
  <si>
    <t>733003</t>
  </si>
  <si>
    <t>Выпускники очно – заочных классов МБОУ СОШ № 3 рабочего поселка Солнечный Солнечного муниципального района Хабаровского края</t>
  </si>
  <si>
    <t>733006</t>
  </si>
  <si>
    <t>Выпускники учебно – консультационного пункта МБОУ СОШ поселка Горин Солнечного муниципального района Хабаровского края</t>
  </si>
  <si>
    <t>733020</t>
  </si>
  <si>
    <t>МБОУ вечерняя (сменная)  общеобразовательная школа поселка Березовый Солнечного муниципального района Хабаровского края</t>
  </si>
  <si>
    <t>140033</t>
  </si>
  <si>
    <t>МКОУ СОШ с. Чумикан Тугуро-Чумиканского муниципального района Хабаровского края</t>
  </si>
  <si>
    <t>МКОУ основная  общеобразовательная школа с. Тугур Тугуро-Чумиканского муниципального района Хабаровского края</t>
  </si>
  <si>
    <t>МКОУ основная  общеобразовательная школа с. Удское Тугуро-Чумиканского муниципального района Хабаровского края</t>
  </si>
  <si>
    <t>140034</t>
  </si>
  <si>
    <t>МБОУ СОШ с. Сусанино Ульчского муниципального района Хабаровского края</t>
  </si>
  <si>
    <t>МБОУ СОШ сельского поселения «Село Богородское»  Ульчского муниципального района Хабаровского края</t>
  </si>
  <si>
    <t>МБОУ СОШ с. Тахта Тахтинского сельского поселения Ульчского муниципального района Хабаровского края</t>
  </si>
  <si>
    <t>МБОУ СОШ сельского поселения «Село Булава» Ульчского муниципального района Хабаровского края</t>
  </si>
  <si>
    <t>МБОУ СОШ п. Де-Кастри Де-Кастринского сельского поселения Ульчского муниципального района Хабаровского края</t>
  </si>
  <si>
    <t>МБОУ СОШ с. Киселевка Ульчского муниципального района Хабаровского края</t>
  </si>
  <si>
    <t>МБОУ СОШ с. Большие Санники Санниковского сельского поселения Ульчского муниципального района Хабаровского края</t>
  </si>
  <si>
    <t>МБОУ СОШ с. Солонцы Солонцовского сельского поселения Ульчского муниципального района Хабаровского края</t>
  </si>
  <si>
    <t>МБОУ СОШ сельского поселения «Село Софийск» Ульчского муниципального района Хабаровского края</t>
  </si>
  <si>
    <t>МБОУ СОШ сельского поселения «Поселок Циммермановка» Ульчского муниципального района Хабаровского края</t>
  </si>
  <si>
    <t>МБОУ СОШ п. Быстринск Быстринского сельского поселения Ульчского муниципального района Хабаровского края</t>
  </si>
  <si>
    <t>МБОУ СОШ п. Тыр Тырского сельского поселения Ульчского муниципального района Хабаровского края</t>
  </si>
  <si>
    <t>МБОУ СОШ п. Мариинский рейд Мариинского сельского поселения Ульчского муниципального района Хабаровского края</t>
  </si>
  <si>
    <t>235015</t>
  </si>
  <si>
    <t>МБОУ СОШ сельского поселения «Село Дуди» Ульчского муниципального района Хабаровского края</t>
  </si>
  <si>
    <t xml:space="preserve">МБОУ ООШ с.Савинское Савинского сельского поселения Ульчского муниципального района Хабаровского края </t>
  </si>
  <si>
    <t>735002</t>
  </si>
  <si>
    <t>Выпускники очно-заочных классов МБОУ СОШ сельского поселения «Село Богородское»  Ульчского муниципального района Хабаровского края</t>
  </si>
  <si>
    <t>140035</t>
  </si>
  <si>
    <t>МКОУ СОШ рп. Корфовский Хабаровского муниципального района Хабаровского края</t>
  </si>
  <si>
    <t>МКОУ СОШ с. Бычиха Хабаровского муниципального района Хабаровского края</t>
  </si>
  <si>
    <t>МКОУ СОШ с. Восточное Хабаровского муниципального района Хабаровского края</t>
  </si>
  <si>
    <t>МКОУ СОШ с. Вятское Хабаровского муниципального района Хабаровского края</t>
  </si>
  <si>
    <t>МКОУ СОШ с. Галкино Хабаровского муниципального района Хабаровского края</t>
  </si>
  <si>
    <t>МКОУ СОШ с. Гаровка-2 Хабаровского муниципального района Хабаровского края</t>
  </si>
  <si>
    <t>МКОУ СОШ с. Дружба Хабаровского муниципального района Хабаровского края</t>
  </si>
  <si>
    <t>МКОУ СОШ с. Елабуга Хабаровского муниципального района Хабаровского края</t>
  </si>
  <si>
    <t>МКОУ СОШ с. Ильинка Хабаровского муниципального района Хабаровского края</t>
  </si>
  <si>
    <t>МКОУ СОШ с. Калинка Хабаровского муниципального района Хабаровского края</t>
  </si>
  <si>
    <t>МКОУ СОШ № 1 с. Князе-Волконское Хабаровского муниципального района Хабаровского края</t>
  </si>
  <si>
    <t>МКОУ СОШ № 2 с. Князе-Волконское-1 Хабаровского муниципального района Хабаровского края</t>
  </si>
  <si>
    <t>МКОУ СОШ с. Корсаково-1 Хабаровского муниципального района Хабаровского края</t>
  </si>
  <si>
    <t>МКОУ СОШ п. Кукан Хабаровского муниципального района Хабаровского края</t>
  </si>
  <si>
    <t>МКОУ СОШ с. Малышево Хабаровского муниципального района Хабаровского края</t>
  </si>
  <si>
    <t>МКОУ СОШ с. Мирное Хабаровского муниципального района Хабаровского края</t>
  </si>
  <si>
    <t>МКОУ СОШ с. Мичуринское Хабаровского муниципального района Хабаровского края</t>
  </si>
  <si>
    <t>МКОУ СОШ с. Новокуровка Хабаровского муниципального района Хабаровского края</t>
  </si>
  <si>
    <t>МКОУ СОШ №1 с. Некрасовка Хабаровского муниципального района Хабаровского края</t>
  </si>
  <si>
    <t>МКОУ СОШ № 2 с. Некрасовка Хабаровского муниципального района Хабаровского края</t>
  </si>
  <si>
    <t>МКОУ СОШ с. Осиновая Речка Хабаровского муниципального района Хабаровского края</t>
  </si>
  <si>
    <t>МКОУ СОШ п. Победа Хабаровского муниципального района Хабаровского края</t>
  </si>
  <si>
    <t>МКОУ СОШ с. Ракитное Хабаровского муниципального района Хабаровского края</t>
  </si>
  <si>
    <t>МКОУ  СОШ с. Сергеевка Хабаровского муниципального района Хабаровского края</t>
  </si>
  <si>
    <t>МКОУ  СОШ с. Сикачи-Алян Хабаровского муниципального района Хабаровского края</t>
  </si>
  <si>
    <t>МКОУ  СОШ с. Таежное Хабаровского муниципального района Хабаровского края</t>
  </si>
  <si>
    <t>МКОУ  СОШ с. Тополево Хабаровского муниципального района Хабаровского края</t>
  </si>
  <si>
    <t>МКОУ СОШ с. Гаровка-1 Хабаровского муниципального района Хабаровского края</t>
  </si>
  <si>
    <t>МКОУ ООШ с. Благодатное Хабаровского муниципального района Хабаровского края</t>
  </si>
  <si>
    <t>МКОУ ООШ п. Догордон Хабаровского муниципального района Хабаровского края</t>
  </si>
  <si>
    <t>МКОУ ООШ с. Казакевичево Хабаровского муниципального района Хабаровского края</t>
  </si>
  <si>
    <t>МКОУ ООШ с. Матвеевка Хабаровского муниципального района Хабаровского края</t>
  </si>
  <si>
    <t>336012</t>
  </si>
  <si>
    <t xml:space="preserve">ФКОУ «СОШ № 162» при в/ч 25625 </t>
  </si>
  <si>
    <t>736029</t>
  </si>
  <si>
    <t>МКВ(С)ОУ В(С)ОШ с. Тополево Хабаровского муниципального района Хабаровского края</t>
  </si>
  <si>
    <t>736030</t>
  </si>
  <si>
    <t>МКВ(С)ОУ В(С)ОШ № 12 с. Заозерное Хабаровского муниципального района Хабаровского края</t>
  </si>
  <si>
    <t>736031</t>
  </si>
  <si>
    <t>МКВ(С)ОУ В(С)ОШ № 13 с. Заозерное Хабаровского муниципального района Хабаровского края</t>
  </si>
  <si>
    <t>140036</t>
  </si>
  <si>
    <t>МОУ гимназия № 1</t>
  </si>
  <si>
    <t>МОУ СОШ № 3</t>
  </si>
  <si>
    <t>МОУ СОШ № 4 имени героя Советского Союза Хоменко И.С.</t>
  </si>
  <si>
    <t>МОУ СОШ № 5</t>
  </si>
  <si>
    <t>МОУ СОШ № 6</t>
  </si>
  <si>
    <t>МОУ СОШ № 7</t>
  </si>
  <si>
    <t>МОУ СОШ № 8</t>
  </si>
  <si>
    <t>МОУ гимназия № 9</t>
  </si>
  <si>
    <t>МОУ СОШ № 13</t>
  </si>
  <si>
    <t>МОУ СОШ № 14</t>
  </si>
  <si>
    <t>МОУ СОШ № 15</t>
  </si>
  <si>
    <t>МОУ СОШ с углубленным изучением отдельных предметов № 16</t>
  </si>
  <si>
    <t>МОУ СОШ № 18</t>
  </si>
  <si>
    <t>МОУ СОШ № 19</t>
  </si>
  <si>
    <t>МОУ СОШ № 22</t>
  </si>
  <si>
    <t>МОУ СОШ с углубленным изучением предметов художественно-эстетического цикла № 23</t>
  </si>
  <si>
    <t>МОУ СОШ № 24</t>
  </si>
  <si>
    <t>МОУ СОШ № 26</t>
  </si>
  <si>
    <t>МОУ СОШ № 27</t>
  </si>
  <si>
    <t>МОУ СОШ № 28</t>
  </si>
  <si>
    <t>МОУ ООШ №29</t>
  </si>
  <si>
    <t>МОУ СОШ № 30</t>
  </si>
  <si>
    <t>МОУ СОШ № 31</t>
  </si>
  <si>
    <t>МОУ СОШ № 32</t>
  </si>
  <si>
    <t>МОУ Лицей № 33</t>
  </si>
  <si>
    <t xml:space="preserve">МОУ СОШ № 34 </t>
  </si>
  <si>
    <t>МОУ СОШ № 35 имени Героя Советского Союза В.П. Чкалова</t>
  </si>
  <si>
    <t>МОУ СОШ № 36</t>
  </si>
  <si>
    <t>МОУ СОШ № 37</t>
  </si>
  <si>
    <t>МОУ СОШ № 38</t>
  </si>
  <si>
    <t>МОУ СОШ № 42</t>
  </si>
  <si>
    <t>МОУ  гимназия № 45</t>
  </si>
  <si>
    <t>МОУ СОШ № 50</t>
  </si>
  <si>
    <t>МОУ СОШ № 51</t>
  </si>
  <si>
    <t>МОУ СОШ № 53</t>
  </si>
  <si>
    <t>МОУ СОШ № 62</t>
  </si>
  <si>
    <t>МБОУ лицей № 1</t>
  </si>
  <si>
    <t>737001</t>
  </si>
  <si>
    <t>КГКВ(С)ОУ «Вечерняя (сменная) общеобразовательная школа № 1» при Федеральном казенном учреждении «Исправительная колония №  8 Управления Федеральной службы исполнения наказаний по Хабаровскому краю»</t>
  </si>
  <si>
    <t xml:space="preserve">НОУ «Школа-интернат № 30 среднего (полного) общего образования открытого акционерного общества «Российские Железные Дороги» </t>
  </si>
  <si>
    <t>437003</t>
  </si>
  <si>
    <t>Лицей при ФГБОУ ВПО «Комсомольский-на-Амуре государственный технический университет»</t>
  </si>
  <si>
    <t>737011</t>
  </si>
  <si>
    <t>Выпускники очно-заочных классов МОУ СОШ № 14</t>
  </si>
  <si>
    <t>140037</t>
  </si>
  <si>
    <t xml:space="preserve">МБОУ «Математический лицей» </t>
  </si>
  <si>
    <t>МАОУ многопрофильный лицей</t>
  </si>
  <si>
    <t>МБОУ Военно-морской лицей имени адмирала флота Н.Д. Сергеева</t>
  </si>
  <si>
    <t>МБОУ «Политехнический лицей» имени Героя Советского Союза И.И. Стрельникова</t>
  </si>
  <si>
    <t xml:space="preserve">МБОУ лицей «РИТМ»  </t>
  </si>
  <si>
    <t>МАОУ г. Хабаровска «Лицей инновационных технологий»</t>
  </si>
  <si>
    <t xml:space="preserve">МАОУ лицей «Ступени»  </t>
  </si>
  <si>
    <t>МБОУ лицей «Вектор»</t>
  </si>
  <si>
    <t xml:space="preserve">МБОУ «Экономическая гимназия»  </t>
  </si>
  <si>
    <t>138010</t>
  </si>
  <si>
    <t>МБОУ гимназия № 1</t>
  </si>
  <si>
    <t xml:space="preserve">МБОУ гимназия № 3 имени М.Ф. Панькова   </t>
  </si>
  <si>
    <t>МАОУ гимназия восточных языков № 4</t>
  </si>
  <si>
    <t>МБОУ гимназия № 5</t>
  </si>
  <si>
    <t xml:space="preserve">МАОУ гимназия № 6  </t>
  </si>
  <si>
    <t xml:space="preserve">МБОУ гимназия № 7  </t>
  </si>
  <si>
    <t>МБОУ гимназия № 8</t>
  </si>
  <si>
    <t>МАОУ СОШ № 1 имени Героя Советского Союза В.П. Чкалова</t>
  </si>
  <si>
    <t>МБОУ СОШ № 6</t>
  </si>
  <si>
    <t xml:space="preserve">МБОУ СОШ «Успех»  </t>
  </si>
  <si>
    <t xml:space="preserve">МБОУ СОШ № 9  </t>
  </si>
  <si>
    <t>МБОУ СОШ № 10</t>
  </si>
  <si>
    <t>МБОУ СОШ с углубленным изучением отдельных предметов № 11</t>
  </si>
  <si>
    <t>МБОУ СОШ № 12</t>
  </si>
  <si>
    <t>МБОУ СОШ № 13</t>
  </si>
  <si>
    <t xml:space="preserve">МБОУ СОШ № 16  </t>
  </si>
  <si>
    <t>МБОУ кадетская школа № 1 имени Ф.Ф. Ушакова города Хабаровска</t>
  </si>
  <si>
    <t>МБОУ СОШ № 19</t>
  </si>
  <si>
    <t>МБОУ СОШ № 23</t>
  </si>
  <si>
    <t>МБОУ СОШ № 24 им. Дмитрия Желудкова</t>
  </si>
  <si>
    <t xml:space="preserve">МБОУ СОШ № 26  </t>
  </si>
  <si>
    <t>МБОУ СОШ № 27</t>
  </si>
  <si>
    <t>МБОУ СОШ № 29</t>
  </si>
  <si>
    <t xml:space="preserve">МБОУ СОШ № 30  </t>
  </si>
  <si>
    <t xml:space="preserve">МБОУ СОШ № 32  </t>
  </si>
  <si>
    <t>МБОУ СОШ № 33</t>
  </si>
  <si>
    <t xml:space="preserve">МБОУ СОШ № 35  </t>
  </si>
  <si>
    <t xml:space="preserve">МБОУ СОШ № 36  </t>
  </si>
  <si>
    <t xml:space="preserve">МБОУ СОШ № 37  </t>
  </si>
  <si>
    <t xml:space="preserve">МБОУ СОШ № 38  </t>
  </si>
  <si>
    <t xml:space="preserve">МБОУ СОШ № 39  </t>
  </si>
  <si>
    <t xml:space="preserve">МАОУ г. Хабаровска «Средняя школа № 40»  </t>
  </si>
  <si>
    <t>МАОУ СОШ № 41</t>
  </si>
  <si>
    <t>МБОУ СОШ № 43</t>
  </si>
  <si>
    <t xml:space="preserve">МБОУ СОШ № 44  </t>
  </si>
  <si>
    <t xml:space="preserve">МБОУ СОШ № 46  </t>
  </si>
  <si>
    <t>МБОУ СОШ № 47 имени Героя Российской Федерации Владимира Александровича Тамгина</t>
  </si>
  <si>
    <t>МБОУ СОШ № 49 имени Героев-даманцев</t>
  </si>
  <si>
    <t>МАОУ г. Хабаровска «Средняя школа № 51 имени Михаила Захаровича Петрицы»</t>
  </si>
  <si>
    <t xml:space="preserve">МБОУ СОШ № 52  </t>
  </si>
  <si>
    <t xml:space="preserve">МБОУ СОШ № 53  </t>
  </si>
  <si>
    <t xml:space="preserve">МБОУ СОШ № 55  </t>
  </si>
  <si>
    <t xml:space="preserve">МБОУ СОШ № 56  </t>
  </si>
  <si>
    <t>МБОУ СОШ № 58</t>
  </si>
  <si>
    <t>МБОУ СОШ № 62</t>
  </si>
  <si>
    <t xml:space="preserve">МБОУ СОШ № 63  </t>
  </si>
  <si>
    <t>МАОУ г. Хабаровска «Средняя школа № 3»</t>
  </si>
  <si>
    <t>МБОУ СОШ № 66</t>
  </si>
  <si>
    <t>МБОУ СОШ № 67 имени Героя Российской Федерации В.Н. Шатова</t>
  </si>
  <si>
    <t xml:space="preserve">МБОУ СОШ № 68  </t>
  </si>
  <si>
    <t xml:space="preserve">МБОУ СОШ № 70  </t>
  </si>
  <si>
    <t xml:space="preserve">МБОУ СОШ № 72  </t>
  </si>
  <si>
    <t xml:space="preserve">МБОУ СОШ № 74  </t>
  </si>
  <si>
    <t xml:space="preserve">МБОУ СОШ № 76  </t>
  </si>
  <si>
    <t xml:space="preserve">МАОУ СОШ № 77  </t>
  </si>
  <si>
    <t xml:space="preserve">МБОУ СОШ № 15 имени Пяти Героев Советского Союза  </t>
  </si>
  <si>
    <t>МБОУ СОШ с углубленным изучением отдельных предметов № 80</t>
  </si>
  <si>
    <t>МБОУ СОШ № 83</t>
  </si>
  <si>
    <t>МБОУ СОШ № 85</t>
  </si>
  <si>
    <t xml:space="preserve">МБОУ СОШ № 87  </t>
  </si>
  <si>
    <t>МБОУ СОШ № 1 п. Березовка</t>
  </si>
  <si>
    <t xml:space="preserve">МБОУ СОШ № 2 п. Березовка  </t>
  </si>
  <si>
    <t>138095</t>
  </si>
  <si>
    <t xml:space="preserve">МБОУ ООШ № 7 </t>
  </si>
  <si>
    <t>138096</t>
  </si>
  <si>
    <t xml:space="preserve">МБОУ ООШ № 40 </t>
  </si>
  <si>
    <t>338013</t>
  </si>
  <si>
    <t>Лицей ФГБОУ ВПО «Дальневосточного университета путей сообщения» г. Хабаровска</t>
  </si>
  <si>
    <t>338014</t>
  </si>
  <si>
    <t>КГБОУ для детей, нуждающихся в психолого-педагогической и медико-социальной помощи «Центр психолого-педагогической реабилитации и коррекции»</t>
  </si>
  <si>
    <t>438005</t>
  </si>
  <si>
    <t>Частное общеобразовательное учреждение СОШ «Алые паруса»</t>
  </si>
  <si>
    <t>438006</t>
  </si>
  <si>
    <t>Негосударственное образовательное учреждение «СОШ «Азимут»</t>
  </si>
  <si>
    <t>438007</t>
  </si>
  <si>
    <t>НОУ «СОШ «ТАЛАНТ»</t>
  </si>
  <si>
    <t>738033</t>
  </si>
  <si>
    <t xml:space="preserve">МБВ(С)ОУ В(С)ОШ № 10 </t>
  </si>
  <si>
    <t>738034</t>
  </si>
  <si>
    <t>МБВ(С)ОУ В(С)ОШ № 22</t>
  </si>
  <si>
    <t>738025</t>
  </si>
  <si>
    <t>Выпускники очно-заочных классов МБОУ СОШ № 13</t>
  </si>
  <si>
    <t>738042</t>
  </si>
  <si>
    <t xml:space="preserve">Выпускники очно-заочных классов МБОУ СОШ № 38  </t>
  </si>
  <si>
    <t>140038</t>
  </si>
  <si>
    <t>МБОУ НОШ № 1 поселка Эльбан Амурского муниципального района Хабаровского края</t>
  </si>
  <si>
    <t>МБОУ НОШ № 7 г. Амурска Амурского муниципального района Хабаровского края</t>
  </si>
  <si>
    <t>МКОУ НОШ с. Аим Аяно-Майского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</si>
  <si>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Пушкино» Бикинского муниципального района Хабаровского края</t>
  </si>
  <si>
    <t>МБОУ НОШ № 23 г. Бикина Бикинского муниципального района Хабаровского края</t>
  </si>
  <si>
    <t>МКОУ НОШ № 8 Среднеургальского сельского поселения Верхнебуреинского муниципального района Хабаровского края</t>
  </si>
  <si>
    <t>МКОУ для детей дошкольного и младшего школьного возраста начальная школа – детский сад № 5 сельского поселения «Село Усть – Ургал» Верхнебуреинского муниципального района Хабаровского края</t>
  </si>
  <si>
    <t>МБОУ для детей дошкольного и младшего школьного возраста начальная школа – детский сад с. Видное Вяземского муниципального района Хабаровского края</t>
  </si>
  <si>
    <t>МБОУ НОШ села Екатеринославка муниципального района имени Лазо Хабаровского края</t>
  </si>
  <si>
    <t>МБОУ НОШ села Киинск муниципального района имени Лазо Хабаровского края</t>
  </si>
  <si>
    <t>МБОУ НОШ рабочего поселка Переяславка муниципального района имени Лазо Хабаровского края</t>
  </si>
  <si>
    <t>152736</t>
  </si>
  <si>
    <t>Филиал МБОУ ООШ поселка Долми, расположенный в посёлке Южный, муниципального района имени Лазо Хабаровского края</t>
  </si>
  <si>
    <t>152814</t>
  </si>
  <si>
    <t>МБОУ НОШ № 3 сельского поселения «Село Троицкое» Нанайского муниципального района Хабаровского края</t>
  </si>
  <si>
    <t xml:space="preserve">МКОУ для детей дошкольного и младшего школьного возраста начальная школа – детский сад сельского поселения «Село Верхняя Манома» Нанайского муниципального района Хабаровского края </t>
  </si>
  <si>
    <t>МКОУ для детей дошкольного и младшего школьного возраста начальная школа – детский сад с. Даерга Найхинского сельского поселения Нанайского муниципального района Хабаровского края</t>
  </si>
  <si>
    <t>МКОУ для детей дошкольного и младшего школьного возраста начальная школа – детский сад п. Чныррах Николаевского муниципального района Хабаровского края</t>
  </si>
  <si>
    <t>152918</t>
  </si>
  <si>
    <t>МКОУ для детей дошкольного и младшего школьного возраста начальная школа – детский сад п. Озерпах Николаевского муниципального района Хабаровского края</t>
  </si>
  <si>
    <t>МКОУ для детей дошкольного и младшего школьного возраста начальная школа – детский сад Инского сельского поселения Охотского муниципального района</t>
  </si>
  <si>
    <t>МБОУ НОШ села Владимировка муниципального района имени Полины Осипенко Хабаровского края</t>
  </si>
  <si>
    <t>153335</t>
  </si>
  <si>
    <t>Филиал МБОУ СОШ поселка Березовый Солнечного муниципального района Хабаровского края</t>
  </si>
  <si>
    <t>153423</t>
  </si>
  <si>
    <t>МКОУ НОШ с. Неран Тугуро-Чумиканского муниципального района Хабаровского края</t>
  </si>
  <si>
    <t>МБОУ для детей дошкольного и младшего школьного возраста начальная школа – детский сад п. Решающий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</si>
  <si>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Ухта»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</si>
  <si>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Калиновка» Ульчского муниципального района Хабаровского края</t>
  </si>
  <si>
    <t>МБОУ для детей дошкольного и младшего школьного возраста начальная школа – детский сад с. Кальма Ульчского муниципального района Хабаровского края</t>
  </si>
  <si>
    <t>МКОУ для детей дошкольного и младшего школьного возраста начальная школа – детский сад «Радуга» с. Краснореченское Хабаровского муниципального района Хабаровского края</t>
  </si>
  <si>
    <t xml:space="preserve">МКОУ для детей дошкольного и младшего школьного возраста начальная школа – детский сад с. Улика-Национальное Хабаровского муниципального района Хабаровского края </t>
  </si>
  <si>
    <t>МКОУ НОШ с. Федоровка Хабаровского муниципального района Хабаровского края</t>
  </si>
  <si>
    <t>МАОУ начальная  общеобразовательная школа «Открытие»</t>
  </si>
  <si>
    <t>МАОУ НОШ «Первые шаги»</t>
  </si>
  <si>
    <t>МБОУ г. Хабаровска «Начальная школа – детский сад № 14»</t>
  </si>
  <si>
    <t>900001</t>
  </si>
  <si>
    <t>КГБС(К)ОУ для обучающихся, воспитанников с ограниченными возможностями здоровья «Специальная (коррекционная) общеобразовательная школа-интернат I вида № 1»</t>
  </si>
  <si>
    <t>900002</t>
  </si>
  <si>
    <t>КГБС(К)ОУ для обучающихся, воспитанников с ограниченными возможностями здоровья «Специальная (коррекционная) общеобразовательная школа-интернат III, IV вида № 2»</t>
  </si>
  <si>
    <t>900003</t>
  </si>
  <si>
    <t>КГКС(К)ОУ для обучающихся, воспитанников с ограниченными возможностями здоровья «Специальная (коррекционная) общеобразовательная школа V вида № 2»</t>
  </si>
  <si>
    <t>900004</t>
  </si>
  <si>
    <t>КГКС(К)ОУ для обучающихся, воспитанников с ограниченными возможностями здоровья «Специальная (коррекционная) общеобразовательная школа VII вида № 4»</t>
  </si>
  <si>
    <t>900005</t>
  </si>
  <si>
    <t>КГБС(К)ОУ для обучающихся, воспитанников с ограниченными возможностями здоровья «Специальная (коррекционная) общеобразовательная школа-интернат II вида № 6»</t>
  </si>
  <si>
    <t>900006</t>
  </si>
  <si>
    <t>КГОКУ «Специальная (коррекционная) общеобразовательная школа VII вида № 5»</t>
  </si>
  <si>
    <t>НАЗВАНИЕ</t>
  </si>
  <si>
    <t>Процент от максимального балла</t>
  </si>
  <si>
    <t>РЕЗУЛЬТАТЫ ВЫПОЛНЕНИЯ ИТОГОВОЙ КОМПЛЕКСНОЙ РАБОТЫ(результаты учащихя)</t>
  </si>
  <si>
    <t>РО</t>
  </si>
  <si>
    <t>Распределение участников по уровням достижений (6 класс, 2014/2015 учебный год)</t>
  </si>
  <si>
    <t>Группа умений</t>
  </si>
  <si>
    <t>1-я группа</t>
  </si>
  <si>
    <t>2-я группа</t>
  </si>
  <si>
    <t>3-я группа</t>
  </si>
  <si>
    <t>Успешность сформированности умений работать с тестом</t>
  </si>
  <si>
    <t xml:space="preserve">Номер задания </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</si>
  <si>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</si>
  <si>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</si>
  <si>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</si>
  <si>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</si>
  <si>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</si>
  <si>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</si>
  <si>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</si>
  <si>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</si>
  <si>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</si>
  <si>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</si>
  <si>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</si>
  <si>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</si>
  <si>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</si>
  <si>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</si>
  <si>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</si>
  <si>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</si>
  <si>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</si>
  <si>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</si>
  <si>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</si>
  <si>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</si>
  <si>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</si>
  <si>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</si>
  <si>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</si>
  <si>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</si>
  <si>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</si>
  <si>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</si>
  <si>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</si>
  <si>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</si>
  <si>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</si>
  <si>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r>
      <rPr>
        <b/>
        <sz val="12"/>
        <rFont val="Times New Roman"/>
        <family val="1"/>
        <charset val="204"/>
      </rPr>
      <t xml:space="preserve">Низкий </t>
    </r>
    <r>
      <rPr>
        <sz val="10"/>
        <rFont val="Times New Roman"/>
        <family val="1"/>
        <charset val="204"/>
      </rPr>
      <t>(выполнено менее 30% заданий работы)</t>
    </r>
  </si>
  <si>
    <r>
      <rPr>
        <b/>
        <sz val="12"/>
        <rFont val="Times New Roman"/>
        <family val="1"/>
        <charset val="204"/>
      </rPr>
      <t>Пониженный</t>
    </r>
    <r>
      <rPr>
        <sz val="12"/>
        <rFont val="Times New Roman"/>
        <family val="1"/>
        <charset val="204"/>
      </rPr>
      <t xml:space="preserve"> </t>
    </r>
    <r>
      <rPr>
        <sz val="10"/>
        <rFont val="Times New Roman"/>
        <family val="1"/>
        <charset val="204"/>
      </rPr>
      <t>(30%-49% выполнения заданий всей работы)</t>
    </r>
  </si>
  <si>
    <r>
      <rPr>
        <b/>
        <sz val="12"/>
        <rFont val="Times New Roman"/>
        <family val="1"/>
        <charset val="204"/>
      </rPr>
      <t>Базовый</t>
    </r>
    <r>
      <rPr>
        <sz val="12"/>
        <rFont val="Times New Roman"/>
        <family val="1"/>
        <charset val="204"/>
      </rPr>
      <t xml:space="preserve"> </t>
    </r>
    <r>
      <rPr>
        <sz val="10"/>
        <rFont val="Times New Roman"/>
        <family val="1"/>
        <charset val="204"/>
      </rPr>
      <t>(50%-75% выполнения заданий всей работы и набрано менее 75% от максимального балла)</t>
    </r>
  </si>
  <si>
    <r>
      <rPr>
        <b/>
        <sz val="12"/>
        <rFont val="Times New Roman"/>
        <family val="1"/>
        <charset val="204"/>
      </rPr>
      <t>Повышенный</t>
    </r>
    <r>
      <rPr>
        <sz val="12"/>
        <rFont val="Times New Roman"/>
        <family val="1"/>
        <charset val="204"/>
      </rPr>
      <t xml:space="preserve"> </t>
    </r>
    <r>
      <rPr>
        <sz val="10"/>
        <rFont val="Times New Roman"/>
        <family val="1"/>
        <charset val="204"/>
      </rPr>
      <t>(выполнено более 75% заданий и набрано не менее 75% от максимального балла за выполнение всей работы)</t>
    </r>
  </si>
  <si>
    <t>Общее понимание текста, ориентация в тексте</t>
  </si>
  <si>
    <t>Глубокое и детальное понимание содержания и формы текста</t>
  </si>
  <si>
    <t>Описание группы умений</t>
  </si>
  <si>
    <t>Использование информации из текста для различных целей</t>
  </si>
  <si>
    <t>Проверяемое умение</t>
  </si>
  <si>
    <t>Определять цель написания текста</t>
  </si>
  <si>
    <t>Выделять информацию, явно заданную в тексте</t>
  </si>
  <si>
    <t>Определять тип информационного источника</t>
  </si>
  <si>
    <t>Выбирать утверждения, раскрывающие основное содержание текста</t>
  </si>
  <si>
    <t>Сопоставлять основное содержание разных текстов</t>
  </si>
  <si>
    <t>Использовать информацию из текста для объяснения предложенной ситуации</t>
  </si>
  <si>
    <t>Предложить название текста, наиболее точно отражающее его главную мысль</t>
  </si>
  <si>
    <t>Определять по содержанию текста значение незнакомых слов</t>
  </si>
  <si>
    <t>Использовать информацию из текста для решения задачи, связанной с жизненной ситуацией</t>
  </si>
  <si>
    <t>Объяснять образные выражения, использованные в тексте</t>
  </si>
  <si>
    <t>Сопоставлять информацию из текста и иллюстрации</t>
  </si>
  <si>
    <t>Выделять информацию, не явно заданную в тексте</t>
  </si>
  <si>
    <t>Устанавливать порядок действий</t>
  </si>
  <si>
    <t>Выявлять слова, отражающие основное содержание двух текстов</t>
  </si>
  <si>
    <t>Результаты выполнения комплексной работы по отдельным заданиям (4 класс, 2014/2015 учебный год)</t>
  </si>
  <si>
    <t>Распределение участников по уровням достижений (4 класс, 2014/2015 учебный год)</t>
  </si>
  <si>
    <t>Успешность выполнения заданий по группам умений (4 класс, 2014/2015 учебный год)</t>
  </si>
  <si>
    <t>Результаты выполнения заданий комплексной работы (4 класс, 2014/2015 учебный год)</t>
  </si>
  <si>
    <t>1 - Общее понимание текста, ориентация в тексте</t>
  </si>
  <si>
    <t>2 - Глубокое и детальное понимание содержания и формы текста</t>
  </si>
  <si>
    <t>3 - Использование информации из текста для различных целей</t>
  </si>
  <si>
    <t>1-4, 6, 8, 14, 15</t>
  </si>
  <si>
    <t>Успешность сформированности умений работать с текстом (4 класс, 2014/2015 учебный год)</t>
  </si>
  <si>
    <t>кол-во учеников в классе</t>
  </si>
  <si>
    <t>1, 2, 3, 4, 6</t>
  </si>
  <si>
    <t>9, 10, 12, 13</t>
  </si>
  <si>
    <t>7, 8, 11</t>
  </si>
  <si>
    <t>ИТОГОВЫЙ БАЛЛ (максимальное кол-во баллов 19)</t>
  </si>
  <si>
    <t>Количество выполненных заданий (максимальное кол-во - 15)</t>
  </si>
  <si>
    <t>Процент от максимального кол-ва заданий</t>
  </si>
  <si>
    <t>Кол-во баллов за задаия 1-ой группы умений (максимальное кол-во - 8)</t>
  </si>
  <si>
    <t>Кол-во баллов за задаия 2-ой группы умений (максимальное кол-во - 8)</t>
  </si>
  <si>
    <t>Кол-во баллов за задаия 3-ей группы умений (максимальное кол-во - 3)</t>
  </si>
  <si>
    <t xml:space="preserve">Группа умений </t>
  </si>
  <si>
    <t>7, 10</t>
  </si>
  <si>
    <t>5, 9, 11-13</t>
  </si>
  <si>
    <t>Набрали 1 балл</t>
  </si>
  <si>
    <t>Набрали 2 балла</t>
  </si>
  <si>
    <t>Задание выполненой частично (1 балл из 2 возможных)</t>
  </si>
  <si>
    <t>Успешность выполнения заданий 1-ой группы умений</t>
  </si>
  <si>
    <t>Успешность выполнения заданий 3-ей группы умений</t>
  </si>
  <si>
    <t>Успешность выполнения заданий 2-ой группы умений</t>
  </si>
  <si>
    <t>Кол-во выполненных заданий  ∑</t>
  </si>
  <si>
    <t>Процент выполнения заданиq</t>
  </si>
  <si>
    <t>BW</t>
  </si>
  <si>
    <t>1,2,3</t>
  </si>
  <si>
    <t>АНКЕТА УЧИТЕЛЯ</t>
  </si>
  <si>
    <t>Ввод_данных</t>
  </si>
  <si>
    <t>Ответы_учащихся</t>
  </si>
  <si>
    <t>Общий свод</t>
  </si>
  <si>
    <t>Результаты_итог</t>
  </si>
  <si>
    <t>Распределение_участников</t>
  </si>
  <si>
    <t>Размах_балла</t>
  </si>
  <si>
    <t>Коридор</t>
  </si>
  <si>
    <t>Результаты</t>
  </si>
  <si>
    <t>План</t>
  </si>
  <si>
    <t>Анализ_задания</t>
  </si>
  <si>
    <t>Анализ_ученик</t>
  </si>
  <si>
    <t>Рабочий</t>
  </si>
  <si>
    <t>Диаграмма_рез</t>
  </si>
  <si>
    <t>Диаграмма_сравнение</t>
  </si>
  <si>
    <t>Диаграмма_задания</t>
  </si>
  <si>
    <t>Диаграмма_распределение</t>
  </si>
  <si>
    <t>Анализ_умения</t>
  </si>
  <si>
    <t>Сравнение_умения</t>
  </si>
  <si>
    <t>Диаграмма_умения</t>
  </si>
  <si>
    <t>01</t>
  </si>
  <si>
    <t>04</t>
  </si>
  <si>
    <t>09</t>
  </si>
  <si>
    <t>02</t>
  </si>
  <si>
    <t>12</t>
  </si>
  <si>
    <t>05</t>
  </si>
  <si>
    <t>10</t>
  </si>
  <si>
    <t>11</t>
  </si>
  <si>
    <t>03</t>
  </si>
  <si>
    <t>06</t>
  </si>
  <si>
    <t>07</t>
  </si>
  <si>
    <t>n</t>
  </si>
  <si>
    <t>ДА</t>
  </si>
  <si>
    <t>начальная</t>
  </si>
  <si>
    <t>Свиридова</t>
  </si>
  <si>
    <t>высшая</t>
  </si>
</sst>
</file>

<file path=xl/styles.xml><?xml version="1.0" encoding="utf-8"?>
<styleSheet xmlns="http://schemas.openxmlformats.org/spreadsheetml/2006/main">
  <numFmts count="4">
    <numFmt numFmtId="164" formatCode="[$-FC19]dd\ mmmm\ yyyy\ \г\.;@"/>
    <numFmt numFmtId="165" formatCode="0.0%"/>
    <numFmt numFmtId="166" formatCode="0.0"/>
    <numFmt numFmtId="167" formatCode="0;[Red]0"/>
  </numFmts>
  <fonts count="6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sz val="8"/>
      <color indexed="81"/>
      <name val="Tahoma"/>
      <family val="2"/>
      <charset val="204"/>
    </font>
    <font>
      <sz val="8"/>
      <color indexed="81"/>
      <name val="Tahoma"/>
      <family val="2"/>
      <charset val="204"/>
    </font>
    <font>
      <sz val="9"/>
      <color indexed="81"/>
      <name val="Tahoma"/>
      <family val="2"/>
      <charset val="204"/>
    </font>
    <font>
      <b/>
      <sz val="9"/>
      <color indexed="81"/>
      <name val="Tahoma"/>
      <family val="2"/>
      <charset val="204"/>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b/>
      <sz val="16"/>
      <name val="Arial Cyr"/>
      <family val="2"/>
      <charset val="204"/>
    </font>
    <font>
      <sz val="16"/>
      <name val="Arial Cyr"/>
      <family val="2"/>
      <charset val="204"/>
    </font>
    <font>
      <b/>
      <i/>
      <sz val="14"/>
      <name val="Times New Roman"/>
      <family val="1"/>
      <charset val="204"/>
    </font>
    <font>
      <b/>
      <i/>
      <sz val="12"/>
      <name val="Times New Roman"/>
      <family val="1"/>
      <charset val="204"/>
    </font>
    <font>
      <sz val="11"/>
      <color rgb="FF9C0006"/>
      <name val="Calibri"/>
      <family val="2"/>
      <charset val="204"/>
      <scheme val="minor"/>
    </font>
    <font>
      <sz val="10"/>
      <color theme="1"/>
      <name val="Arial Cyr"/>
      <charset val="204"/>
    </font>
    <font>
      <sz val="11"/>
      <color theme="1"/>
      <name val="Cambria"/>
      <family val="1"/>
      <charset val="204"/>
      <scheme val="major"/>
    </font>
    <font>
      <sz val="14"/>
      <name val="Times New Roman"/>
      <family val="1"/>
      <charset val="204"/>
    </font>
    <font>
      <b/>
      <sz val="14"/>
      <name val="Times New Roman"/>
      <family val="1"/>
      <charset val="204"/>
    </font>
    <font>
      <sz val="10"/>
      <color theme="0"/>
      <name val="Times New Roman"/>
      <family val="1"/>
      <charset val="204"/>
    </font>
    <font>
      <sz val="10"/>
      <color rgb="FFC00000"/>
      <name val="Cambria"/>
      <family val="1"/>
      <charset val="204"/>
      <scheme val="major"/>
    </font>
    <font>
      <sz val="10"/>
      <color rgb="FFC00000"/>
      <name val="Arial Cyr"/>
      <charset val="204"/>
    </font>
    <font>
      <b/>
      <sz val="10"/>
      <color rgb="FFC00000"/>
      <name val="Cambria"/>
      <family val="1"/>
      <charset val="204"/>
      <scheme val="major"/>
    </font>
    <font>
      <b/>
      <sz val="12"/>
      <name val="Arial Cyr"/>
      <charset val="204"/>
    </font>
    <font>
      <b/>
      <sz val="12"/>
      <name val="Calibri"/>
      <family val="2"/>
      <charset val="204"/>
    </font>
    <font>
      <sz val="10"/>
      <color rgb="FFFF0000"/>
      <name val="Times New Roman"/>
      <family val="1"/>
      <charset val="204"/>
    </font>
    <font>
      <sz val="10"/>
      <color theme="0"/>
      <name val="Arial Cyr"/>
      <charset val="204"/>
    </font>
    <font>
      <b/>
      <sz val="12"/>
      <color theme="0"/>
      <name val="Arial Cyr"/>
      <charset val="204"/>
    </font>
    <font>
      <sz val="14"/>
      <color theme="0"/>
      <name val="Times New Roman"/>
      <family val="1"/>
      <charset val="204"/>
    </font>
  </fonts>
  <fills count="21">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FFC7CE"/>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9"/>
        <bgColor indexed="64"/>
      </patternFill>
    </fill>
    <fill>
      <patternFill patternType="solid">
        <fgColor rgb="FFFF0000"/>
        <bgColor indexed="64"/>
      </patternFill>
    </fill>
    <fill>
      <patternFill patternType="solid">
        <fgColor theme="7" tint="0.59996337778862885"/>
        <bgColor indexed="64"/>
      </patternFill>
    </fill>
    <fill>
      <patternFill patternType="solid">
        <fgColor theme="9" tint="0.59999389629810485"/>
        <bgColor indexed="64"/>
      </patternFill>
    </fill>
    <fill>
      <patternFill patternType="solid">
        <fgColor theme="8" tint="0.7999816888943144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s>
  <cellStyleXfs count="10">
    <xf numFmtId="0" fontId="0" fillId="0" borderId="0"/>
    <xf numFmtId="9" fontId="6" fillId="0" borderId="0" applyFont="0" applyFill="0" applyBorder="0" applyAlignment="0" applyProtection="0"/>
    <xf numFmtId="0" fontId="18" fillId="0" borderId="0"/>
    <xf numFmtId="9" fontId="7" fillId="0" borderId="0" applyFont="0" applyFill="0" applyBorder="0" applyAlignment="0" applyProtection="0"/>
    <xf numFmtId="9" fontId="5" fillId="0" borderId="0" applyFont="0" applyFill="0" applyBorder="0" applyAlignment="0" applyProtection="0"/>
    <xf numFmtId="0" fontId="45" fillId="12" borderId="0" applyNumberFormat="0" applyBorder="0" applyAlignment="0" applyProtection="0"/>
    <xf numFmtId="9" fontId="4" fillId="0" borderId="0" applyFont="0" applyFill="0" applyBorder="0" applyAlignment="0" applyProtection="0"/>
    <xf numFmtId="0" fontId="3" fillId="0" borderId="0"/>
    <xf numFmtId="9" fontId="2" fillId="0" borderId="0" applyFont="0" applyFill="0" applyBorder="0" applyAlignment="0" applyProtection="0"/>
    <xf numFmtId="9" fontId="1" fillId="0" borderId="0" applyFont="0" applyFill="0" applyBorder="0" applyAlignment="0" applyProtection="0"/>
  </cellStyleXfs>
  <cellXfs count="646">
    <xf numFmtId="0" fontId="0" fillId="0" borderId="0" xfId="0"/>
    <xf numFmtId="0" fontId="0" fillId="0" borderId="0" xfId="0" applyBorder="1" applyProtection="1">
      <protection hidden="1"/>
    </xf>
    <xf numFmtId="0" fontId="8" fillId="0" borderId="0" xfId="0" applyFont="1" applyBorder="1" applyProtection="1">
      <protection hidden="1"/>
    </xf>
    <xf numFmtId="0" fontId="8" fillId="0" borderId="0" xfId="0" applyFont="1" applyBorder="1" applyAlignment="1" applyProtection="1">
      <alignment horizontal="center" vertical="center"/>
      <protection hidden="1"/>
    </xf>
    <xf numFmtId="0" fontId="9" fillId="0" borderId="0" xfId="0" applyFont="1" applyFill="1" applyBorder="1" applyAlignment="1" applyProtection="1">
      <alignment horizontal="right" vertical="center" wrapText="1"/>
    </xf>
    <xf numFmtId="49" fontId="9"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8" fillId="0" borderId="0" xfId="0" applyFont="1" applyProtection="1">
      <protection hidden="1"/>
    </xf>
    <xf numFmtId="0" fontId="10" fillId="0" borderId="0" xfId="0" applyFont="1" applyFill="1" applyBorder="1" applyAlignment="1" applyProtection="1">
      <alignment horizontal="center" vertical="center"/>
      <protection hidden="1"/>
    </xf>
    <xf numFmtId="0" fontId="8" fillId="0" borderId="0" xfId="0" applyFont="1" applyFill="1" applyBorder="1" applyAlignment="1" applyProtection="1">
      <protection hidden="1"/>
    </xf>
    <xf numFmtId="0" fontId="0" fillId="0" borderId="0" xfId="0" applyAlignment="1" applyProtection="1">
      <alignment wrapText="1"/>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wrapText="1"/>
      <protection hidden="1"/>
    </xf>
    <xf numFmtId="0" fontId="13" fillId="0" borderId="0" xfId="0" applyFont="1" applyBorder="1" applyProtection="1">
      <protection hidden="1"/>
    </xf>
    <xf numFmtId="0" fontId="13" fillId="0" borderId="0" xfId="0" applyFont="1" applyBorder="1" applyAlignment="1" applyProtection="1">
      <alignment horizontal="center" vertical="center"/>
      <protection hidden="1"/>
    </xf>
    <xf numFmtId="49" fontId="0" fillId="0" borderId="0" xfId="0" applyNumberFormat="1" applyProtection="1">
      <protection hidden="1"/>
    </xf>
    <xf numFmtId="49" fontId="14" fillId="0" borderId="6" xfId="0" applyNumberFormat="1" applyFont="1" applyFill="1" applyBorder="1" applyAlignment="1" applyProtection="1">
      <alignment horizontal="center"/>
      <protection hidden="1"/>
    </xf>
    <xf numFmtId="49" fontId="14" fillId="0" borderId="0" xfId="0" applyNumberFormat="1" applyFont="1" applyFill="1" applyBorder="1" applyAlignment="1" applyProtection="1">
      <alignment horizontal="center" vertical="center"/>
      <protection hidden="1"/>
    </xf>
    <xf numFmtId="49" fontId="14" fillId="0" borderId="7" xfId="0" applyNumberFormat="1" applyFont="1" applyFill="1" applyBorder="1" applyAlignment="1" applyProtection="1">
      <alignment horizontal="center"/>
      <protection hidden="1"/>
    </xf>
    <xf numFmtId="49" fontId="14" fillId="0" borderId="8" xfId="0" applyNumberFormat="1" applyFont="1" applyFill="1" applyBorder="1" applyAlignment="1" applyProtection="1">
      <alignment horizontal="center"/>
      <protection hidden="1"/>
    </xf>
    <xf numFmtId="49" fontId="14" fillId="0" borderId="9" xfId="0" applyNumberFormat="1" applyFont="1" applyFill="1" applyBorder="1" applyAlignment="1" applyProtection="1">
      <alignment horizontal="center"/>
      <protection locked="0" hidden="1"/>
    </xf>
    <xf numFmtId="0" fontId="0" fillId="0" borderId="0" xfId="0" applyProtection="1">
      <protection locked="0" hidden="1"/>
    </xf>
    <xf numFmtId="0" fontId="8" fillId="0" borderId="15" xfId="0" applyFont="1" applyBorder="1" applyAlignment="1" applyProtection="1">
      <alignment horizontal="center"/>
      <protection hidden="1"/>
    </xf>
    <xf numFmtId="0" fontId="8" fillId="0" borderId="0" xfId="0" applyFont="1" applyBorder="1" applyAlignment="1" applyProtection="1">
      <alignment horizontal="center" vertical="center"/>
      <protection locked="0" hidden="1"/>
    </xf>
    <xf numFmtId="0" fontId="8" fillId="0" borderId="0" xfId="0" applyNumberFormat="1" applyFont="1" applyBorder="1" applyProtection="1">
      <protection locked="0"/>
    </xf>
    <xf numFmtId="0" fontId="8" fillId="0" borderId="0" xfId="0" applyNumberFormat="1" applyFont="1" applyBorder="1" applyAlignment="1" applyProtection="1">
      <alignment horizontal="center"/>
      <protection hidden="1"/>
    </xf>
    <xf numFmtId="0" fontId="8" fillId="0" borderId="0" xfId="0" applyNumberFormat="1" applyFont="1" applyBorder="1" applyAlignment="1" applyProtection="1">
      <alignment horizontal="center"/>
      <protection locked="0"/>
    </xf>
    <xf numFmtId="49" fontId="8" fillId="0" borderId="0" xfId="0" applyNumberFormat="1" applyFont="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hidden="1"/>
    </xf>
    <xf numFmtId="0" fontId="8" fillId="0" borderId="6" xfId="0" applyFont="1" applyBorder="1" applyAlignment="1" applyProtection="1">
      <alignment horizontal="center" vertical="center"/>
      <protection locked="0" hidden="1"/>
    </xf>
    <xf numFmtId="0" fontId="8" fillId="0" borderId="6" xfId="0" applyNumberFormat="1" applyFont="1" applyBorder="1" applyProtection="1">
      <protection locked="0"/>
    </xf>
    <xf numFmtId="0" fontId="8" fillId="0" borderId="6" xfId="0" applyNumberFormat="1" applyFont="1" applyBorder="1" applyAlignment="1" applyProtection="1">
      <alignment horizontal="center"/>
      <protection hidden="1"/>
    </xf>
    <xf numFmtId="0" fontId="8" fillId="0" borderId="6" xfId="0" applyNumberFormat="1" applyFont="1" applyBorder="1" applyAlignment="1" applyProtection="1">
      <alignment horizontal="center"/>
      <protection locked="0"/>
    </xf>
    <xf numFmtId="49" fontId="8" fillId="0" borderId="6" xfId="0" applyNumberFormat="1" applyFont="1" applyBorder="1" applyAlignment="1" applyProtection="1">
      <alignment horizontal="center"/>
      <protection locked="0"/>
    </xf>
    <xf numFmtId="49" fontId="8" fillId="0" borderId="6" xfId="0" applyNumberFormat="1" applyFont="1" applyFill="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12" xfId="0" applyFont="1" applyBorder="1" applyAlignment="1" applyProtection="1">
      <alignment horizontal="center"/>
      <protection hidden="1"/>
    </xf>
    <xf numFmtId="0" fontId="8" fillId="0" borderId="12" xfId="0" applyNumberFormat="1" applyFont="1" applyBorder="1" applyAlignment="1" applyProtection="1">
      <alignment horizontal="center"/>
      <protection hidden="1"/>
    </xf>
    <xf numFmtId="49" fontId="8" fillId="3" borderId="12" xfId="0" applyNumberFormat="1" applyFont="1" applyFill="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9" xfId="0" applyFont="1" applyBorder="1" applyAlignment="1" applyProtection="1">
      <alignment horizontal="center"/>
      <protection hidden="1"/>
    </xf>
    <xf numFmtId="0" fontId="8" fillId="0" borderId="9" xfId="0" applyFont="1" applyBorder="1" applyAlignment="1" applyProtection="1">
      <alignment horizontal="center" vertical="center"/>
      <protection locked="0" hidden="1"/>
    </xf>
    <xf numFmtId="0" fontId="8" fillId="0" borderId="9" xfId="0" applyNumberFormat="1" applyFont="1" applyBorder="1" applyProtection="1">
      <protection locked="0"/>
    </xf>
    <xf numFmtId="0" fontId="8" fillId="0" borderId="9" xfId="0" applyNumberFormat="1" applyFont="1" applyBorder="1" applyAlignment="1" applyProtection="1">
      <alignment horizontal="center"/>
      <protection hidden="1"/>
    </xf>
    <xf numFmtId="0" fontId="8" fillId="0" borderId="9" xfId="0" applyNumberFormat="1" applyFont="1" applyBorder="1" applyAlignment="1" applyProtection="1">
      <alignment horizontal="center"/>
      <protection locked="0"/>
    </xf>
    <xf numFmtId="49" fontId="8" fillId="0" borderId="9" xfId="0" applyNumberFormat="1" applyFont="1" applyBorder="1" applyAlignment="1" applyProtection="1">
      <alignment horizontal="center"/>
      <protection locked="0"/>
    </xf>
    <xf numFmtId="0" fontId="8"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8" fillId="3" borderId="0" xfId="0" applyFont="1" applyFill="1" applyProtection="1">
      <protection hidden="1"/>
    </xf>
    <xf numFmtId="0" fontId="0" fillId="3" borderId="0" xfId="0" applyFill="1" applyProtection="1">
      <protection hidden="1"/>
    </xf>
    <xf numFmtId="0" fontId="8" fillId="3" borderId="0" xfId="0" applyFont="1" applyFill="1" applyAlignment="1" applyProtection="1">
      <protection hidden="1"/>
    </xf>
    <xf numFmtId="0" fontId="15" fillId="3" borderId="0" xfId="0" applyFont="1" applyFill="1" applyBorder="1" applyAlignment="1" applyProtection="1">
      <alignment horizontal="center" vertical="center" wrapText="1"/>
      <protection hidden="1"/>
    </xf>
    <xf numFmtId="0" fontId="10" fillId="3" borderId="0" xfId="0" applyFont="1" applyFill="1" applyBorder="1" applyAlignment="1" applyProtection="1">
      <protection hidden="1"/>
    </xf>
    <xf numFmtId="0" fontId="8" fillId="3" borderId="0" xfId="0" applyFont="1" applyFill="1" applyBorder="1" applyAlignment="1" applyProtection="1">
      <protection hidden="1"/>
    </xf>
    <xf numFmtId="0" fontId="8" fillId="3" borderId="0" xfId="0" applyFont="1" applyFill="1" applyAlignment="1" applyProtection="1">
      <alignment wrapText="1"/>
      <protection hidden="1"/>
    </xf>
    <xf numFmtId="0" fontId="8" fillId="0" borderId="0" xfId="0" applyFont="1" applyFill="1" applyBorder="1" applyAlignment="1">
      <alignment wrapText="1"/>
    </xf>
    <xf numFmtId="0" fontId="8" fillId="3" borderId="0" xfId="0" applyFont="1" applyFill="1" applyBorder="1" applyAlignment="1" applyProtection="1">
      <alignment wrapText="1"/>
      <protection hidden="1"/>
    </xf>
    <xf numFmtId="0" fontId="0" fillId="3" borderId="0" xfId="0" applyFill="1" applyAlignment="1" applyProtection="1">
      <alignment wrapText="1"/>
      <protection hidden="1"/>
    </xf>
    <xf numFmtId="0" fontId="11" fillId="3" borderId="0" xfId="0" applyFont="1" applyFill="1" applyBorder="1" applyAlignment="1" applyProtection="1">
      <alignment horizontal="left" wrapText="1"/>
      <protection hidden="1"/>
    </xf>
    <xf numFmtId="0" fontId="11" fillId="3" borderId="0" xfId="0" applyFont="1" applyFill="1" applyBorder="1" applyAlignment="1" applyProtection="1">
      <alignment horizontal="right"/>
      <protection hidden="1"/>
    </xf>
    <xf numFmtId="0" fontId="14" fillId="3" borderId="20" xfId="0" applyFont="1" applyFill="1" applyBorder="1" applyAlignment="1" applyProtection="1">
      <alignment horizontal="center"/>
      <protection hidden="1"/>
    </xf>
    <xf numFmtId="0" fontId="8" fillId="0" borderId="0" xfId="0" applyFont="1" applyBorder="1" applyAlignment="1" applyProtection="1">
      <alignment wrapText="1"/>
      <protection locked="0"/>
    </xf>
    <xf numFmtId="0" fontId="14" fillId="3" borderId="0" xfId="0" applyFont="1" applyFill="1" applyBorder="1" applyAlignment="1" applyProtection="1">
      <alignment horizontal="right"/>
      <protection hidden="1"/>
    </xf>
    <xf numFmtId="0" fontId="11" fillId="3" borderId="1" xfId="0" applyFont="1" applyFill="1" applyBorder="1" applyAlignment="1" applyProtection="1">
      <alignment horizontal="center" vertical="center"/>
      <protection locked="0" hidden="1"/>
    </xf>
    <xf numFmtId="0" fontId="16" fillId="3" borderId="0" xfId="0" applyFont="1" applyFill="1" applyBorder="1" applyAlignment="1" applyProtection="1">
      <protection hidden="1"/>
    </xf>
    <xf numFmtId="0" fontId="17" fillId="0" borderId="21" xfId="0" applyFont="1" applyBorder="1" applyProtection="1">
      <protection hidden="1"/>
    </xf>
    <xf numFmtId="0" fontId="17" fillId="0" borderId="22" xfId="0" applyFont="1" applyBorder="1" applyProtection="1">
      <protection hidden="1"/>
    </xf>
    <xf numFmtId="0" fontId="11" fillId="0" borderId="9" xfId="0" applyFont="1" applyFill="1" applyBorder="1" applyAlignment="1" applyProtection="1">
      <alignment horizontal="center" vertical="center" textRotation="90" wrapText="1"/>
      <protection hidden="1"/>
    </xf>
    <xf numFmtId="0" fontId="11" fillId="0" borderId="9" xfId="0" applyFont="1" applyFill="1" applyBorder="1" applyAlignment="1" applyProtection="1">
      <alignment horizontal="center" vertical="center" wrapText="1"/>
      <protection hidden="1"/>
    </xf>
    <xf numFmtId="0" fontId="8" fillId="3" borderId="9" xfId="0" applyFont="1" applyFill="1" applyBorder="1" applyAlignment="1" applyProtection="1">
      <alignment vertical="center" wrapText="1"/>
      <protection hidden="1"/>
    </xf>
    <xf numFmtId="0" fontId="8" fillId="3" borderId="9" xfId="0" applyNumberFormat="1" applyFont="1" applyFill="1" applyBorder="1" applyAlignment="1" applyProtection="1">
      <alignment horizontal="center" vertical="center" wrapText="1"/>
      <protection locked="0" hidden="1"/>
    </xf>
    <xf numFmtId="0" fontId="8"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4" fillId="0" borderId="0" xfId="0" applyFont="1" applyFill="1" applyBorder="1" applyAlignment="1" applyProtection="1">
      <protection hidden="1"/>
    </xf>
    <xf numFmtId="0" fontId="11" fillId="0" borderId="9" xfId="0" applyFont="1" applyFill="1" applyBorder="1" applyAlignment="1" applyProtection="1">
      <alignment horizontal="center" vertical="center" textRotation="90"/>
      <protection hidden="1"/>
    </xf>
    <xf numFmtId="0" fontId="11" fillId="0" borderId="3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2" xfId="0" applyFont="1" applyFill="1" applyBorder="1" applyAlignment="1" applyProtection="1">
      <alignment horizontal="center" vertical="center" textRotation="90" wrapText="1"/>
      <protection hidden="1"/>
    </xf>
    <xf numFmtId="0" fontId="11" fillId="0" borderId="12" xfId="0" applyFont="1" applyFill="1" applyBorder="1" applyAlignment="1" applyProtection="1">
      <alignment horizontal="center" vertical="center" textRotation="90" wrapText="1"/>
      <protection hidden="1"/>
    </xf>
    <xf numFmtId="0" fontId="11" fillId="0" borderId="12" xfId="0" applyFont="1" applyFill="1" applyBorder="1" applyAlignment="1" applyProtection="1">
      <alignment horizontal="center" vertical="center" wrapText="1"/>
      <protection hidden="1"/>
    </xf>
    <xf numFmtId="0" fontId="11" fillId="0" borderId="33" xfId="0" applyFont="1" applyFill="1" applyBorder="1" applyAlignment="1" applyProtection="1">
      <alignment horizontal="center" vertical="center" wrapText="1"/>
      <protection hidden="1"/>
    </xf>
    <xf numFmtId="0" fontId="11" fillId="0" borderId="9" xfId="0" applyFont="1" applyFill="1" applyBorder="1" applyAlignment="1">
      <alignment horizontal="center" vertical="center" wrapText="1"/>
    </xf>
    <xf numFmtId="0" fontId="11" fillId="0" borderId="27" xfId="0" applyFont="1" applyFill="1" applyBorder="1" applyAlignment="1" applyProtection="1">
      <alignment horizontal="center" vertical="center" textRotation="90" wrapText="1"/>
      <protection hidden="1"/>
    </xf>
    <xf numFmtId="0" fontId="11" fillId="0" borderId="28" xfId="0" applyFont="1" applyFill="1" applyBorder="1" applyAlignment="1" applyProtection="1">
      <alignment horizontal="center" vertical="center" wrapText="1"/>
      <protection hidden="1"/>
    </xf>
    <xf numFmtId="0" fontId="20" fillId="6" borderId="12" xfId="0" applyFont="1" applyFill="1" applyBorder="1" applyAlignment="1" applyProtection="1">
      <alignment horizontal="center" vertical="center" wrapText="1"/>
      <protection hidden="1"/>
    </xf>
    <xf numFmtId="0" fontId="20" fillId="6" borderId="12" xfId="0" applyFont="1" applyFill="1" applyBorder="1" applyAlignment="1" applyProtection="1">
      <alignment horizontal="center" vertical="center" textRotation="90"/>
      <protection hidden="1"/>
    </xf>
    <xf numFmtId="0" fontId="20" fillId="6" borderId="17" xfId="0" applyFont="1" applyFill="1" applyBorder="1" applyAlignment="1" applyProtection="1">
      <alignment horizontal="center" vertical="center"/>
      <protection hidden="1"/>
    </xf>
    <xf numFmtId="0" fontId="21" fillId="6" borderId="12"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2" fillId="5" borderId="12" xfId="0" applyFont="1" applyFill="1" applyBorder="1" applyProtection="1">
      <protection hidden="1"/>
    </xf>
    <xf numFmtId="0" fontId="20" fillId="6" borderId="9" xfId="0" applyFont="1" applyFill="1" applyBorder="1" applyAlignment="1" applyProtection="1">
      <alignment horizontal="center" vertical="center" wrapText="1"/>
      <protection hidden="1"/>
    </xf>
    <xf numFmtId="0" fontId="20" fillId="6" borderId="9" xfId="0" applyFont="1" applyFill="1" applyBorder="1" applyAlignment="1" applyProtection="1">
      <alignment horizontal="center" vertical="center" textRotation="90"/>
      <protection hidden="1"/>
    </xf>
    <xf numFmtId="0" fontId="20" fillId="6" borderId="19" xfId="0" applyFont="1" applyFill="1" applyBorder="1" applyAlignment="1" applyProtection="1">
      <alignment horizontal="center" vertical="center"/>
      <protection hidden="1"/>
    </xf>
    <xf numFmtId="0" fontId="20" fillId="5" borderId="27" xfId="0" applyFont="1" applyFill="1" applyBorder="1" applyAlignment="1" applyProtection="1">
      <alignment horizontal="center" vertical="center" wrapText="1"/>
      <protection hidden="1"/>
    </xf>
    <xf numFmtId="0" fontId="20" fillId="6" borderId="10" xfId="0" applyFont="1" applyFill="1" applyBorder="1" applyAlignment="1"/>
    <xf numFmtId="0" fontId="20" fillId="6" borderId="10" xfId="0" applyFont="1" applyFill="1" applyBorder="1" applyAlignment="1">
      <alignment horizontal="center" textRotation="90"/>
    </xf>
    <xf numFmtId="0" fontId="20" fillId="6" borderId="13" xfId="0" applyFont="1" applyFill="1" applyBorder="1" applyAlignment="1">
      <alignment horizontal="center"/>
    </xf>
    <xf numFmtId="0" fontId="8" fillId="3" borderId="19" xfId="0" applyFont="1" applyFill="1" applyBorder="1" applyAlignment="1" applyProtection="1">
      <alignment vertical="center" wrapText="1"/>
      <protection hidden="1"/>
    </xf>
    <xf numFmtId="0" fontId="8" fillId="3" borderId="10" xfId="0" applyNumberFormat="1" applyFont="1" applyFill="1" applyBorder="1" applyAlignment="1" applyProtection="1">
      <alignment horizontal="center" vertical="center" wrapText="1"/>
      <protection locked="0" hidden="1"/>
    </xf>
    <xf numFmtId="0" fontId="8" fillId="3" borderId="30" xfId="0" applyNumberFormat="1" applyFont="1" applyFill="1" applyBorder="1" applyAlignment="1" applyProtection="1">
      <alignment horizontal="center" vertical="center" wrapText="1"/>
      <protection locked="0" hidden="1"/>
    </xf>
    <xf numFmtId="0" fontId="14" fillId="2" borderId="9" xfId="0" applyFont="1" applyFill="1" applyBorder="1" applyAlignment="1" applyProtection="1">
      <alignment vertical="center" wrapText="1"/>
      <protection hidden="1"/>
    </xf>
    <xf numFmtId="0" fontId="19" fillId="3" borderId="0" xfId="0" applyFont="1" applyFill="1" applyBorder="1" applyAlignment="1" applyProtection="1">
      <alignment wrapText="1"/>
      <protection hidden="1"/>
    </xf>
    <xf numFmtId="0" fontId="8" fillId="0" borderId="0" xfId="0" applyFont="1" applyBorder="1" applyAlignment="1"/>
    <xf numFmtId="0" fontId="14" fillId="0" borderId="0"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pplyProtection="1">
      <alignment horizontal="center" vertical="center"/>
      <protection hidden="1"/>
    </xf>
    <xf numFmtId="0" fontId="11" fillId="3" borderId="36" xfId="0" applyFont="1" applyFill="1" applyBorder="1" applyAlignment="1" applyProtection="1">
      <alignment horizontal="center" vertical="center" wrapText="1"/>
      <protection hidden="1"/>
    </xf>
    <xf numFmtId="0" fontId="11" fillId="0" borderId="8"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8" fillId="3" borderId="19" xfId="0" applyNumberFormat="1" applyFont="1" applyFill="1" applyBorder="1" applyAlignment="1" applyProtection="1">
      <alignment horizontal="center" vertical="center" wrapText="1"/>
      <protection locked="0" hidden="1"/>
    </xf>
    <xf numFmtId="0" fontId="8" fillId="3" borderId="35" xfId="0" applyNumberFormat="1" applyFont="1" applyFill="1" applyBorder="1" applyAlignment="1" applyProtection="1">
      <alignment horizontal="center" vertical="center" wrapText="1"/>
      <protection locked="0" hidden="1"/>
    </xf>
    <xf numFmtId="0" fontId="11" fillId="0" borderId="6" xfId="0" applyFont="1" applyFill="1" applyBorder="1" applyAlignment="1">
      <alignment horizontal="center" vertical="center" wrapText="1"/>
    </xf>
    <xf numFmtId="0" fontId="11" fillId="0" borderId="36" xfId="0" applyFont="1" applyFill="1" applyBorder="1" applyAlignment="1" applyProtection="1">
      <alignment horizontal="center" vertical="center" textRotation="90"/>
      <protection hidden="1"/>
    </xf>
    <xf numFmtId="0" fontId="11" fillId="0" borderId="12" xfId="0" applyFont="1" applyFill="1" applyBorder="1" applyAlignment="1" applyProtection="1">
      <alignment horizontal="center" vertical="center" textRotation="90"/>
      <protection hidden="1"/>
    </xf>
    <xf numFmtId="0" fontId="11" fillId="0" borderId="17" xfId="0" applyFont="1" applyFill="1" applyBorder="1" applyAlignment="1" applyProtection="1">
      <alignment horizontal="center" vertical="center"/>
      <protection hidden="1"/>
    </xf>
    <xf numFmtId="0" fontId="11" fillId="2" borderId="30" xfId="0" applyFont="1" applyFill="1" applyBorder="1" applyAlignment="1">
      <alignment horizontal="center" vertical="center" wrapText="1"/>
    </xf>
    <xf numFmtId="9" fontId="20" fillId="5" borderId="9" xfId="0" applyNumberFormat="1" applyFont="1" applyFill="1" applyBorder="1" applyAlignment="1" applyProtection="1">
      <alignment horizontal="center" vertical="center" wrapText="1"/>
      <protection hidden="1"/>
    </xf>
    <xf numFmtId="0" fontId="30" fillId="2" borderId="9" xfId="2" applyFont="1" applyFill="1" applyBorder="1" applyAlignment="1">
      <alignment horizontal="center" vertical="center" wrapText="1"/>
    </xf>
    <xf numFmtId="0" fontId="32" fillId="0" borderId="0" xfId="0" applyFont="1"/>
    <xf numFmtId="0" fontId="33" fillId="0" borderId="0" xfId="2" applyFont="1" applyBorder="1" applyAlignment="1">
      <alignment horizontal="right" vertical="center"/>
    </xf>
    <xf numFmtId="49" fontId="34" fillId="0" borderId="0" xfId="2" applyNumberFormat="1" applyFont="1" applyBorder="1" applyAlignment="1">
      <alignment vertical="center" wrapText="1"/>
    </xf>
    <xf numFmtId="0" fontId="32" fillId="0" borderId="0" xfId="2" applyFont="1"/>
    <xf numFmtId="0" fontId="33" fillId="0" borderId="0" xfId="2" applyFont="1" applyAlignment="1">
      <alignment horizontal="center" wrapText="1"/>
    </xf>
    <xf numFmtId="0" fontId="29" fillId="0" borderId="0" xfId="0" applyFont="1"/>
    <xf numFmtId="0" fontId="29" fillId="0" borderId="9" xfId="0" applyFont="1" applyBorder="1" applyAlignment="1">
      <alignment horizontal="center" vertical="center"/>
    </xf>
    <xf numFmtId="0" fontId="29" fillId="2" borderId="9" xfId="0" applyFont="1" applyFill="1" applyBorder="1" applyAlignment="1">
      <alignment horizontal="center" vertical="center"/>
    </xf>
    <xf numFmtId="9" fontId="29" fillId="0" borderId="9" xfId="1" applyFont="1" applyBorder="1" applyAlignment="1">
      <alignment horizontal="center" vertical="center"/>
    </xf>
    <xf numFmtId="0" fontId="17" fillId="0" borderId="0" xfId="0" applyFont="1"/>
    <xf numFmtId="9" fontId="0" fillId="0" borderId="0" xfId="1" applyFont="1"/>
    <xf numFmtId="166" fontId="20" fillId="5" borderId="27" xfId="0" applyNumberFormat="1" applyFont="1" applyFill="1" applyBorder="1" applyAlignment="1" applyProtection="1">
      <alignment horizontal="center" vertical="center" wrapText="1"/>
      <protection hidden="1"/>
    </xf>
    <xf numFmtId="9" fontId="0" fillId="0" borderId="0" xfId="0" applyNumberFormat="1"/>
    <xf numFmtId="0" fontId="0" fillId="0" borderId="0" xfId="0" applyAlignment="1">
      <alignment horizontal="center" vertical="center" wrapText="1"/>
    </xf>
    <xf numFmtId="0" fontId="8" fillId="0" borderId="9" xfId="0" applyNumberFormat="1" applyFont="1" applyFill="1" applyBorder="1" applyAlignment="1" applyProtection="1">
      <alignment horizontal="center" vertical="center" wrapText="1"/>
      <protection locked="0" hidden="1"/>
    </xf>
    <xf numFmtId="0" fontId="0" fillId="0" borderId="0" xfId="0" applyNumberFormat="1" applyAlignment="1">
      <alignment horizontal="center"/>
    </xf>
    <xf numFmtId="0" fontId="0" fillId="0" borderId="0" xfId="0" applyNumberFormat="1"/>
    <xf numFmtId="0" fontId="0" fillId="0" borderId="0" xfId="1" applyNumberFormat="1" applyFont="1" applyAlignment="1">
      <alignment horizontal="center"/>
    </xf>
    <xf numFmtId="0" fontId="21" fillId="3" borderId="0" xfId="0" applyFont="1" applyFill="1" applyProtection="1">
      <protection hidden="1"/>
    </xf>
    <xf numFmtId="0" fontId="22" fillId="3" borderId="0" xfId="0" applyFont="1" applyFill="1" applyProtection="1">
      <protection hidden="1"/>
    </xf>
    <xf numFmtId="0" fontId="21" fillId="3" borderId="0" xfId="0" applyFont="1" applyFill="1" applyBorder="1" applyAlignment="1" applyProtection="1">
      <protection hidden="1"/>
    </xf>
    <xf numFmtId="0" fontId="21" fillId="3" borderId="0" xfId="0" applyFont="1" applyFill="1" applyBorder="1" applyAlignment="1" applyProtection="1">
      <alignment wrapText="1"/>
      <protection hidden="1"/>
    </xf>
    <xf numFmtId="0" fontId="22" fillId="4" borderId="0" xfId="0" applyFont="1" applyFill="1" applyAlignment="1" applyProtection="1">
      <alignment wrapText="1"/>
      <protection hidden="1"/>
    </xf>
    <xf numFmtId="0" fontId="20" fillId="3" borderId="0" xfId="0" applyFont="1" applyFill="1" applyBorder="1" applyAlignment="1" applyProtection="1">
      <alignment horizontal="left" wrapText="1"/>
      <protection hidden="1"/>
    </xf>
    <xf numFmtId="0" fontId="22" fillId="4" borderId="0" xfId="0" applyFont="1" applyFill="1" applyBorder="1" applyProtection="1">
      <protection hidden="1"/>
    </xf>
    <xf numFmtId="0" fontId="22" fillId="4" borderId="0" xfId="0" applyFont="1" applyFill="1" applyProtection="1">
      <protection hidden="1"/>
    </xf>
    <xf numFmtId="0" fontId="21" fillId="0" borderId="0" xfId="0" applyFont="1" applyBorder="1" applyAlignment="1"/>
    <xf numFmtId="0" fontId="8" fillId="0" borderId="8" xfId="0" applyNumberFormat="1" applyFont="1" applyFill="1" applyBorder="1" applyAlignment="1" applyProtection="1">
      <alignment horizontal="center" vertical="center" wrapText="1"/>
      <protection locked="0" hidden="1"/>
    </xf>
    <xf numFmtId="0" fontId="21" fillId="6" borderId="7"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2" fillId="3" borderId="0" xfId="0" applyFont="1" applyFill="1" applyBorder="1" applyProtection="1">
      <protection hidden="1"/>
    </xf>
    <xf numFmtId="0" fontId="0" fillId="3" borderId="0" xfId="0" applyFont="1" applyFill="1" applyBorder="1" applyProtection="1">
      <protection hidden="1"/>
    </xf>
    <xf numFmtId="0" fontId="33" fillId="0" borderId="0" xfId="2" applyFont="1" applyAlignment="1">
      <alignment horizontal="center" wrapText="1"/>
    </xf>
    <xf numFmtId="0" fontId="30" fillId="2" borderId="9" xfId="2" applyFont="1" applyFill="1" applyBorder="1" applyAlignment="1">
      <alignment horizontal="center" vertical="center" wrapText="1"/>
    </xf>
    <xf numFmtId="49" fontId="33" fillId="0" borderId="0" xfId="2" applyNumberFormat="1" applyFont="1" applyAlignment="1">
      <alignment horizontal="center" wrapText="1"/>
    </xf>
    <xf numFmtId="49" fontId="32" fillId="0" borderId="0" xfId="0" applyNumberFormat="1" applyFont="1"/>
    <xf numFmtId="0" fontId="32" fillId="0" borderId="0" xfId="0" applyFont="1" applyAlignment="1">
      <alignment horizontal="center"/>
    </xf>
    <xf numFmtId="0" fontId="0" fillId="0" borderId="0" xfId="0" applyAlignment="1">
      <alignment horizontal="left"/>
    </xf>
    <xf numFmtId="0" fontId="35" fillId="4" borderId="0" xfId="0" applyFont="1" applyFill="1"/>
    <xf numFmtId="0" fontId="0" fillId="4" borderId="0" xfId="0" applyFill="1"/>
    <xf numFmtId="0" fontId="36" fillId="3" borderId="0" xfId="0" applyFont="1" applyFill="1" applyBorder="1" applyAlignment="1">
      <alignment horizontal="right"/>
    </xf>
    <xf numFmtId="0" fontId="37" fillId="3" borderId="0" xfId="0" applyFont="1" applyFill="1" applyBorder="1" applyAlignment="1" applyProtection="1">
      <alignment horizontal="center" vertical="center" wrapText="1"/>
      <protection hidden="1"/>
    </xf>
    <xf numFmtId="0" fontId="37" fillId="3" borderId="1" xfId="0" applyFont="1" applyFill="1" applyBorder="1" applyAlignment="1" applyProtection="1">
      <alignment horizontal="center" vertical="center" wrapText="1"/>
      <protection hidden="1"/>
    </xf>
    <xf numFmtId="0" fontId="35" fillId="3" borderId="0" xfId="0" applyFont="1" applyFill="1"/>
    <xf numFmtId="0" fontId="0" fillId="3" borderId="0" xfId="0" applyFill="1"/>
    <xf numFmtId="0" fontId="35" fillId="3" borderId="22" xfId="0" applyFont="1" applyFill="1" applyBorder="1"/>
    <xf numFmtId="0" fontId="0" fillId="3" borderId="0" xfId="0" applyFill="1" applyBorder="1"/>
    <xf numFmtId="0" fontId="0" fillId="3" borderId="2" xfId="0" applyFill="1" applyBorder="1"/>
    <xf numFmtId="0" fontId="0" fillId="0" borderId="0" xfId="0" applyBorder="1"/>
    <xf numFmtId="49" fontId="0" fillId="3" borderId="0" xfId="0" applyNumberFormat="1" applyFill="1" applyBorder="1" applyAlignment="1">
      <alignment horizontal="center"/>
    </xf>
    <xf numFmtId="0" fontId="35" fillId="7" borderId="22" xfId="0" applyFont="1" applyFill="1" applyBorder="1"/>
    <xf numFmtId="49" fontId="0" fillId="7" borderId="0" xfId="0" applyNumberFormat="1" applyFill="1" applyBorder="1" applyAlignment="1">
      <alignment horizontal="center"/>
    </xf>
    <xf numFmtId="0" fontId="0" fillId="7" borderId="0" xfId="0" applyFill="1" applyBorder="1"/>
    <xf numFmtId="0" fontId="0" fillId="7"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5" fillId="7" borderId="39" xfId="0" applyFont="1" applyFill="1" applyBorder="1"/>
    <xf numFmtId="49" fontId="0" fillId="7" borderId="20" xfId="0" applyNumberFormat="1" applyFill="1" applyBorder="1" applyAlignment="1">
      <alignment horizontal="center"/>
    </xf>
    <xf numFmtId="0" fontId="0" fillId="7" borderId="20" xfId="0" applyFill="1" applyBorder="1"/>
    <xf numFmtId="0" fontId="0" fillId="7" borderId="40" xfId="0" applyFill="1" applyBorder="1"/>
    <xf numFmtId="0" fontId="35" fillId="0" borderId="0" xfId="0" applyFont="1"/>
    <xf numFmtId="0" fontId="44" fillId="0" borderId="0" xfId="0" applyFont="1" applyAlignment="1">
      <alignment horizontal="center"/>
    </xf>
    <xf numFmtId="0" fontId="29" fillId="0" borderId="6" xfId="0" applyFont="1" applyBorder="1" applyAlignment="1">
      <alignment horizontal="center"/>
    </xf>
    <xf numFmtId="0" fontId="22" fillId="0" borderId="0" xfId="0" applyFont="1" applyFill="1"/>
    <xf numFmtId="0" fontId="28" fillId="0" borderId="0" xfId="0" applyFont="1" applyAlignment="1">
      <alignment horizontal="center" wrapText="1"/>
    </xf>
    <xf numFmtId="165" fontId="29" fillId="0" borderId="0" xfId="4" applyNumberFormat="1" applyFont="1"/>
    <xf numFmtId="0" fontId="0" fillId="8" borderId="9" xfId="0" applyFill="1" applyBorder="1"/>
    <xf numFmtId="0" fontId="0" fillId="11" borderId="9" xfId="0" applyFill="1" applyBorder="1"/>
    <xf numFmtId="0" fontId="0" fillId="9" borderId="9" xfId="0" applyFill="1" applyBorder="1"/>
    <xf numFmtId="0" fontId="0" fillId="10" borderId="9" xfId="0" applyFill="1" applyBorder="1"/>
    <xf numFmtId="0" fontId="29" fillId="0" borderId="9" xfId="0" applyFont="1" applyBorder="1" applyAlignment="1">
      <alignment horizontal="center" vertical="center" wrapText="1"/>
    </xf>
    <xf numFmtId="0" fontId="14" fillId="2" borderId="8" xfId="0" applyFont="1" applyFill="1" applyBorder="1" applyAlignment="1" applyProtection="1">
      <alignment vertical="center" wrapText="1"/>
      <protection hidden="1"/>
    </xf>
    <xf numFmtId="0" fontId="21" fillId="6" borderId="18" xfId="0" applyFont="1" applyFill="1" applyBorder="1" applyAlignment="1">
      <alignment horizontal="center" vertical="center" wrapText="1"/>
    </xf>
    <xf numFmtId="0" fontId="20" fillId="6" borderId="37" xfId="0" applyFont="1" applyFill="1" applyBorder="1" applyAlignment="1" applyProtection="1">
      <alignment horizontal="center" vertical="center"/>
      <protection hidden="1"/>
    </xf>
    <xf numFmtId="0" fontId="20" fillId="6" borderId="36" xfId="0" applyFont="1" applyFill="1" applyBorder="1" applyAlignment="1" applyProtection="1">
      <alignment horizontal="center" vertical="center"/>
      <protection hidden="1"/>
    </xf>
    <xf numFmtId="0" fontId="20" fillId="6" borderId="44" xfId="0" applyFont="1" applyFill="1" applyBorder="1" applyAlignment="1">
      <alignment horizontal="center" vertical="center"/>
    </xf>
    <xf numFmtId="0" fontId="0" fillId="0" borderId="0" xfId="0" applyNumberFormat="1" applyAlignment="1">
      <alignment horizontal="center" vertical="center"/>
    </xf>
    <xf numFmtId="0" fontId="29" fillId="0" borderId="9" xfId="0" applyFont="1" applyBorder="1" applyAlignment="1">
      <alignment vertical="center" wrapText="1"/>
    </xf>
    <xf numFmtId="0" fontId="11" fillId="2" borderId="9" xfId="0" applyFont="1" applyFill="1" applyBorder="1" applyAlignment="1">
      <alignment horizontal="center" vertical="center" wrapText="1"/>
    </xf>
    <xf numFmtId="0" fontId="46" fillId="0" borderId="9" xfId="0" applyFont="1" applyBorder="1"/>
    <xf numFmtId="0" fontId="11" fillId="2" borderId="45" xfId="0" applyFont="1" applyFill="1" applyBorder="1" applyAlignment="1">
      <alignment horizontal="center" vertical="center" wrapText="1"/>
    </xf>
    <xf numFmtId="0" fontId="11" fillId="2" borderId="46" xfId="0" applyFont="1" applyFill="1" applyBorder="1" applyAlignment="1">
      <alignment horizontal="center" vertical="center" wrapText="1"/>
    </xf>
    <xf numFmtId="1" fontId="0" fillId="3" borderId="0" xfId="0" applyNumberFormat="1" applyFill="1" applyProtection="1">
      <protection hidden="1"/>
    </xf>
    <xf numFmtId="1" fontId="0" fillId="3" borderId="0" xfId="0" applyNumberFormat="1" applyFill="1" applyBorder="1" applyProtection="1">
      <protection hidden="1"/>
    </xf>
    <xf numFmtId="1" fontId="0" fillId="4" borderId="0" xfId="0" applyNumberFormat="1" applyFill="1" applyBorder="1" applyProtection="1">
      <protection hidden="1"/>
    </xf>
    <xf numFmtId="1" fontId="0" fillId="3" borderId="0" xfId="0" applyNumberFormat="1" applyFill="1" applyAlignment="1" applyProtection="1">
      <alignment wrapText="1"/>
      <protection hidden="1"/>
    </xf>
    <xf numFmtId="1" fontId="0" fillId="3" borderId="0" xfId="0" applyNumberFormat="1" applyFill="1" applyBorder="1" applyAlignment="1" applyProtection="1">
      <alignment wrapText="1"/>
      <protection hidden="1"/>
    </xf>
    <xf numFmtId="1" fontId="22" fillId="3" borderId="0" xfId="0" applyNumberFormat="1" applyFont="1" applyFill="1" applyBorder="1" applyProtection="1">
      <protection hidden="1"/>
    </xf>
    <xf numFmtId="1" fontId="22" fillId="4" borderId="0" xfId="0" applyNumberFormat="1" applyFont="1" applyFill="1" applyBorder="1" applyProtection="1">
      <protection hidden="1"/>
    </xf>
    <xf numFmtId="1" fontId="22" fillId="3" borderId="0" xfId="0" applyNumberFormat="1" applyFont="1" applyFill="1" applyBorder="1" applyAlignment="1" applyProtection="1">
      <alignment horizontal="center" wrapText="1"/>
      <protection hidden="1"/>
    </xf>
    <xf numFmtId="1" fontId="22" fillId="3" borderId="9" xfId="1" applyNumberFormat="1" applyFont="1" applyFill="1" applyBorder="1" applyProtection="1">
      <protection hidden="1"/>
    </xf>
    <xf numFmtId="1" fontId="0" fillId="0" borderId="0" xfId="0" applyNumberFormat="1" applyProtection="1">
      <protection hidden="1"/>
    </xf>
    <xf numFmtId="1" fontId="0" fillId="0" borderId="0" xfId="0" applyNumberFormat="1" applyBorder="1" applyProtection="1">
      <protection hidden="1"/>
    </xf>
    <xf numFmtId="0" fontId="0" fillId="0" borderId="0" xfId="1" applyNumberFormat="1" applyFont="1" applyAlignment="1">
      <alignment horizontal="left"/>
    </xf>
    <xf numFmtId="0" fontId="14" fillId="0" borderId="0" xfId="0" applyFont="1" applyFill="1" applyBorder="1" applyAlignment="1" applyProtection="1">
      <alignment horizontal="center"/>
      <protection hidden="1"/>
    </xf>
    <xf numFmtId="0" fontId="9" fillId="3" borderId="0" xfId="0" applyFont="1" applyFill="1" applyBorder="1" applyAlignment="1" applyProtection="1">
      <alignment horizontal="center" vertical="center" wrapText="1"/>
      <protection hidden="1"/>
    </xf>
    <xf numFmtId="0" fontId="9" fillId="3" borderId="16"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164" fontId="11" fillId="3" borderId="0" xfId="0" applyNumberFormat="1" applyFont="1" applyFill="1" applyBorder="1" applyAlignment="1" applyProtection="1">
      <alignment horizontal="center" wrapText="1"/>
      <protection locked="0" hidden="1"/>
    </xf>
    <xf numFmtId="0" fontId="11" fillId="3" borderId="0" xfId="0" applyFont="1" applyFill="1" applyBorder="1" applyAlignment="1" applyProtection="1">
      <alignment horizontal="center" vertical="center"/>
      <protection locked="0" hidden="1"/>
    </xf>
    <xf numFmtId="0" fontId="11" fillId="0" borderId="0" xfId="0" applyFont="1" applyFill="1" applyBorder="1" applyAlignment="1" applyProtection="1">
      <alignment horizontal="center" vertical="center" textRotation="90" wrapText="1"/>
      <protection hidden="1"/>
    </xf>
    <xf numFmtId="0" fontId="20" fillId="0" borderId="0" xfId="0" applyFont="1" applyFill="1" applyBorder="1" applyAlignment="1" applyProtection="1">
      <alignment horizontal="center" vertical="center" wrapText="1"/>
      <protection hidden="1"/>
    </xf>
    <xf numFmtId="0" fontId="22" fillId="0" borderId="0" xfId="0" applyFont="1" applyFill="1" applyBorder="1" applyProtection="1">
      <protection hidden="1"/>
    </xf>
    <xf numFmtId="0" fontId="23" fillId="0" borderId="0" xfId="0" applyNumberFormat="1" applyFont="1" applyFill="1" applyBorder="1" applyAlignment="1" applyProtection="1">
      <alignment horizontal="center" vertical="center"/>
      <protection hidden="1"/>
    </xf>
    <xf numFmtId="9" fontId="20" fillId="0" borderId="0" xfId="0" applyNumberFormat="1" applyFont="1" applyFill="1" applyBorder="1" applyAlignment="1" applyProtection="1">
      <alignment horizontal="center" vertical="center" wrapText="1"/>
      <protection hidden="1"/>
    </xf>
    <xf numFmtId="0" fontId="17" fillId="3" borderId="0" xfId="0" applyFont="1" applyFill="1" applyBorder="1" applyAlignment="1" applyProtection="1">
      <alignment horizontal="center"/>
      <protection hidden="1"/>
    </xf>
    <xf numFmtId="166" fontId="20" fillId="0" borderId="0" xfId="0" applyNumberFormat="1" applyFont="1" applyFill="1" applyBorder="1" applyAlignment="1" applyProtection="1">
      <alignment horizontal="center" vertical="center" wrapText="1"/>
      <protection hidden="1"/>
    </xf>
    <xf numFmtId="166" fontId="23" fillId="0" borderId="0"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165" fontId="20" fillId="0" borderId="0" xfId="0" applyNumberFormat="1" applyFont="1" applyFill="1" applyBorder="1" applyAlignment="1" applyProtection="1">
      <alignment horizontal="center" vertical="center" wrapText="1"/>
      <protection hidden="1"/>
    </xf>
    <xf numFmtId="165" fontId="23" fillId="0" borderId="0" xfId="6"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wrapText="1"/>
      <protection hidden="1"/>
    </xf>
    <xf numFmtId="9" fontId="11" fillId="0" borderId="0"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protection hidden="1"/>
    </xf>
    <xf numFmtId="9" fontId="17" fillId="0" borderId="0" xfId="6" applyFont="1" applyFill="1" applyBorder="1" applyAlignment="1" applyProtection="1">
      <alignment horizontal="center"/>
      <protection hidden="1"/>
    </xf>
    <xf numFmtId="0" fontId="17" fillId="0" borderId="0" xfId="0" applyNumberFormat="1" applyFont="1" applyFill="1" applyBorder="1" applyAlignment="1" applyProtection="1">
      <alignment horizontal="center"/>
      <protection hidden="1"/>
    </xf>
    <xf numFmtId="9" fontId="22" fillId="3" borderId="0" xfId="3" applyNumberFormat="1" applyFont="1" applyFill="1" applyBorder="1" applyProtection="1">
      <protection hidden="1"/>
    </xf>
    <xf numFmtId="0" fontId="0" fillId="0" borderId="0" xfId="0" applyFill="1" applyBorder="1" applyProtection="1">
      <protection hidden="1"/>
    </xf>
    <xf numFmtId="0" fontId="11" fillId="0" borderId="28"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xf numFmtId="0" fontId="47" fillId="2" borderId="46" xfId="5" applyFont="1" applyFill="1" applyBorder="1" applyAlignment="1">
      <alignment horizontal="center" vertical="center" wrapText="1"/>
    </xf>
    <xf numFmtId="0" fontId="29" fillId="0" borderId="9" xfId="0" applyFont="1" applyFill="1" applyBorder="1" applyAlignment="1">
      <alignment horizontal="center" vertical="center" wrapText="1"/>
    </xf>
    <xf numFmtId="1" fontId="0" fillId="0" borderId="0" xfId="0" applyNumberFormat="1" applyFill="1" applyBorder="1" applyProtection="1">
      <protection hidden="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9" fillId="0" borderId="9" xfId="0" applyFont="1" applyBorder="1" applyAlignment="1">
      <alignment horizontal="center" vertical="center" wrapText="1"/>
    </xf>
    <xf numFmtId="0" fontId="14" fillId="2" borderId="7" xfId="0" applyFont="1" applyFill="1" applyBorder="1" applyAlignment="1" applyProtection="1">
      <alignment vertical="center" wrapText="1"/>
      <protection hidden="1"/>
    </xf>
    <xf numFmtId="0" fontId="11" fillId="0" borderId="2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29" fillId="0" borderId="9" xfId="0" applyFont="1" applyBorder="1" applyAlignment="1">
      <alignment horizontal="center" vertical="center" wrapText="1"/>
    </xf>
    <xf numFmtId="0" fontId="20" fillId="6" borderId="37" xfId="0" applyFont="1" applyFill="1" applyBorder="1" applyAlignment="1" applyProtection="1">
      <alignment horizontal="right" vertical="center"/>
      <protection hidden="1"/>
    </xf>
    <xf numFmtId="0" fontId="20" fillId="6" borderId="36" xfId="0" applyFont="1" applyFill="1" applyBorder="1" applyAlignment="1" applyProtection="1">
      <alignment horizontal="right" vertical="center"/>
      <protection hidden="1"/>
    </xf>
    <xf numFmtId="9" fontId="22" fillId="0" borderId="0" xfId="0" applyNumberFormat="1" applyFont="1"/>
    <xf numFmtId="165" fontId="0" fillId="0" borderId="0" xfId="1" applyNumberFormat="1" applyFont="1"/>
    <xf numFmtId="9" fontId="50" fillId="0" borderId="0" xfId="0" applyNumberFormat="1" applyFont="1"/>
    <xf numFmtId="0" fontId="0" fillId="0" borderId="0" xfId="0" applyAlignment="1">
      <alignment horizontal="center"/>
    </xf>
    <xf numFmtId="0" fontId="23" fillId="0" borderId="0" xfId="0" applyFont="1" applyProtection="1">
      <protection hidden="1"/>
    </xf>
    <xf numFmtId="0" fontId="23" fillId="0" borderId="0" xfId="0" applyFont="1" applyBorder="1" applyProtection="1">
      <protection hidden="1"/>
    </xf>
    <xf numFmtId="0" fontId="20" fillId="0" borderId="0" xfId="0" applyFont="1" applyFill="1" applyBorder="1" applyAlignment="1" applyProtection="1">
      <alignment horizontal="left"/>
      <protection hidden="1"/>
    </xf>
    <xf numFmtId="0" fontId="20" fillId="0" borderId="0" xfId="0" applyFont="1" applyFill="1" applyBorder="1" applyAlignment="1" applyProtection="1">
      <protection hidden="1"/>
    </xf>
    <xf numFmtId="0" fontId="22" fillId="4" borderId="0" xfId="0" applyFont="1" applyFill="1" applyBorder="1" applyAlignment="1" applyProtection="1">
      <protection hidden="1"/>
    </xf>
    <xf numFmtId="0" fontId="8" fillId="0" borderId="0" xfId="0" applyFont="1" applyFill="1" applyBorder="1" applyAlignment="1" applyProtection="1">
      <alignment horizontal="center"/>
      <protection hidden="1"/>
    </xf>
    <xf numFmtId="0" fontId="51" fillId="3" borderId="0" xfId="0" applyFont="1" applyFill="1" applyBorder="1" applyAlignment="1" applyProtection="1">
      <protection hidden="1"/>
    </xf>
    <xf numFmtId="0" fontId="3" fillId="14" borderId="0" xfId="7" applyFill="1" applyAlignment="1">
      <alignment horizontal="center" vertical="center"/>
    </xf>
    <xf numFmtId="0" fontId="3" fillId="0" borderId="0" xfId="7" applyAlignment="1">
      <alignment vertical="center"/>
    </xf>
    <xf numFmtId="49" fontId="3" fillId="14" borderId="0" xfId="7" applyNumberFormat="1" applyFill="1" applyAlignment="1">
      <alignment horizontal="center" vertical="center"/>
    </xf>
    <xf numFmtId="49" fontId="3" fillId="0" borderId="0" xfId="7" applyNumberFormat="1" applyAlignment="1">
      <alignment vertical="center"/>
    </xf>
    <xf numFmtId="49" fontId="0" fillId="0" borderId="0" xfId="0" applyNumberFormat="1"/>
    <xf numFmtId="0" fontId="51" fillId="0" borderId="0" xfId="0" applyFont="1" applyFill="1" applyBorder="1" applyAlignment="1" applyProtection="1">
      <protection hidden="1"/>
    </xf>
    <xf numFmtId="0" fontId="0" fillId="0" borderId="0" xfId="0" applyFont="1" applyBorder="1" applyProtection="1">
      <protection hidden="1"/>
    </xf>
    <xf numFmtId="0" fontId="52" fillId="0" borderId="0" xfId="0" applyFont="1" applyProtection="1">
      <protection hidden="1"/>
    </xf>
    <xf numFmtId="0" fontId="53" fillId="0" borderId="0" xfId="0" applyFont="1" applyFill="1" applyBorder="1" applyAlignment="1" applyProtection="1">
      <protection hidden="1"/>
    </xf>
    <xf numFmtId="0" fontId="53" fillId="0" borderId="0" xfId="0" applyFont="1" applyFill="1" applyBorder="1" applyAlignment="1" applyProtection="1">
      <alignment horizontal="left"/>
      <protection hidden="1"/>
    </xf>
    <xf numFmtId="49" fontId="17" fillId="0" borderId="0" xfId="0" applyNumberFormat="1" applyFont="1"/>
    <xf numFmtId="49" fontId="0" fillId="0" borderId="0" xfId="0" applyNumberFormat="1" applyAlignment="1">
      <alignment wrapText="1"/>
    </xf>
    <xf numFmtId="49" fontId="0" fillId="4" borderId="0" xfId="0" applyNumberFormat="1" applyFill="1"/>
    <xf numFmtId="49" fontId="17" fillId="4" borderId="0" xfId="0" applyNumberFormat="1" applyFont="1" applyFill="1"/>
    <xf numFmtId="165" fontId="20" fillId="5" borderId="9" xfId="1" applyNumberFormat="1" applyFont="1" applyFill="1" applyBorder="1" applyAlignment="1" applyProtection="1">
      <alignment horizontal="center" vertical="center" wrapText="1"/>
      <protection hidden="1"/>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2" fillId="0" borderId="0" xfId="0" applyFont="1" applyProtection="1">
      <protection hidden="1"/>
    </xf>
    <xf numFmtId="0" fontId="54" fillId="0" borderId="0" xfId="0" applyFont="1" applyBorder="1" applyAlignment="1">
      <alignment horizontal="center" vertical="center"/>
    </xf>
    <xf numFmtId="0" fontId="54" fillId="0" borderId="6" xfId="0" applyFont="1" applyBorder="1" applyAlignment="1">
      <alignment horizontal="center" vertical="center"/>
    </xf>
    <xf numFmtId="0" fontId="29" fillId="2" borderId="12" xfId="0" applyFont="1" applyFill="1" applyBorder="1" applyAlignment="1">
      <alignment horizontal="center" vertical="center"/>
    </xf>
    <xf numFmtId="0" fontId="0" fillId="2" borderId="9" xfId="0" applyFill="1" applyBorder="1"/>
    <xf numFmtId="165" fontId="28" fillId="2" borderId="12" xfId="8" applyNumberFormat="1" applyFont="1" applyFill="1" applyBorder="1" applyAlignment="1">
      <alignment horizontal="center" vertical="center" wrapText="1"/>
    </xf>
    <xf numFmtId="165" fontId="28" fillId="2" borderId="9" xfId="8" applyNumberFormat="1" applyFont="1" applyFill="1" applyBorder="1" applyAlignment="1">
      <alignment horizontal="center" vertical="center"/>
    </xf>
    <xf numFmtId="165" fontId="28" fillId="2" borderId="12" xfId="8" applyNumberFormat="1" applyFont="1" applyFill="1" applyBorder="1" applyAlignment="1">
      <alignment horizontal="center" vertical="center"/>
    </xf>
    <xf numFmtId="166" fontId="28" fillId="2" borderId="12" xfId="0" applyNumberFormat="1" applyFont="1" applyFill="1" applyBorder="1" applyAlignment="1">
      <alignment horizontal="center" vertical="center" wrapText="1"/>
    </xf>
    <xf numFmtId="0" fontId="0" fillId="0" borderId="9" xfId="0" applyBorder="1"/>
    <xf numFmtId="1" fontId="0" fillId="0" borderId="9" xfId="0" applyNumberFormat="1" applyBorder="1" applyAlignment="1">
      <alignment horizontal="center"/>
    </xf>
    <xf numFmtId="165" fontId="0" fillId="0" borderId="9" xfId="0" applyNumberFormat="1" applyBorder="1"/>
    <xf numFmtId="166" fontId="0" fillId="0" borderId="9" xfId="0" applyNumberFormat="1" applyBorder="1"/>
    <xf numFmtId="0" fontId="0" fillId="0" borderId="0" xfId="0" applyAlignment="1">
      <alignment horizontal="center"/>
    </xf>
    <xf numFmtId="49" fontId="17" fillId="0" borderId="0" xfId="0" applyNumberFormat="1" applyFont="1" applyAlignment="1">
      <alignment wrapText="1"/>
    </xf>
    <xf numFmtId="0" fontId="21" fillId="6" borderId="27"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8" fillId="0" borderId="27" xfId="0" applyNumberFormat="1" applyFont="1" applyFill="1" applyBorder="1" applyAlignment="1" applyProtection="1">
      <alignment horizontal="center" vertical="center" wrapText="1"/>
      <protection locked="0" hidden="1"/>
    </xf>
    <xf numFmtId="0" fontId="11" fillId="0" borderId="32" xfId="0" applyFont="1" applyFill="1" applyBorder="1" applyAlignment="1" applyProtection="1">
      <alignment horizontal="center" vertical="center" wrapText="1"/>
      <protection hidden="1"/>
    </xf>
    <xf numFmtId="0" fontId="11" fillId="0" borderId="37" xfId="0" applyFont="1" applyFill="1" applyBorder="1" applyAlignment="1" applyProtection="1">
      <alignment horizontal="center" vertical="center" textRotation="90"/>
      <protection hidden="1"/>
    </xf>
    <xf numFmtId="0" fontId="11" fillId="0" borderId="27" xfId="0" applyFont="1" applyFill="1" applyBorder="1" applyAlignment="1" applyProtection="1">
      <alignment horizontal="center" vertical="center" wrapText="1"/>
      <protection hidden="1"/>
    </xf>
    <xf numFmtId="0" fontId="20" fillId="6" borderId="32" xfId="0" applyFont="1" applyFill="1" applyBorder="1" applyAlignment="1" applyProtection="1">
      <alignment horizontal="center" vertical="center" wrapText="1"/>
      <protection hidden="1"/>
    </xf>
    <xf numFmtId="0" fontId="20" fillId="6" borderId="27" xfId="0" applyFont="1" applyFill="1" applyBorder="1" applyAlignment="1" applyProtection="1">
      <alignment horizontal="center" vertical="center" wrapText="1"/>
      <protection hidden="1"/>
    </xf>
    <xf numFmtId="0" fontId="20" fillId="6" borderId="51" xfId="0" applyFont="1" applyFill="1" applyBorder="1" applyAlignment="1"/>
    <xf numFmtId="0" fontId="8" fillId="3" borderId="27" xfId="0" applyFont="1" applyFill="1" applyBorder="1" applyAlignment="1" applyProtection="1">
      <alignment horizontal="center"/>
      <protection hidden="1"/>
    </xf>
    <xf numFmtId="0" fontId="8" fillId="3" borderId="29" xfId="0" applyFont="1" applyFill="1" applyBorder="1" applyAlignment="1" applyProtection="1">
      <alignment horizontal="center"/>
      <protection hidden="1"/>
    </xf>
    <xf numFmtId="0" fontId="8" fillId="3" borderId="30" xfId="0" applyFont="1" applyFill="1" applyBorder="1" applyAlignment="1" applyProtection="1">
      <alignment vertical="center" wrapText="1"/>
      <protection hidden="1"/>
    </xf>
    <xf numFmtId="0" fontId="8" fillId="3" borderId="35" xfId="0" applyFont="1" applyFill="1" applyBorder="1" applyAlignment="1" applyProtection="1">
      <alignment vertical="center" wrapText="1"/>
      <protection hidden="1"/>
    </xf>
    <xf numFmtId="0" fontId="11" fillId="13" borderId="12" xfId="0" applyFont="1" applyFill="1" applyBorder="1" applyAlignment="1">
      <alignment horizontal="center" vertical="center" wrapText="1"/>
    </xf>
    <xf numFmtId="0" fontId="14" fillId="2" borderId="24" xfId="0" applyFont="1" applyFill="1" applyBorder="1" applyAlignment="1" applyProtection="1">
      <alignment vertical="center" wrapText="1"/>
      <protection hidden="1"/>
    </xf>
    <xf numFmtId="0" fontId="14" fillId="2" borderId="52" xfId="0" applyFont="1" applyFill="1" applyBorder="1" applyAlignment="1" applyProtection="1">
      <alignment vertical="center" wrapText="1"/>
      <protection hidden="1"/>
    </xf>
    <xf numFmtId="0" fontId="47" fillId="12" borderId="30" xfId="5" applyFont="1" applyBorder="1" applyAlignment="1">
      <alignment horizontal="center" vertical="center" wrapText="1"/>
    </xf>
    <xf numFmtId="0" fontId="11" fillId="0" borderId="1" xfId="0" applyFont="1" applyFill="1" applyBorder="1" applyAlignment="1" applyProtection="1">
      <alignment horizontal="center" vertical="center"/>
      <protection hidden="1"/>
    </xf>
    <xf numFmtId="0" fontId="20" fillId="5" borderId="47" xfId="0" applyFont="1" applyFill="1" applyBorder="1" applyAlignment="1" applyProtection="1">
      <alignment horizontal="center" vertical="center" wrapText="1"/>
      <protection hidden="1"/>
    </xf>
    <xf numFmtId="9" fontId="20" fillId="5" borderId="9" xfId="1" applyFont="1" applyFill="1" applyBorder="1" applyAlignment="1" applyProtection="1">
      <alignment horizontal="center" vertical="center" wrapText="1"/>
      <protection hidden="1"/>
    </xf>
    <xf numFmtId="0" fontId="56" fillId="0" borderId="0" xfId="0" applyFont="1"/>
    <xf numFmtId="0" fontId="22" fillId="0" borderId="0" xfId="0" applyFont="1"/>
    <xf numFmtId="0" fontId="22" fillId="0" borderId="0" xfId="0" applyFont="1" applyAlignment="1">
      <alignment horizontal="center" vertical="center" wrapText="1"/>
    </xf>
    <xf numFmtId="0" fontId="0" fillId="0" borderId="0" xfId="0" applyNumberFormat="1" applyAlignment="1">
      <alignment horizontal="left"/>
    </xf>
    <xf numFmtId="0" fontId="0" fillId="0" borderId="0" xfId="0" applyAlignment="1">
      <alignment horizontal="left" wrapText="1"/>
    </xf>
    <xf numFmtId="166" fontId="0" fillId="0" borderId="0" xfId="8" applyNumberFormat="1" applyFont="1"/>
    <xf numFmtId="1" fontId="0" fillId="0" borderId="0" xfId="8" applyNumberFormat="1" applyFont="1"/>
    <xf numFmtId="0" fontId="0" fillId="13" borderId="0" xfId="0" applyNumberFormat="1" applyFill="1" applyAlignment="1">
      <alignment horizontal="center"/>
    </xf>
    <xf numFmtId="0" fontId="0" fillId="16" borderId="0" xfId="0" applyNumberFormat="1" applyFill="1" applyAlignment="1">
      <alignment horizontal="center"/>
    </xf>
    <xf numFmtId="0" fontId="0" fillId="11" borderId="0" xfId="0" applyNumberFormat="1" applyFill="1" applyAlignment="1">
      <alignment horizontal="center"/>
    </xf>
    <xf numFmtId="0" fontId="0" fillId="17" borderId="0" xfId="0" applyNumberFormat="1" applyFill="1" applyAlignment="1">
      <alignment horizontal="center"/>
    </xf>
    <xf numFmtId="0" fontId="0" fillId="15" borderId="0" xfId="0" applyNumberFormat="1" applyFill="1" applyAlignment="1">
      <alignment horizontal="center"/>
    </xf>
    <xf numFmtId="0" fontId="0" fillId="14" borderId="0" xfId="0" applyNumberFormat="1" applyFill="1" applyAlignment="1">
      <alignment horizontal="center"/>
    </xf>
    <xf numFmtId="0" fontId="11" fillId="0" borderId="3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Border="1" applyAlignment="1">
      <alignment wrapText="1"/>
    </xf>
    <xf numFmtId="0" fontId="29" fillId="0" borderId="0" xfId="0" applyFont="1" applyBorder="1" applyAlignment="1">
      <alignment horizontal="center" vertical="center" wrapText="1"/>
    </xf>
    <xf numFmtId="9" fontId="29" fillId="0" borderId="0" xfId="1" applyFont="1" applyBorder="1" applyAlignment="1">
      <alignment horizontal="center" vertical="center" wrapText="1"/>
    </xf>
    <xf numFmtId="0" fontId="32" fillId="0" borderId="0" xfId="0" applyFont="1" applyBorder="1" applyAlignment="1">
      <alignment horizontal="center"/>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0" fillId="3" borderId="58" xfId="0" applyFill="1" applyBorder="1" applyProtection="1">
      <protection hidden="1"/>
    </xf>
    <xf numFmtId="0" fontId="0" fillId="3" borderId="59" xfId="0" applyFill="1" applyBorder="1" applyProtection="1">
      <protection hidden="1"/>
    </xf>
    <xf numFmtId="0" fontId="0" fillId="3" borderId="60" xfId="0" applyFill="1" applyBorder="1" applyProtection="1">
      <protection hidden="1"/>
    </xf>
    <xf numFmtId="0" fontId="0" fillId="3" borderId="61" xfId="0" applyFill="1" applyBorder="1" applyProtection="1">
      <protection hidden="1"/>
    </xf>
    <xf numFmtId="0" fontId="0" fillId="3" borderId="58" xfId="0" applyFill="1" applyBorder="1" applyAlignment="1" applyProtection="1">
      <alignment wrapText="1"/>
      <protection hidden="1"/>
    </xf>
    <xf numFmtId="0" fontId="22" fillId="3" borderId="58" xfId="0" applyFont="1" applyFill="1" applyBorder="1" applyProtection="1">
      <protection hidden="1"/>
    </xf>
    <xf numFmtId="0" fontId="22" fillId="4" borderId="58" xfId="0" applyFont="1" applyFill="1" applyBorder="1" applyProtection="1">
      <protection hidden="1"/>
    </xf>
    <xf numFmtId="0" fontId="23" fillId="3" borderId="58" xfId="0" applyFont="1" applyFill="1" applyBorder="1" applyAlignment="1" applyProtection="1">
      <alignment horizontal="center"/>
      <protection hidden="1"/>
    </xf>
    <xf numFmtId="0" fontId="0" fillId="3" borderId="58" xfId="0" applyFont="1" applyFill="1" applyBorder="1" applyProtection="1">
      <protection hidden="1"/>
    </xf>
    <xf numFmtId="0" fontId="0" fillId="0" borderId="58" xfId="0" applyBorder="1" applyProtection="1">
      <protection hidden="1"/>
    </xf>
    <xf numFmtId="1" fontId="28" fillId="2" borderId="12" xfId="0" applyNumberFormat="1" applyFont="1" applyFill="1" applyBorder="1" applyAlignment="1">
      <alignment horizontal="center" vertical="center" wrapText="1"/>
    </xf>
    <xf numFmtId="0" fontId="0" fillId="0" borderId="0" xfId="0" applyAlignment="1">
      <alignment vertical="center"/>
    </xf>
    <xf numFmtId="0" fontId="57" fillId="0" borderId="0" xfId="0" applyFont="1"/>
    <xf numFmtId="0" fontId="58" fillId="0" borderId="6"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Fill="1" applyBorder="1" applyAlignment="1">
      <alignment horizontal="center" vertical="center"/>
    </xf>
    <xf numFmtId="0" fontId="57" fillId="0" borderId="0" xfId="0" applyFont="1" applyFill="1"/>
    <xf numFmtId="0" fontId="57" fillId="0" borderId="0" xfId="0" applyFont="1" applyFill="1" applyAlignment="1">
      <alignment vertical="center"/>
    </xf>
    <xf numFmtId="0" fontId="29" fillId="0" borderId="9" xfId="0" applyFont="1" applyBorder="1" applyAlignment="1">
      <alignment horizontal="center" vertical="center" wrapText="1"/>
    </xf>
    <xf numFmtId="0" fontId="11" fillId="2" borderId="1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8" fillId="0" borderId="28" xfId="0" applyNumberFormat="1" applyFont="1" applyFill="1" applyBorder="1" applyAlignment="1" applyProtection="1">
      <alignment horizontal="center" vertical="center" wrapText="1"/>
      <protection locked="0" hidden="1"/>
    </xf>
    <xf numFmtId="0" fontId="8" fillId="0" borderId="29" xfId="0" applyNumberFormat="1" applyFont="1" applyFill="1" applyBorder="1" applyAlignment="1" applyProtection="1">
      <alignment horizontal="center" vertical="center" wrapText="1"/>
      <protection locked="0" hidden="1"/>
    </xf>
    <xf numFmtId="0" fontId="8" fillId="0" borderId="30" xfId="0" applyNumberFormat="1" applyFont="1" applyFill="1" applyBorder="1" applyAlignment="1" applyProtection="1">
      <alignment horizontal="center" vertical="center" wrapText="1"/>
      <protection locked="0" hidden="1"/>
    </xf>
    <xf numFmtId="0" fontId="8" fillId="0" borderId="31" xfId="0" applyNumberFormat="1" applyFont="1" applyFill="1" applyBorder="1" applyAlignment="1" applyProtection="1">
      <alignment horizontal="center" vertical="center" wrapText="1"/>
      <protection locked="0" hidden="1"/>
    </xf>
    <xf numFmtId="0" fontId="11" fillId="3" borderId="44" xfId="0" applyFont="1" applyFill="1" applyBorder="1" applyAlignment="1" applyProtection="1">
      <alignment horizontal="center" vertical="center" wrapText="1"/>
      <protection hidden="1"/>
    </xf>
    <xf numFmtId="0" fontId="8" fillId="0" borderId="48" xfId="0" applyNumberFormat="1" applyFont="1" applyFill="1" applyBorder="1" applyAlignment="1" applyProtection="1">
      <alignment horizontal="center" vertical="center" wrapText="1"/>
      <protection locked="0" hidden="1"/>
    </xf>
    <xf numFmtId="0" fontId="22" fillId="3" borderId="0" xfId="0" applyFont="1" applyFill="1" applyBorder="1" applyAlignment="1" applyProtection="1">
      <alignment horizontal="center" wrapText="1"/>
      <protection hidden="1"/>
    </xf>
    <xf numFmtId="9" fontId="22" fillId="3" borderId="0" xfId="1" applyFont="1" applyFill="1" applyBorder="1" applyProtection="1">
      <protection hidden="1"/>
    </xf>
    <xf numFmtId="0" fontId="22" fillId="5" borderId="32" xfId="0" applyFont="1" applyFill="1" applyBorder="1" applyProtection="1">
      <protection hidden="1"/>
    </xf>
    <xf numFmtId="0" fontId="23" fillId="18" borderId="28" xfId="0" applyNumberFormat="1" applyFont="1" applyFill="1" applyBorder="1" applyAlignment="1" applyProtection="1">
      <alignment horizontal="center" vertical="center"/>
      <protection hidden="1"/>
    </xf>
    <xf numFmtId="166" fontId="20" fillId="5" borderId="51" xfId="0" applyNumberFormat="1" applyFont="1" applyFill="1" applyBorder="1" applyAlignment="1" applyProtection="1">
      <alignment horizontal="center" vertical="center" wrapText="1"/>
      <protection hidden="1"/>
    </xf>
    <xf numFmtId="165" fontId="20" fillId="5" borderId="10" xfId="1" applyNumberFormat="1" applyFont="1" applyFill="1" applyBorder="1" applyAlignment="1" applyProtection="1">
      <alignment horizontal="center" vertical="center" wrapText="1"/>
      <protection hidden="1"/>
    </xf>
    <xf numFmtId="0" fontId="23" fillId="18" borderId="34" xfId="0" applyNumberFormat="1" applyFont="1" applyFill="1" applyBorder="1" applyAlignment="1" applyProtection="1">
      <alignment horizontal="center" vertical="center"/>
      <protection hidden="1"/>
    </xf>
    <xf numFmtId="0" fontId="11" fillId="18" borderId="56" xfId="0" applyNumberFormat="1" applyFont="1" applyFill="1" applyBorder="1" applyAlignment="1" applyProtection="1">
      <alignment horizontal="center"/>
      <protection hidden="1"/>
    </xf>
    <xf numFmtId="0" fontId="11" fillId="5" borderId="3" xfId="0" applyNumberFormat="1" applyFont="1" applyFill="1" applyBorder="1" applyAlignment="1" applyProtection="1">
      <alignment horizontal="center" vertical="center" wrapText="1"/>
      <protection hidden="1"/>
    </xf>
    <xf numFmtId="9" fontId="11" fillId="5" borderId="62" xfId="0" applyNumberFormat="1" applyFont="1" applyFill="1" applyBorder="1" applyAlignment="1" applyProtection="1">
      <alignment horizontal="center" vertical="center" wrapText="1"/>
      <protection hidden="1"/>
    </xf>
    <xf numFmtId="0" fontId="11" fillId="13" borderId="32" xfId="0" applyFont="1" applyFill="1" applyBorder="1" applyAlignment="1">
      <alignment horizontal="center" vertical="center" wrapText="1"/>
    </xf>
    <xf numFmtId="0" fontId="21" fillId="6" borderId="32" xfId="0" applyFont="1" applyFill="1" applyBorder="1" applyAlignment="1">
      <alignment horizontal="center" vertical="center" wrapText="1"/>
    </xf>
    <xf numFmtId="9" fontId="29" fillId="0" borderId="0" xfId="1" applyFont="1" applyBorder="1" applyAlignment="1">
      <alignment horizontal="center" vertical="center"/>
    </xf>
    <xf numFmtId="49" fontId="32" fillId="0" borderId="0" xfId="0" applyNumberFormat="1" applyFont="1" applyBorder="1" applyAlignment="1">
      <alignment horizontal="center" vertical="center"/>
    </xf>
    <xf numFmtId="9" fontId="56" fillId="0" borderId="0" xfId="0" applyNumberFormat="1" applyFont="1" applyAlignment="1">
      <alignment horizontal="center" vertical="center"/>
    </xf>
    <xf numFmtId="9"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46" fillId="0" borderId="0" xfId="0" applyFont="1" applyFill="1"/>
    <xf numFmtId="9" fontId="29" fillId="0" borderId="10" xfId="1" applyFont="1" applyBorder="1" applyAlignment="1">
      <alignment horizontal="center" vertical="center" wrapText="1"/>
    </xf>
    <xf numFmtId="9" fontId="29" fillId="0" borderId="9" xfId="1" applyFont="1" applyBorder="1" applyAlignment="1">
      <alignment horizontal="center" vertical="center" wrapText="1"/>
    </xf>
    <xf numFmtId="0" fontId="29" fillId="0" borderId="10" xfId="0" applyFont="1" applyBorder="1" applyAlignment="1">
      <alignment horizontal="center" vertical="center" wrapText="1"/>
    </xf>
    <xf numFmtId="0" fontId="29" fillId="2" borderId="9" xfId="0" applyFont="1" applyFill="1" applyBorder="1" applyAlignment="1">
      <alignment horizontal="center" vertical="center" wrapText="1"/>
    </xf>
    <xf numFmtId="49" fontId="29" fillId="0" borderId="9" xfId="0" applyNumberFormat="1" applyFont="1" applyBorder="1" applyAlignment="1">
      <alignment horizontal="center" vertical="center" wrapText="1"/>
    </xf>
    <xf numFmtId="9" fontId="29" fillId="0" borderId="9" xfId="1" applyFont="1" applyBorder="1" applyAlignment="1">
      <alignment horizontal="center" vertical="center" wrapText="1"/>
    </xf>
    <xf numFmtId="0" fontId="29" fillId="0" borderId="9" xfId="0" applyFont="1" applyBorder="1" applyAlignment="1">
      <alignment horizontal="center" vertical="center"/>
    </xf>
    <xf numFmtId="0" fontId="29" fillId="0" borderId="64" xfId="0" applyFont="1" applyBorder="1" applyAlignment="1">
      <alignment horizontal="center" vertical="center"/>
    </xf>
    <xf numFmtId="0" fontId="29" fillId="0" borderId="64" xfId="0" applyFont="1" applyBorder="1" applyAlignment="1">
      <alignment wrapText="1"/>
    </xf>
    <xf numFmtId="0" fontId="29" fillId="0" borderId="64" xfId="0" applyFont="1" applyBorder="1" applyAlignment="1">
      <alignment horizontal="center" vertical="center" wrapText="1"/>
    </xf>
    <xf numFmtId="9" fontId="29" fillId="0" borderId="64" xfId="1"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9" xfId="0" applyFont="1" applyBorder="1" applyAlignment="1">
      <alignment vertical="top" wrapText="1"/>
    </xf>
    <xf numFmtId="0" fontId="29" fillId="0" borderId="9" xfId="1" applyNumberFormat="1" applyFont="1" applyBorder="1" applyAlignment="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9" fontId="29" fillId="0" borderId="10" xfId="1" applyFont="1" applyBorder="1" applyAlignment="1">
      <alignment horizontal="center" vertical="center" wrapText="1"/>
    </xf>
    <xf numFmtId="9" fontId="29" fillId="0" borderId="9" xfId="1" applyFont="1" applyBorder="1" applyAlignment="1">
      <alignment horizontal="center" vertical="center" wrapText="1"/>
    </xf>
    <xf numFmtId="0" fontId="47" fillId="0" borderId="0" xfId="5"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8" fillId="3" borderId="8" xfId="0" applyNumberFormat="1" applyFont="1" applyFill="1" applyBorder="1" applyAlignment="1" applyProtection="1">
      <alignment horizontal="center" vertical="center" wrapText="1"/>
      <protection locked="0" hidden="1"/>
    </xf>
    <xf numFmtId="0" fontId="8" fillId="3" borderId="14" xfId="0" applyNumberFormat="1" applyFont="1" applyFill="1" applyBorder="1" applyAlignment="1" applyProtection="1">
      <alignment horizontal="center" vertical="center" wrapText="1"/>
      <protection locked="0" hidden="1"/>
    </xf>
    <xf numFmtId="0" fontId="8" fillId="3" borderId="48" xfId="0" applyNumberFormat="1" applyFont="1" applyFill="1" applyBorder="1" applyAlignment="1" applyProtection="1">
      <alignment horizontal="center" vertical="center" wrapText="1"/>
      <protection locked="0" hidden="1"/>
    </xf>
    <xf numFmtId="0" fontId="14" fillId="2" borderId="4" xfId="0" applyFont="1" applyFill="1" applyBorder="1" applyAlignment="1" applyProtection="1">
      <alignment vertical="center" wrapText="1"/>
      <protection hidden="1"/>
    </xf>
    <xf numFmtId="0" fontId="14" fillId="2" borderId="5" xfId="0" applyFont="1" applyFill="1" applyBorder="1" applyAlignment="1" applyProtection="1">
      <alignment vertical="center" wrapText="1"/>
      <protection hidden="1"/>
    </xf>
    <xf numFmtId="0" fontId="14" fillId="2" borderId="41" xfId="0" applyFont="1" applyFill="1" applyBorder="1" applyAlignment="1" applyProtection="1">
      <alignment vertical="center" wrapText="1"/>
      <protection hidden="1"/>
    </xf>
    <xf numFmtId="0" fontId="14" fillId="2" borderId="65" xfId="0" applyFont="1" applyFill="1" applyBorder="1" applyAlignment="1" applyProtection="1">
      <alignment vertical="center" wrapText="1"/>
      <protection hidden="1"/>
    </xf>
    <xf numFmtId="0" fontId="47" fillId="12" borderId="48" xfId="5" applyFont="1" applyBorder="1" applyAlignment="1">
      <alignment horizontal="center" vertical="center" wrapText="1"/>
    </xf>
    <xf numFmtId="0" fontId="14" fillId="2" borderId="63" xfId="0" applyFont="1" applyFill="1" applyBorder="1" applyAlignment="1" applyProtection="1">
      <alignment vertical="center" wrapText="1"/>
      <protection hidden="1"/>
    </xf>
    <xf numFmtId="0" fontId="11" fillId="13"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1" fillId="6" borderId="64"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8" fillId="0" borderId="23" xfId="0" applyNumberFormat="1" applyFont="1" applyFill="1" applyBorder="1" applyAlignment="1" applyProtection="1">
      <alignment horizontal="center" vertical="center" wrapText="1"/>
      <protection locked="0" hidden="1"/>
    </xf>
    <xf numFmtId="0" fontId="8" fillId="3" borderId="23" xfId="0" applyFont="1" applyFill="1" applyBorder="1" applyAlignment="1" applyProtection="1">
      <alignment horizontal="center"/>
      <protection hidden="1"/>
    </xf>
    <xf numFmtId="0" fontId="8" fillId="3" borderId="24" xfId="0" applyFont="1" applyFill="1" applyBorder="1" applyAlignment="1" applyProtection="1">
      <alignment vertical="center" wrapText="1"/>
      <protection hidden="1"/>
    </xf>
    <xf numFmtId="0" fontId="8" fillId="3" borderId="26" xfId="0" applyFont="1" applyFill="1" applyBorder="1" applyAlignment="1" applyProtection="1">
      <alignment vertical="center" wrapText="1"/>
      <protection hidden="1"/>
    </xf>
    <xf numFmtId="0" fontId="8" fillId="3" borderId="28" xfId="0" applyFont="1" applyFill="1" applyBorder="1" applyAlignment="1" applyProtection="1">
      <alignment vertical="center" wrapText="1"/>
      <protection hidden="1"/>
    </xf>
    <xf numFmtId="0" fontId="8" fillId="3" borderId="31" xfId="0" applyFont="1" applyFill="1" applyBorder="1" applyAlignment="1" applyProtection="1">
      <alignment vertical="center" wrapText="1"/>
      <protection hidden="1"/>
    </xf>
    <xf numFmtId="0" fontId="48" fillId="0" borderId="0" xfId="0" applyFont="1" applyFill="1" applyBorder="1"/>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2" borderId="9" xfId="0" applyFont="1" applyFill="1" applyBorder="1" applyAlignment="1">
      <alignment horizontal="center" vertical="center"/>
    </xf>
    <xf numFmtId="0" fontId="48" fillId="0" borderId="9" xfId="0" applyFont="1" applyFill="1" applyBorder="1" applyAlignment="1">
      <alignment horizontal="center" vertical="center"/>
    </xf>
    <xf numFmtId="0" fontId="59" fillId="0" borderId="0" xfId="0" applyFont="1" applyAlignment="1">
      <alignment horizontal="center" vertical="center"/>
    </xf>
    <xf numFmtId="0" fontId="49" fillId="2" borderId="9" xfId="0" applyFont="1" applyFill="1" applyBorder="1" applyAlignment="1">
      <alignment horizontal="center" vertical="center" wrapText="1"/>
    </xf>
    <xf numFmtId="49" fontId="29" fillId="0" borderId="0" xfId="0" applyNumberFormat="1" applyFont="1" applyBorder="1" applyAlignment="1">
      <alignment horizontal="center" vertical="center"/>
    </xf>
    <xf numFmtId="0" fontId="29" fillId="0" borderId="0" xfId="0" applyFont="1" applyBorder="1" applyAlignment="1">
      <alignment vertical="center"/>
    </xf>
    <xf numFmtId="9" fontId="29" fillId="0" borderId="0" xfId="1" applyFont="1" applyBorder="1" applyAlignment="1">
      <alignment vertical="center"/>
    </xf>
    <xf numFmtId="0" fontId="28" fillId="0" borderId="0" xfId="0" applyFont="1" applyBorder="1" applyAlignment="1">
      <alignment vertical="center"/>
    </xf>
    <xf numFmtId="49" fontId="29" fillId="0" borderId="0" xfId="0" applyNumberFormat="1" applyFont="1" applyBorder="1" applyAlignment="1">
      <alignment vertical="center"/>
    </xf>
    <xf numFmtId="0" fontId="32" fillId="0" borderId="0" xfId="0" applyFont="1" applyAlignment="1"/>
    <xf numFmtId="0" fontId="32" fillId="0" borderId="0" xfId="0" applyFont="1" applyBorder="1" applyAlignment="1"/>
    <xf numFmtId="0" fontId="44" fillId="0" borderId="0" xfId="0" applyFont="1" applyBorder="1" applyAlignment="1">
      <alignment vertical="center"/>
    </xf>
    <xf numFmtId="0" fontId="32" fillId="0" borderId="0" xfId="0" applyFont="1" applyBorder="1" applyAlignment="1">
      <alignment vertical="center"/>
    </xf>
    <xf numFmtId="0" fontId="29" fillId="0" borderId="0" xfId="0" applyFont="1" applyBorder="1" applyAlignment="1">
      <alignment horizontal="left" vertical="center"/>
    </xf>
    <xf numFmtId="0" fontId="29" fillId="0" borderId="14" xfId="0" applyFont="1" applyBorder="1" applyAlignment="1">
      <alignment horizontal="center" vertical="center" wrapText="1"/>
    </xf>
    <xf numFmtId="0" fontId="29" fillId="0" borderId="19" xfId="0" applyFont="1" applyBorder="1" applyAlignment="1">
      <alignment horizontal="center" vertical="center" wrapText="1"/>
    </xf>
    <xf numFmtId="0" fontId="46" fillId="0" borderId="8" xfId="0" applyFont="1" applyBorder="1"/>
    <xf numFmtId="9" fontId="22" fillId="0" borderId="0" xfId="9" applyFont="1"/>
    <xf numFmtId="9" fontId="0" fillId="0" borderId="0" xfId="9" applyFont="1"/>
    <xf numFmtId="0" fontId="8" fillId="0" borderId="24" xfId="0" applyNumberFormat="1" applyFont="1" applyFill="1" applyBorder="1" applyAlignment="1" applyProtection="1">
      <alignment horizontal="center" vertical="center" wrapText="1"/>
      <protection locked="0" hidden="1"/>
    </xf>
    <xf numFmtId="0" fontId="8" fillId="0" borderId="26" xfId="0" applyNumberFormat="1" applyFont="1" applyFill="1" applyBorder="1" applyAlignment="1" applyProtection="1">
      <alignment horizontal="center" vertical="center" wrapText="1"/>
      <protection locked="0" hidden="1"/>
    </xf>
    <xf numFmtId="0" fontId="11" fillId="3" borderId="66" xfId="0" applyFont="1" applyFill="1" applyBorder="1" applyAlignment="1" applyProtection="1">
      <alignment horizontal="center" vertical="center" wrapText="1"/>
      <protection hidden="1"/>
    </xf>
    <xf numFmtId="0" fontId="11" fillId="3" borderId="47" xfId="0" applyFont="1" applyFill="1" applyBorder="1" applyAlignment="1" applyProtection="1">
      <alignment horizontal="center" vertical="center" wrapText="1"/>
      <protection hidden="1"/>
    </xf>
    <xf numFmtId="0" fontId="11" fillId="3" borderId="67" xfId="0" applyFont="1" applyFill="1" applyBorder="1" applyAlignment="1" applyProtection="1">
      <alignment horizontal="center" vertical="center" wrapText="1"/>
      <protection hidden="1"/>
    </xf>
    <xf numFmtId="0" fontId="8" fillId="0" borderId="49" xfId="0" applyNumberFormat="1" applyFont="1" applyFill="1" applyBorder="1" applyAlignment="1" applyProtection="1">
      <alignment horizontal="center" vertical="center" wrapText="1"/>
      <protection locked="0" hidden="1"/>
    </xf>
    <xf numFmtId="0" fontId="8" fillId="0" borderId="19" xfId="0" applyNumberFormat="1" applyFont="1" applyFill="1" applyBorder="1" applyAlignment="1" applyProtection="1">
      <alignment horizontal="center" vertical="center" wrapText="1"/>
      <protection locked="0" hidden="1"/>
    </xf>
    <xf numFmtId="0" fontId="8" fillId="0" borderId="35" xfId="0" applyNumberFormat="1" applyFont="1" applyFill="1" applyBorder="1" applyAlignment="1" applyProtection="1">
      <alignment horizontal="center" vertical="center" wrapText="1"/>
      <protection locked="0" hidden="1"/>
    </xf>
    <xf numFmtId="0" fontId="8" fillId="0" borderId="25" xfId="0" applyNumberFormat="1" applyFont="1" applyFill="1" applyBorder="1" applyAlignment="1" applyProtection="1">
      <alignment horizontal="center" vertical="center" wrapText="1"/>
      <protection locked="0" hidden="1"/>
    </xf>
    <xf numFmtId="0" fontId="23" fillId="20" borderId="9" xfId="0" applyNumberFormat="1" applyFont="1" applyFill="1" applyBorder="1" applyAlignment="1" applyProtection="1">
      <alignment horizontal="center" vertical="center"/>
      <protection hidden="1"/>
    </xf>
    <xf numFmtId="0" fontId="23" fillId="20" borderId="10" xfId="0" applyNumberFormat="1" applyFont="1" applyFill="1" applyBorder="1" applyAlignment="1" applyProtection="1">
      <alignment horizontal="center" vertical="center"/>
      <protection hidden="1"/>
    </xf>
    <xf numFmtId="0" fontId="11" fillId="20" borderId="62" xfId="0" applyNumberFormat="1" applyFont="1" applyFill="1" applyBorder="1" applyAlignment="1" applyProtection="1">
      <alignment horizontal="center"/>
      <protection hidden="1"/>
    </xf>
    <xf numFmtId="0" fontId="11" fillId="5" borderId="12"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11" fillId="19" borderId="18" xfId="0" applyFont="1" applyFill="1" applyBorder="1" applyAlignment="1">
      <alignment horizontal="center" vertical="center" wrapText="1"/>
    </xf>
    <xf numFmtId="167" fontId="7" fillId="3" borderId="0" xfId="1" applyNumberFormat="1" applyFont="1" applyFill="1" applyBorder="1" applyProtection="1">
      <protection hidden="1"/>
    </xf>
    <xf numFmtId="167" fontId="11" fillId="5" borderId="62" xfId="0" applyNumberFormat="1" applyFont="1" applyFill="1" applyBorder="1" applyAlignment="1" applyProtection="1">
      <alignment horizontal="center" vertical="center" wrapText="1"/>
      <protection hidden="1"/>
    </xf>
    <xf numFmtId="9" fontId="11" fillId="20" borderId="62" xfId="1" applyFont="1" applyFill="1" applyBorder="1" applyAlignment="1" applyProtection="1">
      <alignment horizontal="center"/>
      <protection hidden="1"/>
    </xf>
    <xf numFmtId="165" fontId="23" fillId="20" borderId="13" xfId="1" applyNumberFormat="1" applyFont="1" applyFill="1" applyBorder="1" applyAlignment="1" applyProtection="1">
      <alignment horizontal="center" vertical="center"/>
      <protection hidden="1"/>
    </xf>
    <xf numFmtId="49" fontId="33" fillId="0" borderId="0" xfId="2" applyNumberFormat="1" applyFont="1" applyAlignment="1">
      <alignment horizontal="center" vertical="center" wrapText="1"/>
    </xf>
    <xf numFmtId="49" fontId="29" fillId="0" borderId="13" xfId="0" applyNumberFormat="1" applyFont="1" applyBorder="1" applyAlignment="1">
      <alignment horizontal="left" vertical="center" wrapText="1"/>
    </xf>
    <xf numFmtId="49" fontId="29" fillId="0" borderId="19" xfId="0" applyNumberFormat="1" applyFont="1" applyBorder="1" applyAlignment="1">
      <alignment horizontal="left" vertical="center" wrapText="1"/>
    </xf>
    <xf numFmtId="49" fontId="32" fillId="0" borderId="0" xfId="0" applyNumberFormat="1" applyFont="1" applyBorder="1" applyAlignment="1">
      <alignment vertical="center"/>
    </xf>
    <xf numFmtId="0" fontId="32" fillId="0" borderId="0" xfId="0" applyFont="1" applyAlignment="1">
      <alignment vertical="center"/>
    </xf>
    <xf numFmtId="49" fontId="32" fillId="0" borderId="0" xfId="0" applyNumberFormat="1" applyFont="1" applyAlignment="1">
      <alignment vertical="center"/>
    </xf>
    <xf numFmtId="0" fontId="29" fillId="0" borderId="9" xfId="0" applyFont="1" applyBorder="1" applyAlignment="1">
      <alignment horizontal="left" vertical="center" wrapText="1"/>
    </xf>
    <xf numFmtId="9" fontId="22" fillId="0" borderId="0" xfId="0" applyNumberFormat="1" applyFont="1" applyBorder="1"/>
    <xf numFmtId="0" fontId="29" fillId="19" borderId="9" xfId="0" applyFont="1" applyFill="1" applyBorder="1" applyAlignment="1">
      <alignment horizontal="center" vertical="center" wrapText="1"/>
    </xf>
    <xf numFmtId="0" fontId="57" fillId="0" borderId="0" xfId="0" applyFont="1" applyProtection="1">
      <protection hidden="1"/>
    </xf>
    <xf numFmtId="0" fontId="57" fillId="3" borderId="0" xfId="0" applyFont="1" applyFill="1" applyProtection="1">
      <protection hidden="1"/>
    </xf>
    <xf numFmtId="1" fontId="57" fillId="3" borderId="0" xfId="0" applyNumberFormat="1" applyFont="1" applyFill="1" applyProtection="1">
      <protection hidden="1"/>
    </xf>
    <xf numFmtId="1" fontId="57" fillId="3" borderId="0" xfId="0" applyNumberFormat="1" applyFont="1" applyFill="1" applyBorder="1" applyProtection="1">
      <protection hidden="1"/>
    </xf>
    <xf numFmtId="1" fontId="57" fillId="4" borderId="0" xfId="0" applyNumberFormat="1" applyFont="1" applyFill="1" applyBorder="1" applyProtection="1">
      <protection hidden="1"/>
    </xf>
    <xf numFmtId="0" fontId="57" fillId="4" borderId="0" xfId="0" applyFont="1" applyFill="1" applyBorder="1" applyProtection="1">
      <protection hidden="1"/>
    </xf>
    <xf numFmtId="0" fontId="57" fillId="3" borderId="0" xfId="0" applyFont="1" applyFill="1" applyBorder="1" applyProtection="1">
      <protection hidden="1"/>
    </xf>
    <xf numFmtId="0" fontId="57" fillId="3" borderId="57" xfId="0" applyFont="1" applyFill="1" applyBorder="1" applyProtection="1">
      <protection hidden="1"/>
    </xf>
    <xf numFmtId="0" fontId="57" fillId="3" borderId="58" xfId="0" applyFont="1" applyFill="1" applyBorder="1" applyProtection="1">
      <protection hidden="1"/>
    </xf>
    <xf numFmtId="0" fontId="57" fillId="0" borderId="0" xfId="0" applyFont="1" applyBorder="1" applyProtection="1">
      <protection hidden="1"/>
    </xf>
    <xf numFmtId="0" fontId="0" fillId="0" borderId="0" xfId="0" applyAlignment="1">
      <alignment horizontal="center"/>
    </xf>
    <xf numFmtId="0" fontId="8" fillId="0" borderId="9" xfId="0" applyNumberFormat="1" applyFont="1" applyBorder="1" applyAlignment="1" applyProtection="1">
      <alignment horizontal="center" vertical="center"/>
      <protection locked="0"/>
    </xf>
    <xf numFmtId="49" fontId="8" fillId="3" borderId="9"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vertical="center" wrapText="1"/>
      <protection hidden="1"/>
    </xf>
    <xf numFmtId="0" fontId="8"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4" fillId="0" borderId="6" xfId="0" applyFont="1" applyFill="1" applyBorder="1" applyAlignment="1" applyProtection="1">
      <alignment horizontal="center"/>
      <protection hidden="1"/>
    </xf>
    <xf numFmtId="0" fontId="8" fillId="0" borderId="6" xfId="0" applyFont="1" applyBorder="1" applyAlignment="1">
      <alignment horizontal="center"/>
    </xf>
    <xf numFmtId="0" fontId="8" fillId="2" borderId="9"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textRotation="90" wrapText="1"/>
      <protection hidden="1"/>
    </xf>
    <xf numFmtId="0" fontId="8" fillId="2" borderId="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wrapText="1"/>
      <protection hidden="1"/>
    </xf>
    <xf numFmtId="0" fontId="8" fillId="2" borderId="9" xfId="0" applyFont="1" applyFill="1" applyBorder="1" applyAlignment="1" applyProtection="1">
      <alignment horizontal="center" vertical="center" wrapText="1"/>
      <protection locked="0" hidden="1"/>
    </xf>
    <xf numFmtId="0" fontId="41" fillId="3" borderId="41" xfId="0" applyFont="1" applyFill="1" applyBorder="1" applyAlignment="1">
      <alignment horizontal="center"/>
    </xf>
    <xf numFmtId="0" fontId="42" fillId="0" borderId="41" xfId="0" applyFont="1" applyBorder="1" applyAlignment="1">
      <alignment horizontal="center"/>
    </xf>
    <xf numFmtId="0" fontId="36" fillId="3" borderId="0" xfId="0" applyFont="1" applyFill="1" applyBorder="1" applyAlignment="1" applyProtection="1">
      <alignment horizontal="right" vertical="center" wrapText="1"/>
      <protection hidden="1"/>
    </xf>
    <xf numFmtId="0" fontId="38" fillId="0" borderId="2" xfId="0" applyFont="1" applyBorder="1" applyAlignment="1">
      <alignment horizontal="right" vertical="center" wrapText="1"/>
    </xf>
    <xf numFmtId="0" fontId="39" fillId="7" borderId="3" xfId="0" applyFont="1" applyFill="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37" fillId="3" borderId="3" xfId="0" applyFont="1" applyFill="1" applyBorder="1" applyAlignment="1" applyProtection="1">
      <alignment horizontal="center" vertical="center" wrapText="1"/>
      <protection hidden="1"/>
    </xf>
    <xf numFmtId="0" fontId="37" fillId="3" borderId="4" xfId="0" applyFont="1" applyFill="1" applyBorder="1" applyAlignment="1" applyProtection="1">
      <alignment horizontal="center" vertical="center" wrapText="1"/>
      <protection hidden="1"/>
    </xf>
    <xf numFmtId="0" fontId="37" fillId="3" borderId="5" xfId="0" applyFont="1" applyFill="1" applyBorder="1" applyAlignment="1" applyProtection="1">
      <alignment horizontal="center" vertical="center" wrapText="1"/>
      <protection hidden="1"/>
    </xf>
    <xf numFmtId="0" fontId="22" fillId="4" borderId="0" xfId="0" applyFont="1" applyFill="1" applyBorder="1" applyAlignment="1" applyProtection="1">
      <alignment horizontal="center"/>
      <protection hidden="1"/>
    </xf>
    <xf numFmtId="0" fontId="22" fillId="4" borderId="0" xfId="0" applyFont="1" applyFill="1" applyBorder="1" applyAlignment="1" applyProtection="1">
      <alignment horizontal="left"/>
      <protection hidden="1"/>
    </xf>
    <xf numFmtId="0" fontId="14"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textRotation="90" wrapText="1"/>
      <protection hidden="1"/>
    </xf>
    <xf numFmtId="0" fontId="14" fillId="2" borderId="21" xfId="0" applyFont="1" applyFill="1" applyBorder="1" applyAlignment="1" applyProtection="1">
      <alignment horizontal="center" vertical="center" wrapText="1"/>
      <protection hidden="1"/>
    </xf>
    <xf numFmtId="0" fontId="14" fillId="2" borderId="41" xfId="0" applyFont="1" applyFill="1" applyBorder="1" applyAlignment="1" applyProtection="1">
      <alignment horizontal="center" vertical="center" wrapText="1"/>
      <protection hidden="1"/>
    </xf>
    <xf numFmtId="0" fontId="14" fillId="2" borderId="65" xfId="0" applyFont="1" applyFill="1" applyBorder="1" applyAlignment="1" applyProtection="1">
      <alignment horizontal="center" vertical="center" wrapText="1"/>
      <protection hidden="1"/>
    </xf>
    <xf numFmtId="0" fontId="14" fillId="2" borderId="39" xfId="0" applyFont="1" applyFill="1" applyBorder="1" applyAlignment="1" applyProtection="1">
      <alignment horizontal="center" vertical="center" wrapText="1"/>
      <protection hidden="1"/>
    </xf>
    <xf numFmtId="0" fontId="14" fillId="2" borderId="20"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14"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protection hidden="1"/>
    </xf>
    <xf numFmtId="0" fontId="19" fillId="3" borderId="20" xfId="0" applyFont="1" applyFill="1" applyBorder="1" applyAlignment="1" applyProtection="1">
      <alignment horizontal="center" wrapText="1"/>
      <protection hidden="1"/>
    </xf>
    <xf numFmtId="0" fontId="11" fillId="2" borderId="23" xfId="0" applyFont="1" applyFill="1" applyBorder="1" applyAlignment="1" applyProtection="1">
      <alignment horizontal="center" vertical="center" wrapText="1"/>
      <protection hidden="1"/>
    </xf>
    <xf numFmtId="0" fontId="11" fillId="2" borderId="27"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wrapText="1"/>
      <protection hidden="1"/>
    </xf>
    <xf numFmtId="0" fontId="11" fillId="2" borderId="24" xfId="0" applyFont="1" applyFill="1" applyBorder="1" applyAlignment="1" applyProtection="1">
      <alignment horizontal="center" vertical="center" textRotation="90"/>
      <protection hidden="1"/>
    </xf>
    <xf numFmtId="0" fontId="11" fillId="2" borderId="9" xfId="0" applyFont="1" applyFill="1" applyBorder="1" applyAlignment="1" applyProtection="1">
      <alignment horizontal="center" vertical="center" textRotation="90"/>
      <protection hidden="1"/>
    </xf>
    <xf numFmtId="0" fontId="11" fillId="2" borderId="30" xfId="0" applyFont="1" applyFill="1" applyBorder="1" applyAlignment="1" applyProtection="1">
      <alignment horizontal="center" vertical="center" textRotation="90"/>
      <protection hidden="1"/>
    </xf>
    <xf numFmtId="0" fontId="11" fillId="2" borderId="49" xfId="0" applyFont="1" applyFill="1" applyBorder="1" applyAlignment="1" applyProtection="1">
      <alignment horizontal="center" vertical="center"/>
      <protection hidden="1"/>
    </xf>
    <xf numFmtId="0" fontId="11" fillId="2" borderId="19" xfId="0" applyFont="1" applyFill="1" applyBorder="1" applyAlignment="1" applyProtection="1">
      <alignment horizontal="center" vertical="center"/>
      <protection hidden="1"/>
    </xf>
    <xf numFmtId="0" fontId="11" fillId="2" borderId="35" xfId="0" applyFont="1" applyFill="1" applyBorder="1" applyAlignment="1" applyProtection="1">
      <alignment horizontal="center" vertical="center"/>
      <protection hidden="1"/>
    </xf>
    <xf numFmtId="0" fontId="11" fillId="2" borderId="42" xfId="0" applyFont="1" applyFill="1" applyBorder="1" applyAlignment="1" applyProtection="1">
      <alignment horizontal="center" vertical="center" textRotation="90"/>
      <protection hidden="1"/>
    </xf>
    <xf numFmtId="0" fontId="11" fillId="2" borderId="43" xfId="0" applyFont="1" applyFill="1" applyBorder="1" applyAlignment="1" applyProtection="1">
      <alignment horizontal="center" vertical="center" textRotation="90"/>
      <protection hidden="1"/>
    </xf>
    <xf numFmtId="0" fontId="11" fillId="2" borderId="38" xfId="0" applyFont="1" applyFill="1" applyBorder="1" applyAlignment="1" applyProtection="1">
      <alignment horizontal="center" vertical="center" textRotation="90"/>
      <protection hidden="1"/>
    </xf>
    <xf numFmtId="0" fontId="9" fillId="3" borderId="0" xfId="0" applyFont="1" applyFill="1" applyBorder="1" applyAlignment="1" applyProtection="1">
      <alignment horizontal="center" vertical="center" wrapText="1"/>
      <protection hidden="1"/>
    </xf>
    <xf numFmtId="0" fontId="14" fillId="3" borderId="19" xfId="0" applyFont="1" applyFill="1" applyBorder="1" applyAlignment="1" applyProtection="1">
      <alignment horizontal="center" vertical="center" wrapText="1"/>
      <protection hidden="1"/>
    </xf>
    <xf numFmtId="0" fontId="14" fillId="3" borderId="7" xfId="0" applyFont="1" applyFill="1" applyBorder="1" applyAlignment="1" applyProtection="1">
      <alignment horizontal="center" vertical="center" wrapText="1"/>
      <protection hidden="1"/>
    </xf>
    <xf numFmtId="0" fontId="14" fillId="3" borderId="8" xfId="0" applyFont="1" applyFill="1" applyBorder="1" applyAlignment="1" applyProtection="1">
      <alignment horizontal="center" vertical="center" wrapText="1"/>
      <protection hidden="1"/>
    </xf>
    <xf numFmtId="164" fontId="11" fillId="3" borderId="20" xfId="0" applyNumberFormat="1" applyFont="1" applyFill="1" applyBorder="1" applyAlignment="1" applyProtection="1">
      <alignment horizontal="center" wrapText="1"/>
      <protection locked="0" hidden="1"/>
    </xf>
    <xf numFmtId="0" fontId="11" fillId="20" borderId="24" xfId="0" applyFont="1" applyFill="1" applyBorder="1" applyAlignment="1" applyProtection="1">
      <alignment horizontal="center" vertical="center" wrapText="1"/>
      <protection hidden="1"/>
    </xf>
    <xf numFmtId="0" fontId="11" fillId="20" borderId="9" xfId="0" applyFont="1" applyFill="1" applyBorder="1" applyAlignment="1" applyProtection="1">
      <alignment horizontal="center" vertical="center" wrapText="1"/>
      <protection hidden="1"/>
    </xf>
    <xf numFmtId="0" fontId="11" fillId="20" borderId="30" xfId="0" applyFont="1" applyFill="1" applyBorder="1" applyAlignment="1" applyProtection="1">
      <alignment horizontal="center" vertical="center" wrapText="1"/>
      <protection hidden="1"/>
    </xf>
    <xf numFmtId="0" fontId="11" fillId="18" borderId="26" xfId="0" applyFont="1" applyFill="1" applyBorder="1" applyAlignment="1" applyProtection="1">
      <alignment horizontal="center" vertical="center" wrapText="1"/>
      <protection hidden="1"/>
    </xf>
    <xf numFmtId="0" fontId="11" fillId="18" borderId="28" xfId="0" applyFont="1" applyFill="1" applyBorder="1" applyAlignment="1" applyProtection="1">
      <alignment horizontal="center" vertical="center" wrapText="1"/>
      <protection hidden="1"/>
    </xf>
    <xf numFmtId="0" fontId="11" fillId="18" borderId="31" xfId="0" applyFont="1" applyFill="1" applyBorder="1" applyAlignment="1" applyProtection="1">
      <alignment horizontal="center" vertical="center" wrapText="1"/>
      <protection hidden="1"/>
    </xf>
    <xf numFmtId="0" fontId="11" fillId="5" borderId="23" xfId="0" applyFont="1" applyFill="1" applyBorder="1" applyAlignment="1" applyProtection="1">
      <alignment horizontal="center" vertical="center" textRotation="90" wrapText="1"/>
      <protection hidden="1"/>
    </xf>
    <xf numFmtId="0" fontId="11" fillId="5" borderId="27" xfId="0" applyFont="1" applyFill="1" applyBorder="1" applyAlignment="1" applyProtection="1">
      <alignment horizontal="center" vertical="center" textRotation="90" wrapText="1"/>
      <protection hidden="1"/>
    </xf>
    <xf numFmtId="0" fontId="11" fillId="5" borderId="29" xfId="0" applyFont="1" applyFill="1" applyBorder="1" applyAlignment="1" applyProtection="1">
      <alignment horizontal="center" vertical="center" textRotation="90" wrapText="1"/>
      <protection hidden="1"/>
    </xf>
    <xf numFmtId="0" fontId="11" fillId="5" borderId="24" xfId="0" applyFont="1" applyFill="1" applyBorder="1" applyAlignment="1" applyProtection="1">
      <alignment horizontal="center" vertical="center" textRotation="90" wrapText="1"/>
      <protection hidden="1"/>
    </xf>
    <xf numFmtId="0" fontId="11" fillId="5" borderId="9" xfId="0" applyFont="1" applyFill="1" applyBorder="1" applyAlignment="1" applyProtection="1">
      <alignment horizontal="center" vertical="center" textRotation="90" wrapText="1"/>
      <protection hidden="1"/>
    </xf>
    <xf numFmtId="0" fontId="11" fillId="5" borderId="30" xfId="0" applyFont="1" applyFill="1" applyBorder="1" applyAlignment="1" applyProtection="1">
      <alignment horizontal="center" vertical="center" textRotation="90" wrapText="1"/>
      <protection hidden="1"/>
    </xf>
    <xf numFmtId="0" fontId="9" fillId="3" borderId="16" xfId="0" applyFont="1" applyFill="1" applyBorder="1" applyAlignment="1" applyProtection="1">
      <alignment horizontal="center" vertical="center" wrapText="1"/>
      <protection hidden="1"/>
    </xf>
    <xf numFmtId="0" fontId="9" fillId="3" borderId="15"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right" wrapText="1"/>
      <protection hidden="1"/>
    </xf>
    <xf numFmtId="0" fontId="11" fillId="2" borderId="53" xfId="0" applyFont="1" applyFill="1" applyBorder="1" applyAlignment="1" applyProtection="1">
      <alignment horizontal="center" vertical="center" wrapText="1"/>
      <protection hidden="1"/>
    </xf>
    <xf numFmtId="0" fontId="11" fillId="2" borderId="54" xfId="0" applyFont="1" applyFill="1" applyBorder="1" applyAlignment="1" applyProtection="1">
      <alignment horizontal="center" vertical="center" wrapText="1"/>
      <protection hidden="1"/>
    </xf>
    <xf numFmtId="0" fontId="11" fillId="2" borderId="55" xfId="0" applyFont="1" applyFill="1" applyBorder="1" applyAlignment="1" applyProtection="1">
      <alignment horizontal="center" vertical="center" wrapText="1"/>
      <protection hidden="1"/>
    </xf>
    <xf numFmtId="0" fontId="14" fillId="2" borderId="63" xfId="0" applyFont="1" applyFill="1" applyBorder="1" applyAlignment="1" applyProtection="1">
      <alignment horizontal="center" vertical="center" wrapText="1"/>
      <protection hidden="1"/>
    </xf>
    <xf numFmtId="0" fontId="14" fillId="2" borderId="68" xfId="0" applyFont="1" applyFill="1" applyBorder="1" applyAlignment="1" applyProtection="1">
      <alignment horizontal="center" vertical="center" wrapText="1"/>
      <protection hidden="1"/>
    </xf>
    <xf numFmtId="0" fontId="49" fillId="0" borderId="0" xfId="0" applyFont="1" applyAlignment="1">
      <alignment horizontal="center" vertical="center"/>
    </xf>
    <xf numFmtId="0" fontId="49" fillId="2" borderId="10"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49" fillId="2" borderId="19" xfId="0" applyFont="1" applyFill="1" applyBorder="1" applyAlignment="1">
      <alignment horizontal="center" vertical="center" wrapText="1"/>
    </xf>
    <xf numFmtId="0" fontId="49" fillId="2" borderId="8" xfId="0" applyFont="1" applyFill="1" applyBorder="1" applyAlignment="1">
      <alignment horizontal="center" vertical="center" wrapText="1"/>
    </xf>
    <xf numFmtId="0" fontId="48" fillId="2" borderId="13" xfId="0" applyFont="1" applyFill="1" applyBorder="1" applyAlignment="1">
      <alignment horizontal="center" vertical="center"/>
    </xf>
    <xf numFmtId="0" fontId="48" fillId="2" borderId="14" xfId="0" applyFont="1" applyFill="1" applyBorder="1" applyAlignment="1">
      <alignment horizontal="center" vertical="center"/>
    </xf>
    <xf numFmtId="0" fontId="48" fillId="2" borderId="15" xfId="0" applyFont="1" applyFill="1" applyBorder="1" applyAlignment="1">
      <alignment horizontal="center" vertical="center"/>
    </xf>
    <xf numFmtId="0" fontId="48" fillId="2" borderId="16" xfId="0" applyFont="1" applyFill="1" applyBorder="1" applyAlignment="1">
      <alignment horizontal="center" vertical="center"/>
    </xf>
    <xf numFmtId="0" fontId="48" fillId="2" borderId="17" xfId="0" applyFont="1" applyFill="1" applyBorder="1" applyAlignment="1">
      <alignment horizontal="center" vertical="center"/>
    </xf>
    <xf numFmtId="0" fontId="48" fillId="2" borderId="18" xfId="0" applyFont="1" applyFill="1" applyBorder="1" applyAlignment="1">
      <alignment horizontal="center" vertical="center"/>
    </xf>
    <xf numFmtId="0" fontId="54" fillId="0" borderId="6"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1" fillId="0" borderId="0" xfId="2" applyFont="1" applyAlignment="1">
      <alignment horizontal="center" wrapText="1"/>
    </xf>
    <xf numFmtId="0" fontId="33" fillId="0" borderId="0" xfId="2" applyFont="1" applyBorder="1" applyAlignment="1">
      <alignment horizontal="left" vertical="center" wrapText="1"/>
    </xf>
    <xf numFmtId="0" fontId="34" fillId="0" borderId="0" xfId="2" applyFont="1" applyBorder="1" applyAlignment="1">
      <alignment horizontal="right" vertical="center" wrapText="1"/>
    </xf>
    <xf numFmtId="0" fontId="28" fillId="2" borderId="9"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9" fontId="29" fillId="0" borderId="10" xfId="1" applyFont="1" applyBorder="1" applyAlignment="1">
      <alignment horizontal="center" vertical="center" wrapText="1"/>
    </xf>
    <xf numFmtId="9" fontId="29" fillId="0" borderId="12" xfId="1" applyFont="1" applyBorder="1" applyAlignment="1">
      <alignment horizontal="center" vertical="center" wrapText="1"/>
    </xf>
    <xf numFmtId="0" fontId="29" fillId="19" borderId="10" xfId="0" applyFont="1" applyFill="1" applyBorder="1" applyAlignment="1">
      <alignment horizontal="center" vertical="center" wrapText="1"/>
    </xf>
    <xf numFmtId="0" fontId="29" fillId="19" borderId="12" xfId="0" applyFont="1" applyFill="1" applyBorder="1" applyAlignment="1">
      <alignment horizontal="center" vertical="center" wrapText="1"/>
    </xf>
    <xf numFmtId="49" fontId="29" fillId="0" borderId="10"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0" fontId="29" fillId="0" borderId="10" xfId="0" applyFont="1" applyBorder="1" applyAlignment="1">
      <alignment horizontal="left" vertical="center" wrapText="1"/>
    </xf>
    <xf numFmtId="0" fontId="29" fillId="0" borderId="12" xfId="0" applyFont="1" applyBorder="1" applyAlignment="1">
      <alignment horizontal="left" vertical="center" wrapText="1"/>
    </xf>
    <xf numFmtId="0" fontId="30" fillId="2" borderId="19" xfId="2" applyFont="1" applyFill="1" applyBorder="1" applyAlignment="1">
      <alignment horizontal="center" vertical="center" wrapText="1"/>
    </xf>
    <xf numFmtId="0" fontId="30" fillId="2" borderId="8" xfId="2" applyFont="1" applyFill="1" applyBorder="1" applyAlignment="1">
      <alignment horizontal="center" vertical="center" wrapText="1"/>
    </xf>
    <xf numFmtId="0" fontId="30" fillId="2" borderId="9" xfId="2" applyFont="1" applyFill="1" applyBorder="1" applyAlignment="1">
      <alignment horizontal="center" vertical="center" wrapText="1"/>
    </xf>
    <xf numFmtId="49" fontId="28" fillId="2" borderId="10" xfId="0" applyNumberFormat="1" applyFont="1" applyFill="1" applyBorder="1" applyAlignment="1">
      <alignment horizontal="center" vertical="center" wrapText="1"/>
    </xf>
    <xf numFmtId="49" fontId="28" fillId="2" borderId="12" xfId="0" applyNumberFormat="1" applyFont="1" applyFill="1" applyBorder="1" applyAlignment="1">
      <alignment horizontal="center" vertical="center" wrapText="1"/>
    </xf>
    <xf numFmtId="49" fontId="28" fillId="2" borderId="11" xfId="0" applyNumberFormat="1"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9" fontId="56" fillId="0" borderId="0" xfId="0" applyNumberFormat="1" applyFont="1" applyBorder="1" applyAlignment="1">
      <alignment horizontal="center" vertical="center"/>
    </xf>
    <xf numFmtId="9" fontId="56" fillId="0" borderId="15" xfId="0" applyNumberFormat="1" applyFont="1" applyBorder="1" applyAlignment="1">
      <alignment horizontal="center" vertical="center"/>
    </xf>
    <xf numFmtId="49" fontId="29" fillId="0" borderId="13" xfId="0" applyNumberFormat="1" applyFont="1" applyBorder="1" applyAlignment="1">
      <alignment horizontal="left" vertical="center" wrapText="1"/>
    </xf>
    <xf numFmtId="49" fontId="29" fillId="0" borderId="17" xfId="0" applyNumberFormat="1" applyFont="1" applyBorder="1" applyAlignment="1">
      <alignment horizontal="left" vertical="center" wrapText="1"/>
    </xf>
    <xf numFmtId="0" fontId="31" fillId="0" borderId="0" xfId="2" applyFont="1" applyAlignment="1">
      <alignment horizontal="center" vertical="center" wrapText="1"/>
    </xf>
    <xf numFmtId="0" fontId="29" fillId="2" borderId="19"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4" fillId="0" borderId="0" xfId="0" applyFont="1" applyAlignment="1">
      <alignment horizontal="right" wrapText="1"/>
    </xf>
    <xf numFmtId="0" fontId="43" fillId="0" borderId="0" xfId="0" applyFont="1" applyAlignment="1">
      <alignment horizontal="left" vertical="center" wrapText="1"/>
    </xf>
    <xf numFmtId="0" fontId="29" fillId="0" borderId="1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xf>
    <xf numFmtId="0" fontId="28" fillId="2" borderId="11" xfId="0" applyFont="1" applyFill="1" applyBorder="1" applyAlignment="1">
      <alignment horizontal="center" vertical="center" wrapText="1"/>
    </xf>
    <xf numFmtId="0" fontId="0" fillId="0" borderId="0" xfId="0" applyAlignment="1">
      <alignment horizontal="center"/>
    </xf>
  </cellXfs>
  <cellStyles count="10">
    <cellStyle name="Обычный" xfId="0" builtinId="0"/>
    <cellStyle name="Обычный 2" xfId="2"/>
    <cellStyle name="Обычный 3" xfId="7"/>
    <cellStyle name="Плохой" xfId="5" builtinId="27"/>
    <cellStyle name="Процентный" xfId="1" builtinId="5"/>
    <cellStyle name="Процентный 2" xfId="3"/>
    <cellStyle name="Процентный 3" xfId="4"/>
    <cellStyle name="Процентный 4" xfId="6"/>
    <cellStyle name="Процентный 5" xfId="8"/>
    <cellStyle name="Процентный 6" xfId="9"/>
  </cellStyles>
  <dxfs count="46">
    <dxf>
      <font>
        <color theme="0"/>
      </font>
    </dxf>
    <dxf>
      <font>
        <color theme="0"/>
      </font>
    </dxf>
    <dxf>
      <font>
        <color theme="0"/>
      </font>
    </dxf>
    <dxf>
      <font>
        <color theme="0"/>
      </font>
    </dxf>
    <dxf>
      <font>
        <color rgb="FF00B050"/>
      </font>
      <fill>
        <patternFill>
          <bgColor rgb="FF00B05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C00000"/>
      </font>
      <fill>
        <patternFill>
          <bgColor rgb="FFC00000"/>
        </patternFill>
      </fill>
    </dxf>
    <dxf>
      <font>
        <color rgb="FF92D050"/>
      </font>
      <fill>
        <patternFill>
          <bgColor rgb="FF92D050"/>
        </patternFill>
      </fill>
    </dxf>
    <dxf>
      <font>
        <color theme="0"/>
      </font>
    </dxf>
    <dxf>
      <font>
        <color theme="0"/>
      </font>
    </dxf>
    <dxf>
      <fill>
        <patternFill>
          <bgColor indexed="10"/>
        </patternFill>
      </fill>
    </dxf>
    <dxf>
      <fill>
        <patternFill>
          <bgColor indexed="10"/>
        </patternFill>
      </fill>
    </dxf>
    <dxf>
      <font>
        <color theme="0"/>
      </font>
    </dxf>
    <dxf>
      <fill>
        <patternFill>
          <bgColor indexed="1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Рабочий!$A$13:$A$17</c:f>
              <c:strCache>
                <c:ptCount val="4"/>
                <c:pt idx="0">
                  <c:v>Низкий</c:v>
                </c:pt>
                <c:pt idx="1">
                  <c:v>Пониженный</c:v>
                </c:pt>
                <c:pt idx="2">
                  <c:v>Базовый</c:v>
                </c:pt>
                <c:pt idx="3">
                  <c:v>Повышенный</c:v>
                </c:pt>
              </c:strCache>
            </c:strRef>
          </c:cat>
          <c:val>
            <c:numRef>
              <c:f>(Результаты_итог!$D$8,Результаты_итог!$F$8,Результаты_итог!$H$8,Результаты_итог!$J$8,Результаты_итог!$L$8)</c:f>
              <c:numCache>
                <c:formatCode>0%</c:formatCode>
                <c:ptCount val="4"/>
                <c:pt idx="0">
                  <c:v>0</c:v>
                </c:pt>
                <c:pt idx="1">
                  <c:v>0</c:v>
                </c:pt>
                <c:pt idx="2">
                  <c:v>0</c:v>
                </c:pt>
                <c:pt idx="3">
                  <c:v>0</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33" l="0.70000000000000029" r="0.70000000000000029" t="0.75000000000000033" header="0.30000000000000016" footer="0.30000000000000016"/>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a:t>
            </a:r>
            <a:r>
              <a:rPr lang="ru-RU" sz="1400" baseline="0">
                <a:latin typeface="Times New Roman" panose="02020603050405020304" pitchFamily="18" charset="0"/>
                <a:cs typeface="Times New Roman" panose="02020603050405020304" pitchFamily="18" charset="0"/>
              </a:rPr>
              <a:t>контрольной работы по комплексной работе</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7.7275787431500154E-2"/>
          <c:y val="0.15224806201550398"/>
          <c:w val="0.90499362443418863"/>
          <c:h val="0.64006445705914705"/>
        </c:manualLayout>
      </c:layout>
      <c:barChart>
        <c:barDir val="col"/>
        <c:grouping val="clustered"/>
        <c:ser>
          <c:idx val="0"/>
          <c:order val="0"/>
          <c:tx>
            <c:strRef>
              <c:f>'Общий свод'!$C$4:$C$5</c:f>
              <c:strCache>
                <c:ptCount val="1"/>
                <c:pt idx="0">
                  <c:v>Код ОО</c:v>
                </c:pt>
              </c:strCache>
            </c:strRef>
          </c:tx>
          <c:spPr>
            <a:ln w="28575">
              <a:noFill/>
            </a:ln>
          </c:spPr>
          <c:dLbls>
            <c:dLbl>
              <c:idx val="0"/>
              <c:layout>
                <c:manualLayout>
                  <c:x val="-4.9908322155840991E-2"/>
                  <c:y val="0"/>
                </c:manualLayout>
              </c:layout>
              <c:showVal val="1"/>
            </c:dLbl>
            <c:dLbl>
              <c:idx val="1"/>
              <c:layout>
                <c:manualLayout>
                  <c:x val="0"/>
                  <c:y val="-2.4806195493817875E-2"/>
                </c:manualLayout>
              </c:layout>
              <c:showVal val="1"/>
            </c:dLbl>
            <c:txPr>
              <a:bodyPr/>
              <a:lstStyle/>
              <a:p>
                <a:pPr>
                  <a:defRPr>
                    <a:latin typeface="Times New Roman" panose="02020603050405020304" pitchFamily="18" charset="0"/>
                    <a:cs typeface="Times New Roman" panose="02020603050405020304" pitchFamily="18" charset="0"/>
                  </a:defRPr>
                </a:pPr>
                <a:endParaRPr lang="ru-RU"/>
              </a:p>
            </c:txPr>
            <c:showVal val="1"/>
          </c:dLbls>
          <c:cat>
            <c:numRef>
              <c:f>[0]!Код</c:f>
              <c:numCache>
                <c:formatCode>General</c:formatCode>
                <c:ptCount val="1"/>
                <c:pt idx="0">
                  <c:v>401</c:v>
                </c:pt>
              </c:numCache>
            </c:numRef>
          </c:cat>
          <c:val>
            <c:numRef>
              <c:f>[0]!успешность</c:f>
              <c:numCache>
                <c:formatCode>0.0%</c:formatCode>
                <c:ptCount val="1"/>
                <c:pt idx="0">
                  <c:v>0</c:v>
                </c:pt>
              </c:numCache>
            </c:numRef>
          </c:val>
        </c:ser>
        <c:axId val="97146368"/>
        <c:axId val="97147904"/>
      </c:barChart>
      <c:lineChart>
        <c:grouping val="standard"/>
        <c:ser>
          <c:idx val="1"/>
          <c:order val="1"/>
          <c:tx>
            <c:strRef>
              <c:f>'Общий свод'!$L$4</c:f>
              <c:strCache>
                <c:ptCount val="1"/>
                <c:pt idx="0">
                  <c:v>Средняя успешность</c:v>
                </c:pt>
              </c:strCache>
            </c:strRef>
          </c:tx>
          <c:marker>
            <c:symbol val="none"/>
          </c:marker>
          <c:cat>
            <c:strRef>
              <c:f>Диаграмма_рез!$D$3:$D$42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[0]!ср_усп</c:f>
              <c:numCache>
                <c:formatCode>0.0%</c:formatCode>
                <c:ptCount val="1"/>
                <c:pt idx="0">
                  <c:v>0</c:v>
                </c:pt>
              </c:numCache>
            </c:numRef>
          </c:val>
        </c:ser>
        <c:marker val="1"/>
        <c:axId val="97146368"/>
        <c:axId val="97147904"/>
      </c:lineChart>
      <c:catAx>
        <c:axId val="97146368"/>
        <c:scaling>
          <c:orientation val="minMax"/>
        </c:scaling>
        <c:axPos val="b"/>
        <c:majorGridlines/>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7147904"/>
        <c:crosses val="autoZero"/>
        <c:auto val="1"/>
        <c:lblAlgn val="ctr"/>
        <c:lblOffset val="100"/>
      </c:catAx>
      <c:valAx>
        <c:axId val="97147904"/>
        <c:scaling>
          <c:orientation val="minMax"/>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7146368"/>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Комплексная работа. Распределение участников по уровням достижений</a:t>
            </a:r>
          </a:p>
        </c:rich>
      </c:tx>
    </c:title>
    <c:plotArea>
      <c:layout>
        <c:manualLayout>
          <c:layoutTarget val="inner"/>
          <c:xMode val="edge"/>
          <c:yMode val="edge"/>
          <c:x val="3.5885561570445146E-2"/>
          <c:y val="0.13200915234928698"/>
          <c:w val="0.82865010026818486"/>
          <c:h val="0.780649149625528"/>
        </c:manualLayout>
      </c:layout>
      <c:barChart>
        <c:barDir val="bar"/>
        <c:grouping val="stacked"/>
        <c:ser>
          <c:idx val="1"/>
          <c:order val="0"/>
          <c:tx>
            <c:strRef>
              <c:f>Диаграмма_распределение!$E$3</c:f>
              <c:strCache>
                <c:ptCount val="1"/>
                <c:pt idx="0">
                  <c:v>Пониженный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[0]!низкий</c:f>
              <c:numCache>
                <c:formatCode>0</c:formatCode>
                <c:ptCount val="1"/>
                <c:pt idx="0">
                  <c:v>0</c:v>
                </c:pt>
              </c:numCache>
            </c:numRef>
          </c:val>
        </c:ser>
        <c:ser>
          <c:idx val="0"/>
          <c:order val="1"/>
          <c:tx>
            <c:strRef>
              <c:f>Диаграмма_распределение!$C$3</c:f>
              <c:strCache>
                <c:ptCount val="1"/>
                <c:pt idx="0">
                  <c:v>Низкий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[0]!пониженный</c:f>
              <c:numCache>
                <c:formatCode>0</c:formatCode>
                <c:ptCount val="1"/>
                <c:pt idx="0">
                  <c:v>0</c:v>
                </c:pt>
              </c:numCache>
            </c:numRef>
          </c:val>
        </c:ser>
        <c:ser>
          <c:idx val="2"/>
          <c:order val="2"/>
          <c:tx>
            <c:strRef>
              <c:f>Диаграмма_распределение!$G$3</c:f>
              <c:strCache>
                <c:ptCount val="1"/>
                <c:pt idx="0">
                  <c:v>Базовый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[0]!базовый</c:f>
              <c:numCache>
                <c:formatCode>0</c:formatCode>
                <c:ptCount val="1"/>
                <c:pt idx="0">
                  <c:v>0</c:v>
                </c:pt>
              </c:numCache>
            </c:numRef>
          </c:val>
        </c:ser>
        <c:ser>
          <c:idx val="3"/>
          <c:order val="3"/>
          <c:tx>
            <c:strRef>
              <c:f>Диаграмма_распределение!$I$3</c:f>
              <c:strCache>
                <c:ptCount val="1"/>
                <c:pt idx="0">
                  <c:v>Повышенный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401</c:v>
                </c:pt>
              </c:numCache>
            </c:numRef>
          </c:cat>
          <c:val>
            <c:numRef>
              <c:f>[0]!повышенный</c:f>
              <c:numCache>
                <c:formatCode>0</c:formatCode>
                <c:ptCount val="1"/>
                <c:pt idx="0">
                  <c:v>0</c:v>
                </c:pt>
              </c:numCache>
            </c:numRef>
          </c:val>
        </c:ser>
        <c:dLbls>
          <c:showVal val="1"/>
        </c:dLbls>
        <c:overlap val="100"/>
        <c:axId val="97344512"/>
        <c:axId val="97370880"/>
      </c:barChart>
      <c:catAx>
        <c:axId val="97344512"/>
        <c:scaling>
          <c:orientation val="minMax"/>
        </c:scaling>
        <c:axPos val="l"/>
        <c:numFmt formatCode="General" sourceLinked="1"/>
        <c:tickLblPos val="low"/>
        <c:txPr>
          <a:bodyPr/>
          <a:lstStyle/>
          <a:p>
            <a:pPr>
              <a:defRPr>
                <a:latin typeface="Times New Roman" panose="02020603050405020304" pitchFamily="18" charset="0"/>
                <a:cs typeface="Times New Roman" panose="02020603050405020304" pitchFamily="18" charset="0"/>
              </a:defRPr>
            </a:pPr>
            <a:endParaRPr lang="ru-RU"/>
          </a:p>
        </c:txPr>
        <c:crossAx val="97370880"/>
        <c:crosses val="autoZero"/>
        <c:auto val="1"/>
        <c:lblAlgn val="ctr"/>
        <c:lblOffset val="100"/>
      </c:catAx>
      <c:valAx>
        <c:axId val="97370880"/>
        <c:scaling>
          <c:orientation val="minMax"/>
          <c:max val="100"/>
          <c:min val="-100"/>
        </c:scaling>
        <c:axPos val="b"/>
        <c:majorGridlines/>
        <c:numFmt formatCode="#,##0;#,##0" sourceLinked="0"/>
        <c:tickLblPos val="nextTo"/>
        <c:txPr>
          <a:bodyPr/>
          <a:lstStyle/>
          <a:p>
            <a:pPr>
              <a:defRPr>
                <a:latin typeface="Times New Roman" panose="02020603050405020304" pitchFamily="18" charset="0"/>
                <a:cs typeface="Times New Roman" panose="02020603050405020304" pitchFamily="18" charset="0"/>
              </a:defRPr>
            </a:pPr>
            <a:endParaRPr lang="ru-RU"/>
          </a:p>
        </c:txPr>
        <c:crossAx val="97344512"/>
        <c:crosses val="autoZero"/>
        <c:crossBetween val="between"/>
      </c:valAx>
    </c:plotArea>
    <c:legend>
      <c:legendPos val="r"/>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manualLayout>
          <c:layoutTarget val="inner"/>
          <c:xMode val="edge"/>
          <c:yMode val="edge"/>
          <c:x val="8.1856060228183522E-2"/>
          <c:y val="0.19026535106246731"/>
          <c:w val="0.83628787954363315"/>
          <c:h val="0.68479869402527493"/>
        </c:manualLayout>
      </c:layout>
      <c:pie3DChart>
        <c:varyColors val="1"/>
        <c:ser>
          <c:idx val="0"/>
          <c:order val="0"/>
          <c:explosion val="25"/>
          <c:dLbls>
            <c:txPr>
              <a:bodyPr/>
              <a:lstStyle/>
              <a:p>
                <a:pPr>
                  <a:defRPr sz="1050">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Рабочий!$A$13:$A$16</c:f>
              <c:strCache>
                <c:ptCount val="4"/>
                <c:pt idx="0">
                  <c:v>Низкий</c:v>
                </c:pt>
                <c:pt idx="1">
                  <c:v>Пониженный</c:v>
                </c:pt>
                <c:pt idx="2">
                  <c:v>Базовый</c:v>
                </c:pt>
                <c:pt idx="3">
                  <c:v>Повышенный</c:v>
                </c:pt>
              </c:strCache>
            </c:strRef>
          </c:cat>
          <c:val>
            <c:numRef>
              <c:f>(Результаты!$D$8,Результаты!$F$8,Результаты!$H$8,Результаты!$J$8)</c:f>
              <c:numCache>
                <c:formatCode>0%</c:formatCode>
                <c:ptCount val="4"/>
                <c:pt idx="0">
                  <c:v>0</c:v>
                </c:pt>
                <c:pt idx="1">
                  <c:v>0</c:v>
                </c:pt>
                <c:pt idx="2">
                  <c:v>0</c:v>
                </c:pt>
                <c:pt idx="3">
                  <c:v>0</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33" l="0.70000000000000029" r="0.70000000000000029" t="0.75000000000000033" header="0.30000000000000016" footer="0.30000000000000016"/>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b="1" i="0" baseline="0">
                <a:effectLst/>
              </a:rPr>
              <a:t>Результаты выполнения КОМПЛЕКСНОЙ РАБОТЫ</a:t>
            </a:r>
            <a:endParaRPr lang="ru-RU" sz="1400">
              <a:effectLst/>
            </a:endParaRPr>
          </a:p>
          <a:p>
            <a:pPr>
              <a:defRPr sz="1400">
                <a:latin typeface="Times New Roman" panose="02020603050405020304" pitchFamily="18" charset="0"/>
                <a:cs typeface="Times New Roman" panose="02020603050405020304" pitchFamily="18" charset="0"/>
              </a:defRPr>
            </a:pPr>
            <a:r>
              <a:rPr lang="ru-RU" sz="1400" b="1" i="0" baseline="0">
                <a:effectLst/>
              </a:rPr>
              <a:t>(успешность сформированности умений работать с текстом)</a:t>
            </a:r>
            <a:endParaRPr lang="ru-RU" sz="1400">
              <a:effectLst/>
            </a:endParaRPr>
          </a:p>
        </c:rich>
      </c:tx>
    </c:title>
    <c:plotArea>
      <c:layout>
        <c:manualLayout>
          <c:layoutTarget val="inner"/>
          <c:xMode val="edge"/>
          <c:yMode val="edge"/>
          <c:x val="7.7275787431500154E-2"/>
          <c:y val="0.19905660562803018"/>
          <c:w val="0.90499362443418863"/>
          <c:h val="0.59325583841060381"/>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Диаграмма_рез!$D$3:$D$42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Диаграмма_рез!$C$3:$C$42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98751616"/>
        <c:axId val="98753536"/>
      </c:scatterChart>
      <c:scatterChart>
        <c:scatterStyle val="smoothMarker"/>
        <c:ser>
          <c:idx val="1"/>
          <c:order val="1"/>
          <c:tx>
            <c:strRef>
              <c:f>Диаграмма_рез!$B$2</c:f>
              <c:strCache>
                <c:ptCount val="1"/>
                <c:pt idx="0">
                  <c:v>Среднее за работу</c:v>
                </c:pt>
              </c:strCache>
            </c:strRef>
          </c:tx>
          <c:marker>
            <c:symbol val="none"/>
          </c:marker>
          <c:xVal>
            <c:strRef>
              <c:f>Диаграмма_рез!$D$3:$D$42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Диаграмма_рез!$B$3:$B$42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#N/A</c:v>
                </c:pt>
                <c:pt idx="31">
                  <c:v>#N/A</c:v>
                </c:pt>
                <c:pt idx="32">
                  <c:v>#N/A</c:v>
                </c:pt>
                <c:pt idx="33">
                  <c:v>#N/A</c:v>
                </c:pt>
                <c:pt idx="34">
                  <c:v>#N/A</c:v>
                </c:pt>
                <c:pt idx="35">
                  <c:v>#N/A</c:v>
                </c:pt>
                <c:pt idx="36">
                  <c:v>#N/A</c:v>
                </c:pt>
                <c:pt idx="37">
                  <c:v>#N/A</c:v>
                </c:pt>
                <c:pt idx="38">
                  <c:v>#N/A</c:v>
                </c:pt>
                <c:pt idx="39">
                  <c:v>#N/A</c:v>
                </c:pt>
              </c:numCache>
            </c:numRef>
          </c:yVal>
          <c:smooth val="1"/>
        </c:ser>
        <c:axId val="98751616"/>
        <c:axId val="98753536"/>
      </c:scatterChart>
      <c:valAx>
        <c:axId val="98751616"/>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753536"/>
        <c:crosses val="autoZero"/>
        <c:crossBetween val="midCat"/>
        <c:majorUnit val="1"/>
      </c:valAx>
      <c:valAx>
        <c:axId val="9875353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751616"/>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latin typeface="Times New Roman" panose="02020603050405020304" pitchFamily="18" charset="0"/>
                <a:cs typeface="Times New Roman" panose="02020603050405020304" pitchFamily="18" charset="0"/>
              </a:defRPr>
            </a:pPr>
            <a:r>
              <a:rPr lang="ru-RU" sz="1400" b="1" i="0" baseline="0">
                <a:effectLst/>
                <a:latin typeface="Times New Roman" panose="02020603050405020304" pitchFamily="18" charset="0"/>
                <a:cs typeface="Times New Roman" panose="02020603050405020304" pitchFamily="18" charset="0"/>
              </a:rPr>
              <a:t>Успешность сформированности умений работать с текстом </a:t>
            </a:r>
            <a:endParaRPr lang="ru-RU" sz="1400">
              <a:effectLst/>
              <a:latin typeface="Times New Roman" panose="02020603050405020304" pitchFamily="18" charset="0"/>
              <a:cs typeface="Times New Roman" panose="02020603050405020304" pitchFamily="18" charset="0"/>
            </a:endParaRPr>
          </a:p>
          <a:p>
            <a:pPr>
              <a:defRPr>
                <a:latin typeface="Times New Roman" panose="02020603050405020304" pitchFamily="18" charset="0"/>
                <a:cs typeface="Times New Roman" panose="02020603050405020304" pitchFamily="18" charset="0"/>
              </a:defRPr>
            </a:pPr>
            <a:r>
              <a:rPr lang="ru-RU" sz="1400" b="1" i="0" baseline="0">
                <a:effectLst/>
                <a:latin typeface="Times New Roman" panose="02020603050405020304" pitchFamily="18" charset="0"/>
                <a:cs typeface="Times New Roman" panose="02020603050405020304" pitchFamily="18" charset="0"/>
              </a:rPr>
              <a:t>(по группам умений)</a:t>
            </a:r>
          </a:p>
        </c:rich>
      </c:tx>
    </c:title>
    <c:plotArea>
      <c:layout>
        <c:manualLayout>
          <c:layoutTarget val="inner"/>
          <c:xMode val="edge"/>
          <c:yMode val="edge"/>
          <c:x val="7.7701092448189776E-2"/>
          <c:y val="0.12829345238095241"/>
          <c:w val="0.92068470254777512"/>
          <c:h val="0.6992460317460315"/>
        </c:manualLayout>
      </c:layout>
      <c:barChart>
        <c:barDir val="col"/>
        <c:grouping val="percentStacked"/>
        <c:ser>
          <c:idx val="2"/>
          <c:order val="0"/>
          <c:tx>
            <c:strRef>
              <c:f>Диаграмма_умения!$B$2</c:f>
              <c:strCache>
                <c:ptCount val="1"/>
                <c:pt idx="0">
                  <c:v>1-я группа</c:v>
                </c:pt>
              </c:strCache>
            </c:strRef>
          </c:tx>
          <c:dPt>
            <c:idx val="0"/>
            <c:spPr>
              <a:solidFill>
                <a:schemeClr val="accent3"/>
              </a:solidFill>
            </c:spPr>
          </c:dPt>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[0]!гр1</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1"/>
          <c:tx>
            <c:strRef>
              <c:f>Диаграмма_умения!$B$2</c:f>
              <c:strCache>
                <c:ptCount val="1"/>
                <c:pt idx="0">
                  <c:v>1-я группа</c:v>
                </c:pt>
              </c:strCache>
            </c:strRef>
          </c:tx>
          <c:spPr>
            <a:solidFill>
              <a:schemeClr val="accent3">
                <a:lumMod val="40000"/>
                <a:lumOff val="60000"/>
              </a:schemeClr>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[0]!гр1_доп</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4"/>
          <c:order val="2"/>
          <c:tx>
            <c:strRef>
              <c:f>Диаграмма_умения!$D$2</c:f>
              <c:strCache>
                <c:ptCount val="1"/>
                <c:pt idx="0">
                  <c:v>2-я группа</c:v>
                </c:pt>
              </c:strCache>
            </c:strRef>
          </c:tx>
          <c:spPr>
            <a:solidFill>
              <a:schemeClr val="accent1"/>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5"/>
          <c:order val="3"/>
          <c:tx>
            <c:strRef>
              <c:f>Диаграмма_умения!$D$2</c:f>
              <c:strCache>
                <c:ptCount val="1"/>
                <c:pt idx="0">
                  <c:v>2-я группа</c:v>
                </c:pt>
              </c:strCache>
            </c:strRef>
          </c:tx>
          <c:spPr>
            <a:solidFill>
              <a:schemeClr val="accent1">
                <a:lumMod val="40000"/>
                <a:lumOff val="60000"/>
              </a:schemeClr>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[0]!гр2_доп</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0"/>
          <c:order val="4"/>
          <c:tx>
            <c:strRef>
              <c:f>Диаграмма_умения!$F$2</c:f>
              <c:strCache>
                <c:ptCount val="1"/>
                <c:pt idx="0">
                  <c:v>3-я группа</c:v>
                </c:pt>
              </c:strCache>
            </c:strRef>
          </c:tx>
          <c:spPr>
            <a:solidFill>
              <a:schemeClr val="accent2"/>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[0]!гр3</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5"/>
          <c:tx>
            <c:strRef>
              <c:f>Диаграмма_умения!$F$2</c:f>
              <c:strCache>
                <c:ptCount val="1"/>
                <c:pt idx="0">
                  <c:v>3-я группа</c:v>
                </c:pt>
              </c:strCache>
            </c:strRef>
          </c:tx>
          <c:spPr>
            <a:solidFill>
              <a:schemeClr val="accent2">
                <a:lumMod val="40000"/>
                <a:lumOff val="60000"/>
              </a:schemeClr>
            </a:solidFill>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[0]!гр3_доп</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12"/>
        <c:overlap val="100"/>
        <c:axId val="97432704"/>
        <c:axId val="97434624"/>
      </c:barChart>
      <c:lineChart>
        <c:grouping val="standard"/>
        <c:ser>
          <c:idx val="8"/>
          <c:order val="6"/>
          <c:spPr>
            <a:ln w="28575">
              <a:solidFill>
                <a:srgbClr val="FF0000"/>
              </a:solidFill>
            </a:ln>
          </c:spPr>
          <c:marker>
            <c:symbol val="none"/>
          </c:marker>
          <c:val>
            <c:numRef>
              <c:f>[0]!лин_33</c:f>
              <c:numCache>
                <c:formatCode>0%</c:formatCode>
                <c:ptCount val="30"/>
                <c:pt idx="0">
                  <c:v>0.33300000000000002</c:v>
                </c:pt>
                <c:pt idx="1">
                  <c:v>0.33300000000000002</c:v>
                </c:pt>
                <c:pt idx="2">
                  <c:v>0.33300000000000002</c:v>
                </c:pt>
                <c:pt idx="3">
                  <c:v>0.33300000000000002</c:v>
                </c:pt>
                <c:pt idx="4">
                  <c:v>0.33300000000000002</c:v>
                </c:pt>
                <c:pt idx="5">
                  <c:v>0.33300000000000002</c:v>
                </c:pt>
                <c:pt idx="6">
                  <c:v>0.33300000000000002</c:v>
                </c:pt>
                <c:pt idx="7">
                  <c:v>0.33300000000000002</c:v>
                </c:pt>
                <c:pt idx="8">
                  <c:v>0.33300000000000002</c:v>
                </c:pt>
                <c:pt idx="9">
                  <c:v>0.33300000000000002</c:v>
                </c:pt>
                <c:pt idx="10">
                  <c:v>0.33300000000000002</c:v>
                </c:pt>
                <c:pt idx="11">
                  <c:v>0.33300000000000002</c:v>
                </c:pt>
                <c:pt idx="12">
                  <c:v>0.33300000000000002</c:v>
                </c:pt>
                <c:pt idx="13">
                  <c:v>0.33300000000000002</c:v>
                </c:pt>
                <c:pt idx="14">
                  <c:v>0.33300000000000002</c:v>
                </c:pt>
                <c:pt idx="15">
                  <c:v>0.33300000000000002</c:v>
                </c:pt>
                <c:pt idx="16">
                  <c:v>0.33300000000000002</c:v>
                </c:pt>
                <c:pt idx="17">
                  <c:v>0.33300000000000002</c:v>
                </c:pt>
                <c:pt idx="18">
                  <c:v>0.33300000000000002</c:v>
                </c:pt>
                <c:pt idx="19">
                  <c:v>0.33300000000000002</c:v>
                </c:pt>
                <c:pt idx="20">
                  <c:v>0.33300000000000002</c:v>
                </c:pt>
                <c:pt idx="21">
                  <c:v>0.33300000000000002</c:v>
                </c:pt>
                <c:pt idx="22">
                  <c:v>0.33300000000000002</c:v>
                </c:pt>
                <c:pt idx="23">
                  <c:v>0.33300000000000002</c:v>
                </c:pt>
                <c:pt idx="24">
                  <c:v>0.33300000000000002</c:v>
                </c:pt>
                <c:pt idx="25">
                  <c:v>0.33300000000000002</c:v>
                </c:pt>
                <c:pt idx="26">
                  <c:v>0.33300000000000002</c:v>
                </c:pt>
                <c:pt idx="27">
                  <c:v>0.33300000000000002</c:v>
                </c:pt>
                <c:pt idx="28">
                  <c:v>0.33300000000000002</c:v>
                </c:pt>
                <c:pt idx="29">
                  <c:v>0.33300000000000002</c:v>
                </c:pt>
              </c:numCache>
            </c:numRef>
          </c:val>
        </c:ser>
        <c:ser>
          <c:idx val="9"/>
          <c:order val="7"/>
          <c:spPr>
            <a:ln>
              <a:solidFill>
                <a:srgbClr val="FF0000"/>
              </a:solidFill>
            </a:ln>
          </c:spPr>
          <c:marker>
            <c:symbol val="none"/>
          </c:marker>
          <c:val>
            <c:numRef>
              <c:f>[0]!лин_66</c:f>
              <c:numCache>
                <c:formatCode>0%</c:formatCode>
                <c:ptCount val="30"/>
                <c:pt idx="0">
                  <c:v>0.66900000000000004</c:v>
                </c:pt>
                <c:pt idx="1">
                  <c:v>0.66900000000000004</c:v>
                </c:pt>
                <c:pt idx="2">
                  <c:v>0.66900000000000004</c:v>
                </c:pt>
                <c:pt idx="3">
                  <c:v>0.66900000000000004</c:v>
                </c:pt>
                <c:pt idx="4">
                  <c:v>0.66900000000000004</c:v>
                </c:pt>
                <c:pt idx="5">
                  <c:v>0.66900000000000004</c:v>
                </c:pt>
                <c:pt idx="6">
                  <c:v>0.66900000000000004</c:v>
                </c:pt>
                <c:pt idx="7">
                  <c:v>0.66900000000000004</c:v>
                </c:pt>
                <c:pt idx="8">
                  <c:v>0.66900000000000004</c:v>
                </c:pt>
                <c:pt idx="9">
                  <c:v>0.66900000000000004</c:v>
                </c:pt>
                <c:pt idx="10">
                  <c:v>0.66900000000000004</c:v>
                </c:pt>
                <c:pt idx="11">
                  <c:v>0.66900000000000004</c:v>
                </c:pt>
                <c:pt idx="12">
                  <c:v>0.66900000000000004</c:v>
                </c:pt>
                <c:pt idx="13">
                  <c:v>0.66900000000000004</c:v>
                </c:pt>
                <c:pt idx="14">
                  <c:v>0.66900000000000004</c:v>
                </c:pt>
                <c:pt idx="15">
                  <c:v>0.66900000000000004</c:v>
                </c:pt>
                <c:pt idx="16">
                  <c:v>0.66900000000000004</c:v>
                </c:pt>
                <c:pt idx="17">
                  <c:v>0.66900000000000004</c:v>
                </c:pt>
                <c:pt idx="18">
                  <c:v>0.66900000000000004</c:v>
                </c:pt>
                <c:pt idx="19">
                  <c:v>0.66900000000000004</c:v>
                </c:pt>
                <c:pt idx="20">
                  <c:v>0.66900000000000004</c:v>
                </c:pt>
                <c:pt idx="21">
                  <c:v>0.66900000000000004</c:v>
                </c:pt>
                <c:pt idx="22">
                  <c:v>0.66900000000000004</c:v>
                </c:pt>
                <c:pt idx="23">
                  <c:v>0.66900000000000004</c:v>
                </c:pt>
                <c:pt idx="24">
                  <c:v>0.66900000000000004</c:v>
                </c:pt>
                <c:pt idx="25">
                  <c:v>0.66900000000000004</c:v>
                </c:pt>
                <c:pt idx="26">
                  <c:v>0.66900000000000004</c:v>
                </c:pt>
                <c:pt idx="27">
                  <c:v>0.66900000000000004</c:v>
                </c:pt>
                <c:pt idx="28">
                  <c:v>0.66900000000000004</c:v>
                </c:pt>
                <c:pt idx="29">
                  <c:v>0.66900000000000004</c:v>
                </c:pt>
              </c:numCache>
            </c:numRef>
          </c:val>
        </c:ser>
        <c:marker val="1"/>
        <c:axId val="97432704"/>
        <c:axId val="97434624"/>
      </c:lineChart>
      <c:catAx>
        <c:axId val="97432704"/>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sz="1000" b="1" i="0" baseline="0">
                    <a:effectLst/>
                    <a:latin typeface="Times New Roman" panose="02020603050405020304" pitchFamily="18" charset="0"/>
                    <a:cs typeface="Times New Roman" panose="02020603050405020304" pitchFamily="18" charset="0"/>
                  </a:rPr>
                  <a:t>Номер учащегося по журналу</a:t>
                </a:r>
                <a:endParaRPr lang="ru-RU" sz="1000">
                  <a:effectLst/>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7434624"/>
        <c:crosses val="autoZero"/>
        <c:auto val="1"/>
        <c:lblAlgn val="ctr"/>
        <c:lblOffset val="100"/>
      </c:catAx>
      <c:valAx>
        <c:axId val="97434624"/>
        <c:scaling>
          <c:orientation val="minMax"/>
        </c:scaling>
        <c:axPos val="l"/>
        <c:majorGridlines/>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7432704"/>
        <c:crosses val="autoZero"/>
        <c:crossBetween val="between"/>
      </c:valAx>
    </c:plotArea>
    <c:legend>
      <c:legendPos val="b"/>
      <c:legendEntry>
        <c:idx val="3"/>
        <c:delete val="1"/>
      </c:legendEntry>
      <c:legendEntry>
        <c:idx val="5"/>
        <c:delete val="1"/>
      </c:legendEntry>
      <c:legendEntry>
        <c:idx val="6"/>
        <c:delete val="1"/>
      </c:legendEntry>
      <c:legendEntry>
        <c:idx val="7"/>
        <c:delete val="1"/>
      </c:legendEntry>
      <c:legendEntry>
        <c:idx val="1"/>
        <c:delete val="1"/>
      </c:legendEntry>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Успешность выполнения заданий по группам умений</a:t>
            </a:r>
          </a:p>
        </c:rich>
      </c:tx>
    </c:title>
    <c:plotArea>
      <c:layout/>
      <c:barChart>
        <c:barDir val="bar"/>
        <c:grouping val="clustered"/>
        <c:ser>
          <c:idx val="0"/>
          <c:order val="0"/>
          <c:tx>
            <c:strRef>
              <c:f>Рабочий!$A$21</c:f>
              <c:strCache>
                <c:ptCount val="1"/>
                <c:pt idx="0">
                  <c:v>Задания выполнены полностью</c:v>
                </c:pt>
              </c:strCache>
            </c:strRef>
          </c:tx>
          <c:cat>
            <c:strRef>
              <c:f>Рабочий!$B$13:$B$15</c:f>
              <c:strCache>
                <c:ptCount val="3"/>
                <c:pt idx="0">
                  <c:v>1-я группа</c:v>
                </c:pt>
                <c:pt idx="1">
                  <c:v>2-я группа</c:v>
                </c:pt>
                <c:pt idx="2">
                  <c:v>3-я группа</c:v>
                </c:pt>
              </c:strCache>
            </c:strRef>
          </c:cat>
          <c:val>
            <c:numRef>
              <c:f>Анализ_умения!$G$7:$G$9</c:f>
              <c:numCache>
                <c:formatCode>0%</c:formatCode>
                <c:ptCount val="3"/>
                <c:pt idx="0">
                  <c:v>0.69230769230769229</c:v>
                </c:pt>
                <c:pt idx="1">
                  <c:v>0.48461538461538461</c:v>
                </c:pt>
                <c:pt idx="2">
                  <c:v>0.59615384615384615</c:v>
                </c:pt>
              </c:numCache>
            </c:numRef>
          </c:val>
        </c:ser>
        <c:ser>
          <c:idx val="1"/>
          <c:order val="1"/>
          <c:tx>
            <c:strRef>
              <c:f>Рабочий!$A$22</c:f>
              <c:strCache>
                <c:ptCount val="1"/>
                <c:pt idx="0">
                  <c:v>Задания выполнены частично</c:v>
                </c:pt>
              </c:strCache>
            </c:strRef>
          </c:tx>
          <c:spPr>
            <a:solidFill>
              <a:schemeClr val="accent4"/>
            </a:solidFill>
          </c:spPr>
          <c:cat>
            <c:strRef>
              <c:f>Рабочий!$B$13:$B$15</c:f>
              <c:strCache>
                <c:ptCount val="3"/>
                <c:pt idx="0">
                  <c:v>1-я группа</c:v>
                </c:pt>
                <c:pt idx="1">
                  <c:v>2-я группа</c:v>
                </c:pt>
                <c:pt idx="2">
                  <c:v>3-я группа</c:v>
                </c:pt>
              </c:strCache>
            </c:strRef>
          </c:cat>
          <c:val>
            <c:numRef>
              <c:f>Анализ_умения!$I$7:$I$9</c:f>
              <c:numCache>
                <c:formatCode>0%</c:formatCode>
                <c:ptCount val="3"/>
                <c:pt idx="1">
                  <c:v>0.23846153846153847</c:v>
                </c:pt>
                <c:pt idx="2">
                  <c:v>5.7692307692307696E-2</c:v>
                </c:pt>
              </c:numCache>
            </c:numRef>
          </c:val>
        </c:ser>
        <c:ser>
          <c:idx val="2"/>
          <c:order val="2"/>
          <c:tx>
            <c:strRef>
              <c:f>Рабочий!$A$23</c:f>
              <c:strCache>
                <c:ptCount val="1"/>
                <c:pt idx="0">
                  <c:v>Задания выполнены неверно</c:v>
                </c:pt>
              </c:strCache>
            </c:strRef>
          </c:tx>
          <c:cat>
            <c:strRef>
              <c:f>Рабочий!$B$13:$B$15</c:f>
              <c:strCache>
                <c:ptCount val="3"/>
                <c:pt idx="0">
                  <c:v>1-я группа</c:v>
                </c:pt>
                <c:pt idx="1">
                  <c:v>2-я группа</c:v>
                </c:pt>
                <c:pt idx="2">
                  <c:v>3-я группа</c:v>
                </c:pt>
              </c:strCache>
            </c:strRef>
          </c:cat>
          <c:val>
            <c:numRef>
              <c:f>Анализ_умения!$K$7:$K$9</c:f>
              <c:numCache>
                <c:formatCode>0%</c:formatCode>
                <c:ptCount val="3"/>
                <c:pt idx="0">
                  <c:v>0.30769230769230771</c:v>
                </c:pt>
                <c:pt idx="1">
                  <c:v>0.26923076923076922</c:v>
                </c:pt>
                <c:pt idx="2">
                  <c:v>0.30769230769230771</c:v>
                </c:pt>
              </c:numCache>
            </c:numRef>
          </c:val>
        </c:ser>
        <c:ser>
          <c:idx val="3"/>
          <c:order val="3"/>
          <c:tx>
            <c:strRef>
              <c:f>Рабочий!$A$24</c:f>
              <c:strCache>
                <c:ptCount val="1"/>
                <c:pt idx="0">
                  <c:v>Не приступали к выполнению</c:v>
                </c:pt>
              </c:strCache>
            </c:strRef>
          </c:tx>
          <c:spPr>
            <a:solidFill>
              <a:schemeClr val="accent2"/>
            </a:solidFill>
          </c:spPr>
          <c:cat>
            <c:strRef>
              <c:f>Рабочий!$B$13:$B$15</c:f>
              <c:strCache>
                <c:ptCount val="3"/>
                <c:pt idx="0">
                  <c:v>1-я группа</c:v>
                </c:pt>
                <c:pt idx="1">
                  <c:v>2-я группа</c:v>
                </c:pt>
                <c:pt idx="2">
                  <c:v>3-я группа</c:v>
                </c:pt>
              </c:strCache>
            </c:strRef>
          </c:cat>
          <c:val>
            <c:numRef>
              <c:f>Анализ_умения!$M$7:$M$9</c:f>
              <c:numCache>
                <c:formatCode>0%</c:formatCode>
                <c:ptCount val="3"/>
                <c:pt idx="0">
                  <c:v>0</c:v>
                </c:pt>
                <c:pt idx="1">
                  <c:v>7.6923076923076927E-3</c:v>
                </c:pt>
                <c:pt idx="2">
                  <c:v>3.8461538461538464E-2</c:v>
                </c:pt>
              </c:numCache>
            </c:numRef>
          </c:val>
        </c:ser>
        <c:gapWidth val="75"/>
        <c:overlap val="-25"/>
        <c:axId val="101141888"/>
        <c:axId val="101164160"/>
      </c:barChart>
      <c:catAx>
        <c:axId val="101141888"/>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101164160"/>
        <c:crosses val="autoZero"/>
        <c:auto val="1"/>
        <c:lblAlgn val="ctr"/>
        <c:lblOffset val="100"/>
      </c:catAx>
      <c:valAx>
        <c:axId val="101164160"/>
        <c:scaling>
          <c:orientation val="minMax"/>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101141888"/>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46" l="0.70866141732283505" r="0.70866141732283505" t="0.74803149606299246" header="0.31496062992126017" footer="0.31496062992126017"/>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latin typeface="Times New Roman" panose="02020603050405020304" pitchFamily="18" charset="0"/>
                <a:cs typeface="Times New Roman" panose="02020603050405020304" pitchFamily="18" charset="0"/>
              </a:defRPr>
            </a:pPr>
            <a:r>
              <a:rPr lang="ru-RU" sz="1800" b="1" i="0" u="none" strike="noStrike" baseline="0">
                <a:effectLst/>
                <a:latin typeface="Times New Roman" panose="02020603050405020304" pitchFamily="18" charset="0"/>
                <a:cs typeface="Times New Roman" panose="02020603050405020304" pitchFamily="18" charset="0"/>
              </a:rPr>
              <a:t>Результаты выполнения отдельных заданий </a:t>
            </a:r>
            <a:endParaRPr lang="ru-RU">
              <a:latin typeface="Times New Roman" panose="02020603050405020304" pitchFamily="18" charset="0"/>
              <a:cs typeface="Times New Roman" panose="02020603050405020304" pitchFamily="18" charset="0"/>
            </a:endParaRPr>
          </a:p>
        </c:rich>
      </c:tx>
    </c:title>
    <c:view3D>
      <c:rotX val="0"/>
      <c:rotY val="0"/>
      <c:perspective val="50"/>
    </c:view3D>
    <c:plotArea>
      <c:layout/>
      <c:bar3DChart>
        <c:barDir val="col"/>
        <c:grouping val="clustered"/>
        <c:ser>
          <c:idx val="3"/>
          <c:order val="0"/>
          <c:tx>
            <c:strRef>
              <c:f>Диаграмма_задания!$Q$10</c:f>
              <c:strCache>
                <c:ptCount val="1"/>
                <c:pt idx="0">
                  <c:v>Набрали 2 балла</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Диаграмма_задания!$B$10:$P$10</c:f>
              <c:numCache>
                <c:formatCode>0.0%</c:formatCode>
                <c:ptCount val="15"/>
                <c:pt idx="8" formatCode="0%">
                  <c:v>0.30769230769230771</c:v>
                </c:pt>
                <c:pt idx="9" formatCode="0%">
                  <c:v>0.34615384615384615</c:v>
                </c:pt>
                <c:pt idx="11">
                  <c:v>0.46153846153846156</c:v>
                </c:pt>
                <c:pt idx="12">
                  <c:v>0.46153846153846156</c:v>
                </c:pt>
              </c:numCache>
            </c:numRef>
          </c:val>
        </c:ser>
        <c:ser>
          <c:idx val="2"/>
          <c:order val="1"/>
          <c:tx>
            <c:strRef>
              <c:f>Диаграмма_задания!$Q$9</c:f>
              <c:strCache>
                <c:ptCount val="1"/>
                <c:pt idx="0">
                  <c:v>Набрали 1 балл</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Диаграмма_задания!$B$9:$P$9</c:f>
              <c:numCache>
                <c:formatCode>0%</c:formatCode>
                <c:ptCount val="15"/>
                <c:pt idx="0">
                  <c:v>0.76923076923076927</c:v>
                </c:pt>
                <c:pt idx="1">
                  <c:v>0.92307692307692313</c:v>
                </c:pt>
                <c:pt idx="2">
                  <c:v>0.69230769230769229</c:v>
                </c:pt>
                <c:pt idx="3">
                  <c:v>0.53846153846153844</c:v>
                </c:pt>
                <c:pt idx="4">
                  <c:v>0.61538461538461542</c:v>
                </c:pt>
                <c:pt idx="5">
                  <c:v>0.65384615384615385</c:v>
                </c:pt>
                <c:pt idx="6">
                  <c:v>0.84615384615384615</c:v>
                </c:pt>
                <c:pt idx="7">
                  <c:v>0.84615384615384615</c:v>
                </c:pt>
                <c:pt idx="8">
                  <c:v>0.38461538461538464</c:v>
                </c:pt>
                <c:pt idx="9">
                  <c:v>0.11538461538461539</c:v>
                </c:pt>
                <c:pt idx="10">
                  <c:v>0.57692307692307687</c:v>
                </c:pt>
                <c:pt idx="11">
                  <c:v>0.53846153846153844</c:v>
                </c:pt>
                <c:pt idx="12">
                  <c:v>0.26923076923076922</c:v>
                </c:pt>
                <c:pt idx="13">
                  <c:v>0.38461538461538464</c:v>
                </c:pt>
                <c:pt idx="14">
                  <c:v>0.73076923076923073</c:v>
                </c:pt>
              </c:numCache>
            </c:numRef>
          </c:val>
        </c:ser>
        <c:ser>
          <c:idx val="0"/>
          <c:order val="2"/>
          <c:tx>
            <c:strRef>
              <c:f>Диаграмма_задания!$A$7</c:f>
              <c:strCache>
                <c:ptCount val="1"/>
                <c:pt idx="0">
                  <c:v>Выполнили неверно</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Диаграмма_задания!$B$7:$P$7</c:f>
              <c:numCache>
                <c:formatCode>0%</c:formatCode>
                <c:ptCount val="15"/>
                <c:pt idx="0">
                  <c:v>0.23076923076923078</c:v>
                </c:pt>
                <c:pt idx="1">
                  <c:v>7.6923076923076927E-2</c:v>
                </c:pt>
                <c:pt idx="2">
                  <c:v>0.30769230769230771</c:v>
                </c:pt>
                <c:pt idx="3">
                  <c:v>0.46153846153846156</c:v>
                </c:pt>
                <c:pt idx="4">
                  <c:v>0.38461538461538464</c:v>
                </c:pt>
                <c:pt idx="5">
                  <c:v>0.34615384615384615</c:v>
                </c:pt>
                <c:pt idx="6">
                  <c:v>0.11538461538461539</c:v>
                </c:pt>
                <c:pt idx="7">
                  <c:v>0.15384615384615385</c:v>
                </c:pt>
                <c:pt idx="8">
                  <c:v>0.30769230769230771</c:v>
                </c:pt>
                <c:pt idx="9">
                  <c:v>0.5</c:v>
                </c:pt>
                <c:pt idx="10">
                  <c:v>0.42307692307692307</c:v>
                </c:pt>
                <c:pt idx="11">
                  <c:v>0</c:v>
                </c:pt>
                <c:pt idx="12">
                  <c:v>0.23076923076923078</c:v>
                </c:pt>
                <c:pt idx="13">
                  <c:v>0.61538461538461542</c:v>
                </c:pt>
                <c:pt idx="14">
                  <c:v>0.26923076923076922</c:v>
                </c:pt>
              </c:numCache>
            </c:numRef>
          </c:val>
        </c:ser>
        <c:ser>
          <c:idx val="1"/>
          <c:order val="3"/>
          <c:tx>
            <c:strRef>
              <c:f>Диаграмма_задания!$A$8</c:f>
              <c:strCache>
                <c:ptCount val="1"/>
                <c:pt idx="0">
                  <c:v>Не приступили к выполнению</c:v>
                </c:pt>
              </c:strCache>
            </c:strRef>
          </c:tx>
          <c:cat>
            <c:numRef>
              <c:f>Диаграмма_задания!$B$2:$P$2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Диаграмма_задания!$B$8:$P$8</c:f>
              <c:numCache>
                <c:formatCode>0%</c:formatCode>
                <c:ptCount val="15"/>
                <c:pt idx="0">
                  <c:v>0</c:v>
                </c:pt>
                <c:pt idx="1">
                  <c:v>0</c:v>
                </c:pt>
                <c:pt idx="2">
                  <c:v>0</c:v>
                </c:pt>
                <c:pt idx="3">
                  <c:v>0</c:v>
                </c:pt>
                <c:pt idx="4">
                  <c:v>0</c:v>
                </c:pt>
                <c:pt idx="5">
                  <c:v>0</c:v>
                </c:pt>
                <c:pt idx="6">
                  <c:v>3.8461538461538464E-2</c:v>
                </c:pt>
                <c:pt idx="7">
                  <c:v>0</c:v>
                </c:pt>
                <c:pt idx="8">
                  <c:v>0</c:v>
                </c:pt>
                <c:pt idx="9">
                  <c:v>3.8461538461538464E-2</c:v>
                </c:pt>
                <c:pt idx="10">
                  <c:v>0</c:v>
                </c:pt>
                <c:pt idx="11">
                  <c:v>0</c:v>
                </c:pt>
                <c:pt idx="12">
                  <c:v>3.8461538461538464E-2</c:v>
                </c:pt>
                <c:pt idx="13">
                  <c:v>0</c:v>
                </c:pt>
                <c:pt idx="14">
                  <c:v>0</c:v>
                </c:pt>
              </c:numCache>
            </c:numRef>
          </c:val>
        </c:ser>
        <c:shape val="cylinder"/>
        <c:axId val="101269504"/>
        <c:axId val="101271040"/>
        <c:axId val="0"/>
      </c:bar3DChart>
      <c:catAx>
        <c:axId val="101269504"/>
        <c:scaling>
          <c:orientation val="minMax"/>
        </c:scaling>
        <c:axPos val="b"/>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101271040"/>
        <c:crosses val="autoZero"/>
        <c:auto val="1"/>
        <c:lblAlgn val="ctr"/>
        <c:lblOffset val="100"/>
      </c:catAx>
      <c:valAx>
        <c:axId val="101271040"/>
        <c:scaling>
          <c:orientation val="minMax"/>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layout>
            <c:manualLayout>
              <c:xMode val="edge"/>
              <c:yMode val="edge"/>
              <c:x val="2.5070357492564324E-2"/>
              <c:y val="0.17139697228160872"/>
            </c:manualLayout>
          </c:layout>
        </c:title>
        <c:numFmt formatCode="0.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101269504"/>
        <c:crosses val="autoZero"/>
        <c:crossBetween val="between"/>
      </c:valAx>
      <c:dTable>
        <c:showHorzBorder val="1"/>
        <c:showVertBorder val="1"/>
        <c:showOutline val="1"/>
        <c:showKeys val="1"/>
        <c:txPr>
          <a:bodyPr/>
          <a:lstStyle/>
          <a:p>
            <a:pPr rtl="0">
              <a:defRPr>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238125</xdr:colOff>
      <xdr:row>9</xdr:row>
      <xdr:rowOff>43297</xdr:rowOff>
    </xdr:from>
    <xdr:to>
      <xdr:col>9</xdr:col>
      <xdr:colOff>799193</xdr:colOff>
      <xdr:row>24</xdr:row>
      <xdr:rowOff>74456</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201633</xdr:colOff>
      <xdr:row>32</xdr:row>
      <xdr:rowOff>95250</xdr:rowOff>
    </xdr:from>
    <xdr:to>
      <xdr:col>12</xdr:col>
      <xdr:colOff>92269</xdr:colOff>
      <xdr:row>56</xdr:row>
      <xdr:rowOff>106704</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142875</xdr:rowOff>
    </xdr:from>
    <xdr:to>
      <xdr:col>13</xdr:col>
      <xdr:colOff>609599</xdr:colOff>
      <xdr:row>34</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73602</xdr:colOff>
      <xdr:row>8</xdr:row>
      <xdr:rowOff>95252</xdr:rowOff>
    </xdr:from>
    <xdr:to>
      <xdr:col>9</xdr:col>
      <xdr:colOff>539420</xdr:colOff>
      <xdr:row>25</xdr:row>
      <xdr:rowOff>122729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45771</xdr:colOff>
      <xdr:row>30</xdr:row>
      <xdr:rowOff>43296</xdr:rowOff>
    </xdr:from>
    <xdr:to>
      <xdr:col>10</xdr:col>
      <xdr:colOff>17318</xdr:colOff>
      <xdr:row>55</xdr:row>
      <xdr:rowOff>0</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3</xdr:row>
      <xdr:rowOff>38100</xdr:rowOff>
    </xdr:from>
    <xdr:to>
      <xdr:col>14</xdr:col>
      <xdr:colOff>410400</xdr:colOff>
      <xdr:row>34</xdr:row>
      <xdr:rowOff>58425</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549088</xdr:colOff>
      <xdr:row>9</xdr:row>
      <xdr:rowOff>145676</xdr:rowOff>
    </xdr:from>
    <xdr:to>
      <xdr:col>11</xdr:col>
      <xdr:colOff>528352</xdr:colOff>
      <xdr:row>31</xdr:row>
      <xdr:rowOff>114970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66676</xdr:colOff>
      <xdr:row>4</xdr:row>
      <xdr:rowOff>85724</xdr:rowOff>
    </xdr:from>
    <xdr:to>
      <xdr:col>14</xdr:col>
      <xdr:colOff>371475</xdr:colOff>
      <xdr:row>31</xdr:row>
      <xdr:rowOff>9525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S111"/>
  <sheetViews>
    <sheetView tabSelected="1" topLeftCell="B25" zoomScale="110" zoomScaleNormal="110" workbookViewId="0">
      <selection activeCell="D54" sqref="D54"/>
    </sheetView>
  </sheetViews>
  <sheetFormatPr defaultRowHeight="12.75"/>
  <cols>
    <col min="1" max="1" width="13.85546875" style="6" hidden="1" customWidth="1"/>
    <col min="2" max="2" width="4.140625" style="6" customWidth="1"/>
    <col min="3" max="3" width="6.140625" style="50" customWidth="1"/>
    <col min="4" max="4" width="30" style="6" customWidth="1"/>
    <col min="5" max="5" width="20.28515625" style="6" customWidth="1"/>
    <col min="6" max="6" width="13.7109375" style="6" customWidth="1"/>
    <col min="7" max="7" width="11.5703125" style="6" customWidth="1"/>
    <col min="8" max="8" width="11.42578125" style="6" customWidth="1"/>
    <col min="9" max="9" width="12.5703125" style="6" customWidth="1"/>
    <col min="10" max="12" width="5" style="6" customWidth="1"/>
    <col min="13" max="13" width="4.7109375" style="6" hidden="1" customWidth="1"/>
    <col min="14" max="14" width="6.28515625" style="6" hidden="1" customWidth="1"/>
    <col min="15" max="15" width="8.140625" style="6" hidden="1" customWidth="1"/>
    <col min="16" max="16" width="9.140625" style="6" hidden="1" customWidth="1"/>
    <col min="17" max="17" width="12.5703125" style="6" hidden="1" customWidth="1"/>
    <col min="18" max="18" width="9.140625" style="6" hidden="1" customWidth="1"/>
    <col min="19" max="19" width="7.7109375" style="6" hidden="1" customWidth="1"/>
    <col min="20" max="20" width="0" style="6" hidden="1" customWidth="1"/>
    <col min="21" max="16384" width="9.140625" style="6"/>
  </cols>
  <sheetData>
    <row r="1" spans="1:19" s="1" customFormat="1" ht="30.75" customHeight="1" thickBot="1">
      <c r="A1" s="1">
        <v>15040421</v>
      </c>
      <c r="B1" s="2"/>
      <c r="C1" s="3"/>
      <c r="D1" s="2"/>
      <c r="F1" s="4" t="s">
        <v>0</v>
      </c>
      <c r="G1" s="5" t="s">
        <v>417</v>
      </c>
      <c r="H1" s="4" t="s">
        <v>1</v>
      </c>
      <c r="I1" s="5" t="s">
        <v>1025</v>
      </c>
      <c r="Q1" s="284" t="str">
        <f>IFERROR(VLOOKUP(G1,Рабочий!M2:N600, 2,FALSE), 1)</f>
        <v>МБОУ СОШ с углубленным изучением отдельных предметов № 80</v>
      </c>
      <c r="R1" s="284">
        <f>IF(Q1=1,1000000,IF(Q1&lt;&gt;E3,2000000,0))</f>
        <v>0</v>
      </c>
      <c r="S1" s="272">
        <f>S24*100</f>
        <v>3000</v>
      </c>
    </row>
    <row r="2" spans="1:19" ht="13.5" thickBot="1">
      <c r="A2" s="6" t="s">
        <v>1104</v>
      </c>
      <c r="B2" s="7"/>
      <c r="C2" s="8"/>
      <c r="D2" s="9"/>
      <c r="E2" s="9"/>
      <c r="F2" s="9"/>
      <c r="G2" s="283" t="str">
        <f>IF(Q1=1,"Учебного заведения с таким кодом не существует!!!","" )</f>
        <v/>
      </c>
      <c r="H2" s="9"/>
      <c r="I2" s="9"/>
    </row>
    <row r="3" spans="1:19" s="10" customFormat="1" ht="30" customHeight="1" thickBot="1">
      <c r="B3" s="509" t="s">
        <v>2</v>
      </c>
      <c r="C3" s="510"/>
      <c r="D3" s="511"/>
      <c r="E3" s="512" t="s">
        <v>934</v>
      </c>
      <c r="F3" s="513"/>
      <c r="G3" s="513"/>
      <c r="H3" s="513"/>
      <c r="I3" s="514"/>
    </row>
    <row r="4" spans="1:19" ht="13.5" customHeight="1">
      <c r="B4" s="7"/>
      <c r="C4" s="11"/>
      <c r="D4" s="285" t="str">
        <f>IF(AND(E3&lt;&gt;Q1, Q1&lt;&gt;1),"Введенный код школы соответсвует: ", "")</f>
        <v/>
      </c>
      <c r="E4" s="274"/>
      <c r="F4" s="274" t="str">
        <f>IF(D4&lt;&gt;"", Q1, "")</f>
        <v/>
      </c>
      <c r="G4" s="12"/>
      <c r="H4" s="12"/>
      <c r="I4" s="12"/>
    </row>
    <row r="5" spans="1:19" ht="14.25" customHeight="1">
      <c r="A5" s="297">
        <f ca="1">Ответы_учащихся!E12+S1+A22+R1</f>
        <v>3000</v>
      </c>
      <c r="B5" s="13"/>
      <c r="C5" s="14"/>
      <c r="D5" s="286" t="str">
        <f ca="1">IF(AND(A22&gt;0,Ответы_учащихся!AU6 ="Да" ), "Заполнять список класса нужно с первой строки и без пропусков!!!", "")</f>
        <v/>
      </c>
      <c r="H5" s="276" t="s">
        <v>94</v>
      </c>
      <c r="I5" s="9"/>
    </row>
    <row r="6" spans="1:19" ht="14.25" customHeight="1">
      <c r="B6" s="13"/>
      <c r="C6" s="14"/>
      <c r="D6" s="287" t="str">
        <f>IF(AND(S1&gt;0,Ответы_учащихся!AU6="Да"), "В списке класса не должно быть красных(пустых полей). Заполните их!!!","")</f>
        <v>В списке класса не должно быть красных(пустых полей). Заполните их!!!</v>
      </c>
      <c r="H6" s="276"/>
      <c r="I6" s="9"/>
      <c r="M6" s="15"/>
      <c r="N6" s="6" t="s">
        <v>17</v>
      </c>
    </row>
    <row r="7" spans="1:19" ht="15" customHeight="1">
      <c r="A7" s="6">
        <v>19</v>
      </c>
      <c r="B7" s="13"/>
      <c r="C7" s="14"/>
      <c r="D7" s="273"/>
      <c r="H7" s="276"/>
      <c r="I7" s="9"/>
      <c r="N7" s="15" t="s">
        <v>1022</v>
      </c>
    </row>
    <row r="8" spans="1:19" ht="12.75" customHeight="1">
      <c r="B8" s="515" t="s">
        <v>100</v>
      </c>
      <c r="C8" s="516"/>
      <c r="D8" s="516"/>
      <c r="E8" s="516"/>
      <c r="F8" s="516"/>
      <c r="G8" s="516"/>
      <c r="H8" s="516"/>
      <c r="I8" s="516"/>
      <c r="N8" s="15" t="s">
        <v>1023</v>
      </c>
    </row>
    <row r="9" spans="1:19" ht="12.75" customHeight="1">
      <c r="B9" s="16" t="s">
        <v>3</v>
      </c>
      <c r="C9" s="17" t="s">
        <v>4</v>
      </c>
      <c r="D9" s="16" t="s">
        <v>5</v>
      </c>
      <c r="E9" s="16"/>
      <c r="F9" s="16" t="s">
        <v>6</v>
      </c>
      <c r="G9" s="18" t="s">
        <v>7</v>
      </c>
      <c r="H9" s="19" t="s">
        <v>8</v>
      </c>
      <c r="I9" s="20" t="s">
        <v>9</v>
      </c>
      <c r="N9" s="15" t="s">
        <v>1024</v>
      </c>
    </row>
    <row r="10" spans="1:19">
      <c r="A10" s="6">
        <v>1</v>
      </c>
      <c r="B10" s="517" t="s">
        <v>10</v>
      </c>
      <c r="C10" s="518" t="s">
        <v>11</v>
      </c>
      <c r="D10" s="519" t="s">
        <v>12</v>
      </c>
      <c r="E10" s="520" t="s">
        <v>13</v>
      </c>
      <c r="F10" s="517" t="s">
        <v>14</v>
      </c>
      <c r="G10" s="519" t="s">
        <v>15</v>
      </c>
      <c r="H10" s="519"/>
      <c r="I10" s="524" t="s">
        <v>86</v>
      </c>
      <c r="N10" s="15" t="s">
        <v>1025</v>
      </c>
    </row>
    <row r="11" spans="1:19" ht="17.25" customHeight="1">
      <c r="B11" s="517"/>
      <c r="C11" s="518"/>
      <c r="D11" s="519"/>
      <c r="E11" s="521"/>
      <c r="F11" s="523"/>
      <c r="G11" s="519"/>
      <c r="H11" s="519"/>
      <c r="I11" s="524"/>
      <c r="N11" s="15" t="s">
        <v>1026</v>
      </c>
    </row>
    <row r="12" spans="1:19">
      <c r="B12" s="517"/>
      <c r="C12" s="518"/>
      <c r="D12" s="519"/>
      <c r="E12" s="521"/>
      <c r="F12" s="523"/>
      <c r="G12" s="519"/>
      <c r="H12" s="519"/>
      <c r="I12" s="524"/>
      <c r="J12" s="21"/>
      <c r="K12" s="21"/>
      <c r="L12" s="21"/>
      <c r="N12" s="15" t="s">
        <v>1027</v>
      </c>
    </row>
    <row r="13" spans="1:19">
      <c r="B13" s="517"/>
      <c r="C13" s="518"/>
      <c r="D13" s="519"/>
      <c r="E13" s="522"/>
      <c r="F13" s="523"/>
      <c r="G13" s="519"/>
      <c r="H13" s="519"/>
      <c r="I13" s="524"/>
      <c r="J13" s="21"/>
      <c r="K13" s="21"/>
      <c r="L13" s="21"/>
      <c r="N13" s="15" t="s">
        <v>1028</v>
      </c>
    </row>
    <row r="14" spans="1:19" hidden="1">
      <c r="B14" s="22"/>
      <c r="C14" s="23"/>
      <c r="D14" s="24"/>
      <c r="E14" s="25"/>
      <c r="F14" s="26"/>
      <c r="G14" s="27"/>
      <c r="H14" s="28"/>
      <c r="I14" s="29"/>
      <c r="J14" s="21"/>
      <c r="K14" s="21"/>
      <c r="L14" s="21"/>
      <c r="N14" s="15" t="s">
        <v>1029</v>
      </c>
    </row>
    <row r="15" spans="1:19" hidden="1">
      <c r="B15" s="22"/>
      <c r="C15" s="23"/>
      <c r="D15" s="24"/>
      <c r="E15" s="25"/>
      <c r="F15" s="26"/>
      <c r="G15" s="27"/>
      <c r="H15" s="28"/>
      <c r="I15" s="29"/>
      <c r="J15" s="21"/>
      <c r="K15" s="21"/>
      <c r="L15" s="21"/>
      <c r="N15" s="15" t="s">
        <v>1030</v>
      </c>
    </row>
    <row r="16" spans="1:19" hidden="1">
      <c r="B16" s="22"/>
      <c r="C16" s="23"/>
      <c r="D16" s="24"/>
      <c r="E16" s="25"/>
      <c r="F16" s="26"/>
      <c r="G16" s="27"/>
      <c r="H16" s="28"/>
      <c r="I16" s="29"/>
      <c r="J16" s="21"/>
      <c r="K16" s="21"/>
      <c r="L16" s="21"/>
      <c r="N16" s="15" t="s">
        <v>1031</v>
      </c>
    </row>
    <row r="17" spans="1:19" hidden="1">
      <c r="B17" s="22"/>
      <c r="C17" s="23"/>
      <c r="D17" s="24"/>
      <c r="E17" s="25"/>
      <c r="F17" s="26"/>
      <c r="G17" s="27"/>
      <c r="H17" s="28"/>
      <c r="I17" s="29"/>
      <c r="J17" s="21"/>
      <c r="K17" s="21"/>
      <c r="L17" s="21"/>
      <c r="N17" s="15" t="s">
        <v>1032</v>
      </c>
    </row>
    <row r="18" spans="1:19" hidden="1">
      <c r="B18" s="22"/>
      <c r="C18" s="23"/>
      <c r="D18" s="24"/>
      <c r="E18" s="25"/>
      <c r="F18" s="26"/>
      <c r="G18" s="27"/>
      <c r="H18" s="28"/>
      <c r="I18" s="29"/>
      <c r="J18" s="21"/>
      <c r="K18" s="21"/>
      <c r="L18" s="21"/>
      <c r="M18" s="15"/>
      <c r="N18" s="15" t="s">
        <v>1033</v>
      </c>
    </row>
    <row r="19" spans="1:19" hidden="1">
      <c r="B19" s="22"/>
      <c r="C19" s="23"/>
      <c r="D19" s="24"/>
      <c r="E19" s="25"/>
      <c r="F19" s="26"/>
      <c r="G19" s="27"/>
      <c r="H19" s="28"/>
      <c r="I19" s="29"/>
      <c r="J19" s="21"/>
      <c r="K19" s="21"/>
      <c r="L19" s="21"/>
      <c r="M19" s="15"/>
      <c r="N19" s="15" t="s">
        <v>1034</v>
      </c>
    </row>
    <row r="20" spans="1:19" hidden="1">
      <c r="B20" s="22"/>
      <c r="C20" s="23"/>
      <c r="D20" s="24"/>
      <c r="E20" s="25"/>
      <c r="F20" s="26"/>
      <c r="G20" s="27"/>
      <c r="H20" s="28"/>
      <c r="I20" s="29"/>
      <c r="J20" s="21"/>
      <c r="K20" s="21"/>
      <c r="L20" s="21"/>
      <c r="M20" s="15"/>
      <c r="N20" s="15" t="s">
        <v>1035</v>
      </c>
    </row>
    <row r="21" spans="1:19" hidden="1">
      <c r="B21" s="22"/>
      <c r="C21" s="23"/>
      <c r="D21" s="24"/>
      <c r="E21" s="25"/>
      <c r="F21" s="26"/>
      <c r="G21" s="27"/>
      <c r="H21" s="28"/>
      <c r="I21" s="29"/>
      <c r="J21" s="21"/>
      <c r="K21" s="21"/>
      <c r="L21" s="21"/>
      <c r="M21" s="15"/>
      <c r="N21" s="15" t="s">
        <v>1036</v>
      </c>
    </row>
    <row r="22" spans="1:19" hidden="1">
      <c r="A22" s="271">
        <f ca="1">ABS(A23-A24) * 10000</f>
        <v>0</v>
      </c>
      <c r="B22" s="22"/>
      <c r="C22" s="23"/>
      <c r="D22" s="24"/>
      <c r="E22" s="25"/>
      <c r="F22" s="26"/>
      <c r="G22" s="27"/>
      <c r="H22" s="28"/>
      <c r="I22" s="29"/>
      <c r="J22" s="21"/>
      <c r="K22" s="21"/>
      <c r="L22" s="21"/>
      <c r="M22" s="15"/>
      <c r="N22" s="15" t="s">
        <v>1037</v>
      </c>
    </row>
    <row r="23" spans="1:19" hidden="1">
      <c r="A23" s="6">
        <f>COUNTA(D25:D10000)</f>
        <v>0</v>
      </c>
      <c r="B23" s="22"/>
      <c r="C23" s="23"/>
      <c r="D23" s="24"/>
      <c r="E23" s="25"/>
      <c r="F23" s="26"/>
      <c r="G23" s="27"/>
      <c r="H23" s="28"/>
      <c r="I23" s="29"/>
      <c r="J23" s="21"/>
      <c r="K23" s="21"/>
      <c r="L23" s="21"/>
      <c r="M23" s="15"/>
      <c r="N23" s="15" t="s">
        <v>1038</v>
      </c>
    </row>
    <row r="24" spans="1:19" hidden="1">
      <c r="A24" s="6">
        <f ca="1">IF($A$23=0,0,COUNTA(OFFSET($D$25,0,0,$A$23,1)))</f>
        <v>0</v>
      </c>
      <c r="B24" s="30"/>
      <c r="C24" s="31"/>
      <c r="D24" s="32"/>
      <c r="E24" s="33"/>
      <c r="F24" s="34"/>
      <c r="G24" s="35"/>
      <c r="H24" s="36"/>
      <c r="I24" s="37"/>
      <c r="J24" s="21"/>
      <c r="K24" s="21"/>
      <c r="L24" s="21"/>
      <c r="M24" s="15"/>
      <c r="N24" s="15" t="s">
        <v>1039</v>
      </c>
      <c r="S24" s="6">
        <f>SUM(S25:S64)</f>
        <v>30</v>
      </c>
    </row>
    <row r="25" spans="1:19">
      <c r="B25" s="38">
        <v>1</v>
      </c>
      <c r="C25" s="43">
        <v>1</v>
      </c>
      <c r="D25" s="44"/>
      <c r="E25" s="39" t="str">
        <f t="shared" ref="E25:E64" si="0">IF(AND($G$1&lt;&gt;"",$I$1&lt;&gt;"",C25&lt;&gt;"",D25&lt;&gt;""),CONCATENATE($G$1,"-",$I$1,"-",TEXT(C25,"00")),"")</f>
        <v/>
      </c>
      <c r="F25" s="46">
        <v>2</v>
      </c>
      <c r="G25" s="47" t="s">
        <v>1126</v>
      </c>
      <c r="H25" s="508" t="s">
        <v>1127</v>
      </c>
      <c r="I25" s="41">
        <v>1</v>
      </c>
      <c r="J25" s="21"/>
      <c r="K25" s="21"/>
      <c r="L25" s="21"/>
      <c r="M25" s="15"/>
      <c r="N25" s="15" t="s">
        <v>1040</v>
      </c>
      <c r="S25" s="6">
        <f t="shared" ref="S25:S62" si="1">IF(ISBLANK(C25),0,(IF(COUNTA($C25:$D25)+COUNTA($F25:$I25)&lt;&gt;6,1,0)))</f>
        <v>1</v>
      </c>
    </row>
    <row r="26" spans="1:19">
      <c r="B26" s="42">
        <v>2</v>
      </c>
      <c r="C26" s="43">
        <v>2</v>
      </c>
      <c r="D26" s="44"/>
      <c r="E26" s="45" t="str">
        <f t="shared" si="0"/>
        <v/>
      </c>
      <c r="F26" s="46">
        <v>1</v>
      </c>
      <c r="G26" s="47" t="s">
        <v>1128</v>
      </c>
      <c r="H26" s="508" t="s">
        <v>1127</v>
      </c>
      <c r="I26" s="41">
        <v>1</v>
      </c>
      <c r="J26" s="21"/>
      <c r="K26" s="21"/>
      <c r="L26" s="21"/>
      <c r="M26" s="15"/>
      <c r="N26" s="15" t="s">
        <v>1041</v>
      </c>
      <c r="S26" s="6">
        <f t="shared" si="1"/>
        <v>1</v>
      </c>
    </row>
    <row r="27" spans="1:19">
      <c r="B27" s="38">
        <v>3</v>
      </c>
      <c r="C27" s="43">
        <v>3</v>
      </c>
      <c r="D27" s="44"/>
      <c r="E27" s="45" t="str">
        <f t="shared" si="0"/>
        <v/>
      </c>
      <c r="F27" s="46">
        <v>2</v>
      </c>
      <c r="G27" s="47" t="s">
        <v>1129</v>
      </c>
      <c r="H27" s="508" t="s">
        <v>1127</v>
      </c>
      <c r="I27" s="41">
        <v>1</v>
      </c>
      <c r="J27" s="21"/>
      <c r="K27" s="21"/>
      <c r="L27" s="21"/>
      <c r="M27" s="15"/>
      <c r="N27" s="15" t="s">
        <v>1042</v>
      </c>
      <c r="S27" s="6">
        <f t="shared" si="1"/>
        <v>1</v>
      </c>
    </row>
    <row r="28" spans="1:19">
      <c r="B28" s="42">
        <v>4</v>
      </c>
      <c r="C28" s="43">
        <v>4</v>
      </c>
      <c r="D28" s="44"/>
      <c r="E28" s="45" t="str">
        <f t="shared" si="0"/>
        <v/>
      </c>
      <c r="F28" s="46">
        <v>1</v>
      </c>
      <c r="G28" s="47" t="s">
        <v>1130</v>
      </c>
      <c r="H28" s="508" t="s">
        <v>1127</v>
      </c>
      <c r="I28" s="41">
        <v>2</v>
      </c>
      <c r="J28" s="21"/>
      <c r="K28" s="21"/>
      <c r="L28" s="21"/>
      <c r="M28" s="15"/>
      <c r="N28" s="15" t="s">
        <v>1043</v>
      </c>
      <c r="S28" s="6">
        <f t="shared" si="1"/>
        <v>1</v>
      </c>
    </row>
    <row r="29" spans="1:19">
      <c r="B29" s="38">
        <v>5</v>
      </c>
      <c r="C29" s="43">
        <v>5</v>
      </c>
      <c r="D29" s="44"/>
      <c r="E29" s="45" t="str">
        <f t="shared" si="0"/>
        <v/>
      </c>
      <c r="F29" s="46">
        <v>2</v>
      </c>
      <c r="G29" s="47" t="s">
        <v>1131</v>
      </c>
      <c r="H29" s="508" t="s">
        <v>1127</v>
      </c>
      <c r="I29" s="41">
        <v>1</v>
      </c>
      <c r="J29" s="21"/>
      <c r="K29" s="21"/>
      <c r="L29" s="21"/>
      <c r="M29" s="15"/>
      <c r="N29" s="15" t="s">
        <v>1044</v>
      </c>
      <c r="S29" s="6">
        <f t="shared" si="1"/>
        <v>1</v>
      </c>
    </row>
    <row r="30" spans="1:19">
      <c r="B30" s="42">
        <v>6</v>
      </c>
      <c r="C30" s="43">
        <v>6</v>
      </c>
      <c r="D30" s="44"/>
      <c r="E30" s="45" t="str">
        <f t="shared" si="0"/>
        <v/>
      </c>
      <c r="F30" s="46">
        <v>1</v>
      </c>
      <c r="G30" s="47" t="s">
        <v>1131</v>
      </c>
      <c r="H30" s="508" t="s">
        <v>1127</v>
      </c>
      <c r="I30" s="41">
        <v>1</v>
      </c>
      <c r="J30" s="21"/>
      <c r="K30" s="21"/>
      <c r="L30" s="21"/>
      <c r="M30" s="15"/>
      <c r="N30" s="15" t="s">
        <v>1045</v>
      </c>
      <c r="S30" s="6">
        <f t="shared" si="1"/>
        <v>1</v>
      </c>
    </row>
    <row r="31" spans="1:19">
      <c r="B31" s="38">
        <v>7</v>
      </c>
      <c r="C31" s="43">
        <v>7</v>
      </c>
      <c r="D31" s="44"/>
      <c r="E31" s="45" t="str">
        <f t="shared" si="0"/>
        <v/>
      </c>
      <c r="F31" s="46">
        <v>1</v>
      </c>
      <c r="G31" s="47" t="s">
        <v>1128</v>
      </c>
      <c r="H31" s="508" t="s">
        <v>1127</v>
      </c>
      <c r="I31" s="41">
        <v>2</v>
      </c>
      <c r="J31" s="21"/>
      <c r="K31" s="21"/>
      <c r="L31" s="21"/>
      <c r="M31" s="15"/>
      <c r="N31" s="15" t="s">
        <v>1046</v>
      </c>
      <c r="S31" s="6">
        <f t="shared" si="1"/>
        <v>1</v>
      </c>
    </row>
    <row r="32" spans="1:19">
      <c r="B32" s="42">
        <v>8</v>
      </c>
      <c r="C32" s="43">
        <v>8</v>
      </c>
      <c r="D32" s="44"/>
      <c r="E32" s="45" t="str">
        <f t="shared" si="0"/>
        <v/>
      </c>
      <c r="F32" s="46">
        <v>1</v>
      </c>
      <c r="G32" s="47" t="s">
        <v>1132</v>
      </c>
      <c r="H32" s="508" t="s">
        <v>1127</v>
      </c>
      <c r="I32" s="41">
        <v>0</v>
      </c>
      <c r="J32" s="21"/>
      <c r="K32" s="21"/>
      <c r="L32" s="21"/>
      <c r="M32" s="15"/>
      <c r="N32" s="15" t="s">
        <v>1047</v>
      </c>
      <c r="S32" s="6">
        <f t="shared" si="1"/>
        <v>1</v>
      </c>
    </row>
    <row r="33" spans="2:19">
      <c r="B33" s="38">
        <v>9</v>
      </c>
      <c r="C33" s="43">
        <v>9</v>
      </c>
      <c r="D33" s="44"/>
      <c r="E33" s="45" t="str">
        <f t="shared" si="0"/>
        <v/>
      </c>
      <c r="F33" s="46">
        <v>1</v>
      </c>
      <c r="G33" s="47" t="s">
        <v>1126</v>
      </c>
      <c r="H33" s="508" t="s">
        <v>1127</v>
      </c>
      <c r="I33" s="41">
        <v>2</v>
      </c>
      <c r="J33" s="21"/>
      <c r="K33" s="21"/>
      <c r="L33" s="21"/>
      <c r="M33" s="15"/>
      <c r="N33" s="15" t="s">
        <v>1048</v>
      </c>
      <c r="S33" s="6">
        <f t="shared" si="1"/>
        <v>1</v>
      </c>
    </row>
    <row r="34" spans="2:19">
      <c r="B34" s="42">
        <v>10</v>
      </c>
      <c r="C34" s="43">
        <v>10</v>
      </c>
      <c r="D34" s="44"/>
      <c r="E34" s="45" t="str">
        <f t="shared" si="0"/>
        <v/>
      </c>
      <c r="F34" s="46">
        <v>2</v>
      </c>
      <c r="G34" s="47" t="s">
        <v>1126</v>
      </c>
      <c r="H34" s="508" t="s">
        <v>1127</v>
      </c>
      <c r="I34" s="41">
        <v>2</v>
      </c>
      <c r="J34" s="21"/>
      <c r="K34" s="21"/>
      <c r="L34" s="21"/>
      <c r="M34" s="15"/>
      <c r="N34" s="15" t="s">
        <v>1049</v>
      </c>
      <c r="S34" s="6">
        <f t="shared" si="1"/>
        <v>1</v>
      </c>
    </row>
    <row r="35" spans="2:19">
      <c r="B35" s="38">
        <v>11</v>
      </c>
      <c r="C35" s="43">
        <v>11</v>
      </c>
      <c r="D35" s="44"/>
      <c r="E35" s="45" t="str">
        <f t="shared" si="0"/>
        <v/>
      </c>
      <c r="F35" s="46">
        <v>1</v>
      </c>
      <c r="G35" s="47" t="s">
        <v>1133</v>
      </c>
      <c r="H35" s="508" t="s">
        <v>1134</v>
      </c>
      <c r="I35" s="41">
        <v>2</v>
      </c>
      <c r="J35" s="21"/>
      <c r="K35" s="21"/>
      <c r="L35" s="21"/>
      <c r="M35" s="15"/>
      <c r="N35" s="15" t="s">
        <v>1050</v>
      </c>
      <c r="S35" s="6">
        <f t="shared" si="1"/>
        <v>1</v>
      </c>
    </row>
    <row r="36" spans="2:19">
      <c r="B36" s="42">
        <v>12</v>
      </c>
      <c r="C36" s="43">
        <v>12</v>
      </c>
      <c r="D36" s="44"/>
      <c r="E36" s="45" t="str">
        <f t="shared" si="0"/>
        <v/>
      </c>
      <c r="F36" s="46">
        <v>2</v>
      </c>
      <c r="G36" s="47" t="s">
        <v>1127</v>
      </c>
      <c r="H36" s="508" t="s">
        <v>1127</v>
      </c>
      <c r="I36" s="41">
        <v>1</v>
      </c>
      <c r="J36" s="21"/>
      <c r="K36" s="21"/>
      <c r="L36" s="21"/>
      <c r="M36" s="15"/>
      <c r="S36" s="6">
        <f t="shared" si="1"/>
        <v>1</v>
      </c>
    </row>
    <row r="37" spans="2:19">
      <c r="B37" s="38">
        <v>13</v>
      </c>
      <c r="C37" s="43">
        <v>13</v>
      </c>
      <c r="D37" s="44"/>
      <c r="E37" s="45" t="str">
        <f t="shared" si="0"/>
        <v/>
      </c>
      <c r="F37" s="46">
        <v>2</v>
      </c>
      <c r="G37" s="47" t="s">
        <v>1134</v>
      </c>
      <c r="H37" s="508" t="s">
        <v>1127</v>
      </c>
      <c r="I37" s="41">
        <v>1</v>
      </c>
      <c r="J37" s="21"/>
      <c r="K37" s="21"/>
      <c r="L37" s="21"/>
      <c r="M37" s="15"/>
      <c r="S37" s="6">
        <f t="shared" si="1"/>
        <v>1</v>
      </c>
    </row>
    <row r="38" spans="2:19">
      <c r="B38" s="42">
        <v>14</v>
      </c>
      <c r="C38" s="43">
        <v>14</v>
      </c>
      <c r="D38" s="44"/>
      <c r="E38" s="45" t="str">
        <f t="shared" si="0"/>
        <v/>
      </c>
      <c r="F38" s="46">
        <v>2</v>
      </c>
      <c r="G38" s="47" t="s">
        <v>1127</v>
      </c>
      <c r="H38" s="508" t="s">
        <v>1127</v>
      </c>
      <c r="I38" s="41">
        <v>1</v>
      </c>
      <c r="J38" s="21"/>
      <c r="K38" s="21"/>
      <c r="L38" s="21"/>
      <c r="M38" s="15"/>
      <c r="S38" s="6">
        <f t="shared" si="1"/>
        <v>1</v>
      </c>
    </row>
    <row r="39" spans="2:19">
      <c r="B39" s="38">
        <v>15</v>
      </c>
      <c r="C39" s="43">
        <v>15</v>
      </c>
      <c r="D39" s="44"/>
      <c r="E39" s="45" t="str">
        <f t="shared" si="0"/>
        <v/>
      </c>
      <c r="F39" s="46">
        <v>1</v>
      </c>
      <c r="G39" s="47" t="s">
        <v>1130</v>
      </c>
      <c r="H39" s="508" t="s">
        <v>1127</v>
      </c>
      <c r="I39" s="41">
        <v>2</v>
      </c>
      <c r="J39" s="21"/>
      <c r="K39" s="21"/>
      <c r="L39" s="21"/>
      <c r="M39" s="15"/>
      <c r="S39" s="6">
        <f t="shared" si="1"/>
        <v>1</v>
      </c>
    </row>
    <row r="40" spans="2:19">
      <c r="B40" s="42">
        <v>16</v>
      </c>
      <c r="C40" s="43">
        <v>16</v>
      </c>
      <c r="D40" s="44"/>
      <c r="E40" s="45" t="str">
        <f t="shared" si="0"/>
        <v/>
      </c>
      <c r="F40" s="46">
        <v>1</v>
      </c>
      <c r="G40" s="47" t="s">
        <v>1135</v>
      </c>
      <c r="H40" s="508" t="s">
        <v>1127</v>
      </c>
      <c r="I40" s="41">
        <v>1</v>
      </c>
      <c r="J40" s="21"/>
      <c r="K40" s="21"/>
      <c r="L40" s="21"/>
      <c r="M40" s="15"/>
      <c r="S40" s="6">
        <f t="shared" si="1"/>
        <v>1</v>
      </c>
    </row>
    <row r="41" spans="2:19">
      <c r="B41" s="38">
        <v>17</v>
      </c>
      <c r="C41" s="43">
        <v>17</v>
      </c>
      <c r="D41" s="44"/>
      <c r="E41" s="45" t="str">
        <f t="shared" si="0"/>
        <v/>
      </c>
      <c r="F41" s="46">
        <v>2</v>
      </c>
      <c r="G41" s="47" t="s">
        <v>1130</v>
      </c>
      <c r="H41" s="508" t="s">
        <v>1134</v>
      </c>
      <c r="I41" s="41">
        <v>2</v>
      </c>
      <c r="J41" s="21"/>
      <c r="K41" s="21"/>
      <c r="L41" s="21"/>
      <c r="M41" s="15"/>
      <c r="S41" s="6">
        <f t="shared" si="1"/>
        <v>1</v>
      </c>
    </row>
    <row r="42" spans="2:19">
      <c r="B42" s="42">
        <v>18</v>
      </c>
      <c r="C42" s="43">
        <v>18</v>
      </c>
      <c r="D42" s="44"/>
      <c r="E42" s="45" t="str">
        <f t="shared" si="0"/>
        <v/>
      </c>
      <c r="F42" s="46">
        <v>2</v>
      </c>
      <c r="G42" s="47" t="s">
        <v>1127</v>
      </c>
      <c r="H42" s="508" t="s">
        <v>1127</v>
      </c>
      <c r="I42" s="41">
        <v>0</v>
      </c>
      <c r="J42" s="21"/>
      <c r="K42" s="21"/>
      <c r="L42" s="21"/>
      <c r="M42" s="15"/>
      <c r="S42" s="6">
        <f t="shared" si="1"/>
        <v>1</v>
      </c>
    </row>
    <row r="43" spans="2:19">
      <c r="B43" s="38">
        <v>19</v>
      </c>
      <c r="C43" s="43">
        <v>19</v>
      </c>
      <c r="D43" s="44"/>
      <c r="E43" s="45" t="str">
        <f t="shared" si="0"/>
        <v/>
      </c>
      <c r="F43" s="46">
        <v>2</v>
      </c>
      <c r="G43" s="47" t="s">
        <v>1128</v>
      </c>
      <c r="H43" s="508" t="s">
        <v>1127</v>
      </c>
      <c r="I43" s="41">
        <v>2</v>
      </c>
      <c r="J43" s="21"/>
      <c r="K43" s="21"/>
      <c r="L43" s="21"/>
      <c r="M43" s="15"/>
      <c r="S43" s="6">
        <f t="shared" si="1"/>
        <v>1</v>
      </c>
    </row>
    <row r="44" spans="2:19">
      <c r="B44" s="42">
        <v>20</v>
      </c>
      <c r="C44" s="43">
        <v>20</v>
      </c>
      <c r="D44" s="44"/>
      <c r="E44" s="45" t="str">
        <f t="shared" ref="E44:E62" si="2">IF(AND($G$1&lt;&gt;"",$I$1&lt;&gt;"",C44&lt;&gt;"",D44&lt;&gt;""),CONCATENATE($G$1,"-",$I$1,"-",TEXT(C44,"00")),"")</f>
        <v/>
      </c>
      <c r="F44" s="46">
        <v>1</v>
      </c>
      <c r="G44" s="47" t="s">
        <v>1136</v>
      </c>
      <c r="H44" s="508" t="s">
        <v>1127</v>
      </c>
      <c r="I44" s="41">
        <v>2</v>
      </c>
      <c r="J44" s="21"/>
      <c r="K44" s="21"/>
      <c r="L44" s="21"/>
      <c r="M44" s="15"/>
      <c r="S44" s="6">
        <f t="shared" si="1"/>
        <v>1</v>
      </c>
    </row>
    <row r="45" spans="2:19">
      <c r="B45" s="38">
        <v>21</v>
      </c>
      <c r="C45" s="43">
        <v>21</v>
      </c>
      <c r="D45" s="44"/>
      <c r="E45" s="45" t="str">
        <f t="shared" si="2"/>
        <v/>
      </c>
      <c r="F45" s="46">
        <v>2</v>
      </c>
      <c r="G45" s="47" t="s">
        <v>1129</v>
      </c>
      <c r="H45" s="508" t="s">
        <v>1127</v>
      </c>
      <c r="I45" s="41">
        <v>2</v>
      </c>
      <c r="J45" s="21"/>
      <c r="K45" s="21"/>
      <c r="L45" s="21"/>
      <c r="M45" s="15"/>
      <c r="S45" s="6">
        <f t="shared" si="1"/>
        <v>1</v>
      </c>
    </row>
    <row r="46" spans="2:19">
      <c r="B46" s="42">
        <v>22</v>
      </c>
      <c r="C46" s="43">
        <v>22</v>
      </c>
      <c r="D46" s="44"/>
      <c r="E46" s="45" t="str">
        <f t="shared" si="2"/>
        <v/>
      </c>
      <c r="F46" s="46">
        <v>2</v>
      </c>
      <c r="G46" s="47" t="s">
        <v>1135</v>
      </c>
      <c r="H46" s="508" t="s">
        <v>1127</v>
      </c>
      <c r="I46" s="41">
        <v>1</v>
      </c>
      <c r="J46" s="21"/>
      <c r="K46" s="21"/>
      <c r="L46" s="21"/>
      <c r="M46" s="15"/>
      <c r="S46" s="6">
        <f t="shared" si="1"/>
        <v>1</v>
      </c>
    </row>
    <row r="47" spans="2:19">
      <c r="B47" s="38">
        <v>23</v>
      </c>
      <c r="C47" s="507">
        <v>23</v>
      </c>
      <c r="D47" s="44"/>
      <c r="E47" s="45" t="str">
        <f t="shared" si="2"/>
        <v/>
      </c>
      <c r="F47" s="46">
        <v>2</v>
      </c>
      <c r="G47" s="47" t="s">
        <v>1133</v>
      </c>
      <c r="H47" s="508" t="s">
        <v>1127</v>
      </c>
      <c r="I47" s="41">
        <v>1</v>
      </c>
      <c r="J47" s="21"/>
      <c r="K47" s="21"/>
      <c r="L47" s="21"/>
      <c r="M47" s="15"/>
      <c r="S47" s="6">
        <f t="shared" si="1"/>
        <v>1</v>
      </c>
    </row>
    <row r="48" spans="2:19">
      <c r="B48" s="42">
        <v>24</v>
      </c>
      <c r="C48" s="507">
        <v>24</v>
      </c>
      <c r="D48" s="44"/>
      <c r="E48" s="45" t="str">
        <f t="shared" si="2"/>
        <v/>
      </c>
      <c r="F48" s="46">
        <v>1</v>
      </c>
      <c r="G48" s="47" t="s">
        <v>1126</v>
      </c>
      <c r="H48" s="508" t="s">
        <v>1127</v>
      </c>
      <c r="I48" s="41">
        <v>0</v>
      </c>
      <c r="J48" s="21"/>
      <c r="K48" s="21"/>
      <c r="L48" s="21"/>
      <c r="M48" s="15"/>
      <c r="S48" s="6">
        <f t="shared" si="1"/>
        <v>1</v>
      </c>
    </row>
    <row r="49" spans="2:19">
      <c r="B49" s="38">
        <v>25</v>
      </c>
      <c r="C49" s="507">
        <v>25</v>
      </c>
      <c r="D49" s="44"/>
      <c r="E49" s="45" t="str">
        <f t="shared" si="2"/>
        <v/>
      </c>
      <c r="F49" s="46">
        <v>1</v>
      </c>
      <c r="G49" s="47" t="s">
        <v>1133</v>
      </c>
      <c r="H49" s="508" t="s">
        <v>1127</v>
      </c>
      <c r="I49" s="41">
        <v>1</v>
      </c>
      <c r="J49" s="21"/>
      <c r="K49" s="21"/>
      <c r="L49" s="21"/>
      <c r="M49" s="15"/>
      <c r="S49" s="6">
        <f t="shared" si="1"/>
        <v>1</v>
      </c>
    </row>
    <row r="50" spans="2:19">
      <c r="B50" s="42">
        <v>26</v>
      </c>
      <c r="C50" s="507">
        <v>26</v>
      </c>
      <c r="D50" s="44"/>
      <c r="E50" s="45" t="str">
        <f t="shared" si="2"/>
        <v/>
      </c>
      <c r="F50" s="46">
        <v>2</v>
      </c>
      <c r="G50" s="47" t="s">
        <v>1135</v>
      </c>
      <c r="H50" s="508" t="s">
        <v>1127</v>
      </c>
      <c r="I50" s="41">
        <v>0</v>
      </c>
      <c r="J50" s="21"/>
      <c r="K50" s="21"/>
      <c r="L50" s="21"/>
      <c r="M50" s="15"/>
      <c r="S50" s="6">
        <f t="shared" si="1"/>
        <v>1</v>
      </c>
    </row>
    <row r="51" spans="2:19">
      <c r="B51" s="38">
        <v>27</v>
      </c>
      <c r="C51" s="507">
        <v>27</v>
      </c>
      <c r="D51" s="44"/>
      <c r="E51" s="45" t="str">
        <f t="shared" si="2"/>
        <v/>
      </c>
      <c r="F51" s="46">
        <v>1</v>
      </c>
      <c r="G51" s="47" t="s">
        <v>1128</v>
      </c>
      <c r="H51" s="508" t="s">
        <v>1127</v>
      </c>
      <c r="I51" s="41">
        <v>2</v>
      </c>
      <c r="J51" s="21"/>
      <c r="K51" s="21"/>
      <c r="L51" s="21"/>
      <c r="M51" s="15"/>
      <c r="S51" s="6">
        <f t="shared" si="1"/>
        <v>1</v>
      </c>
    </row>
    <row r="52" spans="2:19">
      <c r="B52" s="42">
        <v>28</v>
      </c>
      <c r="C52" s="507">
        <v>28</v>
      </c>
      <c r="D52" s="44"/>
      <c r="E52" s="45" t="str">
        <f t="shared" si="2"/>
        <v/>
      </c>
      <c r="F52" s="46">
        <v>2</v>
      </c>
      <c r="G52" s="47" t="s">
        <v>1127</v>
      </c>
      <c r="H52" s="508" t="s">
        <v>1127</v>
      </c>
      <c r="I52" s="41">
        <v>2</v>
      </c>
      <c r="J52" s="21"/>
      <c r="K52" s="21"/>
      <c r="L52" s="21"/>
      <c r="M52" s="15"/>
      <c r="S52" s="6">
        <f t="shared" si="1"/>
        <v>1</v>
      </c>
    </row>
    <row r="53" spans="2:19">
      <c r="B53" s="38">
        <v>29</v>
      </c>
      <c r="C53" s="507">
        <v>29</v>
      </c>
      <c r="D53" s="44"/>
      <c r="E53" s="45" t="str">
        <f t="shared" si="2"/>
        <v/>
      </c>
      <c r="F53" s="46">
        <v>1</v>
      </c>
      <c r="G53" s="47" t="s">
        <v>1131</v>
      </c>
      <c r="H53" s="508" t="s">
        <v>1127</v>
      </c>
      <c r="I53" s="41">
        <v>1</v>
      </c>
      <c r="J53" s="21"/>
      <c r="K53" s="21"/>
      <c r="L53" s="21"/>
      <c r="M53" s="15"/>
      <c r="S53" s="6">
        <f t="shared" si="1"/>
        <v>1</v>
      </c>
    </row>
    <row r="54" spans="2:19">
      <c r="B54" s="42">
        <v>30</v>
      </c>
      <c r="C54" s="507">
        <v>30</v>
      </c>
      <c r="D54" s="44"/>
      <c r="E54" s="45" t="str">
        <f t="shared" si="2"/>
        <v/>
      </c>
      <c r="F54" s="46">
        <v>1</v>
      </c>
      <c r="G54" s="47" t="s">
        <v>1130</v>
      </c>
      <c r="H54" s="508" t="s">
        <v>1127</v>
      </c>
      <c r="I54" s="41">
        <v>1</v>
      </c>
      <c r="J54" s="21"/>
      <c r="K54" s="21"/>
      <c r="L54" s="21"/>
      <c r="M54" s="15"/>
      <c r="S54" s="6">
        <f t="shared" si="1"/>
        <v>1</v>
      </c>
    </row>
    <row r="55" spans="2:19">
      <c r="B55" s="38">
        <v>31</v>
      </c>
      <c r="C55" s="43"/>
      <c r="D55" s="44"/>
      <c r="E55" s="45" t="str">
        <f t="shared" si="2"/>
        <v/>
      </c>
      <c r="F55" s="46"/>
      <c r="G55" s="47"/>
      <c r="H55" s="40"/>
      <c r="I55" s="41"/>
      <c r="J55" s="21"/>
      <c r="K55" s="21"/>
      <c r="L55" s="21"/>
      <c r="M55" s="15"/>
      <c r="S55" s="6">
        <f t="shared" si="1"/>
        <v>0</v>
      </c>
    </row>
    <row r="56" spans="2:19">
      <c r="B56" s="42">
        <v>32</v>
      </c>
      <c r="C56" s="43"/>
      <c r="D56" s="44"/>
      <c r="E56" s="45" t="str">
        <f t="shared" si="2"/>
        <v/>
      </c>
      <c r="F56" s="46"/>
      <c r="G56" s="47"/>
      <c r="H56" s="40"/>
      <c r="I56" s="41"/>
      <c r="J56" s="21"/>
      <c r="K56" s="21"/>
      <c r="L56" s="21"/>
      <c r="M56" s="15"/>
      <c r="S56" s="6">
        <f t="shared" si="1"/>
        <v>0</v>
      </c>
    </row>
    <row r="57" spans="2:19">
      <c r="B57" s="38">
        <v>33</v>
      </c>
      <c r="C57" s="43"/>
      <c r="D57" s="44"/>
      <c r="E57" s="45" t="str">
        <f t="shared" si="2"/>
        <v/>
      </c>
      <c r="F57" s="46"/>
      <c r="G57" s="47"/>
      <c r="H57" s="40"/>
      <c r="I57" s="41"/>
      <c r="M57" s="15"/>
      <c r="S57" s="6">
        <f t="shared" si="1"/>
        <v>0</v>
      </c>
    </row>
    <row r="58" spans="2:19">
      <c r="B58" s="42">
        <v>34</v>
      </c>
      <c r="C58" s="43"/>
      <c r="D58" s="44"/>
      <c r="E58" s="45" t="str">
        <f t="shared" si="2"/>
        <v/>
      </c>
      <c r="F58" s="46"/>
      <c r="G58" s="47"/>
      <c r="H58" s="40"/>
      <c r="I58" s="41"/>
      <c r="M58" s="15"/>
      <c r="S58" s="6">
        <f t="shared" si="1"/>
        <v>0</v>
      </c>
    </row>
    <row r="59" spans="2:19">
      <c r="B59" s="38">
        <v>35</v>
      </c>
      <c r="C59" s="43"/>
      <c r="D59" s="44"/>
      <c r="E59" s="45" t="str">
        <f t="shared" si="2"/>
        <v/>
      </c>
      <c r="F59" s="46"/>
      <c r="G59" s="47"/>
      <c r="H59" s="40"/>
      <c r="I59" s="41"/>
      <c r="M59" s="15"/>
      <c r="S59" s="6">
        <f t="shared" si="1"/>
        <v>0</v>
      </c>
    </row>
    <row r="60" spans="2:19">
      <c r="B60" s="42">
        <v>36</v>
      </c>
      <c r="C60" s="43"/>
      <c r="D60" s="44"/>
      <c r="E60" s="45" t="str">
        <f t="shared" si="2"/>
        <v/>
      </c>
      <c r="F60" s="46"/>
      <c r="G60" s="47"/>
      <c r="H60" s="40"/>
      <c r="I60" s="41"/>
      <c r="M60" s="15"/>
      <c r="S60" s="6">
        <f t="shared" si="1"/>
        <v>0</v>
      </c>
    </row>
    <row r="61" spans="2:19">
      <c r="B61" s="38">
        <v>37</v>
      </c>
      <c r="C61" s="43"/>
      <c r="D61" s="44"/>
      <c r="E61" s="45" t="str">
        <f t="shared" si="2"/>
        <v/>
      </c>
      <c r="F61" s="46"/>
      <c r="G61" s="47"/>
      <c r="H61" s="40"/>
      <c r="I61" s="41"/>
      <c r="M61" s="15"/>
      <c r="S61" s="6">
        <f t="shared" si="1"/>
        <v>0</v>
      </c>
    </row>
    <row r="62" spans="2:19">
      <c r="B62" s="42">
        <v>38</v>
      </c>
      <c r="C62" s="43"/>
      <c r="D62" s="44"/>
      <c r="E62" s="45" t="str">
        <f t="shared" si="2"/>
        <v/>
      </c>
      <c r="F62" s="46"/>
      <c r="G62" s="47"/>
      <c r="H62" s="40"/>
      <c r="I62" s="41"/>
      <c r="M62" s="15"/>
      <c r="S62" s="6">
        <f t="shared" si="1"/>
        <v>0</v>
      </c>
    </row>
    <row r="63" spans="2:19">
      <c r="B63" s="38">
        <v>39</v>
      </c>
      <c r="C63" s="43"/>
      <c r="D63" s="44"/>
      <c r="E63" s="45" t="str">
        <f t="shared" si="0"/>
        <v/>
      </c>
      <c r="F63" s="46"/>
      <c r="G63" s="47"/>
      <c r="H63" s="40"/>
      <c r="I63" s="41"/>
      <c r="M63" s="15"/>
      <c r="S63" s="6">
        <f t="shared" ref="S63:S64" si="3">IF(ISBLANK(C63),0,(IF(COUNTA($C63:$D63)+COUNTA($F63:$I63)&lt;&gt;6,1,0)))</f>
        <v>0</v>
      </c>
    </row>
    <row r="64" spans="2:19">
      <c r="B64" s="42">
        <v>40</v>
      </c>
      <c r="C64" s="43"/>
      <c r="D64" s="44"/>
      <c r="E64" s="45" t="str">
        <f t="shared" si="0"/>
        <v/>
      </c>
      <c r="F64" s="46"/>
      <c r="G64" s="47"/>
      <c r="H64" s="40"/>
      <c r="I64" s="41"/>
      <c r="M64" s="15"/>
      <c r="S64" s="6">
        <f t="shared" si="3"/>
        <v>0</v>
      </c>
    </row>
    <row r="65" spans="1:13">
      <c r="A65" s="1"/>
      <c r="B65" s="48"/>
      <c r="C65" s="49"/>
      <c r="D65" s="1"/>
      <c r="M65" s="15"/>
    </row>
    <row r="66" spans="1:13">
      <c r="A66" s="1"/>
      <c r="B66" s="1"/>
      <c r="C66" s="49"/>
      <c r="D66" s="1"/>
      <c r="M66" s="15"/>
    </row>
    <row r="67" spans="1:13">
      <c r="M67" s="15"/>
    </row>
    <row r="68" spans="1:13">
      <c r="M68" s="15"/>
    </row>
    <row r="69" spans="1:13">
      <c r="M69" s="15"/>
    </row>
    <row r="70" spans="1:13">
      <c r="M70" s="15"/>
    </row>
    <row r="71" spans="1:13">
      <c r="M71" s="15"/>
    </row>
    <row r="72" spans="1:13">
      <c r="M72" s="15"/>
    </row>
    <row r="73" spans="1:13">
      <c r="M73" s="15"/>
    </row>
    <row r="74" spans="1:13">
      <c r="M74" s="15"/>
    </row>
    <row r="75" spans="1:13">
      <c r="M75" s="15"/>
    </row>
    <row r="76" spans="1:13">
      <c r="M76" s="15"/>
    </row>
    <row r="77" spans="1:13">
      <c r="M77" s="15"/>
    </row>
    <row r="78" spans="1:13">
      <c r="M78" s="15"/>
    </row>
    <row r="79" spans="1:13">
      <c r="M79" s="15"/>
    </row>
    <row r="80" spans="1:13">
      <c r="M80" s="15"/>
    </row>
    <row r="81" spans="13:13">
      <c r="M81" s="15"/>
    </row>
    <row r="82" spans="13:13">
      <c r="M82" s="15"/>
    </row>
    <row r="83" spans="13:13">
      <c r="M83" s="15"/>
    </row>
    <row r="84" spans="13:13">
      <c r="M84" s="15"/>
    </row>
    <row r="85" spans="13:13">
      <c r="M85" s="15"/>
    </row>
    <row r="86" spans="13:13">
      <c r="M86" s="15"/>
    </row>
    <row r="87" spans="13:13">
      <c r="M87" s="15"/>
    </row>
    <row r="88" spans="13:13">
      <c r="M88" s="15"/>
    </row>
    <row r="89" spans="13:13">
      <c r="M89" s="15"/>
    </row>
    <row r="90" spans="13:13">
      <c r="M90" s="15"/>
    </row>
    <row r="91" spans="13:13">
      <c r="M91" s="15"/>
    </row>
    <row r="92" spans="13:13">
      <c r="M92" s="15"/>
    </row>
    <row r="93" spans="13:13">
      <c r="M93" s="15"/>
    </row>
    <row r="94" spans="13:13">
      <c r="M94" s="15"/>
    </row>
    <row r="95" spans="13:13">
      <c r="M95" s="15"/>
    </row>
    <row r="96" spans="13:13">
      <c r="M96" s="15"/>
    </row>
    <row r="97" spans="13:13">
      <c r="M97" s="15"/>
    </row>
    <row r="98" spans="13:13">
      <c r="M98" s="15"/>
    </row>
    <row r="99" spans="13:13">
      <c r="M99" s="15"/>
    </row>
    <row r="100" spans="13:13">
      <c r="M100" s="15"/>
    </row>
    <row r="101" spans="13:13">
      <c r="M101" s="15"/>
    </row>
    <row r="102" spans="13:13">
      <c r="M102" s="15"/>
    </row>
    <row r="103" spans="13:13">
      <c r="M103" s="15"/>
    </row>
    <row r="104" spans="13:13">
      <c r="M104" s="15"/>
    </row>
    <row r="105" spans="13:13">
      <c r="M105" s="15"/>
    </row>
    <row r="106" spans="13:13">
      <c r="M106" s="15"/>
    </row>
    <row r="107" spans="13:13">
      <c r="M107" s="15"/>
    </row>
    <row r="108" spans="13:13">
      <c r="M108" s="15"/>
    </row>
    <row r="109" spans="13:13">
      <c r="M109" s="15"/>
    </row>
    <row r="110" spans="13:13">
      <c r="M110" s="15"/>
    </row>
    <row r="111" spans="13:13">
      <c r="M111" s="15"/>
    </row>
  </sheetData>
  <sheetProtection password="C621" sheet="1" objects="1" scenarios="1" selectLockedCells="1"/>
  <protectedRanges>
    <protectedRange sqref="A1:A1048576" name="Диапазон2"/>
    <protectedRange sqref="G1 I1 E3 C44:D64 F44:I64" name="Диапазон1"/>
    <protectedRange sqref="C25:D43 F25:I43" name="Диапазон1_1"/>
  </protectedRanges>
  <mergeCells count="10">
    <mergeCell ref="B3:D3"/>
    <mergeCell ref="E3:I3"/>
    <mergeCell ref="B8:I8"/>
    <mergeCell ref="B10:B13"/>
    <mergeCell ref="C10:C13"/>
    <mergeCell ref="D10:D13"/>
    <mergeCell ref="E10:E13"/>
    <mergeCell ref="F10:F13"/>
    <mergeCell ref="G10:H13"/>
    <mergeCell ref="I10:I13"/>
  </mergeCells>
  <conditionalFormatting sqref="G1 I1 E3:I3">
    <cfRule type="expression" dxfId="45" priority="28" stopIfTrue="1">
      <formula>ISBLANK(E1)</formula>
    </cfRule>
  </conditionalFormatting>
  <conditionalFormatting sqref="C14:D24 F14:I24 F44:I64 C44:D64">
    <cfRule type="expression" dxfId="44" priority="30" stopIfTrue="1">
      <formula>AND(OR(COUNTA($C14:$D14)&lt;&gt;0,COUNTA($F14:$I14)&lt;&gt;0),ISBLANK(C14))</formula>
    </cfRule>
  </conditionalFormatting>
  <conditionalFormatting sqref="C25:D43 F25:I43">
    <cfRule type="expression" dxfId="43" priority="25" stopIfTrue="1">
      <formula>AND(OR(COUNTA($C25:$D25)&lt;&gt;0,COUNTA($F25:$I25)&lt;&gt;0),ISBLANK(C25))</formula>
    </cfRule>
  </conditionalFormatting>
  <conditionalFormatting sqref="C44:D54">
    <cfRule type="expression" dxfId="42" priority="24" stopIfTrue="1">
      <formula>AND(OR(COUNTA($C44:$D44)&lt;&gt;0,COUNTA($F44:$I44)&lt;&gt;0),ISBLANK(C44))</formula>
    </cfRule>
  </conditionalFormatting>
  <conditionalFormatting sqref="C25:D43">
    <cfRule type="expression" dxfId="41" priority="23" stopIfTrue="1">
      <formula>AND(OR(COUNTA($C25:$D25)&lt;&gt;0,COUNTA($F25:$I25)&lt;&gt;0),ISBLANK(C25))</formula>
    </cfRule>
  </conditionalFormatting>
  <conditionalFormatting sqref="C44:D54">
    <cfRule type="expression" dxfId="40" priority="22" stopIfTrue="1">
      <formula>AND(OR(COUNTA($C44:$D44)&lt;&gt;0,COUNTA($F44:$I44)&lt;&gt;0),ISBLANK(C44))</formula>
    </cfRule>
  </conditionalFormatting>
  <conditionalFormatting sqref="C25:D43">
    <cfRule type="expression" dxfId="39" priority="21" stopIfTrue="1">
      <formula>AND(OR(COUNTA($C25:$D25)&lt;&gt;0,COUNTA($F25:$I25)&lt;&gt;0),ISBLANK(C25))</formula>
    </cfRule>
  </conditionalFormatting>
  <conditionalFormatting sqref="C44:D54">
    <cfRule type="expression" dxfId="38" priority="20" stopIfTrue="1">
      <formula>AND(OR(COUNTA($C44:$D44)&lt;&gt;0,COUNTA($F44:$I44)&lt;&gt;0),ISBLANK(C44))</formula>
    </cfRule>
  </conditionalFormatting>
  <conditionalFormatting sqref="C25:D43">
    <cfRule type="expression" dxfId="37" priority="19" stopIfTrue="1">
      <formula>AND(OR(COUNTA($C25:$D25)&lt;&gt;0,COUNTA($F25:$I25)&lt;&gt;0),ISBLANK(C25))</formula>
    </cfRule>
  </conditionalFormatting>
  <conditionalFormatting sqref="D25:D54">
    <cfRule type="expression" dxfId="36" priority="18" stopIfTrue="1">
      <formula>AND(OR(COUNTA($C25:$D25)&lt;&gt;0,COUNTA($F25:$I25)&lt;&gt;0),ISBLANK(D25))</formula>
    </cfRule>
  </conditionalFormatting>
  <conditionalFormatting sqref="D25:D54">
    <cfRule type="expression" dxfId="35" priority="17" stopIfTrue="1">
      <formula>AND(OR(COUNTA($B25:$C25)&lt;&gt;0,COUNTA($E25:$J25)&lt;&gt;0),ISBLANK(D25))</formula>
    </cfRule>
  </conditionalFormatting>
  <conditionalFormatting sqref="D25:D54">
    <cfRule type="expression" dxfId="34" priority="16" stopIfTrue="1">
      <formula>AND(OR(COUNTA($B25:$C25)&lt;&gt;0,COUNTA($E25:$J25)&lt;&gt;0),ISBLANK(D25))</formula>
    </cfRule>
  </conditionalFormatting>
  <conditionalFormatting sqref="C25:C54">
    <cfRule type="expression" dxfId="33" priority="15" stopIfTrue="1">
      <formula>AND(OR(COUNTA($C25:$D25)&lt;&gt;0,COUNTA($F25:$I25)&lt;&gt;0),ISBLANK(C25))</formula>
    </cfRule>
  </conditionalFormatting>
  <conditionalFormatting sqref="C25:C54">
    <cfRule type="expression" dxfId="32" priority="14" stopIfTrue="1">
      <formula>AND(OR(COUNTA($B25:$C25)&lt;&gt;0,COUNTA($E25:$J25)&lt;&gt;0),ISBLANK(C25))</formula>
    </cfRule>
  </conditionalFormatting>
  <conditionalFormatting sqref="C25:C54">
    <cfRule type="expression" dxfId="31" priority="13" stopIfTrue="1">
      <formula>AND(OR(COUNTA($B25:$C25)&lt;&gt;0,COUNTA($E25:$J25)&lt;&gt;0),ISBLANK(C25))</formula>
    </cfRule>
  </conditionalFormatting>
  <conditionalFormatting sqref="F44:H54">
    <cfRule type="expression" dxfId="30" priority="12" stopIfTrue="1">
      <formula>AND(OR(COUNTA($C44:$D44)&lt;&gt;0,COUNTA($F44:$I44)&lt;&gt;0),ISBLANK(F44))</formula>
    </cfRule>
  </conditionalFormatting>
  <conditionalFormatting sqref="F25:H43">
    <cfRule type="expression" dxfId="29" priority="11" stopIfTrue="1">
      <formula>AND(OR(COUNTA($C25:$D25)&lt;&gt;0,COUNTA($F25:$I25)&lt;&gt;0),ISBLANK(F25))</formula>
    </cfRule>
  </conditionalFormatting>
  <conditionalFormatting sqref="F44:H54">
    <cfRule type="expression" dxfId="28" priority="10" stopIfTrue="1">
      <formula>AND(OR(COUNTA($C44:$D44)&lt;&gt;0,COUNTA($F44:$I44)&lt;&gt;0),ISBLANK(F44))</formula>
    </cfRule>
  </conditionalFormatting>
  <conditionalFormatting sqref="F25:H43">
    <cfRule type="expression" dxfId="27" priority="9" stopIfTrue="1">
      <formula>AND(OR(COUNTA($C25:$D25)&lt;&gt;0,COUNTA($F25:$I25)&lt;&gt;0),ISBLANK(F25))</formula>
    </cfRule>
  </conditionalFormatting>
  <conditionalFormatting sqref="F44:H54">
    <cfRule type="expression" dxfId="26" priority="8" stopIfTrue="1">
      <formula>AND(OR(COUNTA($C44:$D44)&lt;&gt;0,COUNTA($F44:$I44)&lt;&gt;0),ISBLANK(F44))</formula>
    </cfRule>
  </conditionalFormatting>
  <conditionalFormatting sqref="F25:H43">
    <cfRule type="expression" dxfId="25" priority="7" stopIfTrue="1">
      <formula>AND(OR(COUNTA($C25:$D25)&lt;&gt;0,COUNTA($F25:$I25)&lt;&gt;0),ISBLANK(F25))</formula>
    </cfRule>
  </conditionalFormatting>
  <conditionalFormatting sqref="F25:F54">
    <cfRule type="expression" dxfId="24" priority="6" stopIfTrue="1">
      <formula>AND(OR(COUNTA($C25:$D25)&lt;&gt;0,COUNTA($F25:$I25)&lt;&gt;0),ISBLANK(F25))</formula>
    </cfRule>
  </conditionalFormatting>
  <conditionalFormatting sqref="F25:F54">
    <cfRule type="expression" dxfId="23" priority="5" stopIfTrue="1">
      <formula>AND(OR(COUNTA($B25:$C25)&lt;&gt;0,COUNTA($E25:$J25)&lt;&gt;0),ISBLANK(F25))</formula>
    </cfRule>
  </conditionalFormatting>
  <conditionalFormatting sqref="F25:F54">
    <cfRule type="expression" dxfId="22" priority="4" stopIfTrue="1">
      <formula>AND(OR(COUNTA($B25:$C25)&lt;&gt;0,COUNTA($E25:$J25)&lt;&gt;0),ISBLANK(F25))</formula>
    </cfRule>
  </conditionalFormatting>
  <conditionalFormatting sqref="G25:H54">
    <cfRule type="expression" dxfId="21" priority="3" stopIfTrue="1">
      <formula>AND(OR(COUNTA($C25:$D25)&lt;&gt;0,COUNTA($F25:$I25)&lt;&gt;0),ISBLANK(G25))</formula>
    </cfRule>
  </conditionalFormatting>
  <conditionalFormatting sqref="G25:H54">
    <cfRule type="expression" dxfId="20" priority="2" stopIfTrue="1">
      <formula>AND(OR(COUNTA($B25:$C25)&lt;&gt;0,COUNTA($E25:$J25)&lt;&gt;0),ISBLANK(G25))</formula>
    </cfRule>
  </conditionalFormatting>
  <conditionalFormatting sqref="G25:H54">
    <cfRule type="expression" dxfId="19" priority="1" stopIfTrue="1">
      <formula>AND(OR(COUNTA($B25:$C25)&lt;&gt;0,COUNTA($E25:$J25)&lt;&gt;0),ISBLANK(G25))</formula>
    </cfRule>
  </conditionalFormatting>
  <dataValidations xWindow="547" yWindow="554" count="10">
    <dataValidation type="list" allowBlank="1" showDropDown="1" showInputMessage="1" showErrorMessage="1" promptTitle="Код класса" prompt=" " sqref="I1">
      <formula1>$N$7:$N$35</formula1>
    </dataValidation>
    <dataValidation type="textLength" allowBlank="1" showInputMessage="1" showErrorMessage="1" promptTitle="Код школы" prompt=" " sqref="G1">
      <formula1>6</formula1>
      <formula2>6</formula2>
    </dataValidation>
    <dataValidation type="whole" allowBlank="1" showInputMessage="1" showErrorMessage="1" promptTitle="Выполнение работы" prompt="Введите номер варианта - 1, 2._x000a_Введите 0, если учащийся не выполнял работу (не принимал участия)_x000a_" sqref="I25:I64">
      <formula1>0</formula1>
      <formula2>2</formula2>
    </dataValidation>
    <dataValidation type="list" allowBlank="1" showInputMessage="1" showErrorMessage="1" promptTitle="Год рождения" prompt="Выберите год рождения из списка" sqref="H25:H64">
      <formula1>"93,94,95,96,97,98,99,00,01,02,03,04,05"</formula1>
    </dataValidation>
    <dataValidation allowBlank="1" showInputMessage="1" showErrorMessage="1" promptTitle="Код учащегося" prompt="Данное поле заполняется автоматически" sqref="E25:E64"/>
    <dataValidation type="whole" allowBlank="1" showInputMessage="1" showErrorMessage="1" promptTitle="Номер по журналу" prompt=" " sqref="C25:C64">
      <formula1>1</formula1>
      <formula2>99</formula2>
    </dataValidation>
    <dataValidation allowBlank="1" showInputMessage="1" showErrorMessage="1" promptTitle="Фамилия, Имя учащегося" prompt=" " sqref="D25:D64"/>
    <dataValidation type="list" allowBlank="1" showInputMessage="1" showErrorMessage="1" promptTitle="Месяц рождения" prompt="Выберите месяц из списка" sqref="G25:G64">
      <formula1>"01,02,03,04,05,06,07,08,09,10,11,12"</formula1>
    </dataValidation>
    <dataValidation type="whole" allowBlank="1" showInputMessage="1" showErrorMessage="1" promptTitle="Пол" prompt="1-Ж_x000a_2-М" sqref="F25:F64">
      <formula1>1</formula1>
      <formula2>2</formula2>
    </dataValidation>
    <dataValidation type="list" allowBlank="1" showInputMessage="1" showErrorMessage="1" sqref="E3:I3">
      <formula1>$Q$1:$Q$1</formula1>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legacyDrawing r:id="rId2"/>
</worksheet>
</file>

<file path=xl/worksheets/sheet10.xml><?xml version="1.0" encoding="utf-8"?>
<worksheet xmlns="http://schemas.openxmlformats.org/spreadsheetml/2006/main" xmlns:r="http://schemas.openxmlformats.org/officeDocument/2006/relationships">
  <sheetPr codeName="Лист7">
    <tabColor rgb="FF0070C0"/>
  </sheetPr>
  <dimension ref="B1:K20"/>
  <sheetViews>
    <sheetView showWhiteSpace="0" view="pageLayout" topLeftCell="B55" zoomScale="110" zoomScaleNormal="100" zoomScalePageLayoutView="110" workbookViewId="0">
      <selection activeCell="H8" sqref="H8"/>
    </sheetView>
  </sheetViews>
  <sheetFormatPr defaultRowHeight="12.75"/>
  <cols>
    <col min="1" max="1" width="2.85546875" style="128" customWidth="1"/>
    <col min="2" max="2" width="12.42578125" style="128" customWidth="1"/>
    <col min="3" max="3" width="15.42578125" style="128" customWidth="1"/>
    <col min="4" max="4" width="15" style="128" customWidth="1"/>
    <col min="5" max="5" width="13.85546875" style="128" customWidth="1"/>
    <col min="6" max="6" width="15.85546875" style="128" customWidth="1"/>
    <col min="7" max="7" width="15.28515625" style="128" customWidth="1"/>
    <col min="8" max="8" width="16.85546875" style="128" customWidth="1"/>
    <col min="9" max="9" width="12" style="128" customWidth="1"/>
    <col min="10" max="10" width="15.7109375" style="128" customWidth="1"/>
    <col min="11" max="12" width="9.140625" style="128"/>
    <col min="13" max="13" width="9.140625" style="128" customWidth="1"/>
    <col min="14" max="16384" width="9.140625" style="128"/>
  </cols>
  <sheetData>
    <row r="1" spans="2:11" ht="3.75" customHeight="1"/>
    <row r="2" spans="2:11" ht="19.5" customHeight="1">
      <c r="B2" s="606" t="s">
        <v>1075</v>
      </c>
      <c r="C2" s="606"/>
      <c r="D2" s="606"/>
      <c r="E2" s="606"/>
      <c r="F2" s="606"/>
      <c r="G2" s="606"/>
      <c r="H2" s="606"/>
      <c r="I2" s="606"/>
      <c r="J2" s="606"/>
    </row>
    <row r="3" spans="2:11" ht="41.25" customHeight="1">
      <c r="B3" s="129" t="s">
        <v>31</v>
      </c>
      <c r="C3" s="607" t="str">
        <f>'СПИСОК КЛАССА'!E3</f>
        <v>МБОУ СОШ с углубленным изучением отдельных предметов № 80</v>
      </c>
      <c r="D3" s="607"/>
      <c r="E3" s="607"/>
      <c r="F3" s="607"/>
      <c r="G3" s="607"/>
      <c r="H3" s="608" t="s">
        <v>1</v>
      </c>
      <c r="I3" s="608"/>
      <c r="J3" s="130" t="str">
        <f>'СПИСОК КЛАССА'!I1</f>
        <v>0403</v>
      </c>
    </row>
    <row r="4" spans="2:11" ht="4.5" customHeight="1"/>
    <row r="5" spans="2:11" ht="15.75">
      <c r="B5" s="605" t="s">
        <v>37</v>
      </c>
      <c r="C5" s="609" t="s">
        <v>57</v>
      </c>
      <c r="D5" s="609"/>
      <c r="E5" s="609"/>
      <c r="F5" s="609"/>
      <c r="G5" s="609"/>
      <c r="H5" s="609"/>
      <c r="I5" s="609"/>
      <c r="J5" s="609"/>
    </row>
    <row r="6" spans="2:11" ht="73.5" customHeight="1">
      <c r="B6" s="605"/>
      <c r="C6" s="605" t="s">
        <v>1051</v>
      </c>
      <c r="D6" s="605"/>
      <c r="E6" s="605" t="s">
        <v>1052</v>
      </c>
      <c r="F6" s="605"/>
      <c r="G6" s="605" t="s">
        <v>1053</v>
      </c>
      <c r="H6" s="605"/>
      <c r="I6" s="605" t="s">
        <v>1054</v>
      </c>
      <c r="J6" s="605"/>
    </row>
    <row r="7" spans="2:11" ht="15.75">
      <c r="B7" s="605"/>
      <c r="C7" s="135" t="s">
        <v>38</v>
      </c>
      <c r="D7" s="135" t="s">
        <v>39</v>
      </c>
      <c r="E7" s="135" t="s">
        <v>38</v>
      </c>
      <c r="F7" s="135" t="s">
        <v>39</v>
      </c>
      <c r="G7" s="135" t="s">
        <v>38</v>
      </c>
      <c r="H7" s="135" t="s">
        <v>39</v>
      </c>
      <c r="I7" s="135" t="s">
        <v>38</v>
      </c>
      <c r="J7" s="135" t="s">
        <v>39</v>
      </c>
    </row>
    <row r="8" spans="2:11" ht="15.75">
      <c r="B8" s="134">
        <f ca="1">Ответы_учащихся!$F$6</f>
        <v>26</v>
      </c>
      <c r="C8" s="134">
        <f ca="1">Ответы_учащихся!BE24</f>
        <v>0</v>
      </c>
      <c r="D8" s="136">
        <f ca="1">C8/$B$8</f>
        <v>0</v>
      </c>
      <c r="E8" s="134">
        <f ca="1">Ответы_учащихся!BE23</f>
        <v>0</v>
      </c>
      <c r="F8" s="136">
        <f ca="1">E8/$B$8</f>
        <v>0</v>
      </c>
      <c r="G8" s="134">
        <f ca="1">Ответы_учащихся!BE22</f>
        <v>0</v>
      </c>
      <c r="H8" s="136">
        <f ca="1">G8/$B$8</f>
        <v>0</v>
      </c>
      <c r="I8" s="134">
        <f ca="1">Ответы_учащихся!BE21</f>
        <v>0</v>
      </c>
      <c r="J8" s="136">
        <f ca="1">I8/$B$8</f>
        <v>0</v>
      </c>
      <c r="K8" s="269"/>
    </row>
    <row r="9" spans="2:11" ht="15.75">
      <c r="B9" s="133"/>
      <c r="C9" s="133"/>
      <c r="D9" s="133"/>
      <c r="E9" s="133"/>
      <c r="F9" s="133"/>
      <c r="G9" s="133"/>
      <c r="H9" s="133"/>
      <c r="I9" s="133"/>
      <c r="J9" s="133"/>
    </row>
    <row r="10" spans="2:11" ht="15.75">
      <c r="B10" s="133"/>
      <c r="C10" s="133"/>
      <c r="D10" s="133"/>
      <c r="E10" s="133"/>
      <c r="F10" s="133"/>
      <c r="G10" s="133"/>
      <c r="H10" s="133"/>
      <c r="I10" s="133"/>
      <c r="J10" s="133"/>
    </row>
    <row r="11" spans="2:11" ht="15.75">
      <c r="B11" s="133"/>
      <c r="C11" s="133"/>
      <c r="D11" s="133"/>
      <c r="E11" s="133"/>
      <c r="F11" s="133"/>
      <c r="G11" s="133"/>
      <c r="H11" s="133"/>
      <c r="I11" s="133"/>
      <c r="J11" s="133"/>
    </row>
    <row r="12" spans="2:11" ht="15.75">
      <c r="B12" s="133"/>
      <c r="C12" s="133"/>
      <c r="D12" s="133"/>
      <c r="E12" s="133"/>
      <c r="F12" s="133"/>
      <c r="G12" s="133"/>
      <c r="H12" s="133"/>
      <c r="I12" s="133"/>
      <c r="J12" s="133"/>
    </row>
    <row r="13" spans="2:11" ht="15.75">
      <c r="B13" s="133"/>
      <c r="C13" s="133"/>
      <c r="D13" s="133"/>
      <c r="E13" s="133"/>
      <c r="F13" s="133"/>
      <c r="G13" s="133"/>
      <c r="H13" s="133"/>
      <c r="I13" s="133"/>
      <c r="J13" s="133"/>
    </row>
    <row r="14" spans="2:11" ht="15.75">
      <c r="B14" s="133"/>
      <c r="C14" s="133"/>
      <c r="D14" s="133"/>
      <c r="E14" s="133"/>
      <c r="F14" s="133"/>
      <c r="G14" s="133"/>
      <c r="H14" s="133"/>
      <c r="I14" s="133"/>
      <c r="J14" s="133"/>
    </row>
    <row r="15" spans="2:11" ht="15.75">
      <c r="B15" s="133"/>
      <c r="C15" s="133"/>
      <c r="D15" s="133"/>
      <c r="E15" s="133"/>
      <c r="F15" s="133"/>
      <c r="G15" s="133"/>
      <c r="H15" s="133"/>
      <c r="I15" s="133"/>
      <c r="J15" s="133"/>
    </row>
    <row r="16" spans="2:11" ht="15.75">
      <c r="B16" s="133"/>
      <c r="C16" s="133"/>
      <c r="D16" s="133"/>
      <c r="E16" s="133"/>
      <c r="F16" s="133"/>
      <c r="G16" s="133"/>
      <c r="H16" s="133"/>
      <c r="I16" s="133"/>
      <c r="J16" s="133"/>
    </row>
    <row r="17" spans="2:10" ht="15.75">
      <c r="B17" s="133"/>
      <c r="C17" s="133"/>
      <c r="D17" s="133"/>
      <c r="E17" s="133"/>
      <c r="F17" s="133"/>
      <c r="G17" s="133"/>
      <c r="H17" s="133"/>
      <c r="I17" s="133"/>
      <c r="J17" s="133"/>
    </row>
    <row r="18" spans="2:10" ht="15.75">
      <c r="B18" s="133"/>
      <c r="C18" s="133"/>
      <c r="D18" s="133"/>
      <c r="E18" s="133"/>
      <c r="F18" s="133"/>
      <c r="G18" s="133"/>
      <c r="H18" s="133"/>
      <c r="I18" s="133"/>
      <c r="J18" s="133"/>
    </row>
    <row r="19" spans="2:10" ht="15.75">
      <c r="B19" s="133"/>
      <c r="C19" s="133"/>
      <c r="D19" s="133"/>
      <c r="E19" s="133"/>
      <c r="F19" s="133"/>
      <c r="G19" s="133"/>
      <c r="H19" s="133"/>
      <c r="I19" s="133"/>
      <c r="J19" s="133"/>
    </row>
    <row r="20" spans="2:10" ht="15.75">
      <c r="B20" s="133"/>
      <c r="C20" s="133"/>
      <c r="D20" s="133"/>
      <c r="E20" s="133"/>
      <c r="F20" s="133"/>
      <c r="G20" s="133"/>
      <c r="H20" s="133"/>
      <c r="I20" s="133"/>
      <c r="J20" s="133"/>
    </row>
  </sheetData>
  <sheetProtection password="C621" sheet="1" objects="1" scenarios="1" selectLockedCells="1" selectUnlockedCells="1"/>
  <dataConsolidate/>
  <mergeCells count="9">
    <mergeCell ref="B2:J2"/>
    <mergeCell ref="C3:G3"/>
    <mergeCell ref="H3:I3"/>
    <mergeCell ref="B5:B7"/>
    <mergeCell ref="C6:D6"/>
    <mergeCell ref="E6:F6"/>
    <mergeCell ref="G6:H6"/>
    <mergeCell ref="I6:J6"/>
    <mergeCell ref="C5:J5"/>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1.xml><?xml version="1.0" encoding="utf-8"?>
<worksheet xmlns="http://schemas.openxmlformats.org/spreadsheetml/2006/main" xmlns:r="http://schemas.openxmlformats.org/officeDocument/2006/relationships">
  <sheetPr codeName="Лист6">
    <tabColor rgb="FFFF0000"/>
    <pageSetUpPr fitToPage="1"/>
  </sheetPr>
  <dimension ref="B2:N107"/>
  <sheetViews>
    <sheetView view="pageLayout" zoomScale="85" zoomScaleNormal="100" zoomScalePageLayoutView="85" workbookViewId="0">
      <selection activeCell="E32" sqref="E32"/>
    </sheetView>
  </sheetViews>
  <sheetFormatPr defaultRowHeight="12.75"/>
  <cols>
    <col min="1" max="1" width="2.85546875" style="128" customWidth="1"/>
    <col min="2" max="2" width="10.28515625" style="128" customWidth="1"/>
    <col min="3" max="3" width="9.7109375" style="128" customWidth="1"/>
    <col min="4" max="4" width="33.85546875" style="492" customWidth="1"/>
    <col min="5" max="5" width="29.7109375" style="492" customWidth="1"/>
    <col min="6" max="6" width="9.85546875" style="165" customWidth="1"/>
    <col min="7" max="7" width="9.5703125" style="164" customWidth="1"/>
    <col min="8" max="10" width="8" style="128" customWidth="1"/>
    <col min="11" max="11" width="9.7109375" style="128" customWidth="1"/>
    <col min="12" max="12" width="8" style="128" customWidth="1"/>
    <col min="13" max="13" width="9.85546875" style="128" customWidth="1"/>
    <col min="14" max="14" width="9.140625" style="332" hidden="1" customWidth="1"/>
    <col min="15" max="16384" width="9.140625" style="128"/>
  </cols>
  <sheetData>
    <row r="2" spans="2:14" ht="20.25" customHeight="1">
      <c r="B2" s="606" t="s">
        <v>1074</v>
      </c>
      <c r="C2" s="606"/>
      <c r="D2" s="606"/>
      <c r="E2" s="606"/>
      <c r="F2" s="606"/>
      <c r="G2" s="606"/>
      <c r="H2" s="606"/>
      <c r="I2" s="606"/>
      <c r="J2" s="606"/>
      <c r="K2" s="606"/>
      <c r="L2" s="606"/>
    </row>
    <row r="3" spans="2:14" ht="15.75">
      <c r="B3" s="129" t="s">
        <v>31</v>
      </c>
      <c r="C3" s="607" t="str">
        <f>'СПИСОК КЛАССА'!E3</f>
        <v>МБОУ СОШ с углубленным изучением отдельных предметов № 80</v>
      </c>
      <c r="D3" s="607"/>
      <c r="E3" s="607"/>
      <c r="F3" s="607"/>
      <c r="G3" s="607"/>
      <c r="H3" s="608" t="s">
        <v>1</v>
      </c>
      <c r="I3" s="608"/>
      <c r="J3" s="130" t="str">
        <f>'СПИСОК КЛАССА'!I1</f>
        <v>0403</v>
      </c>
      <c r="K3" s="131"/>
      <c r="L3" s="131"/>
    </row>
    <row r="5" spans="2:14" ht="15.75">
      <c r="B5" s="132"/>
      <c r="C5" s="132"/>
      <c r="D5" s="487"/>
      <c r="E5" s="487"/>
      <c r="F5" s="161"/>
      <c r="G5" s="163"/>
      <c r="H5" s="132"/>
      <c r="I5" s="132"/>
      <c r="J5" s="132"/>
      <c r="K5" s="132"/>
      <c r="L5" s="132"/>
    </row>
    <row r="6" spans="2:14" ht="45" customHeight="1">
      <c r="B6" s="602" t="s">
        <v>52</v>
      </c>
      <c r="C6" s="602" t="s">
        <v>1093</v>
      </c>
      <c r="D6" s="623" t="s">
        <v>1057</v>
      </c>
      <c r="E6" s="623" t="s">
        <v>1059</v>
      </c>
      <c r="F6" s="602" t="s">
        <v>53</v>
      </c>
      <c r="G6" s="602" t="s">
        <v>54</v>
      </c>
      <c r="H6" s="620" t="s">
        <v>32</v>
      </c>
      <c r="I6" s="621"/>
      <c r="J6" s="622" t="s">
        <v>33</v>
      </c>
      <c r="K6" s="622"/>
      <c r="L6" s="622" t="s">
        <v>34</v>
      </c>
      <c r="M6" s="622"/>
    </row>
    <row r="7" spans="2:14" ht="20.25" customHeight="1">
      <c r="B7" s="603"/>
      <c r="C7" s="603"/>
      <c r="D7" s="624"/>
      <c r="E7" s="625"/>
      <c r="F7" s="603"/>
      <c r="G7" s="603"/>
      <c r="H7" s="162" t="s">
        <v>35</v>
      </c>
      <c r="I7" s="162" t="s">
        <v>36</v>
      </c>
      <c r="J7" s="127" t="s">
        <v>35</v>
      </c>
      <c r="K7" s="127" t="s">
        <v>36</v>
      </c>
      <c r="L7" s="127" t="s">
        <v>35</v>
      </c>
      <c r="M7" s="127" t="s">
        <v>36</v>
      </c>
    </row>
    <row r="8" spans="2:14" ht="33.75" customHeight="1">
      <c r="B8" s="203">
        <v>1</v>
      </c>
      <c r="C8" s="417">
        <v>1</v>
      </c>
      <c r="D8" s="488" t="s">
        <v>1055</v>
      </c>
      <c r="E8" s="493" t="s">
        <v>1060</v>
      </c>
      <c r="F8" s="462" t="s">
        <v>502</v>
      </c>
      <c r="G8" s="373">
        <v>1</v>
      </c>
      <c r="H8" s="373">
        <f ca="1">Ответы_учащихся!F22</f>
        <v>20</v>
      </c>
      <c r="I8" s="403">
        <f ca="1">H8/Ответы_учащихся!$F$6</f>
        <v>0.76923076923076927</v>
      </c>
      <c r="J8" s="373">
        <f ca="1">Ответы_учащихся!F23</f>
        <v>6</v>
      </c>
      <c r="K8" s="403">
        <f ca="1">J8/Ответы_учащихся!$F$6</f>
        <v>0.23076923076923078</v>
      </c>
      <c r="L8" s="373">
        <f ca="1">Ответы_учащихся!F24</f>
        <v>0</v>
      </c>
      <c r="M8" s="403">
        <f ca="1">L8/Ответы_учащихся!$F$6</f>
        <v>0</v>
      </c>
      <c r="N8" s="398">
        <f ca="1">SUM(I8,K8,M8)</f>
        <v>1</v>
      </c>
    </row>
    <row r="9" spans="2:14" ht="38.25" customHeight="1">
      <c r="B9" s="203">
        <v>2</v>
      </c>
      <c r="C9" s="373">
        <v>1</v>
      </c>
      <c r="D9" s="489" t="s">
        <v>1055</v>
      </c>
      <c r="E9" s="493" t="s">
        <v>1061</v>
      </c>
      <c r="F9" s="416" t="s">
        <v>502</v>
      </c>
      <c r="G9" s="373">
        <v>1</v>
      </c>
      <c r="H9" s="373">
        <f ca="1">Ответы_учащихся!G22</f>
        <v>24</v>
      </c>
      <c r="I9" s="403">
        <f ca="1">H9/Ответы_учащихся!$F$6</f>
        <v>0.92307692307692313</v>
      </c>
      <c r="J9" s="373">
        <f ca="1">Ответы_учащихся!G23</f>
        <v>2</v>
      </c>
      <c r="K9" s="403">
        <f ca="1">J9/Ответы_учащихся!$F$6</f>
        <v>7.6923076923076927E-2</v>
      </c>
      <c r="L9" s="373">
        <f ca="1">Ответы_учащихся!G24</f>
        <v>0</v>
      </c>
      <c r="M9" s="403">
        <f ca="1">L9/Ответы_учащихся!$F$6</f>
        <v>0</v>
      </c>
      <c r="N9" s="398">
        <f t="shared" ref="N9:N15" ca="1" si="0">SUM(I9,K9,M9)</f>
        <v>1</v>
      </c>
    </row>
    <row r="10" spans="2:14" ht="36" customHeight="1">
      <c r="B10" s="260">
        <v>3</v>
      </c>
      <c r="C10" s="373">
        <v>1</v>
      </c>
      <c r="D10" s="489" t="s">
        <v>1055</v>
      </c>
      <c r="E10" s="493" t="s">
        <v>1061</v>
      </c>
      <c r="F10" s="416" t="s">
        <v>502</v>
      </c>
      <c r="G10" s="373">
        <v>1</v>
      </c>
      <c r="H10" s="373">
        <f ca="1">Ответы_учащихся!H22</f>
        <v>18</v>
      </c>
      <c r="I10" s="403">
        <f ca="1">H10/Ответы_учащихся!$F$6</f>
        <v>0.69230769230769229</v>
      </c>
      <c r="J10" s="373">
        <f ca="1">Ответы_учащихся!H23</f>
        <v>8</v>
      </c>
      <c r="K10" s="403">
        <f ca="1">J10/Ответы_учащихся!$F$6</f>
        <v>0.30769230769230771</v>
      </c>
      <c r="L10" s="373">
        <f ca="1">Ответы_учащихся!H24</f>
        <v>0</v>
      </c>
      <c r="M10" s="403">
        <f ca="1">L10/Ответы_учащихся!$F$6</f>
        <v>0</v>
      </c>
      <c r="N10" s="398">
        <f t="shared" ca="1" si="0"/>
        <v>1</v>
      </c>
    </row>
    <row r="11" spans="2:14" ht="51" customHeight="1">
      <c r="B11" s="260">
        <v>4</v>
      </c>
      <c r="C11" s="373">
        <v>1</v>
      </c>
      <c r="D11" s="489" t="s">
        <v>1055</v>
      </c>
      <c r="E11" s="493" t="s">
        <v>1062</v>
      </c>
      <c r="F11" s="416" t="s">
        <v>502</v>
      </c>
      <c r="G11" s="373">
        <v>1</v>
      </c>
      <c r="H11" s="373">
        <f ca="1">Ответы_учащихся!I22</f>
        <v>14</v>
      </c>
      <c r="I11" s="403">
        <f ca="1">H11/Ответы_учащихся!$F$6</f>
        <v>0.53846153846153844</v>
      </c>
      <c r="J11" s="404">
        <f ca="1">Ответы_учащихся!I23</f>
        <v>12</v>
      </c>
      <c r="K11" s="403">
        <f ca="1">J11/Ответы_учащихся!$F$6</f>
        <v>0.46153846153846156</v>
      </c>
      <c r="L11" s="404">
        <f ca="1">Ответы_учащихся!I24</f>
        <v>0</v>
      </c>
      <c r="M11" s="402">
        <f ca="1">L11/Ответы_учащихся!$F$6</f>
        <v>0</v>
      </c>
      <c r="N11" s="398">
        <f t="shared" ca="1" si="0"/>
        <v>1</v>
      </c>
    </row>
    <row r="12" spans="2:14" ht="46.5" customHeight="1">
      <c r="B12" s="417">
        <v>5</v>
      </c>
      <c r="C12" s="417">
        <v>2</v>
      </c>
      <c r="D12" s="488" t="s">
        <v>1056</v>
      </c>
      <c r="E12" s="493" t="s">
        <v>1063</v>
      </c>
      <c r="F12" s="462" t="s">
        <v>502</v>
      </c>
      <c r="G12" s="373">
        <v>1</v>
      </c>
      <c r="H12" s="373">
        <f ca="1">Ответы_учащихся!J22</f>
        <v>16</v>
      </c>
      <c r="I12" s="403">
        <f ca="1">H12/Ответы_учащихся!$F$6</f>
        <v>0.61538461538461542</v>
      </c>
      <c r="J12" s="417">
        <f ca="1">Ответы_учащихся!J23</f>
        <v>10</v>
      </c>
      <c r="K12" s="419">
        <f ca="1">J12/Ответы_учащихся!$F$6</f>
        <v>0.38461538461538464</v>
      </c>
      <c r="L12" s="417">
        <f ca="1">Ответы_учащихся!J24</f>
        <v>0</v>
      </c>
      <c r="M12" s="418">
        <f ca="1">L12/Ответы_учащихся!$F$6</f>
        <v>0</v>
      </c>
      <c r="N12" s="398">
        <f t="shared" ca="1" si="0"/>
        <v>1</v>
      </c>
    </row>
    <row r="13" spans="2:14" ht="32.25" customHeight="1">
      <c r="B13" s="260">
        <v>6</v>
      </c>
      <c r="C13" s="417">
        <v>1</v>
      </c>
      <c r="D13" s="488" t="s">
        <v>1055</v>
      </c>
      <c r="E13" s="493" t="s">
        <v>1064</v>
      </c>
      <c r="F13" s="462" t="s">
        <v>502</v>
      </c>
      <c r="G13" s="373">
        <v>1</v>
      </c>
      <c r="H13" s="373">
        <f ca="1">Ответы_учащихся!K22</f>
        <v>17</v>
      </c>
      <c r="I13" s="403">
        <f ca="1">H13/Ответы_учащихся!$F$6</f>
        <v>0.65384615384615385</v>
      </c>
      <c r="J13" s="373">
        <f ca="1">Ответы_учащихся!K23</f>
        <v>9</v>
      </c>
      <c r="K13" s="403">
        <f ca="1">J13/Ответы_учащихся!$F$6</f>
        <v>0.34615384615384615</v>
      </c>
      <c r="L13" s="373">
        <f ca="1">Ответы_учащихся!K24</f>
        <v>0</v>
      </c>
      <c r="M13" s="403">
        <f ca="1">L13/Ответы_учащихся!$F$6</f>
        <v>0</v>
      </c>
      <c r="N13" s="398">
        <f t="shared" ca="1" si="0"/>
        <v>1</v>
      </c>
    </row>
    <row r="14" spans="2:14" ht="51" customHeight="1">
      <c r="B14" s="260">
        <v>7</v>
      </c>
      <c r="C14" s="373">
        <v>2</v>
      </c>
      <c r="D14" s="489" t="s">
        <v>1056</v>
      </c>
      <c r="E14" s="493" t="s">
        <v>1065</v>
      </c>
      <c r="F14" s="416" t="s">
        <v>1014</v>
      </c>
      <c r="G14" s="373">
        <v>1</v>
      </c>
      <c r="H14" s="373">
        <f ca="1">Ответы_учащихся!L22</f>
        <v>22</v>
      </c>
      <c r="I14" s="403">
        <f ca="1">H14/Ответы_учащихся!$F$6</f>
        <v>0.84615384615384615</v>
      </c>
      <c r="J14" s="373">
        <f ca="1">Ответы_учащихся!L23</f>
        <v>3</v>
      </c>
      <c r="K14" s="403">
        <f ca="1">J14/Ответы_учащихся!$F$6</f>
        <v>0.11538461538461539</v>
      </c>
      <c r="L14" s="373">
        <f ca="1">Ответы_учащихся!L24</f>
        <v>1</v>
      </c>
      <c r="M14" s="403">
        <f ca="1">L14/Ответы_учащихся!$F$6</f>
        <v>3.8461538461538464E-2</v>
      </c>
      <c r="N14" s="398">
        <f t="shared" ca="1" si="0"/>
        <v>1</v>
      </c>
    </row>
    <row r="15" spans="2:14" ht="65.25" customHeight="1">
      <c r="B15" s="260">
        <v>8</v>
      </c>
      <c r="C15" s="373">
        <v>1</v>
      </c>
      <c r="D15" s="489" t="s">
        <v>1055</v>
      </c>
      <c r="E15" s="493" t="s">
        <v>1066</v>
      </c>
      <c r="F15" s="416" t="s">
        <v>1014</v>
      </c>
      <c r="G15" s="373">
        <v>1</v>
      </c>
      <c r="H15" s="373">
        <f ca="1">Ответы_учащихся!M22</f>
        <v>22</v>
      </c>
      <c r="I15" s="403">
        <f ca="1">H15/Ответы_учащихся!$F$6</f>
        <v>0.84615384615384615</v>
      </c>
      <c r="J15" s="373">
        <f ca="1">Ответы_учащихся!M23</f>
        <v>4</v>
      </c>
      <c r="K15" s="403">
        <f ca="1">J15/Ответы_учащихся!$F$6</f>
        <v>0.15384615384615385</v>
      </c>
      <c r="L15" s="373">
        <f ca="1">Ответы_учащихся!M24</f>
        <v>0</v>
      </c>
      <c r="M15" s="403">
        <f ca="1">L15/Ответы_учащихся!$F$6</f>
        <v>0</v>
      </c>
      <c r="N15" s="398">
        <f t="shared" ca="1" si="0"/>
        <v>1</v>
      </c>
    </row>
    <row r="16" spans="2:14" ht="24.75" customHeight="1">
      <c r="B16" s="614">
        <v>9</v>
      </c>
      <c r="C16" s="610">
        <v>2</v>
      </c>
      <c r="D16" s="616" t="s">
        <v>1056</v>
      </c>
      <c r="E16" s="618" t="s">
        <v>1067</v>
      </c>
      <c r="F16" s="610" t="s">
        <v>503</v>
      </c>
      <c r="G16" s="373">
        <v>2</v>
      </c>
      <c r="H16" s="373">
        <f ca="1">Ответы_учащихся!N21</f>
        <v>8</v>
      </c>
      <c r="I16" s="403">
        <f ca="1">H16/Ответы_учащихся!$F$6</f>
        <v>0.30769230769230771</v>
      </c>
      <c r="J16" s="610">
        <f ca="1">Ответы_учащихся!N23</f>
        <v>8</v>
      </c>
      <c r="K16" s="612">
        <f ca="1">J16/Ответы_учащихся!$F$6</f>
        <v>0.30769230769230771</v>
      </c>
      <c r="L16" s="610">
        <f ca="1">Ответы_учащихся!N24</f>
        <v>0</v>
      </c>
      <c r="M16" s="612">
        <f ca="1">L16/Ответы_учащихся!$F$6</f>
        <v>0</v>
      </c>
      <c r="N16" s="398"/>
    </row>
    <row r="17" spans="2:14" ht="24.75" customHeight="1">
      <c r="B17" s="615"/>
      <c r="C17" s="611"/>
      <c r="D17" s="617"/>
      <c r="E17" s="619"/>
      <c r="F17" s="611"/>
      <c r="G17" s="373">
        <v>1</v>
      </c>
      <c r="H17" s="373">
        <f ca="1">Ответы_учащихся!N22</f>
        <v>10</v>
      </c>
      <c r="I17" s="419">
        <f ca="1">H17/Ответы_учащихся!$F$6</f>
        <v>0.38461538461538464</v>
      </c>
      <c r="J17" s="611"/>
      <c r="K17" s="613"/>
      <c r="L17" s="611"/>
      <c r="M17" s="613"/>
      <c r="N17" s="398">
        <f ca="1">SUM(I16,I17,K16,M16)</f>
        <v>1</v>
      </c>
    </row>
    <row r="18" spans="2:14" ht="34.5" customHeight="1">
      <c r="B18" s="614">
        <v>10</v>
      </c>
      <c r="C18" s="610">
        <v>3</v>
      </c>
      <c r="D18" s="616" t="s">
        <v>1058</v>
      </c>
      <c r="E18" s="618" t="s">
        <v>1068</v>
      </c>
      <c r="F18" s="610" t="s">
        <v>1014</v>
      </c>
      <c r="G18" s="373">
        <v>2</v>
      </c>
      <c r="H18" s="373">
        <f ca="1">Ответы_учащихся!O21</f>
        <v>9</v>
      </c>
      <c r="I18" s="403">
        <f ca="1">H18/Ответы_учащихся!$F$6</f>
        <v>0.34615384615384615</v>
      </c>
      <c r="J18" s="610">
        <f ca="1">Ответы_учащихся!O23</f>
        <v>13</v>
      </c>
      <c r="K18" s="612">
        <f ca="1">J18/Ответы_учащихся!$F$6</f>
        <v>0.5</v>
      </c>
      <c r="L18" s="610">
        <f ca="1">Ответы_учащихся!O24</f>
        <v>1</v>
      </c>
      <c r="M18" s="612">
        <f ca="1">L18/Ответы_учащихся!$F$6</f>
        <v>3.8461538461538464E-2</v>
      </c>
      <c r="N18" s="398"/>
    </row>
    <row r="19" spans="2:14" ht="34.5" customHeight="1">
      <c r="B19" s="615"/>
      <c r="C19" s="611"/>
      <c r="D19" s="617"/>
      <c r="E19" s="619"/>
      <c r="F19" s="611"/>
      <c r="G19" s="373">
        <v>1</v>
      </c>
      <c r="H19" s="373">
        <f ca="1">Ответы_учащихся!O22</f>
        <v>3</v>
      </c>
      <c r="I19" s="419">
        <f ca="1">H19/Ответы_учащихся!$F$6</f>
        <v>0.11538461538461539</v>
      </c>
      <c r="J19" s="611"/>
      <c r="K19" s="613"/>
      <c r="L19" s="611"/>
      <c r="M19" s="613"/>
      <c r="N19" s="398">
        <f ca="1">SUM(I18,I19,K18,M18)</f>
        <v>1</v>
      </c>
    </row>
    <row r="20" spans="2:14" ht="48" customHeight="1">
      <c r="B20" s="260">
        <v>11</v>
      </c>
      <c r="C20" s="373">
        <v>2</v>
      </c>
      <c r="D20" s="489" t="s">
        <v>1056</v>
      </c>
      <c r="E20" s="493" t="s">
        <v>1069</v>
      </c>
      <c r="F20" s="416" t="s">
        <v>1014</v>
      </c>
      <c r="G20" s="373">
        <v>1</v>
      </c>
      <c r="H20" s="373">
        <f ca="1">Ответы_учащихся!P22</f>
        <v>15</v>
      </c>
      <c r="I20" s="403">
        <f ca="1">H20/Ответы_учащихся!$F$6</f>
        <v>0.57692307692307687</v>
      </c>
      <c r="J20" s="373">
        <f ca="1">Ответы_учащихся!P23</f>
        <v>11</v>
      </c>
      <c r="K20" s="403">
        <f ca="1">J20/Ответы_учащихся!$F$6</f>
        <v>0.42307692307692307</v>
      </c>
      <c r="L20" s="373">
        <f ca="1">Ответы_учащихся!P24</f>
        <v>0</v>
      </c>
      <c r="M20" s="403">
        <f ca="1">L20/Ответы_учащихся!$F$6</f>
        <v>0</v>
      </c>
      <c r="N20" s="398">
        <f t="shared" ref="N20:N26" ca="1" si="1">SUM(I20,K20,M20)</f>
        <v>1</v>
      </c>
    </row>
    <row r="21" spans="2:14" ht="20.25" customHeight="1">
      <c r="B21" s="614">
        <v>12</v>
      </c>
      <c r="C21" s="610">
        <v>2</v>
      </c>
      <c r="D21" s="630" t="s">
        <v>1056</v>
      </c>
      <c r="E21" s="618" t="s">
        <v>1070</v>
      </c>
      <c r="F21" s="626" t="s">
        <v>1014</v>
      </c>
      <c r="G21" s="373">
        <v>2</v>
      </c>
      <c r="H21" s="373">
        <f ca="1">Ответы_учащихся!Q21</f>
        <v>12</v>
      </c>
      <c r="I21" s="403">
        <f ca="1">H21/Ответы_учащихся!$F$6</f>
        <v>0.46153846153846156</v>
      </c>
      <c r="J21" s="610">
        <f ca="1">Ответы_учащихся!Q23</f>
        <v>0</v>
      </c>
      <c r="K21" s="612">
        <f ca="1">J21/Ответы_учащихся!$F$6</f>
        <v>0</v>
      </c>
      <c r="L21" s="610">
        <f ca="1">Ответы_учащихся!Q24</f>
        <v>0</v>
      </c>
      <c r="M21" s="612">
        <f ca="1">L21/Ответы_учащихся!$F$6</f>
        <v>0</v>
      </c>
      <c r="N21" s="629">
        <f ca="1">SUM(I22,I21,K21,M21)</f>
        <v>1</v>
      </c>
    </row>
    <row r="22" spans="2:14" ht="21" customHeight="1">
      <c r="B22" s="615"/>
      <c r="C22" s="611"/>
      <c r="D22" s="631"/>
      <c r="E22" s="619"/>
      <c r="F22" s="627"/>
      <c r="G22" s="373">
        <v>1</v>
      </c>
      <c r="H22" s="373">
        <f ca="1">Ответы_учащихся!Q22</f>
        <v>14</v>
      </c>
      <c r="I22" s="419">
        <f ca="1">H22/Ответы_учащихся!$F$6</f>
        <v>0.53846153846153844</v>
      </c>
      <c r="J22" s="611"/>
      <c r="K22" s="613"/>
      <c r="L22" s="611"/>
      <c r="M22" s="613"/>
      <c r="N22" s="629"/>
    </row>
    <row r="23" spans="2:14" ht="26.25" customHeight="1">
      <c r="B23" s="614">
        <v>13</v>
      </c>
      <c r="C23" s="610">
        <v>2</v>
      </c>
      <c r="D23" s="630" t="s">
        <v>1056</v>
      </c>
      <c r="E23" s="618" t="s">
        <v>1073</v>
      </c>
      <c r="F23" s="626" t="s">
        <v>1014</v>
      </c>
      <c r="G23" s="373">
        <v>2</v>
      </c>
      <c r="H23" s="373">
        <f ca="1">Ответы_учащихся!R21</f>
        <v>12</v>
      </c>
      <c r="I23" s="403">
        <f ca="1">H23/Ответы_учащихся!$F$6</f>
        <v>0.46153846153846156</v>
      </c>
      <c r="J23" s="610">
        <f ca="1">Ответы_учащихся!R23</f>
        <v>6</v>
      </c>
      <c r="K23" s="612">
        <f ca="1">J23/Ответы_учащихся!$F$6</f>
        <v>0.23076923076923078</v>
      </c>
      <c r="L23" s="610">
        <f ca="1">Ответы_учащихся!R24</f>
        <v>1</v>
      </c>
      <c r="M23" s="612">
        <f ca="1">L23/Ответы_учащихся!$F$6</f>
        <v>3.8461538461538464E-2</v>
      </c>
      <c r="N23" s="629">
        <f ca="1">SUM(I24,I23,K23,M23)</f>
        <v>1.0000000000000002</v>
      </c>
    </row>
    <row r="24" spans="2:14" ht="24.75" customHeight="1">
      <c r="B24" s="615"/>
      <c r="C24" s="611"/>
      <c r="D24" s="631"/>
      <c r="E24" s="619"/>
      <c r="F24" s="627"/>
      <c r="G24" s="373">
        <v>1</v>
      </c>
      <c r="H24" s="373">
        <f ca="1">Ответы_учащихся!R22</f>
        <v>7</v>
      </c>
      <c r="I24" s="419">
        <f ca="1">H24/Ответы_учащихся!$F$6</f>
        <v>0.26923076923076922</v>
      </c>
      <c r="J24" s="611"/>
      <c r="K24" s="613"/>
      <c r="L24" s="611"/>
      <c r="M24" s="613"/>
      <c r="N24" s="629"/>
    </row>
    <row r="25" spans="2:14" ht="37.5" customHeight="1">
      <c r="B25" s="260">
        <v>14</v>
      </c>
      <c r="C25" s="417">
        <v>1</v>
      </c>
      <c r="D25" s="488" t="s">
        <v>1055</v>
      </c>
      <c r="E25" s="493" t="s">
        <v>1071</v>
      </c>
      <c r="F25" s="462" t="s">
        <v>502</v>
      </c>
      <c r="G25" s="373">
        <v>1</v>
      </c>
      <c r="H25" s="373">
        <f ca="1">Ответы_учащихся!S22</f>
        <v>10</v>
      </c>
      <c r="I25" s="403">
        <f ca="1">H25/Ответы_учащихся!$F$6</f>
        <v>0.38461538461538464</v>
      </c>
      <c r="J25" s="373">
        <f ca="1">Ответы_учащихся!S23</f>
        <v>16</v>
      </c>
      <c r="K25" s="403">
        <f ca="1">J25/Ответы_учащихся!$F$6</f>
        <v>0.61538461538461542</v>
      </c>
      <c r="L25" s="373">
        <f ca="1">Ответы_учащихся!S24</f>
        <v>0</v>
      </c>
      <c r="M25" s="403">
        <f ca="1">L25/Ответы_учащихся!$F$6</f>
        <v>0</v>
      </c>
      <c r="N25" s="398">
        <f t="shared" ca="1" si="1"/>
        <v>1</v>
      </c>
    </row>
    <row r="26" spans="2:14" ht="36" customHeight="1">
      <c r="B26" s="373">
        <v>15</v>
      </c>
      <c r="C26" s="373">
        <v>1</v>
      </c>
      <c r="D26" s="489" t="s">
        <v>1055</v>
      </c>
      <c r="E26" s="493" t="s">
        <v>1072</v>
      </c>
      <c r="F26" s="416" t="s">
        <v>503</v>
      </c>
      <c r="G26" s="373">
        <v>1</v>
      </c>
      <c r="H26" s="373">
        <f ca="1">Ответы_учащихся!T22</f>
        <v>19</v>
      </c>
      <c r="I26" s="419">
        <f ca="1">H26/Ответы_учащихся!$F$6</f>
        <v>0.73076923076923073</v>
      </c>
      <c r="J26" s="373">
        <f ca="1">Ответы_учащихся!T23</f>
        <v>7</v>
      </c>
      <c r="K26" s="419">
        <f ca="1">J26/Ответы_учащихся!$F$6</f>
        <v>0.26923076923076922</v>
      </c>
      <c r="L26" s="373">
        <f ca="1">Ответы_учащихся!T24</f>
        <v>0</v>
      </c>
      <c r="M26" s="419">
        <f ca="1">L26/Ответы_учащихся!$F$6</f>
        <v>0</v>
      </c>
      <c r="N26" s="398">
        <f t="shared" ca="1" si="1"/>
        <v>1</v>
      </c>
    </row>
    <row r="27" spans="2:14" ht="48.75" customHeight="1">
      <c r="B27" s="348"/>
      <c r="C27" s="461"/>
      <c r="D27" s="452"/>
      <c r="E27" s="348"/>
      <c r="F27" s="348"/>
      <c r="G27" s="348"/>
      <c r="H27" s="348"/>
      <c r="I27" s="396"/>
      <c r="J27" s="348"/>
      <c r="K27" s="396"/>
      <c r="L27" s="348"/>
      <c r="M27" s="396"/>
      <c r="N27" s="398"/>
    </row>
    <row r="28" spans="2:14" ht="51.75" customHeight="1">
      <c r="B28" s="348"/>
      <c r="C28" s="461"/>
      <c r="D28" s="452"/>
      <c r="E28" s="348"/>
      <c r="F28" s="348"/>
      <c r="G28" s="348"/>
      <c r="H28" s="348"/>
      <c r="I28" s="396"/>
      <c r="J28" s="348"/>
      <c r="K28" s="396"/>
      <c r="L28" s="348"/>
      <c r="M28" s="396"/>
      <c r="N28" s="398"/>
    </row>
    <row r="29" spans="2:14" ht="18" customHeight="1">
      <c r="B29" s="453"/>
      <c r="C29" s="453"/>
      <c r="D29" s="456"/>
      <c r="E29" s="456"/>
      <c r="F29" s="453"/>
      <c r="G29" s="348"/>
      <c r="H29" s="348"/>
      <c r="I29" s="396"/>
      <c r="J29" s="453"/>
      <c r="K29" s="454"/>
      <c r="L29" s="453"/>
      <c r="M29" s="454"/>
      <c r="N29" s="628"/>
    </row>
    <row r="30" spans="2:14" ht="18" customHeight="1">
      <c r="B30" s="453"/>
      <c r="C30" s="453"/>
      <c r="D30" s="456"/>
      <c r="E30" s="456"/>
      <c r="F30" s="453"/>
      <c r="G30" s="348"/>
      <c r="H30" s="348"/>
      <c r="I30" s="396"/>
      <c r="J30" s="453"/>
      <c r="K30" s="454"/>
      <c r="L30" s="453"/>
      <c r="M30" s="454"/>
      <c r="N30" s="628"/>
    </row>
    <row r="31" spans="2:14" ht="29.25" customHeight="1">
      <c r="B31" s="455"/>
      <c r="C31" s="453"/>
      <c r="D31" s="453"/>
      <c r="E31" s="453"/>
      <c r="F31" s="453"/>
      <c r="G31" s="453"/>
      <c r="H31" s="453"/>
      <c r="I31" s="453"/>
      <c r="J31" s="453"/>
      <c r="K31" s="453"/>
      <c r="L31" s="453"/>
      <c r="M31" s="453"/>
      <c r="N31" s="398"/>
    </row>
    <row r="32" spans="2:14" ht="33" customHeight="1">
      <c r="B32" s="348"/>
      <c r="C32" s="461"/>
      <c r="D32" s="452"/>
      <c r="E32" s="452"/>
      <c r="F32" s="348"/>
      <c r="G32" s="348"/>
      <c r="H32" s="348"/>
      <c r="I32" s="396"/>
      <c r="J32" s="348"/>
      <c r="K32" s="396"/>
      <c r="L32" s="348"/>
      <c r="M32" s="396"/>
      <c r="N32" s="398"/>
    </row>
    <row r="33" spans="2:14" ht="50.25" customHeight="1">
      <c r="B33" s="348"/>
      <c r="C33" s="461"/>
      <c r="D33" s="452"/>
      <c r="E33" s="348"/>
      <c r="F33" s="348"/>
      <c r="G33" s="348"/>
      <c r="H33" s="348"/>
      <c r="I33" s="396"/>
      <c r="J33" s="348"/>
      <c r="K33" s="396"/>
      <c r="L33" s="348"/>
      <c r="M33" s="396"/>
      <c r="N33" s="398"/>
    </row>
    <row r="34" spans="2:14" ht="48" customHeight="1">
      <c r="B34" s="348"/>
      <c r="C34" s="461"/>
      <c r="D34" s="452"/>
      <c r="E34" s="348"/>
      <c r="F34" s="348"/>
      <c r="G34" s="452"/>
      <c r="H34" s="348"/>
      <c r="I34" s="396"/>
      <c r="J34" s="348"/>
      <c r="K34" s="396"/>
      <c r="L34" s="348"/>
      <c r="M34" s="396"/>
      <c r="N34" s="398"/>
    </row>
    <row r="35" spans="2:14" ht="34.5" customHeight="1">
      <c r="B35" s="348"/>
      <c r="C35" s="461"/>
      <c r="D35" s="452"/>
      <c r="E35" s="348"/>
      <c r="F35" s="348"/>
      <c r="G35" s="452"/>
      <c r="H35" s="348"/>
      <c r="I35" s="396"/>
      <c r="J35" s="348"/>
      <c r="K35" s="396"/>
      <c r="L35" s="348"/>
      <c r="M35" s="396"/>
      <c r="N35" s="398"/>
    </row>
    <row r="36" spans="2:14" ht="38.25" customHeight="1">
      <c r="B36" s="348"/>
      <c r="C36" s="461"/>
      <c r="D36" s="452"/>
      <c r="E36" s="348"/>
      <c r="F36" s="348"/>
      <c r="G36" s="452"/>
      <c r="H36" s="348"/>
      <c r="I36" s="396"/>
      <c r="J36" s="348"/>
      <c r="K36" s="396"/>
      <c r="L36" s="348"/>
      <c r="M36" s="396"/>
      <c r="N36" s="398"/>
    </row>
    <row r="37" spans="2:14" ht="36.75" customHeight="1">
      <c r="B37" s="348"/>
      <c r="C37" s="461"/>
      <c r="D37" s="452"/>
      <c r="E37" s="348"/>
      <c r="F37" s="348"/>
      <c r="G37" s="452"/>
      <c r="H37" s="348"/>
      <c r="I37" s="396"/>
      <c r="J37" s="348"/>
      <c r="K37" s="396"/>
      <c r="L37" s="348"/>
      <c r="M37" s="396"/>
      <c r="N37" s="398"/>
    </row>
    <row r="38" spans="2:14" ht="36.75" customHeight="1">
      <c r="B38" s="348"/>
      <c r="C38" s="461"/>
      <c r="D38" s="452"/>
      <c r="E38" s="348"/>
      <c r="F38" s="348"/>
      <c r="G38" s="452"/>
      <c r="H38" s="348"/>
      <c r="I38" s="396"/>
      <c r="J38" s="348"/>
      <c r="K38" s="396"/>
      <c r="L38" s="348"/>
      <c r="M38" s="396"/>
      <c r="N38" s="398"/>
    </row>
    <row r="39" spans="2:14" ht="54" customHeight="1">
      <c r="B39" s="348"/>
      <c r="C39" s="461"/>
      <c r="D39" s="452"/>
      <c r="E39" s="348"/>
      <c r="F39" s="348"/>
      <c r="G39" s="452"/>
      <c r="H39" s="348"/>
      <c r="I39" s="396"/>
      <c r="J39" s="348"/>
      <c r="K39" s="396"/>
      <c r="L39" s="348"/>
      <c r="M39" s="396"/>
      <c r="N39" s="398"/>
    </row>
    <row r="40" spans="2:14" ht="54" customHeight="1">
      <c r="B40" s="348"/>
      <c r="C40" s="461"/>
      <c r="D40" s="452"/>
      <c r="E40" s="348"/>
      <c r="F40" s="348"/>
      <c r="G40" s="452"/>
      <c r="H40" s="348"/>
      <c r="I40" s="396"/>
      <c r="J40" s="348"/>
      <c r="K40" s="396"/>
      <c r="L40" s="348"/>
      <c r="M40" s="396"/>
      <c r="N40" s="398"/>
    </row>
    <row r="41" spans="2:14" ht="17.25" customHeight="1">
      <c r="B41" s="453"/>
      <c r="C41" s="453"/>
      <c r="D41" s="456"/>
      <c r="E41" s="456"/>
      <c r="F41" s="453"/>
      <c r="G41" s="452"/>
      <c r="H41" s="348"/>
      <c r="I41" s="396"/>
      <c r="J41" s="453"/>
      <c r="K41" s="454"/>
      <c r="L41" s="453"/>
      <c r="M41" s="454"/>
      <c r="N41" s="628"/>
    </row>
    <row r="42" spans="2:14" ht="18.75" customHeight="1">
      <c r="B42" s="453"/>
      <c r="C42" s="453"/>
      <c r="D42" s="456"/>
      <c r="E42" s="456"/>
      <c r="F42" s="453"/>
      <c r="G42" s="452"/>
      <c r="H42" s="348"/>
      <c r="I42" s="396"/>
      <c r="J42" s="453"/>
      <c r="K42" s="454"/>
      <c r="L42" s="453"/>
      <c r="M42" s="454"/>
      <c r="N42" s="628"/>
    </row>
    <row r="43" spans="2:14" ht="23.25" customHeight="1">
      <c r="B43" s="455"/>
      <c r="C43" s="453"/>
      <c r="D43" s="453"/>
      <c r="E43" s="453"/>
      <c r="F43" s="453"/>
      <c r="G43" s="453"/>
      <c r="H43" s="453"/>
      <c r="I43" s="453"/>
      <c r="J43" s="453"/>
      <c r="K43" s="453"/>
      <c r="L43" s="453"/>
      <c r="M43" s="453"/>
      <c r="N43" s="398"/>
    </row>
    <row r="44" spans="2:14" ht="46.5" customHeight="1">
      <c r="B44" s="348"/>
      <c r="C44" s="453"/>
      <c r="D44" s="452"/>
      <c r="E44" s="348"/>
      <c r="F44" s="348"/>
      <c r="G44" s="452"/>
      <c r="H44" s="348"/>
      <c r="I44" s="396"/>
      <c r="J44" s="348"/>
      <c r="K44" s="396"/>
      <c r="L44" s="348"/>
      <c r="M44" s="396"/>
      <c r="N44" s="398"/>
    </row>
    <row r="45" spans="2:14" ht="31.5" customHeight="1">
      <c r="B45" s="348"/>
      <c r="C45" s="453"/>
      <c r="D45" s="452"/>
      <c r="E45" s="348"/>
      <c r="F45" s="348"/>
      <c r="G45" s="452"/>
      <c r="H45" s="348"/>
      <c r="I45" s="396"/>
      <c r="J45" s="348"/>
      <c r="K45" s="396"/>
      <c r="L45" s="348"/>
      <c r="M45" s="396"/>
      <c r="N45" s="398"/>
    </row>
    <row r="46" spans="2:14" ht="15.75">
      <c r="B46" s="348"/>
      <c r="C46" s="453"/>
      <c r="D46" s="452"/>
      <c r="E46" s="348"/>
      <c r="F46" s="348"/>
      <c r="G46" s="452"/>
      <c r="H46" s="348"/>
      <c r="I46" s="396"/>
      <c r="J46" s="348"/>
      <c r="K46" s="396"/>
      <c r="L46" s="348"/>
      <c r="M46" s="396"/>
      <c r="N46" s="398"/>
    </row>
    <row r="47" spans="2:14" ht="15.75">
      <c r="B47" s="453"/>
      <c r="C47" s="453"/>
      <c r="D47" s="456"/>
      <c r="E47" s="456"/>
      <c r="F47" s="453"/>
      <c r="G47" s="452"/>
      <c r="H47" s="348"/>
      <c r="I47" s="396"/>
      <c r="J47" s="453"/>
      <c r="K47" s="454"/>
      <c r="L47" s="453"/>
      <c r="M47" s="454"/>
      <c r="N47" s="628"/>
    </row>
    <row r="48" spans="2:14" ht="15.75">
      <c r="B48" s="453"/>
      <c r="C48" s="453"/>
      <c r="D48" s="456"/>
      <c r="E48" s="456"/>
      <c r="F48" s="453"/>
      <c r="G48" s="452"/>
      <c r="H48" s="348"/>
      <c r="I48" s="396"/>
      <c r="J48" s="453"/>
      <c r="K48" s="454"/>
      <c r="L48" s="453"/>
      <c r="M48" s="454"/>
      <c r="N48" s="628"/>
    </row>
    <row r="49" spans="2:14" ht="15.75">
      <c r="B49" s="348"/>
      <c r="C49" s="453"/>
      <c r="D49" s="452"/>
      <c r="E49" s="348"/>
      <c r="F49" s="348"/>
      <c r="G49" s="452"/>
      <c r="H49" s="348"/>
      <c r="I49" s="396"/>
      <c r="J49" s="348"/>
      <c r="K49" s="396"/>
      <c r="L49" s="348"/>
      <c r="M49" s="396"/>
      <c r="N49" s="399"/>
    </row>
    <row r="50" spans="2:14" ht="15.75">
      <c r="B50" s="453"/>
      <c r="C50" s="453"/>
      <c r="D50" s="456"/>
      <c r="E50" s="456"/>
      <c r="F50" s="453"/>
      <c r="G50" s="452"/>
      <c r="H50" s="348"/>
      <c r="I50" s="396"/>
      <c r="J50" s="453"/>
      <c r="K50" s="454"/>
      <c r="L50" s="453"/>
      <c r="M50" s="454"/>
      <c r="N50" s="628"/>
    </row>
    <row r="51" spans="2:14" ht="15.75">
      <c r="B51" s="453"/>
      <c r="C51" s="453"/>
      <c r="D51" s="456"/>
      <c r="E51" s="456"/>
      <c r="F51" s="453"/>
      <c r="G51" s="452"/>
      <c r="H51" s="348"/>
      <c r="I51" s="396"/>
      <c r="J51" s="453"/>
      <c r="K51" s="454"/>
      <c r="L51" s="453"/>
      <c r="M51" s="454"/>
      <c r="N51" s="628"/>
    </row>
    <row r="52" spans="2:14" ht="15.75">
      <c r="B52" s="348"/>
      <c r="C52" s="453"/>
      <c r="D52" s="452"/>
      <c r="E52" s="348"/>
      <c r="F52" s="348"/>
      <c r="G52" s="452"/>
      <c r="H52" s="348"/>
      <c r="I52" s="396"/>
      <c r="J52" s="348"/>
      <c r="K52" s="396"/>
      <c r="L52" s="348"/>
      <c r="M52" s="396"/>
      <c r="N52" s="399"/>
    </row>
    <row r="53" spans="2:14" ht="15.75">
      <c r="B53" s="348"/>
      <c r="C53" s="453"/>
      <c r="D53" s="452"/>
      <c r="E53" s="348"/>
      <c r="F53" s="348"/>
      <c r="G53" s="452"/>
      <c r="H53" s="348"/>
      <c r="I53" s="396"/>
      <c r="J53" s="348"/>
      <c r="K53" s="396"/>
      <c r="L53" s="348"/>
      <c r="M53" s="396"/>
      <c r="N53" s="399"/>
    </row>
    <row r="54" spans="2:14" ht="15.75">
      <c r="B54" s="453"/>
      <c r="C54" s="453"/>
      <c r="D54" s="456"/>
      <c r="E54" s="456"/>
      <c r="F54" s="453"/>
      <c r="G54" s="452"/>
      <c r="H54" s="348"/>
      <c r="I54" s="396"/>
      <c r="J54" s="453"/>
      <c r="K54" s="454"/>
      <c r="L54" s="453"/>
      <c r="M54" s="454"/>
      <c r="N54" s="628"/>
    </row>
    <row r="55" spans="2:14" ht="17.25" customHeight="1">
      <c r="B55" s="453"/>
      <c r="C55" s="453"/>
      <c r="D55" s="456"/>
      <c r="E55" s="456"/>
      <c r="F55" s="453"/>
      <c r="G55" s="452"/>
      <c r="H55" s="348"/>
      <c r="I55" s="396"/>
      <c r="J55" s="453"/>
      <c r="K55" s="454"/>
      <c r="L55" s="453"/>
      <c r="M55" s="454"/>
      <c r="N55" s="628"/>
    </row>
    <row r="56" spans="2:14" ht="15.75">
      <c r="B56" s="458"/>
      <c r="C56" s="458"/>
      <c r="D56" s="490"/>
      <c r="E56" s="452"/>
      <c r="F56" s="352"/>
      <c r="G56" s="397"/>
      <c r="H56" s="458"/>
      <c r="I56" s="396"/>
      <c r="J56" s="458"/>
      <c r="K56" s="458"/>
      <c r="L56" s="458"/>
      <c r="M56" s="458"/>
      <c r="N56" s="400"/>
    </row>
    <row r="57" spans="2:14" ht="15.75" customHeight="1">
      <c r="B57" s="459"/>
      <c r="C57" s="460"/>
      <c r="D57" s="460"/>
      <c r="E57" s="460"/>
      <c r="F57" s="460"/>
      <c r="G57" s="460"/>
      <c r="H57" s="460"/>
      <c r="I57" s="460"/>
      <c r="J57" s="460"/>
      <c r="K57" s="460"/>
      <c r="L57" s="460"/>
      <c r="M57" s="458"/>
      <c r="N57" s="400"/>
    </row>
    <row r="58" spans="2:14" ht="37.5" customHeight="1">
      <c r="B58" s="458"/>
      <c r="C58" s="352"/>
      <c r="D58" s="460"/>
      <c r="E58" s="460"/>
      <c r="F58" s="458"/>
      <c r="G58" s="458"/>
      <c r="H58" s="458"/>
      <c r="I58" s="458"/>
      <c r="J58" s="458"/>
      <c r="K58" s="458"/>
      <c r="L58" s="458"/>
      <c r="M58" s="458"/>
      <c r="N58" s="400"/>
    </row>
    <row r="59" spans="2:14" ht="27" customHeight="1">
      <c r="B59" s="458"/>
      <c r="C59" s="458"/>
      <c r="D59" s="460"/>
      <c r="E59" s="460"/>
      <c r="F59" s="458"/>
      <c r="G59" s="458"/>
      <c r="H59" s="458"/>
      <c r="I59" s="458"/>
      <c r="J59" s="458"/>
      <c r="K59" s="458"/>
      <c r="L59" s="458"/>
      <c r="M59" s="458"/>
      <c r="N59" s="400"/>
    </row>
    <row r="60" spans="2:14" ht="15.75" customHeight="1">
      <c r="B60" s="458"/>
      <c r="C60" s="458"/>
      <c r="D60" s="460"/>
      <c r="E60" s="460"/>
      <c r="F60" s="458"/>
      <c r="G60" s="458"/>
      <c r="H60" s="458"/>
      <c r="I60" s="458"/>
      <c r="J60" s="458"/>
      <c r="K60" s="458"/>
      <c r="L60" s="458"/>
      <c r="M60" s="458"/>
      <c r="N60" s="400"/>
    </row>
    <row r="61" spans="2:14" ht="15.75" customHeight="1">
      <c r="B61" s="458"/>
      <c r="C61" s="458"/>
      <c r="D61" s="460"/>
      <c r="E61" s="460"/>
      <c r="F61" s="458"/>
      <c r="G61" s="458"/>
      <c r="H61" s="458"/>
      <c r="I61" s="458"/>
      <c r="J61" s="458"/>
      <c r="K61" s="458"/>
      <c r="L61" s="458"/>
      <c r="M61" s="458"/>
      <c r="N61" s="399"/>
    </row>
    <row r="62" spans="2:14" ht="15.75" customHeight="1">
      <c r="B62" s="458"/>
      <c r="C62" s="458"/>
      <c r="D62" s="460"/>
      <c r="E62" s="460"/>
      <c r="F62" s="458"/>
      <c r="G62" s="458"/>
      <c r="H62" s="458"/>
      <c r="I62" s="458"/>
      <c r="J62" s="458"/>
      <c r="K62" s="458"/>
      <c r="L62" s="458"/>
      <c r="M62" s="458"/>
      <c r="N62" s="399"/>
    </row>
    <row r="63" spans="2:14" ht="15.75" customHeight="1">
      <c r="B63" s="458"/>
      <c r="C63" s="458"/>
      <c r="D63" s="460"/>
      <c r="E63" s="460"/>
      <c r="F63" s="458"/>
      <c r="G63" s="458"/>
      <c r="H63" s="458"/>
      <c r="I63" s="458"/>
      <c r="J63" s="458"/>
      <c r="K63" s="458"/>
      <c r="L63" s="458"/>
      <c r="M63" s="458"/>
      <c r="N63" s="399"/>
    </row>
    <row r="64" spans="2:14" ht="15.75" customHeight="1">
      <c r="B64" s="458"/>
      <c r="C64" s="458"/>
      <c r="D64" s="460"/>
      <c r="E64" s="460"/>
      <c r="F64" s="458"/>
      <c r="G64" s="458"/>
      <c r="H64" s="458"/>
      <c r="I64" s="458"/>
      <c r="J64" s="458"/>
      <c r="K64" s="458"/>
      <c r="L64" s="458"/>
      <c r="M64" s="458"/>
      <c r="N64" s="399"/>
    </row>
    <row r="65" spans="2:14" ht="15.75" customHeight="1">
      <c r="B65" s="458"/>
      <c r="C65" s="458"/>
      <c r="D65" s="460"/>
      <c r="E65" s="460"/>
      <c r="F65" s="458"/>
      <c r="G65" s="458"/>
      <c r="H65" s="458"/>
      <c r="I65" s="458"/>
      <c r="J65" s="458"/>
      <c r="K65" s="458"/>
      <c r="L65" s="458"/>
      <c r="M65" s="458"/>
      <c r="N65" s="628"/>
    </row>
    <row r="66" spans="2:14" ht="15.75" customHeight="1">
      <c r="B66" s="458"/>
      <c r="C66" s="458"/>
      <c r="D66" s="460"/>
      <c r="E66" s="460"/>
      <c r="F66" s="458"/>
      <c r="G66" s="458"/>
      <c r="H66" s="458"/>
      <c r="I66" s="458"/>
      <c r="J66" s="458"/>
      <c r="K66" s="458"/>
      <c r="L66" s="458"/>
      <c r="M66" s="458"/>
      <c r="N66" s="628"/>
    </row>
    <row r="67" spans="2:14" ht="15.75" customHeight="1">
      <c r="B67" s="458"/>
      <c r="C67" s="458"/>
      <c r="D67" s="460"/>
      <c r="E67" s="460"/>
      <c r="F67" s="458"/>
      <c r="G67" s="458"/>
      <c r="H67" s="458"/>
      <c r="I67" s="458"/>
      <c r="J67" s="458"/>
      <c r="K67" s="458"/>
      <c r="L67" s="458"/>
      <c r="M67" s="458"/>
      <c r="N67" s="399"/>
    </row>
    <row r="68" spans="2:14" ht="15.75" customHeight="1">
      <c r="B68" s="458"/>
      <c r="C68" s="458"/>
      <c r="D68" s="460"/>
      <c r="E68" s="460"/>
      <c r="F68" s="458"/>
      <c r="G68" s="458"/>
      <c r="H68" s="458"/>
      <c r="I68" s="458"/>
      <c r="J68" s="458"/>
      <c r="K68" s="458"/>
      <c r="L68" s="458"/>
      <c r="M68" s="458"/>
      <c r="N68" s="399"/>
    </row>
    <row r="69" spans="2:14" ht="15.75" customHeight="1">
      <c r="B69" s="458"/>
      <c r="C69" s="458"/>
      <c r="D69" s="460"/>
      <c r="E69" s="460"/>
      <c r="F69" s="458"/>
      <c r="G69" s="458"/>
      <c r="H69" s="458"/>
      <c r="I69" s="458"/>
      <c r="J69" s="458"/>
      <c r="K69" s="458"/>
      <c r="L69" s="458"/>
      <c r="M69" s="458"/>
      <c r="N69" s="399"/>
    </row>
    <row r="70" spans="2:14" ht="15.75" customHeight="1">
      <c r="B70" s="458"/>
      <c r="C70" s="458"/>
      <c r="D70" s="460"/>
      <c r="E70" s="460"/>
      <c r="F70" s="458"/>
      <c r="G70" s="458"/>
      <c r="H70" s="458"/>
      <c r="I70" s="458"/>
      <c r="J70" s="458"/>
      <c r="K70" s="458"/>
      <c r="L70" s="458"/>
      <c r="M70" s="458"/>
      <c r="N70" s="399"/>
    </row>
    <row r="71" spans="2:14" ht="15.75" customHeight="1">
      <c r="B71" s="458"/>
      <c r="C71" s="458"/>
      <c r="D71" s="460"/>
      <c r="E71" s="460"/>
      <c r="F71" s="458"/>
      <c r="G71" s="458"/>
      <c r="H71" s="458"/>
      <c r="I71" s="458"/>
      <c r="J71" s="458"/>
      <c r="K71" s="458"/>
      <c r="L71" s="458"/>
      <c r="M71" s="458"/>
      <c r="N71" s="399"/>
    </row>
    <row r="72" spans="2:14" ht="15.75" customHeight="1">
      <c r="B72" s="458"/>
      <c r="C72" s="458"/>
      <c r="D72" s="460"/>
      <c r="E72" s="460"/>
      <c r="F72" s="458"/>
      <c r="G72" s="458"/>
      <c r="H72" s="458"/>
      <c r="I72" s="458"/>
      <c r="J72" s="458"/>
      <c r="K72" s="458"/>
      <c r="L72" s="458"/>
      <c r="M72" s="458"/>
      <c r="N72" s="399"/>
    </row>
    <row r="73" spans="2:14" ht="15.75" customHeight="1">
      <c r="B73" s="458"/>
      <c r="C73" s="458"/>
      <c r="D73" s="460"/>
      <c r="E73" s="460"/>
      <c r="F73" s="458"/>
      <c r="G73" s="458"/>
      <c r="H73" s="458"/>
      <c r="I73" s="458"/>
      <c r="J73" s="458"/>
      <c r="K73" s="458"/>
      <c r="L73" s="458"/>
      <c r="M73" s="458"/>
      <c r="N73" s="399"/>
    </row>
    <row r="74" spans="2:14" ht="15.75" customHeight="1">
      <c r="B74" s="458"/>
      <c r="C74" s="458"/>
      <c r="D74" s="460"/>
      <c r="E74" s="460"/>
      <c r="F74" s="458"/>
      <c r="G74" s="458"/>
      <c r="H74" s="458"/>
      <c r="I74" s="458"/>
      <c r="J74" s="458"/>
      <c r="K74" s="458"/>
      <c r="L74" s="458"/>
      <c r="M74" s="458"/>
      <c r="N74" s="399"/>
    </row>
    <row r="75" spans="2:14" ht="15.75" customHeight="1">
      <c r="B75" s="458"/>
      <c r="C75" s="458"/>
      <c r="D75" s="460"/>
      <c r="E75" s="460"/>
      <c r="F75" s="458"/>
      <c r="G75" s="458"/>
      <c r="H75" s="458"/>
      <c r="I75" s="458"/>
      <c r="J75" s="458"/>
      <c r="K75" s="458"/>
      <c r="L75" s="458"/>
      <c r="M75" s="458"/>
      <c r="N75" s="399"/>
    </row>
    <row r="76" spans="2:14" ht="15.75" customHeight="1">
      <c r="B76" s="458"/>
      <c r="C76" s="458"/>
      <c r="D76" s="460"/>
      <c r="E76" s="460"/>
      <c r="F76" s="458"/>
      <c r="G76" s="458"/>
      <c r="H76" s="458"/>
      <c r="I76" s="458"/>
      <c r="J76" s="458"/>
      <c r="K76" s="458"/>
      <c r="L76" s="458"/>
      <c r="M76" s="458"/>
      <c r="N76" s="399"/>
    </row>
    <row r="77" spans="2:14" ht="15.75" customHeight="1">
      <c r="B77" s="458"/>
      <c r="C77" s="458"/>
      <c r="D77" s="460"/>
      <c r="E77" s="460"/>
      <c r="F77" s="458"/>
      <c r="G77" s="458"/>
      <c r="H77" s="458"/>
      <c r="I77" s="458"/>
      <c r="J77" s="458"/>
      <c r="K77" s="458"/>
      <c r="L77" s="458"/>
      <c r="M77" s="458"/>
      <c r="N77" s="628"/>
    </row>
    <row r="78" spans="2:14" ht="15.75" customHeight="1">
      <c r="B78" s="458"/>
      <c r="C78" s="458"/>
      <c r="D78" s="460"/>
      <c r="E78" s="460"/>
      <c r="F78" s="458"/>
      <c r="G78" s="458"/>
      <c r="H78" s="458"/>
      <c r="I78" s="458"/>
      <c r="J78" s="458"/>
      <c r="K78" s="458"/>
      <c r="L78" s="458"/>
      <c r="M78" s="458"/>
      <c r="N78" s="628"/>
    </row>
    <row r="79" spans="2:14" ht="15.75" customHeight="1">
      <c r="B79" s="458"/>
      <c r="C79" s="458"/>
      <c r="D79" s="460"/>
      <c r="E79" s="460"/>
      <c r="F79" s="458"/>
      <c r="G79" s="458"/>
      <c r="H79" s="458"/>
      <c r="I79" s="458"/>
      <c r="J79" s="458"/>
      <c r="K79" s="458"/>
      <c r="L79" s="458"/>
      <c r="M79" s="458"/>
      <c r="N79" s="399"/>
    </row>
    <row r="80" spans="2:14" ht="15.75" customHeight="1">
      <c r="B80" s="458"/>
      <c r="C80" s="458"/>
      <c r="D80" s="460"/>
      <c r="E80" s="460"/>
      <c r="F80" s="458"/>
      <c r="G80" s="458"/>
      <c r="H80" s="458"/>
      <c r="I80" s="458"/>
      <c r="J80" s="458"/>
      <c r="K80" s="458"/>
      <c r="L80" s="458"/>
      <c r="M80" s="458"/>
      <c r="N80" s="399"/>
    </row>
    <row r="81" spans="2:14" ht="15.75" customHeight="1">
      <c r="B81" s="458"/>
      <c r="C81" s="458"/>
      <c r="D81" s="460"/>
      <c r="E81" s="460"/>
      <c r="F81" s="458"/>
      <c r="G81" s="458"/>
      <c r="H81" s="458"/>
      <c r="I81" s="458"/>
      <c r="J81" s="458"/>
      <c r="K81" s="458"/>
      <c r="L81" s="458"/>
      <c r="M81" s="458"/>
      <c r="N81" s="628"/>
    </row>
    <row r="82" spans="2:14" ht="15.75" customHeight="1">
      <c r="B82" s="458"/>
      <c r="C82" s="458"/>
      <c r="D82" s="460"/>
      <c r="E82" s="460"/>
      <c r="F82" s="458"/>
      <c r="G82" s="458"/>
      <c r="H82" s="458"/>
      <c r="I82" s="458"/>
      <c r="J82" s="458"/>
      <c r="K82" s="458"/>
      <c r="L82" s="458"/>
      <c r="M82" s="458"/>
      <c r="N82" s="628"/>
    </row>
    <row r="83" spans="2:14" ht="15.75" customHeight="1">
      <c r="B83" s="458"/>
      <c r="C83" s="458"/>
      <c r="D83" s="460"/>
      <c r="E83" s="460"/>
      <c r="F83" s="458"/>
      <c r="G83" s="458"/>
      <c r="H83" s="458"/>
      <c r="I83" s="458"/>
      <c r="J83" s="458"/>
      <c r="K83" s="458"/>
      <c r="L83" s="458"/>
      <c r="M83" s="458"/>
      <c r="N83" s="399"/>
    </row>
    <row r="84" spans="2:14" ht="15.75" customHeight="1">
      <c r="B84" s="458"/>
      <c r="C84" s="458"/>
      <c r="D84" s="460"/>
      <c r="E84" s="460"/>
      <c r="F84" s="458"/>
      <c r="G84" s="458"/>
      <c r="H84" s="458"/>
      <c r="I84" s="458"/>
      <c r="J84" s="458"/>
      <c r="K84" s="458"/>
      <c r="L84" s="458"/>
      <c r="M84" s="458"/>
      <c r="N84" s="399"/>
    </row>
    <row r="85" spans="2:14" ht="15.75" customHeight="1">
      <c r="B85" s="458"/>
      <c r="C85" s="458"/>
      <c r="D85" s="460"/>
      <c r="E85" s="460"/>
      <c r="F85" s="458"/>
      <c r="G85" s="458"/>
      <c r="H85" s="458"/>
      <c r="I85" s="458"/>
      <c r="J85" s="458"/>
      <c r="K85" s="458"/>
      <c r="L85" s="458"/>
      <c r="M85" s="458"/>
      <c r="N85" s="399"/>
    </row>
    <row r="86" spans="2:14" ht="15.75" customHeight="1">
      <c r="B86" s="458"/>
      <c r="C86" s="458"/>
      <c r="D86" s="460"/>
      <c r="E86" s="460"/>
      <c r="F86" s="458"/>
      <c r="G86" s="458"/>
      <c r="H86" s="458"/>
      <c r="I86" s="458"/>
      <c r="J86" s="458"/>
      <c r="K86" s="458"/>
      <c r="L86" s="458"/>
      <c r="M86" s="458"/>
      <c r="N86" s="399"/>
    </row>
    <row r="87" spans="2:14" ht="15.75" customHeight="1">
      <c r="B87" s="458"/>
      <c r="C87" s="458"/>
      <c r="D87" s="460"/>
      <c r="E87" s="460"/>
      <c r="F87" s="458"/>
      <c r="G87" s="458"/>
      <c r="H87" s="458"/>
      <c r="I87" s="458"/>
      <c r="J87" s="458"/>
      <c r="K87" s="458"/>
      <c r="L87" s="458"/>
      <c r="M87" s="458"/>
      <c r="N87" s="399"/>
    </row>
    <row r="88" spans="2:14" ht="15.75" customHeight="1">
      <c r="B88" s="458"/>
      <c r="C88" s="458"/>
      <c r="D88" s="460"/>
      <c r="E88" s="460"/>
      <c r="F88" s="458"/>
      <c r="G88" s="458"/>
      <c r="H88" s="458"/>
      <c r="I88" s="458"/>
      <c r="J88" s="458"/>
      <c r="K88" s="458"/>
      <c r="L88" s="458"/>
      <c r="M88" s="458"/>
      <c r="N88" s="399"/>
    </row>
    <row r="89" spans="2:14" ht="15.75" customHeight="1">
      <c r="B89" s="458"/>
      <c r="C89" s="458"/>
      <c r="D89" s="460"/>
      <c r="E89" s="460"/>
      <c r="F89" s="458"/>
      <c r="G89" s="458"/>
      <c r="H89" s="458"/>
      <c r="I89" s="458"/>
      <c r="J89" s="458"/>
      <c r="K89" s="458"/>
      <c r="L89" s="458"/>
      <c r="M89" s="458"/>
      <c r="N89" s="399"/>
    </row>
    <row r="90" spans="2:14" ht="15.75" customHeight="1">
      <c r="B90" s="457"/>
      <c r="C90" s="457"/>
      <c r="D90" s="491"/>
      <c r="E90" s="491"/>
      <c r="F90" s="457"/>
      <c r="G90" s="457"/>
      <c r="H90" s="457"/>
      <c r="I90" s="457"/>
      <c r="J90" s="457"/>
      <c r="K90" s="457"/>
      <c r="L90" s="457"/>
      <c r="M90" s="457"/>
      <c r="N90" s="399"/>
    </row>
    <row r="91" spans="2:14" ht="15.75" customHeight="1">
      <c r="B91" s="457"/>
      <c r="C91" s="457"/>
      <c r="D91" s="491"/>
      <c r="E91" s="491"/>
      <c r="F91" s="457"/>
      <c r="G91" s="457"/>
      <c r="H91" s="457"/>
      <c r="I91" s="457"/>
      <c r="J91" s="457"/>
      <c r="K91" s="457"/>
      <c r="L91" s="457"/>
      <c r="M91" s="457"/>
      <c r="N91" s="399"/>
    </row>
    <row r="92" spans="2:14" ht="15.75" customHeight="1">
      <c r="B92" s="457"/>
      <c r="C92" s="457"/>
      <c r="D92" s="491"/>
      <c r="E92" s="491"/>
      <c r="F92" s="457"/>
      <c r="G92" s="457"/>
      <c r="H92" s="457"/>
      <c r="I92" s="457"/>
      <c r="J92" s="457"/>
      <c r="K92" s="457"/>
      <c r="L92" s="457"/>
      <c r="M92" s="457"/>
      <c r="N92" s="399"/>
    </row>
    <row r="93" spans="2:14" ht="15.75" customHeight="1">
      <c r="B93" s="457"/>
      <c r="C93" s="457"/>
      <c r="D93" s="491"/>
      <c r="E93" s="491"/>
      <c r="F93" s="457"/>
      <c r="G93" s="457"/>
      <c r="H93" s="457"/>
      <c r="I93" s="457"/>
      <c r="J93" s="457"/>
      <c r="K93" s="457"/>
      <c r="L93" s="457"/>
      <c r="M93" s="457"/>
      <c r="N93" s="628"/>
    </row>
    <row r="94" spans="2:14" ht="20.25" customHeight="1">
      <c r="B94" s="457"/>
      <c r="C94" s="457"/>
      <c r="D94" s="491"/>
      <c r="E94" s="491"/>
      <c r="F94" s="457"/>
      <c r="G94" s="457"/>
      <c r="H94" s="457"/>
      <c r="I94" s="457"/>
      <c r="J94" s="457"/>
      <c r="K94" s="457"/>
      <c r="L94" s="457"/>
      <c r="M94" s="457"/>
      <c r="N94" s="628"/>
    </row>
    <row r="95" spans="2:14" ht="15.75" customHeight="1">
      <c r="B95" s="457"/>
      <c r="C95" s="457"/>
      <c r="D95" s="491"/>
      <c r="E95" s="491"/>
      <c r="F95" s="457"/>
      <c r="G95" s="457"/>
      <c r="H95" s="457"/>
      <c r="I95" s="457"/>
      <c r="J95" s="457"/>
      <c r="K95" s="457"/>
      <c r="L95" s="457"/>
      <c r="M95" s="457"/>
      <c r="N95" s="399"/>
    </row>
    <row r="96" spans="2:14" ht="15.75" customHeight="1">
      <c r="B96" s="457"/>
      <c r="C96" s="457"/>
      <c r="D96" s="491"/>
      <c r="E96" s="491"/>
      <c r="F96" s="457"/>
      <c r="G96" s="457"/>
      <c r="H96" s="457"/>
      <c r="I96" s="457"/>
      <c r="J96" s="457"/>
      <c r="K96" s="457"/>
      <c r="L96" s="457"/>
      <c r="M96" s="457"/>
      <c r="N96" s="399"/>
    </row>
    <row r="97" spans="2:14" ht="15.75" customHeight="1">
      <c r="B97" s="457"/>
      <c r="C97" s="457"/>
      <c r="D97" s="491"/>
      <c r="E97" s="491"/>
      <c r="F97" s="457"/>
      <c r="G97" s="457"/>
      <c r="H97" s="457"/>
      <c r="I97" s="457"/>
      <c r="J97" s="457"/>
      <c r="K97" s="457"/>
      <c r="L97" s="457"/>
      <c r="M97" s="457"/>
      <c r="N97" s="399"/>
    </row>
    <row r="98" spans="2:14" ht="15.75" customHeight="1">
      <c r="B98" s="457"/>
      <c r="C98" s="457"/>
      <c r="D98" s="491"/>
      <c r="E98" s="491"/>
      <c r="F98" s="457"/>
      <c r="G98" s="457"/>
      <c r="H98" s="457"/>
      <c r="I98" s="457"/>
      <c r="J98" s="457"/>
      <c r="K98" s="457"/>
      <c r="L98" s="457"/>
      <c r="M98" s="457"/>
      <c r="N98" s="399"/>
    </row>
    <row r="99" spans="2:14" ht="15.75" customHeight="1">
      <c r="B99" s="457"/>
      <c r="C99" s="457"/>
      <c r="D99" s="491"/>
      <c r="E99" s="491"/>
      <c r="F99" s="457"/>
      <c r="G99" s="457"/>
      <c r="H99" s="457"/>
      <c r="I99" s="457"/>
      <c r="J99" s="457"/>
      <c r="K99" s="457"/>
      <c r="L99" s="457"/>
      <c r="M99" s="457"/>
      <c r="N99" s="628"/>
    </row>
    <row r="100" spans="2:14" ht="15.75" customHeight="1">
      <c r="B100" s="457"/>
      <c r="C100" s="457"/>
      <c r="D100" s="491"/>
      <c r="E100" s="491"/>
      <c r="F100" s="457"/>
      <c r="G100" s="457"/>
      <c r="H100" s="457"/>
      <c r="I100" s="457"/>
      <c r="J100" s="457"/>
      <c r="K100" s="457"/>
      <c r="L100" s="457"/>
      <c r="M100" s="457"/>
      <c r="N100" s="628"/>
    </row>
    <row r="101" spans="2:14" ht="15.75" customHeight="1">
      <c r="B101" s="457"/>
      <c r="C101" s="457"/>
      <c r="D101" s="491"/>
      <c r="E101" s="491"/>
      <c r="F101" s="457"/>
      <c r="G101" s="457"/>
      <c r="H101" s="457"/>
      <c r="I101" s="457"/>
      <c r="J101" s="457"/>
      <c r="K101" s="457"/>
      <c r="L101" s="457"/>
      <c r="M101" s="457"/>
      <c r="N101" s="399"/>
    </row>
    <row r="102" spans="2:14" ht="15.75" customHeight="1">
      <c r="B102" s="457"/>
      <c r="C102" s="457"/>
      <c r="D102" s="491"/>
      <c r="E102" s="491"/>
      <c r="F102" s="457"/>
      <c r="G102" s="457"/>
      <c r="H102" s="457"/>
      <c r="I102" s="457"/>
      <c r="J102" s="457"/>
      <c r="K102" s="457"/>
      <c r="L102" s="457"/>
      <c r="M102" s="457"/>
      <c r="N102" s="628"/>
    </row>
    <row r="103" spans="2:14" ht="15.75" customHeight="1">
      <c r="B103" s="457"/>
      <c r="C103" s="457"/>
      <c r="D103" s="491"/>
      <c r="E103" s="491"/>
      <c r="F103" s="457"/>
      <c r="G103" s="457"/>
      <c r="H103" s="457"/>
      <c r="I103" s="457"/>
      <c r="J103" s="457"/>
      <c r="K103" s="457"/>
      <c r="L103" s="457"/>
      <c r="M103" s="457"/>
      <c r="N103" s="628"/>
    </row>
    <row r="104" spans="2:14" ht="15.75" customHeight="1">
      <c r="B104" s="457"/>
      <c r="C104" s="457"/>
      <c r="D104" s="491"/>
      <c r="E104" s="491"/>
      <c r="F104" s="457"/>
      <c r="G104" s="457"/>
      <c r="H104" s="457"/>
      <c r="I104" s="457"/>
      <c r="J104" s="457"/>
      <c r="K104" s="457"/>
      <c r="L104" s="457"/>
      <c r="M104" s="457"/>
      <c r="N104" s="399"/>
    </row>
    <row r="105" spans="2:14" ht="15.75" customHeight="1">
      <c r="B105" s="457"/>
      <c r="C105" s="457"/>
      <c r="D105" s="491"/>
      <c r="E105" s="491"/>
      <c r="F105" s="457"/>
      <c r="G105" s="457"/>
      <c r="H105" s="457"/>
      <c r="I105" s="457"/>
      <c r="J105" s="457"/>
      <c r="K105" s="457"/>
      <c r="L105" s="457"/>
      <c r="M105" s="457"/>
      <c r="N105" s="399"/>
    </row>
    <row r="106" spans="2:14" ht="15.75" customHeight="1">
      <c r="B106" s="457"/>
      <c r="C106" s="457"/>
      <c r="D106" s="491"/>
      <c r="E106" s="491"/>
      <c r="F106" s="457"/>
      <c r="G106" s="457"/>
      <c r="H106" s="457"/>
      <c r="I106" s="457"/>
      <c r="J106" s="457"/>
      <c r="K106" s="457"/>
      <c r="L106" s="457"/>
      <c r="M106" s="457"/>
      <c r="N106" s="628"/>
    </row>
    <row r="107" spans="2:14" ht="15.75" customHeight="1">
      <c r="B107" s="457"/>
      <c r="C107" s="457"/>
      <c r="D107" s="491"/>
      <c r="E107" s="491"/>
      <c r="F107" s="457"/>
      <c r="G107" s="457"/>
      <c r="H107" s="457"/>
      <c r="I107" s="457"/>
      <c r="J107" s="457"/>
      <c r="K107" s="457"/>
      <c r="L107" s="457"/>
      <c r="M107" s="457"/>
      <c r="N107" s="628"/>
    </row>
  </sheetData>
  <sheetProtection password="C621" sheet="1" objects="1" scenarios="1" selectLockedCells="1" selectUnlockedCells="1"/>
  <mergeCells count="62">
    <mergeCell ref="K16:K17"/>
    <mergeCell ref="L16:L17"/>
    <mergeCell ref="M16:M17"/>
    <mergeCell ref="C16:C17"/>
    <mergeCell ref="D16:D17"/>
    <mergeCell ref="E16:E17"/>
    <mergeCell ref="F16:F17"/>
    <mergeCell ref="J16:J17"/>
    <mergeCell ref="J23:J24"/>
    <mergeCell ref="K23:K24"/>
    <mergeCell ref="L23:L24"/>
    <mergeCell ref="M23:M24"/>
    <mergeCell ref="C21:C22"/>
    <mergeCell ref="D21:D22"/>
    <mergeCell ref="E21:E22"/>
    <mergeCell ref="B23:B24"/>
    <mergeCell ref="C23:C24"/>
    <mergeCell ref="D23:D24"/>
    <mergeCell ref="E23:E24"/>
    <mergeCell ref="F23:F24"/>
    <mergeCell ref="N29:N30"/>
    <mergeCell ref="N41:N42"/>
    <mergeCell ref="N21:N22"/>
    <mergeCell ref="K21:K22"/>
    <mergeCell ref="L21:L22"/>
    <mergeCell ref="M21:M22"/>
    <mergeCell ref="N23:N24"/>
    <mergeCell ref="N106:N107"/>
    <mergeCell ref="N47:N48"/>
    <mergeCell ref="N50:N51"/>
    <mergeCell ref="N54:N55"/>
    <mergeCell ref="N65:N66"/>
    <mergeCell ref="N77:N78"/>
    <mergeCell ref="N81:N82"/>
    <mergeCell ref="N93:N94"/>
    <mergeCell ref="N99:N100"/>
    <mergeCell ref="N102:N103"/>
    <mergeCell ref="B21:B22"/>
    <mergeCell ref="B2:L2"/>
    <mergeCell ref="C3:G3"/>
    <mergeCell ref="H3:I3"/>
    <mergeCell ref="H6:I6"/>
    <mergeCell ref="J6:K6"/>
    <mergeCell ref="L6:M6"/>
    <mergeCell ref="B6:B7"/>
    <mergeCell ref="C6:C7"/>
    <mergeCell ref="F6:F7"/>
    <mergeCell ref="G6:G7"/>
    <mergeCell ref="D6:D7"/>
    <mergeCell ref="E6:E7"/>
    <mergeCell ref="F21:F22"/>
    <mergeCell ref="J21:J22"/>
    <mergeCell ref="B16:B17"/>
    <mergeCell ref="J18:J19"/>
    <mergeCell ref="K18:K19"/>
    <mergeCell ref="L18:L19"/>
    <mergeCell ref="M18:M19"/>
    <mergeCell ref="B18:B19"/>
    <mergeCell ref="C18:C19"/>
    <mergeCell ref="D18:D19"/>
    <mergeCell ref="E18:E19"/>
    <mergeCell ref="F18:F19"/>
  </mergeCells>
  <pageMargins left="0.7" right="0.7" top="0.75" bottom="0.75" header="0.3" footer="0.3"/>
  <pageSetup paperSize="9" scale="85" fitToHeight="0" orientation="landscape" r:id="rId1"/>
  <headerFooter scaleWithDoc="0">
    <oddHeader>&amp;C
КГБУ "Региональный центр оценки качества образования"</oddHeader>
  </headerFooter>
  <rowBreaks count="1" manualBreakCount="1">
    <brk id="17" max="16383" man="1"/>
  </rowBreaks>
</worksheet>
</file>

<file path=xl/worksheets/sheet12.xml><?xml version="1.0" encoding="utf-8"?>
<worksheet xmlns="http://schemas.openxmlformats.org/spreadsheetml/2006/main" xmlns:r="http://schemas.openxmlformats.org/officeDocument/2006/relationships">
  <sheetPr>
    <tabColor rgb="FFFF0000"/>
  </sheetPr>
  <dimension ref="B2:N3"/>
  <sheetViews>
    <sheetView view="pageLayout" zoomScaleNormal="100" workbookViewId="0">
      <selection activeCell="J4" sqref="J4"/>
    </sheetView>
  </sheetViews>
  <sheetFormatPr defaultRowHeight="12.75"/>
  <cols>
    <col min="1" max="1" width="3.140625" customWidth="1"/>
  </cols>
  <sheetData>
    <row r="2" spans="2:14" ht="33.75" customHeight="1">
      <c r="B2" s="632" t="s">
        <v>1082</v>
      </c>
      <c r="C2" s="632"/>
      <c r="D2" s="632"/>
      <c r="E2" s="632"/>
      <c r="F2" s="632"/>
      <c r="G2" s="632"/>
      <c r="H2" s="632"/>
      <c r="I2" s="632"/>
      <c r="J2" s="632"/>
      <c r="K2" s="632"/>
      <c r="L2" s="632"/>
      <c r="M2" s="632"/>
      <c r="N2" s="632"/>
    </row>
    <row r="3" spans="2:14" ht="43.5" customHeight="1">
      <c r="B3" s="129" t="s">
        <v>31</v>
      </c>
      <c r="C3" s="607">
        <v>0</v>
      </c>
      <c r="D3" s="607"/>
      <c r="E3" s="607"/>
      <c r="F3" s="607"/>
      <c r="G3" s="607"/>
      <c r="H3" s="608" t="s">
        <v>1</v>
      </c>
      <c r="I3" s="608"/>
      <c r="J3" s="130" t="str">
        <f>'СПИСОК КЛАССА'!I1</f>
        <v>0403</v>
      </c>
      <c r="K3" s="131"/>
      <c r="L3" s="131"/>
    </row>
  </sheetData>
  <sheetProtection password="C621" sheet="1" objects="1" scenarios="1" selectLockedCells="1" selectUnlockedCells="1"/>
  <mergeCells count="3">
    <mergeCell ref="B2:N2"/>
    <mergeCell ref="C3:G3"/>
    <mergeCell ref="H3:I3"/>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13.xml><?xml version="1.0" encoding="utf-8"?>
<worksheet xmlns="http://schemas.openxmlformats.org/spreadsheetml/2006/main" xmlns:r="http://schemas.openxmlformats.org/officeDocument/2006/relationships">
  <sheetPr>
    <tabColor rgb="FFFF0000"/>
    <pageSetUpPr fitToPage="1"/>
  </sheetPr>
  <dimension ref="B2:P13"/>
  <sheetViews>
    <sheetView view="pageLayout" zoomScale="85" zoomScaleNormal="100" zoomScalePageLayoutView="85" workbookViewId="0">
      <selection activeCell="B4" sqref="B4:N33"/>
    </sheetView>
  </sheetViews>
  <sheetFormatPr defaultRowHeight="12.75"/>
  <cols>
    <col min="1" max="1" width="1.7109375" customWidth="1"/>
    <col min="2" max="2" width="5.85546875" customWidth="1"/>
    <col min="3" max="3" width="38.28515625" customWidth="1"/>
    <col min="4" max="4" width="16.5703125" customWidth="1"/>
    <col min="5" max="5" width="10.28515625" customWidth="1"/>
    <col min="6" max="13" width="10.5703125" customWidth="1"/>
    <col min="14" max="14" width="16.5703125" customWidth="1"/>
    <col min="15" max="15" width="9.140625" style="333" hidden="1" customWidth="1"/>
    <col min="16" max="16" width="9.140625" style="333" customWidth="1"/>
  </cols>
  <sheetData>
    <row r="2" spans="2:16" ht="19.5" customHeight="1">
      <c r="B2" s="606" t="s">
        <v>1076</v>
      </c>
      <c r="C2" s="606"/>
      <c r="D2" s="606"/>
      <c r="E2" s="606"/>
      <c r="F2" s="606"/>
      <c r="G2" s="606"/>
      <c r="H2" s="606"/>
      <c r="I2" s="606"/>
      <c r="J2" s="606"/>
      <c r="K2" s="606"/>
      <c r="L2" s="606"/>
      <c r="M2" s="606"/>
      <c r="N2" s="606"/>
    </row>
    <row r="3" spans="2:16" ht="35.25" customHeight="1">
      <c r="B3" s="129" t="s">
        <v>31</v>
      </c>
      <c r="C3" s="607" t="str">
        <f>'СПИСОК КЛАССА'!E3</f>
        <v>МБОУ СОШ с углубленным изучением отдельных предметов № 80</v>
      </c>
      <c r="D3" s="607"/>
      <c r="E3" s="607"/>
      <c r="F3" s="607"/>
      <c r="G3" s="607"/>
      <c r="H3" s="608" t="s">
        <v>1</v>
      </c>
      <c r="I3" s="608"/>
      <c r="J3" s="130" t="str">
        <f>'СПИСОК КЛАССА'!I1</f>
        <v>0403</v>
      </c>
      <c r="K3" s="131"/>
      <c r="L3" s="131"/>
    </row>
    <row r="5" spans="2:16" s="141" customFormat="1" ht="48.75" customHeight="1">
      <c r="B5" s="605" t="s">
        <v>10</v>
      </c>
      <c r="C5" s="605" t="s">
        <v>1016</v>
      </c>
      <c r="D5" s="636" t="s">
        <v>1021</v>
      </c>
      <c r="E5" s="636" t="s">
        <v>58</v>
      </c>
      <c r="F5" s="605" t="s">
        <v>44</v>
      </c>
      <c r="G5" s="605"/>
      <c r="H5" s="633" t="s">
        <v>45</v>
      </c>
      <c r="I5" s="634"/>
      <c r="J5" s="633" t="s">
        <v>46</v>
      </c>
      <c r="K5" s="634"/>
      <c r="L5" s="605" t="s">
        <v>47</v>
      </c>
      <c r="M5" s="605"/>
      <c r="N5" s="635"/>
      <c r="O5" s="334"/>
      <c r="P5" s="334"/>
    </row>
    <row r="6" spans="2:16" s="141" customFormat="1" ht="33.75" customHeight="1">
      <c r="B6" s="605"/>
      <c r="C6" s="605"/>
      <c r="D6" s="637"/>
      <c r="E6" s="637"/>
      <c r="F6" s="405" t="s">
        <v>38</v>
      </c>
      <c r="G6" s="405" t="s">
        <v>36</v>
      </c>
      <c r="H6" s="405" t="s">
        <v>38</v>
      </c>
      <c r="I6" s="405" t="s">
        <v>36</v>
      </c>
      <c r="J6" s="405" t="s">
        <v>38</v>
      </c>
      <c r="K6" s="405" t="s">
        <v>36</v>
      </c>
      <c r="L6" s="405" t="s">
        <v>38</v>
      </c>
      <c r="M6" s="405" t="s">
        <v>36</v>
      </c>
      <c r="N6" s="635"/>
      <c r="O6" s="334"/>
      <c r="P6" s="334"/>
    </row>
    <row r="7" spans="2:16" ht="39.75" customHeight="1">
      <c r="B7" s="408">
        <v>1</v>
      </c>
      <c r="C7" s="414" t="s">
        <v>1078</v>
      </c>
      <c r="D7" s="406" t="s">
        <v>1081</v>
      </c>
      <c r="E7" s="373">
        <v>8</v>
      </c>
      <c r="F7" s="373">
        <f ca="1">SUM(Ответы_учащихся!F22:I22,Ответы_учащихся!K22,Ответы_учащихся!M22,Ответы_учащихся!S22,Ответы_учащихся!T22)</f>
        <v>144</v>
      </c>
      <c r="G7" s="407">
        <f ca="1">F7/E7/Ответы_учащихся!$F$6</f>
        <v>0.69230769230769229</v>
      </c>
      <c r="H7" s="415"/>
      <c r="I7" s="419"/>
      <c r="J7" s="373">
        <f ca="1">SUM(Ответы_учащихся!F23,Ответы_учащихся!G23:I23,Ответы_учащихся!K23,Ответы_учащихся!M23,Ответы_учащихся!S23,Ответы_учащихся!T23)</f>
        <v>64</v>
      </c>
      <c r="K7" s="407">
        <f ca="1">J7/E7/Ответы_учащихся!$F$6</f>
        <v>0.30769230769230771</v>
      </c>
      <c r="L7" s="373">
        <f ca="1">SUM(Ответы_учащихся!F24:I24,Ответы_учащихся!K24,Ответы_учащихся!M24,Ответы_учащихся!S24:T24)</f>
        <v>0</v>
      </c>
      <c r="M7" s="407">
        <f ca="1">L7/E7/Ответы_учащихся!$F$6</f>
        <v>0</v>
      </c>
      <c r="N7" s="413"/>
      <c r="O7" s="267">
        <f ca="1">SUM(G7,I7,K7,M7)</f>
        <v>1</v>
      </c>
      <c r="P7" s="267"/>
    </row>
    <row r="8" spans="2:16" ht="37.5" customHeight="1">
      <c r="B8" s="408">
        <v>2</v>
      </c>
      <c r="C8" s="414" t="s">
        <v>1079</v>
      </c>
      <c r="D8" s="406" t="s">
        <v>1095</v>
      </c>
      <c r="E8" s="373">
        <v>5</v>
      </c>
      <c r="F8" s="373">
        <f ca="1">SUM(Ответы_учащихся!J22,Ответы_учащихся!N21,Ответы_учащихся!P22,Ответы_учащихся!Q21,Ответы_учащихся!R21)</f>
        <v>63</v>
      </c>
      <c r="G8" s="407">
        <f ca="1">F8/E8/Ответы_учащихся!$F$6</f>
        <v>0.48461538461538461</v>
      </c>
      <c r="H8" s="415">
        <f ca="1">SUM(Ответы_учащихся!N22,Ответы_учащихся!Q22,Ответы_учащихся!R22)</f>
        <v>31</v>
      </c>
      <c r="I8" s="407">
        <f ca="1">H8/E8/Ответы_учащихся!$F$6</f>
        <v>0.23846153846153847</v>
      </c>
      <c r="J8" s="373">
        <f ca="1">SUM(Ответы_учащихся!J23,Ответы_учащихся!N23,Ответы_учащихся!P23:R23)</f>
        <v>35</v>
      </c>
      <c r="K8" s="407">
        <f ca="1">J8/E8/Ответы_учащихся!$F$6</f>
        <v>0.26923076923076922</v>
      </c>
      <c r="L8" s="373">
        <f ca="1">SUM(Ответы_учащихся!J24,Ответы_учащихся!N24,Ответы_учащихся!P24:R24)</f>
        <v>1</v>
      </c>
      <c r="M8" s="407">
        <f ca="1">L8/E8/Ответы_учащихся!$F$6</f>
        <v>7.6923076923076927E-3</v>
      </c>
      <c r="N8" s="413"/>
      <c r="O8" s="267">
        <f t="shared" ref="O8:O9" ca="1" si="0">SUM(G8,I8,K8,M8)</f>
        <v>1</v>
      </c>
      <c r="P8" s="267"/>
    </row>
    <row r="9" spans="2:16" ht="42.75" customHeight="1">
      <c r="B9" s="408">
        <v>3</v>
      </c>
      <c r="C9" s="414" t="s">
        <v>1080</v>
      </c>
      <c r="D9" s="406" t="s">
        <v>1094</v>
      </c>
      <c r="E9" s="373">
        <v>2</v>
      </c>
      <c r="F9" s="373">
        <f ca="1">SUM(Ответы_учащихся!L22,Ответы_учащихся!O21)</f>
        <v>31</v>
      </c>
      <c r="G9" s="407">
        <f ca="1">F9/E9/Ответы_учащихся!$F$6</f>
        <v>0.59615384615384615</v>
      </c>
      <c r="H9" s="415">
        <f ca="1">SUM(Ответы_учащихся!O22)</f>
        <v>3</v>
      </c>
      <c r="I9" s="419">
        <f ca="1">H9/E9/Ответы_учащихся!$F$6</f>
        <v>5.7692307692307696E-2</v>
      </c>
      <c r="J9" s="373">
        <f ca="1">SUM(Ответы_учащихся!L23,Ответы_учащихся!O23)</f>
        <v>16</v>
      </c>
      <c r="K9" s="407">
        <f ca="1">J9/E9/Ответы_учащихся!$F$6</f>
        <v>0.30769230769230771</v>
      </c>
      <c r="L9" s="373">
        <f ca="1">SUM(Ответы_учащихся!L24,Ответы_учащихся!O24)</f>
        <v>2</v>
      </c>
      <c r="M9" s="407">
        <f ca="1">L9/E9/Ответы_учащихся!$F$6</f>
        <v>3.8461538461538464E-2</v>
      </c>
      <c r="N9" s="413"/>
      <c r="O9" s="267">
        <f t="shared" ca="1" si="0"/>
        <v>1</v>
      </c>
      <c r="P9" s="494"/>
    </row>
    <row r="10" spans="2:16" ht="15.75">
      <c r="B10" s="409"/>
      <c r="C10" s="410"/>
      <c r="D10" s="411"/>
      <c r="E10" s="411"/>
      <c r="F10" s="411"/>
      <c r="G10" s="412"/>
      <c r="H10" s="412"/>
      <c r="I10" s="412"/>
      <c r="J10" s="411"/>
      <c r="K10" s="412"/>
      <c r="L10" s="411"/>
      <c r="M10" s="412"/>
      <c r="N10" s="350"/>
      <c r="O10" s="494"/>
      <c r="P10" s="494"/>
    </row>
    <row r="11" spans="2:16" ht="15.75">
      <c r="B11" s="348"/>
      <c r="C11" s="349"/>
      <c r="D11" s="177"/>
      <c r="E11" s="350"/>
      <c r="F11" s="350"/>
      <c r="G11" s="351"/>
      <c r="H11" s="351"/>
      <c r="I11" s="351"/>
      <c r="J11" s="350"/>
      <c r="K11" s="351"/>
      <c r="L11" s="350"/>
      <c r="M11" s="351"/>
      <c r="N11" s="350"/>
      <c r="O11" s="267"/>
      <c r="P11" s="267"/>
    </row>
    <row r="12" spans="2:16" ht="15.75">
      <c r="B12" s="348"/>
      <c r="C12" s="349"/>
      <c r="D12" s="350"/>
      <c r="E12" s="350"/>
      <c r="F12" s="350"/>
      <c r="G12" s="351"/>
      <c r="H12" s="351"/>
      <c r="I12" s="351"/>
      <c r="J12" s="350"/>
      <c r="K12" s="351"/>
      <c r="L12" s="350"/>
      <c r="M12" s="351"/>
      <c r="N12" s="350"/>
      <c r="O12" s="267"/>
      <c r="P12" s="267"/>
    </row>
    <row r="13" spans="2:16" ht="15.75">
      <c r="B13" s="348"/>
      <c r="C13" s="349"/>
      <c r="D13" s="350"/>
      <c r="E13" s="350"/>
      <c r="F13" s="350"/>
      <c r="G13" s="351"/>
      <c r="H13" s="351"/>
      <c r="I13" s="351"/>
      <c r="J13" s="350"/>
      <c r="K13" s="351"/>
      <c r="L13" s="350"/>
      <c r="M13" s="351"/>
      <c r="N13" s="350"/>
      <c r="O13" s="267"/>
      <c r="P13" s="267"/>
    </row>
  </sheetData>
  <sheetProtection password="C621" sheet="1" objects="1" scenarios="1" selectLockedCells="1" selectUnlockedCells="1"/>
  <mergeCells count="12">
    <mergeCell ref="J5:K5"/>
    <mergeCell ref="L5:M5"/>
    <mergeCell ref="N5:N6"/>
    <mergeCell ref="B2:N2"/>
    <mergeCell ref="C3:G3"/>
    <mergeCell ref="H3:I3"/>
    <mergeCell ref="B5:B6"/>
    <mergeCell ref="C5:C6"/>
    <mergeCell ref="D5:D6"/>
    <mergeCell ref="E5:E6"/>
    <mergeCell ref="F5:G5"/>
    <mergeCell ref="H5:I5"/>
  </mergeCells>
  <pageMargins left="0.7" right="0.7" top="0.75" bottom="0.75" header="0.3" footer="0.3"/>
  <pageSetup paperSize="9" scale="77" fitToHeight="0" orientation="landscape" r:id="rId1"/>
  <headerFooter>
    <oddHeader>&amp;CКГБУ "Региональный центр оценки качества образования"</oddHeader>
  </headerFooter>
  <drawing r:id="rId2"/>
</worksheet>
</file>

<file path=xl/worksheets/sheet14.xml><?xml version="1.0" encoding="utf-8"?>
<worksheet xmlns="http://schemas.openxmlformats.org/spreadsheetml/2006/main" xmlns:r="http://schemas.openxmlformats.org/officeDocument/2006/relationships">
  <sheetPr codeName="Лист10">
    <tabColor rgb="FFFF0000"/>
    <pageSetUpPr fitToPage="1"/>
  </sheetPr>
  <dimension ref="B2:O3"/>
  <sheetViews>
    <sheetView view="pageLayout" topLeftCell="C1" zoomScaleNormal="100" workbookViewId="0">
      <selection activeCell="O33" sqref="O33"/>
    </sheetView>
  </sheetViews>
  <sheetFormatPr defaultRowHeight="12.75"/>
  <cols>
    <col min="1" max="1" width="3.28515625" customWidth="1"/>
  </cols>
  <sheetData>
    <row r="2" spans="2:15" ht="16.5" customHeight="1">
      <c r="B2" s="632" t="s">
        <v>1077</v>
      </c>
      <c r="C2" s="632"/>
      <c r="D2" s="632"/>
      <c r="E2" s="632"/>
      <c r="F2" s="632"/>
      <c r="G2" s="632"/>
      <c r="H2" s="632"/>
      <c r="I2" s="632"/>
      <c r="J2" s="632"/>
      <c r="K2" s="632"/>
      <c r="L2" s="632"/>
      <c r="M2" s="632"/>
      <c r="N2" s="632"/>
      <c r="O2" s="632"/>
    </row>
    <row r="3" spans="2:15" ht="39.75" customHeight="1">
      <c r="B3" s="129" t="s">
        <v>31</v>
      </c>
      <c r="C3" s="607" t="str">
        <f>'СПИСОК КЛАССА'!E3</f>
        <v>МБОУ СОШ с углубленным изучением отдельных предметов № 80</v>
      </c>
      <c r="D3" s="607"/>
      <c r="E3" s="607"/>
      <c r="F3" s="607"/>
      <c r="G3" s="607"/>
      <c r="H3" s="608" t="s">
        <v>1</v>
      </c>
      <c r="I3" s="608"/>
      <c r="J3" s="130" t="str">
        <f>'СПИСОК КЛАССА'!I1</f>
        <v>0403</v>
      </c>
      <c r="K3" s="131"/>
      <c r="L3" s="131"/>
    </row>
  </sheetData>
  <sheetProtection password="C621" sheet="1" objects="1" scenarios="1" selectLockedCells="1" selectUnlockedCells="1"/>
  <mergeCells count="3">
    <mergeCell ref="C3:G3"/>
    <mergeCell ref="H3:I3"/>
    <mergeCell ref="B2:O2"/>
  </mergeCells>
  <pageMargins left="0.7" right="0.7"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5.xml><?xml version="1.0" encoding="utf-8"?>
<worksheet xmlns="http://schemas.openxmlformats.org/spreadsheetml/2006/main" xmlns:r="http://schemas.openxmlformats.org/officeDocument/2006/relationships">
  <sheetPr codeName="Лист11">
    <tabColor rgb="FF0070C0"/>
    <pageSetUpPr fitToPage="1"/>
  </sheetPr>
  <dimension ref="B2:M34"/>
  <sheetViews>
    <sheetView view="pageLayout" zoomScaleNormal="100" workbookViewId="0">
      <selection activeCell="D4" sqref="D4"/>
    </sheetView>
  </sheetViews>
  <sheetFormatPr defaultRowHeight="12.75"/>
  <cols>
    <col min="1" max="1" width="3.140625" customWidth="1"/>
    <col min="3" max="3" width="14.5703125" customWidth="1"/>
    <col min="4" max="4" width="53.85546875" customWidth="1"/>
    <col min="5" max="7" width="14.5703125" customWidth="1"/>
    <col min="8" max="8" width="13.5703125" style="371" customWidth="1"/>
    <col min="9" max="11" width="9.140625" style="196"/>
    <col min="12" max="12" width="8.42578125" style="196" customWidth="1"/>
    <col min="13" max="13" width="9.140625" style="371" customWidth="1"/>
  </cols>
  <sheetData>
    <row r="2" spans="2:13" ht="25.5" customHeight="1">
      <c r="B2" s="639" t="str">
        <f>План!B2</f>
        <v>Результаты выполнения комплексной работы по отдельным заданиям (4 класс, 2014/2015 учебный год)</v>
      </c>
      <c r="C2" s="639"/>
      <c r="D2" s="639"/>
      <c r="E2" s="639"/>
      <c r="F2" s="639"/>
      <c r="G2" s="639"/>
      <c r="H2" s="639"/>
    </row>
    <row r="3" spans="2:13" ht="7.5" customHeight="1"/>
    <row r="4" spans="2:13" ht="18" customHeight="1">
      <c r="B4" s="642" t="s">
        <v>89</v>
      </c>
      <c r="C4" s="642"/>
      <c r="D4" s="195"/>
    </row>
    <row r="5" spans="2:13" ht="9" customHeight="1">
      <c r="B5" s="197"/>
    </row>
    <row r="6" spans="2:13" ht="18" customHeight="1">
      <c r="B6" s="638" t="s">
        <v>92</v>
      </c>
      <c r="C6" s="638"/>
      <c r="D6" s="638"/>
      <c r="E6" s="643" t="e">
        <f>VLOOKUP(D4,Ответы_учащихся!$D$25:$BE$64,54,FALSE)</f>
        <v>#N/A</v>
      </c>
      <c r="F6" s="643"/>
    </row>
    <row r="7" spans="2:13" ht="18" customHeight="1">
      <c r="B7" s="197"/>
      <c r="C7" s="197"/>
      <c r="E7" s="194" t="s">
        <v>41</v>
      </c>
      <c r="F7" s="194" t="s">
        <v>91</v>
      </c>
    </row>
    <row r="8" spans="2:13" ht="18" customHeight="1">
      <c r="B8" s="638" t="s">
        <v>90</v>
      </c>
      <c r="C8" s="638"/>
      <c r="D8" s="638"/>
      <c r="E8" s="198" t="e">
        <f>VLOOKUP(D4,Ответы_учащихся!$D$25:$BE$64,45,FALSE)</f>
        <v>#N/A</v>
      </c>
      <c r="F8" s="198" t="e">
        <f ca="1">Ответы_учащихся!AV24</f>
        <v>#DIV/0!</v>
      </c>
    </row>
    <row r="9" spans="2:13" ht="18" customHeight="1">
      <c r="B9" s="638" t="s">
        <v>1099</v>
      </c>
      <c r="C9" s="638"/>
      <c r="D9" s="638"/>
      <c r="E9" s="198" t="e">
        <f>VLOOKUP(D4,Ответы_учащихся!$D$25:$BE$64,49,FALSE)</f>
        <v>#N/A</v>
      </c>
      <c r="F9" s="198" t="e">
        <f ca="1">Ответы_учащихся!AZ24</f>
        <v>#DIV/0!</v>
      </c>
    </row>
    <row r="10" spans="2:13" ht="18" customHeight="1">
      <c r="B10" s="638" t="s">
        <v>1101</v>
      </c>
      <c r="C10" s="638"/>
      <c r="D10" s="638"/>
      <c r="E10" s="198" t="e">
        <f>VLOOKUP(D4,Ответы_учащихся!$D$25:$BE$64,51,FALSE)</f>
        <v>#N/A</v>
      </c>
      <c r="F10" s="198" t="e">
        <f ca="1">Ответы_учащихся!BB24</f>
        <v>#DIV/0!</v>
      </c>
    </row>
    <row r="11" spans="2:13" ht="18" customHeight="1">
      <c r="B11" s="638" t="s">
        <v>1100</v>
      </c>
      <c r="C11" s="638"/>
      <c r="D11" s="638"/>
      <c r="E11" s="198" t="e">
        <f>VLOOKUP(D4,Ответы_учащихся!$D$25:$BE$64,53,FALSE)</f>
        <v>#N/A</v>
      </c>
      <c r="F11" s="198" t="e">
        <f ca="1">Ответы_учащихся!BD24</f>
        <v>#DIV/0!</v>
      </c>
    </row>
    <row r="12" spans="2:13" ht="13.5" customHeight="1"/>
    <row r="13" spans="2:13" ht="22.5" customHeight="1">
      <c r="B13" s="602" t="s">
        <v>52</v>
      </c>
      <c r="C13" s="602" t="s">
        <v>1016</v>
      </c>
      <c r="D13" s="602" t="s">
        <v>107</v>
      </c>
      <c r="E13" s="602" t="s">
        <v>87</v>
      </c>
      <c r="F13" s="602" t="s">
        <v>88</v>
      </c>
      <c r="G13" s="602" t="s">
        <v>93</v>
      </c>
      <c r="H13" s="401"/>
      <c r="I13" s="401"/>
    </row>
    <row r="14" spans="2:13">
      <c r="B14" s="603"/>
      <c r="C14" s="603"/>
      <c r="D14" s="644"/>
      <c r="E14" s="603"/>
      <c r="F14" s="603"/>
      <c r="G14" s="603"/>
      <c r="I14" s="401"/>
    </row>
    <row r="15" spans="2:13" ht="20.25" customHeight="1">
      <c r="B15" s="203">
        <v>1</v>
      </c>
      <c r="C15" s="463">
        <v>1</v>
      </c>
      <c r="D15" s="210" t="s">
        <v>1060</v>
      </c>
      <c r="E15" s="464" t="e">
        <f>IF(H15=1,"ВЕРНО","")</f>
        <v>#N/A</v>
      </c>
      <c r="F15" s="212" t="e">
        <f>IF(H15=0,"НЕВЕРНО","")</f>
        <v>#N/A</v>
      </c>
      <c r="G15" s="212" t="e">
        <f>IF(H15="N","НЕ ВЫПОЛНЯЛ","")</f>
        <v>#N/A</v>
      </c>
      <c r="H15" s="371" t="e">
        <f>VLOOKUP($D$4,Ответы_учащихся!$D$25:$AV$64,M15,FALSE)</f>
        <v>#N/A</v>
      </c>
      <c r="I15" s="401"/>
      <c r="M15" s="371">
        <v>3</v>
      </c>
    </row>
    <row r="16" spans="2:13" ht="21.75" customHeight="1">
      <c r="B16" s="256">
        <v>2</v>
      </c>
      <c r="C16" s="463">
        <v>1</v>
      </c>
      <c r="D16" s="210" t="s">
        <v>1061</v>
      </c>
      <c r="E16" s="464" t="e">
        <f t="shared" ref="E16:E29" si="0">IF(H16=1,"ВЕРНО","")</f>
        <v>#N/A</v>
      </c>
      <c r="F16" s="212" t="e">
        <f t="shared" ref="F16:F29" si="1">IF(H16=0,"НЕВЕРНО","")</f>
        <v>#N/A</v>
      </c>
      <c r="G16" s="212" t="e">
        <f t="shared" ref="G16:G29" si="2">IF(H16="N","НЕ ВЫПОЛНЯЛ","")</f>
        <v>#N/A</v>
      </c>
      <c r="H16" s="371" t="e">
        <f>VLOOKUP($D$4,Ответы_учащихся!$D$25:$AV$64,M16,FALSE)</f>
        <v>#N/A</v>
      </c>
      <c r="I16" s="401"/>
      <c r="M16" s="371">
        <v>4</v>
      </c>
    </row>
    <row r="17" spans="2:13" ht="20.25" customHeight="1">
      <c r="B17" s="264">
        <v>3</v>
      </c>
      <c r="C17" s="463">
        <v>1</v>
      </c>
      <c r="D17" s="210" t="s">
        <v>1061</v>
      </c>
      <c r="E17" s="464" t="e">
        <f t="shared" si="0"/>
        <v>#N/A</v>
      </c>
      <c r="F17" s="212" t="e">
        <f t="shared" si="1"/>
        <v>#N/A</v>
      </c>
      <c r="G17" s="212" t="e">
        <f t="shared" si="2"/>
        <v>#N/A</v>
      </c>
      <c r="H17" s="371" t="e">
        <f>VLOOKUP($D$4,Ответы_учащихся!$D$25:$AV$64,M17,FALSE)</f>
        <v>#N/A</v>
      </c>
      <c r="I17" s="401"/>
      <c r="M17" s="371">
        <v>5</v>
      </c>
    </row>
    <row r="18" spans="2:13" ht="22.5" customHeight="1">
      <c r="B18" s="256">
        <v>4</v>
      </c>
      <c r="C18" s="463">
        <v>1</v>
      </c>
      <c r="D18" s="210" t="s">
        <v>1062</v>
      </c>
      <c r="E18" s="464" t="e">
        <f t="shared" si="0"/>
        <v>#N/A</v>
      </c>
      <c r="F18" s="212" t="e">
        <f t="shared" si="1"/>
        <v>#N/A</v>
      </c>
      <c r="G18" s="212" t="e">
        <f t="shared" si="2"/>
        <v>#N/A</v>
      </c>
      <c r="H18" s="371" t="e">
        <f>VLOOKUP($D$4,Ответы_учащихся!$D$25:$AV$64,M18,FALSE)</f>
        <v>#N/A</v>
      </c>
      <c r="I18" s="401"/>
      <c r="M18" s="371">
        <v>6</v>
      </c>
    </row>
    <row r="19" spans="2:13" ht="30" customHeight="1">
      <c r="B19" s="264">
        <v>5</v>
      </c>
      <c r="C19" s="463">
        <v>2</v>
      </c>
      <c r="D19" s="210" t="s">
        <v>1063</v>
      </c>
      <c r="E19" s="464" t="e">
        <f t="shared" si="0"/>
        <v>#N/A</v>
      </c>
      <c r="F19" s="212" t="e">
        <f t="shared" si="1"/>
        <v>#N/A</v>
      </c>
      <c r="G19" s="212" t="e">
        <f t="shared" si="2"/>
        <v>#N/A</v>
      </c>
      <c r="H19" s="371" t="e">
        <f>VLOOKUP($D$4,Ответы_учащихся!$D$25:$AV$64,M19,FALSE)</f>
        <v>#N/A</v>
      </c>
      <c r="I19" s="401"/>
      <c r="M19" s="371">
        <v>7</v>
      </c>
    </row>
    <row r="20" spans="2:13" ht="23.25" customHeight="1">
      <c r="B20" s="256">
        <v>6</v>
      </c>
      <c r="C20" s="463">
        <v>1</v>
      </c>
      <c r="D20" s="210" t="s">
        <v>1064</v>
      </c>
      <c r="E20" s="464" t="e">
        <f t="shared" si="0"/>
        <v>#N/A</v>
      </c>
      <c r="F20" s="212" t="e">
        <f t="shared" si="1"/>
        <v>#N/A</v>
      </c>
      <c r="G20" s="212" t="e">
        <f t="shared" si="2"/>
        <v>#N/A</v>
      </c>
      <c r="H20" s="371" t="e">
        <f>VLOOKUP($D$4,Ответы_учащихся!$D$25:$AV$64,M20,FALSE)</f>
        <v>#N/A</v>
      </c>
      <c r="I20" s="401"/>
      <c r="M20" s="371">
        <v>8</v>
      </c>
    </row>
    <row r="21" spans="2:13" ht="30.75" customHeight="1">
      <c r="B21" s="264">
        <v>7</v>
      </c>
      <c r="C21" s="463">
        <v>2</v>
      </c>
      <c r="D21" s="210" t="s">
        <v>1065</v>
      </c>
      <c r="E21" s="464" t="e">
        <f t="shared" si="0"/>
        <v>#N/A</v>
      </c>
      <c r="F21" s="212" t="e">
        <f t="shared" si="1"/>
        <v>#N/A</v>
      </c>
      <c r="G21" s="212" t="e">
        <f t="shared" si="2"/>
        <v>#N/A</v>
      </c>
      <c r="H21" s="371" t="e">
        <f>VLOOKUP($D$4,Ответы_учащихся!$D$25:$AV$64,M21,FALSE)</f>
        <v>#N/A</v>
      </c>
      <c r="I21" s="401"/>
      <c r="M21" s="371">
        <v>9</v>
      </c>
    </row>
    <row r="22" spans="2:13" ht="31.5" customHeight="1">
      <c r="B22" s="256">
        <v>8</v>
      </c>
      <c r="C22" s="463">
        <v>1</v>
      </c>
      <c r="D22" s="210" t="s">
        <v>1066</v>
      </c>
      <c r="E22" s="464" t="e">
        <f t="shared" si="0"/>
        <v>#N/A</v>
      </c>
      <c r="F22" s="212" t="e">
        <f t="shared" si="1"/>
        <v>#N/A</v>
      </c>
      <c r="G22" s="212" t="e">
        <f t="shared" si="2"/>
        <v>#N/A</v>
      </c>
      <c r="H22" s="371" t="e">
        <f>VLOOKUP($D$4,Ответы_учащихся!$D$25:$AV$64,M22,FALSE)</f>
        <v>#N/A</v>
      </c>
      <c r="I22" s="401"/>
      <c r="M22" s="371">
        <v>10</v>
      </c>
    </row>
    <row r="23" spans="2:13" ht="32.25" customHeight="1">
      <c r="B23" s="495">
        <v>9</v>
      </c>
      <c r="C23" s="463">
        <v>2</v>
      </c>
      <c r="D23" s="210" t="s">
        <v>1067</v>
      </c>
      <c r="E23" s="464" t="e">
        <f>IF(H23=1,"ЧАСТИЧНО",IF(H23=2,"ВЕРНО",""))</f>
        <v>#N/A</v>
      </c>
      <c r="F23" s="212" t="e">
        <f t="shared" si="1"/>
        <v>#N/A</v>
      </c>
      <c r="G23" s="212" t="e">
        <f t="shared" si="2"/>
        <v>#N/A</v>
      </c>
      <c r="H23" s="371" t="e">
        <f>VLOOKUP($D$4,Ответы_учащихся!$D$25:$AV$64,M23,FALSE)</f>
        <v>#N/A</v>
      </c>
      <c r="I23" s="401"/>
      <c r="M23" s="371">
        <v>11</v>
      </c>
    </row>
    <row r="24" spans="2:13" ht="33" customHeight="1">
      <c r="B24" s="495">
        <v>10</v>
      </c>
      <c r="C24" s="463">
        <v>3</v>
      </c>
      <c r="D24" s="210" t="s">
        <v>1068</v>
      </c>
      <c r="E24" s="464" t="e">
        <f>IF(H24=1,"ЧАСТИЧНО",IF(H24=2,"ВЕРНО",""))</f>
        <v>#N/A</v>
      </c>
      <c r="F24" s="212" t="e">
        <f t="shared" si="1"/>
        <v>#N/A</v>
      </c>
      <c r="G24" s="212" t="e">
        <f t="shared" si="2"/>
        <v>#N/A</v>
      </c>
      <c r="H24" s="371" t="e">
        <f>VLOOKUP($D$4,Ответы_учащихся!$D$25:$AV$64,M24,FALSE)</f>
        <v>#N/A</v>
      </c>
      <c r="I24" s="401"/>
      <c r="M24" s="371">
        <v>12</v>
      </c>
    </row>
    <row r="25" spans="2:13" ht="31.5" customHeight="1">
      <c r="B25" s="264">
        <v>11</v>
      </c>
      <c r="C25" s="463">
        <v>2</v>
      </c>
      <c r="D25" s="210" t="s">
        <v>1069</v>
      </c>
      <c r="E25" s="464" t="e">
        <f t="shared" si="0"/>
        <v>#N/A</v>
      </c>
      <c r="F25" s="212" t="e">
        <f t="shared" si="1"/>
        <v>#N/A</v>
      </c>
      <c r="G25" s="212" t="e">
        <f t="shared" si="2"/>
        <v>#N/A</v>
      </c>
      <c r="H25" s="371" t="e">
        <f>VLOOKUP($D$4,Ответы_учащихся!$D$25:$AV$64,M25,FALSE)</f>
        <v>#N/A</v>
      </c>
      <c r="I25" s="401"/>
      <c r="M25" s="371">
        <v>13</v>
      </c>
    </row>
    <row r="26" spans="2:13" ht="21.75" customHeight="1">
      <c r="B26" s="495">
        <v>12</v>
      </c>
      <c r="C26" s="463">
        <v>2</v>
      </c>
      <c r="D26" s="210" t="s">
        <v>1070</v>
      </c>
      <c r="E26" s="464" t="e">
        <f>IF(H26=1,"ЧАСТИЧНО",IF(H26=2,"ВЕРНО",""))</f>
        <v>#N/A</v>
      </c>
      <c r="F26" s="212" t="e">
        <f t="shared" si="1"/>
        <v>#N/A</v>
      </c>
      <c r="G26" s="212" t="e">
        <f t="shared" si="2"/>
        <v>#N/A</v>
      </c>
      <c r="H26" s="371" t="e">
        <f>VLOOKUP($D$4,Ответы_учащихся!$D$25:$AV$64,M26,FALSE)</f>
        <v>#N/A</v>
      </c>
      <c r="I26" s="401"/>
      <c r="M26" s="371">
        <v>14</v>
      </c>
    </row>
    <row r="27" spans="2:13" ht="33" customHeight="1">
      <c r="B27" s="495">
        <v>13</v>
      </c>
      <c r="C27" s="463">
        <v>2</v>
      </c>
      <c r="D27" s="210" t="s">
        <v>1073</v>
      </c>
      <c r="E27" s="464" t="e">
        <f>IF(H27=1,"ЧАСТИЧНО",IF(H27=2,"ВЕРНО",""))</f>
        <v>#N/A</v>
      </c>
      <c r="F27" s="212" t="e">
        <f t="shared" si="1"/>
        <v>#N/A</v>
      </c>
      <c r="G27" s="212" t="e">
        <f t="shared" si="2"/>
        <v>#N/A</v>
      </c>
      <c r="H27" s="371" t="e">
        <f>VLOOKUP($D$4,Ответы_учащихся!$D$25:$AV$64,M27,FALSE)</f>
        <v>#N/A</v>
      </c>
      <c r="I27" s="401"/>
      <c r="M27" s="371">
        <v>15</v>
      </c>
    </row>
    <row r="28" spans="2:13" ht="22.5" customHeight="1">
      <c r="B28" s="256">
        <v>14</v>
      </c>
      <c r="C28" s="463">
        <v>1</v>
      </c>
      <c r="D28" s="210" t="s">
        <v>1071</v>
      </c>
      <c r="E28" s="464" t="e">
        <f t="shared" si="0"/>
        <v>#N/A</v>
      </c>
      <c r="F28" s="212" t="e">
        <f t="shared" si="1"/>
        <v>#N/A</v>
      </c>
      <c r="G28" s="212" t="e">
        <f t="shared" si="2"/>
        <v>#N/A</v>
      </c>
      <c r="H28" s="371" t="e">
        <f>VLOOKUP($D$4,Ответы_учащихся!$D$25:$AV$64,M28,FALSE)</f>
        <v>#N/A</v>
      </c>
      <c r="I28" s="401"/>
      <c r="M28" s="371">
        <v>16</v>
      </c>
    </row>
    <row r="29" spans="2:13" ht="21.75" customHeight="1">
      <c r="B29" s="264">
        <v>15</v>
      </c>
      <c r="C29" s="463">
        <v>1</v>
      </c>
      <c r="D29" s="210" t="s">
        <v>1072</v>
      </c>
      <c r="E29" s="464" t="e">
        <f t="shared" si="0"/>
        <v>#N/A</v>
      </c>
      <c r="F29" s="212" t="e">
        <f t="shared" si="1"/>
        <v>#N/A</v>
      </c>
      <c r="G29" s="212" t="e">
        <f t="shared" si="2"/>
        <v>#N/A</v>
      </c>
      <c r="H29" s="371" t="e">
        <f>VLOOKUP($D$4,Ответы_учащихся!$D$25:$AV$64,M29,FALSE)</f>
        <v>#N/A</v>
      </c>
      <c r="I29" s="401"/>
      <c r="M29" s="371">
        <v>17</v>
      </c>
    </row>
    <row r="30" spans="2:13">
      <c r="M30" s="372"/>
    </row>
    <row r="31" spans="2:13" ht="15.75">
      <c r="B31" s="199"/>
      <c r="C31" s="640" t="s">
        <v>96</v>
      </c>
      <c r="D31" s="641"/>
    </row>
    <row r="32" spans="2:13" ht="15.75">
      <c r="B32" s="200"/>
      <c r="C32" s="640" t="s">
        <v>1098</v>
      </c>
      <c r="D32" s="641"/>
    </row>
    <row r="33" spans="2:4" ht="15.75">
      <c r="B33" s="201"/>
      <c r="C33" s="640" t="s">
        <v>97</v>
      </c>
      <c r="D33" s="641"/>
    </row>
    <row r="34" spans="2:4" ht="15.75">
      <c r="B34" s="202"/>
      <c r="C34" s="640" t="s">
        <v>98</v>
      </c>
      <c r="D34" s="641"/>
    </row>
  </sheetData>
  <sheetProtection password="C621" sheet="1" objects="1" scenarios="1" selectLockedCells="1" selectUnlockedCells="1"/>
  <protectedRanges>
    <protectedRange sqref="D4" name="Диапазон1"/>
  </protectedRanges>
  <mergeCells count="18">
    <mergeCell ref="C34:D34"/>
    <mergeCell ref="B9:D9"/>
    <mergeCell ref="B10:D10"/>
    <mergeCell ref="B13:B14"/>
    <mergeCell ref="C13:C14"/>
    <mergeCell ref="D13:D14"/>
    <mergeCell ref="B8:D8"/>
    <mergeCell ref="B2:H2"/>
    <mergeCell ref="C31:D31"/>
    <mergeCell ref="C32:D32"/>
    <mergeCell ref="C33:D33"/>
    <mergeCell ref="E13:E14"/>
    <mergeCell ref="G13:G14"/>
    <mergeCell ref="F13:F14"/>
    <mergeCell ref="B4:C4"/>
    <mergeCell ref="B6:D6"/>
    <mergeCell ref="E6:F6"/>
    <mergeCell ref="B11:D11"/>
  </mergeCells>
  <conditionalFormatting sqref="E15:G29">
    <cfRule type="cellIs" dxfId="9" priority="9" operator="equal">
      <formula>"Верно"</formula>
    </cfRule>
  </conditionalFormatting>
  <conditionalFormatting sqref="F15:F29">
    <cfRule type="cellIs" dxfId="8" priority="8" operator="equal">
      <formula>"НЕВЕРНО"</formula>
    </cfRule>
  </conditionalFormatting>
  <conditionalFormatting sqref="G15:G29">
    <cfRule type="cellIs" dxfId="7" priority="7" operator="equal">
      <formula>"НЕ ВЫПОЛНЯЛ"</formula>
    </cfRule>
  </conditionalFormatting>
  <conditionalFormatting sqref="E28:E29">
    <cfRule type="cellIs" dxfId="6" priority="5" operator="equal">
      <formula>"ПОЛНОСТЬЮ"</formula>
    </cfRule>
  </conditionalFormatting>
  <conditionalFormatting sqref="E1 E3:E1048576">
    <cfRule type="cellIs" dxfId="5" priority="1" operator="equal">
      <formula>"ПОЛНОСТЬЮ"</formula>
    </cfRule>
    <cfRule type="cellIs" dxfId="4" priority="4" operator="equal">
      <formula>"ЧАСТИЧНО"</formula>
    </cfRule>
  </conditionalFormatting>
  <conditionalFormatting sqref="E1:G1 E3:G1048576">
    <cfRule type="containsErrors" dxfId="3" priority="3">
      <formula>ISERROR(E1)</formula>
    </cfRule>
  </conditionalFormatting>
  <pageMargins left="0.7" right="0.7" top="0.75" bottom="0.75" header="0.3" footer="0.3"/>
  <pageSetup paperSize="9" scale="48" orientation="portrait" r:id="rId1"/>
  <extLst>
    <ext xmlns:x14="http://schemas.microsoft.com/office/spreadsheetml/2009/9/main" uri="{CCE6A557-97BC-4b89-ADB6-D9C93CAAB3DF}">
      <x14:dataValidations xmlns:xm="http://schemas.microsoft.com/office/excel/2006/main" xWindow="852" yWindow="450" count="1">
        <x14:dataValidation type="list" allowBlank="1" showInputMessage="1" showErrorMessage="1" prompt="Выберите фамилию учащегося из списка">
          <x14:formula1>
            <xm:f>'СПИСОК КЛАССА'!$D$25:$D$64</xm:f>
          </x14:formula1>
          <xm:sqref>D4</xm:sqref>
        </x14:dataValidation>
      </x14:dataValidations>
    </ext>
  </extLst>
</worksheet>
</file>

<file path=xl/worksheets/sheet16.xml><?xml version="1.0" encoding="utf-8"?>
<worksheet xmlns="http://schemas.openxmlformats.org/spreadsheetml/2006/main" xmlns:r="http://schemas.openxmlformats.org/officeDocument/2006/relationships">
  <sheetPr codeName="Лист12"/>
  <dimension ref="A1:N435"/>
  <sheetViews>
    <sheetView topLeftCell="A48" workbookViewId="0">
      <selection activeCell="B73" sqref="B73"/>
    </sheetView>
  </sheetViews>
  <sheetFormatPr defaultRowHeight="12.75"/>
  <cols>
    <col min="1" max="1" width="46.28515625" style="282" customWidth="1"/>
    <col min="2" max="2" width="23" style="109" customWidth="1"/>
    <col min="3" max="5" width="5" style="109" customWidth="1"/>
    <col min="6" max="12" width="9.140625" customWidth="1"/>
    <col min="13" max="13" width="17.42578125" style="282" customWidth="1"/>
    <col min="14" max="14" width="30" customWidth="1"/>
    <col min="15" max="53" width="9.140625" customWidth="1"/>
  </cols>
  <sheetData>
    <row r="1" spans="1:14" ht="15">
      <c r="A1" s="288" t="s">
        <v>459</v>
      </c>
      <c r="B1" s="270">
        <v>15</v>
      </c>
      <c r="C1" s="270" t="s">
        <v>460</v>
      </c>
      <c r="D1" s="270"/>
      <c r="E1" s="270"/>
      <c r="M1" s="280" t="s">
        <v>112</v>
      </c>
      <c r="N1" s="278" t="s">
        <v>111</v>
      </c>
    </row>
    <row r="2" spans="1:14" ht="15">
      <c r="A2" s="289" t="s">
        <v>1086</v>
      </c>
      <c r="B2" s="110">
        <v>0</v>
      </c>
      <c r="C2" s="110">
        <v>1</v>
      </c>
      <c r="D2" s="110" t="s">
        <v>29</v>
      </c>
      <c r="E2" s="110"/>
      <c r="M2" s="281" t="s">
        <v>261</v>
      </c>
      <c r="N2" s="279" t="s">
        <v>509</v>
      </c>
    </row>
    <row r="3" spans="1:14" ht="18.75" customHeight="1">
      <c r="A3" s="289" t="s">
        <v>1085</v>
      </c>
      <c r="B3" s="110">
        <v>0</v>
      </c>
      <c r="C3" s="110">
        <v>1</v>
      </c>
      <c r="D3" s="110">
        <v>2</v>
      </c>
      <c r="E3" s="110" t="s">
        <v>29</v>
      </c>
      <c r="M3" s="281" t="s">
        <v>262</v>
      </c>
      <c r="N3" s="279" t="s">
        <v>510</v>
      </c>
    </row>
    <row r="4" spans="1:14" ht="15">
      <c r="A4" s="289" t="s">
        <v>1084</v>
      </c>
      <c r="B4" s="110">
        <v>1</v>
      </c>
      <c r="C4" s="110">
        <v>2</v>
      </c>
      <c r="D4" s="110">
        <v>3</v>
      </c>
      <c r="E4" s="310">
        <v>4</v>
      </c>
      <c r="F4" s="110" t="s">
        <v>29</v>
      </c>
      <c r="M4" s="281" t="s">
        <v>263</v>
      </c>
      <c r="N4" s="279" t="s">
        <v>511</v>
      </c>
    </row>
    <row r="5" spans="1:14" ht="15">
      <c r="A5" s="289"/>
      <c r="B5" s="110"/>
      <c r="C5" s="110"/>
      <c r="D5" s="110"/>
      <c r="E5" s="110"/>
      <c r="F5" s="209"/>
      <c r="M5" s="281" t="s">
        <v>512</v>
      </c>
      <c r="N5" s="279" t="s">
        <v>513</v>
      </c>
    </row>
    <row r="6" spans="1:14" ht="15">
      <c r="G6" s="209"/>
      <c r="M6" s="281" t="s">
        <v>265</v>
      </c>
      <c r="N6" s="279" t="s">
        <v>514</v>
      </c>
    </row>
    <row r="7" spans="1:14" ht="15">
      <c r="A7" s="311" t="s">
        <v>480</v>
      </c>
      <c r="B7" s="110"/>
      <c r="C7" s="110"/>
      <c r="D7" s="110"/>
      <c r="E7" s="310"/>
      <c r="F7" s="110"/>
      <c r="G7" s="209"/>
      <c r="M7" s="281" t="s">
        <v>267</v>
      </c>
      <c r="N7" s="279" t="s">
        <v>515</v>
      </c>
    </row>
    <row r="8" spans="1:14" ht="15">
      <c r="A8" s="282" t="s">
        <v>481</v>
      </c>
      <c r="B8" s="110">
        <v>19</v>
      </c>
      <c r="C8" s="110"/>
      <c r="D8" s="110"/>
      <c r="E8" s="310"/>
      <c r="F8" s="110"/>
      <c r="G8" s="209"/>
      <c r="M8" s="281" t="s">
        <v>270</v>
      </c>
      <c r="N8" s="279" t="s">
        <v>516</v>
      </c>
    </row>
    <row r="9" spans="1:14" ht="15">
      <c r="A9" s="289" t="s">
        <v>469</v>
      </c>
      <c r="B9" s="110"/>
      <c r="C9" s="110"/>
      <c r="D9" s="110"/>
      <c r="E9" s="310"/>
      <c r="F9" s="110"/>
      <c r="G9" s="209"/>
      <c r="M9" s="281" t="s">
        <v>273</v>
      </c>
      <c r="N9" s="279" t="s">
        <v>517</v>
      </c>
    </row>
    <row r="10" spans="1:14" ht="15">
      <c r="A10" s="289" t="s">
        <v>51</v>
      </c>
      <c r="B10" s="110"/>
      <c r="C10" s="110"/>
      <c r="D10" s="110"/>
      <c r="E10" s="310"/>
      <c r="F10" s="110"/>
      <c r="G10" s="209"/>
      <c r="M10" s="281" t="s">
        <v>268</v>
      </c>
      <c r="N10" s="279" t="s">
        <v>518</v>
      </c>
    </row>
    <row r="11" spans="1:14" ht="15">
      <c r="M11" s="281" t="s">
        <v>271</v>
      </c>
      <c r="N11" s="279" t="s">
        <v>519</v>
      </c>
    </row>
    <row r="12" spans="1:14" ht="15">
      <c r="A12" s="288" t="s">
        <v>43</v>
      </c>
      <c r="I12" s="645"/>
      <c r="J12" s="645"/>
      <c r="K12" s="645"/>
      <c r="M12" s="281" t="s">
        <v>272</v>
      </c>
      <c r="N12" s="279" t="s">
        <v>520</v>
      </c>
    </row>
    <row r="13" spans="1:14" ht="15">
      <c r="A13" s="282" t="s">
        <v>40</v>
      </c>
      <c r="B13" s="166" t="s">
        <v>1017</v>
      </c>
      <c r="I13" s="138"/>
      <c r="J13" s="138"/>
      <c r="K13" s="138"/>
      <c r="M13" s="281" t="s">
        <v>269</v>
      </c>
      <c r="N13" s="279" t="s">
        <v>521</v>
      </c>
    </row>
    <row r="14" spans="1:14" ht="15">
      <c r="A14" s="282" t="s">
        <v>49</v>
      </c>
      <c r="B14" s="166" t="s">
        <v>1018</v>
      </c>
      <c r="I14" s="138"/>
      <c r="J14" s="138"/>
      <c r="K14" s="138"/>
      <c r="M14" s="281" t="s">
        <v>275</v>
      </c>
      <c r="N14" s="279" t="s">
        <v>522</v>
      </c>
    </row>
    <row r="15" spans="1:14" ht="16.5" customHeight="1">
      <c r="A15" s="282" t="s">
        <v>50</v>
      </c>
      <c r="B15" s="282" t="s">
        <v>1019</v>
      </c>
      <c r="I15" s="138"/>
      <c r="J15" s="138"/>
      <c r="K15" s="138"/>
      <c r="M15" s="281" t="s">
        <v>274</v>
      </c>
      <c r="N15" s="279" t="s">
        <v>523</v>
      </c>
    </row>
    <row r="16" spans="1:14" ht="16.5" customHeight="1">
      <c r="A16" s="282" t="s">
        <v>51</v>
      </c>
      <c r="B16" s="282"/>
      <c r="I16" s="138"/>
      <c r="J16" s="138"/>
      <c r="K16" s="138"/>
      <c r="M16" s="281" t="s">
        <v>277</v>
      </c>
      <c r="N16" s="279" t="s">
        <v>524</v>
      </c>
    </row>
    <row r="17" spans="1:14" ht="15">
      <c r="B17" s="282"/>
      <c r="H17" s="144"/>
      <c r="I17" s="138"/>
      <c r="J17" s="138"/>
      <c r="K17" s="138"/>
      <c r="M17" s="281" t="s">
        <v>276</v>
      </c>
      <c r="N17" s="279" t="s">
        <v>525</v>
      </c>
    </row>
    <row r="18" spans="1:14" ht="15">
      <c r="H18" s="144"/>
      <c r="I18" s="138"/>
      <c r="J18" s="138"/>
      <c r="K18" s="138"/>
      <c r="M18" s="281" t="s">
        <v>526</v>
      </c>
      <c r="N18" s="279" t="s">
        <v>527</v>
      </c>
    </row>
    <row r="19" spans="1:14" ht="15">
      <c r="A19" s="288" t="s">
        <v>48</v>
      </c>
      <c r="B19" s="335"/>
      <c r="C19" s="166"/>
      <c r="D19" s="143"/>
      <c r="E19" s="143"/>
      <c r="F19" s="144"/>
      <c r="G19" s="144"/>
      <c r="H19" s="144"/>
      <c r="M19" s="281" t="s">
        <v>528</v>
      </c>
      <c r="N19" s="279" t="s">
        <v>529</v>
      </c>
    </row>
    <row r="20" spans="1:14" ht="15">
      <c r="A20" s="289"/>
      <c r="B20" s="336"/>
      <c r="C20" s="166"/>
      <c r="D20" s="143"/>
      <c r="E20" s="143"/>
      <c r="F20" s="144"/>
      <c r="G20" s="144"/>
      <c r="H20" s="144"/>
      <c r="M20" s="281" t="s">
        <v>530</v>
      </c>
      <c r="N20" s="279" t="s">
        <v>531</v>
      </c>
    </row>
    <row r="21" spans="1:14" ht="15">
      <c r="A21" s="289" t="s">
        <v>44</v>
      </c>
      <c r="B21" s="336"/>
      <c r="C21" s="226"/>
      <c r="D21" s="143"/>
      <c r="E21" s="143"/>
      <c r="F21" s="144"/>
      <c r="G21" s="144"/>
      <c r="H21" s="144"/>
      <c r="M21" s="281" t="s">
        <v>349</v>
      </c>
      <c r="N21" s="279" t="s">
        <v>532</v>
      </c>
    </row>
    <row r="22" spans="1:14" ht="15">
      <c r="A22" s="282" t="s">
        <v>45</v>
      </c>
      <c r="B22" s="336"/>
      <c r="C22" s="226"/>
      <c r="D22" s="143"/>
      <c r="E22" s="143"/>
      <c r="F22" s="144"/>
      <c r="G22" s="144"/>
      <c r="H22" s="144"/>
      <c r="M22" s="281" t="s">
        <v>350</v>
      </c>
      <c r="N22" s="279" t="s">
        <v>533</v>
      </c>
    </row>
    <row r="23" spans="1:14" ht="15">
      <c r="A23" s="282" t="s">
        <v>46</v>
      </c>
      <c r="B23" s="226"/>
      <c r="D23" s="143"/>
      <c r="E23" s="143"/>
      <c r="F23" s="144"/>
      <c r="G23" s="144"/>
      <c r="H23" s="144"/>
      <c r="M23" s="281" t="s">
        <v>351</v>
      </c>
      <c r="N23" s="279" t="s">
        <v>534</v>
      </c>
    </row>
    <row r="24" spans="1:14" ht="15">
      <c r="A24" s="282" t="s">
        <v>47</v>
      </c>
      <c r="B24" s="226"/>
      <c r="D24" s="143"/>
      <c r="E24" s="143"/>
      <c r="F24" s="144"/>
      <c r="G24" s="144"/>
      <c r="H24" s="144"/>
      <c r="M24" s="281" t="s">
        <v>535</v>
      </c>
      <c r="N24" s="279" t="s">
        <v>531</v>
      </c>
    </row>
    <row r="25" spans="1:14" ht="15">
      <c r="B25" s="226"/>
      <c r="C25" s="226"/>
      <c r="D25" s="143"/>
      <c r="E25" s="143"/>
      <c r="F25" s="144"/>
      <c r="G25" s="144"/>
      <c r="H25" s="144"/>
      <c r="M25" s="281" t="s">
        <v>170</v>
      </c>
      <c r="N25" s="279" t="s">
        <v>536</v>
      </c>
    </row>
    <row r="26" spans="1:14" ht="15">
      <c r="A26" s="288" t="s">
        <v>76</v>
      </c>
      <c r="C26" s="226"/>
      <c r="D26" s="143"/>
      <c r="E26" s="143"/>
      <c r="F26" s="144"/>
      <c r="G26" s="144"/>
      <c r="H26" s="144"/>
      <c r="M26" s="281" t="s">
        <v>171</v>
      </c>
      <c r="N26" s="279" t="s">
        <v>537</v>
      </c>
    </row>
    <row r="27" spans="1:14" ht="15">
      <c r="A27" s="288" t="s">
        <v>77</v>
      </c>
      <c r="B27" s="145"/>
      <c r="C27" s="143"/>
      <c r="D27" s="143"/>
      <c r="E27" s="143"/>
      <c r="F27" s="144"/>
      <c r="G27" s="144"/>
      <c r="H27" s="144"/>
      <c r="M27" s="281" t="s">
        <v>538</v>
      </c>
      <c r="N27" s="279" t="s">
        <v>539</v>
      </c>
    </row>
    <row r="28" spans="1:14" ht="15">
      <c r="A28" s="290" t="s">
        <v>69</v>
      </c>
      <c r="B28" s="145"/>
      <c r="C28" s="143"/>
      <c r="D28" s="143"/>
      <c r="E28" s="143"/>
      <c r="F28" s="144"/>
      <c r="G28" s="144"/>
      <c r="H28" s="144"/>
      <c r="M28" s="281" t="s">
        <v>540</v>
      </c>
      <c r="N28" s="279" t="s">
        <v>541</v>
      </c>
    </row>
    <row r="29" spans="1:14" ht="15">
      <c r="A29" s="290" t="s">
        <v>72</v>
      </c>
      <c r="B29" s="145"/>
      <c r="C29" s="143"/>
      <c r="D29" s="143"/>
      <c r="E29" s="143"/>
      <c r="F29" s="144"/>
      <c r="G29" s="144"/>
      <c r="H29" s="144"/>
      <c r="M29" s="281" t="s">
        <v>175</v>
      </c>
      <c r="N29" s="279" t="s">
        <v>542</v>
      </c>
    </row>
    <row r="30" spans="1:14" ht="15">
      <c r="A30" s="290" t="s">
        <v>70</v>
      </c>
      <c r="B30" s="145"/>
      <c r="C30" s="143"/>
      <c r="D30" s="143"/>
      <c r="E30" s="143"/>
      <c r="F30" s="143"/>
      <c r="G30" s="144"/>
      <c r="H30" s="144"/>
      <c r="M30" s="281" t="s">
        <v>173</v>
      </c>
      <c r="N30" s="279" t="s">
        <v>543</v>
      </c>
    </row>
    <row r="31" spans="1:14" ht="15">
      <c r="A31" s="290" t="s">
        <v>73</v>
      </c>
      <c r="B31" s="145"/>
      <c r="C31" s="143"/>
      <c r="D31" s="143"/>
      <c r="E31" s="143"/>
      <c r="F31" s="144"/>
      <c r="G31" s="144"/>
      <c r="H31" s="144"/>
      <c r="M31" s="281" t="s">
        <v>174</v>
      </c>
      <c r="N31" s="279" t="s">
        <v>544</v>
      </c>
    </row>
    <row r="32" spans="1:14" ht="15">
      <c r="A32" s="290" t="s">
        <v>78</v>
      </c>
      <c r="B32" s="145"/>
      <c r="C32" s="143"/>
      <c r="D32" s="143"/>
      <c r="E32" s="143"/>
      <c r="F32" s="144"/>
      <c r="G32" s="144"/>
      <c r="H32" s="144"/>
      <c r="M32" s="281" t="s">
        <v>176</v>
      </c>
      <c r="N32" s="279" t="s">
        <v>545</v>
      </c>
    </row>
    <row r="33" spans="1:14" ht="15">
      <c r="A33" s="290" t="s">
        <v>71</v>
      </c>
      <c r="B33" s="145"/>
      <c r="C33" s="143"/>
      <c r="D33" s="143"/>
      <c r="E33" s="143"/>
      <c r="F33" s="144"/>
      <c r="G33" s="144"/>
      <c r="H33" s="144"/>
      <c r="M33" s="281" t="s">
        <v>546</v>
      </c>
      <c r="N33" s="279" t="s">
        <v>547</v>
      </c>
    </row>
    <row r="34" spans="1:14" ht="15">
      <c r="A34" s="290" t="s">
        <v>74</v>
      </c>
      <c r="B34" s="145"/>
      <c r="C34" s="143"/>
      <c r="D34" s="143"/>
      <c r="E34" s="143"/>
      <c r="F34" s="144"/>
      <c r="G34" s="144"/>
      <c r="H34" s="144"/>
      <c r="M34" s="281" t="s">
        <v>548</v>
      </c>
      <c r="N34" s="279" t="s">
        <v>531</v>
      </c>
    </row>
    <row r="35" spans="1:14" ht="15">
      <c r="A35" s="290" t="s">
        <v>75</v>
      </c>
      <c r="B35" s="145"/>
      <c r="C35" s="143"/>
      <c r="D35" s="143"/>
      <c r="E35" s="143"/>
      <c r="F35" s="144"/>
      <c r="G35" s="144"/>
      <c r="H35" s="144"/>
      <c r="M35" s="281" t="s">
        <v>278</v>
      </c>
      <c r="N35" s="279" t="s">
        <v>549</v>
      </c>
    </row>
    <row r="36" spans="1:14" ht="15">
      <c r="A36" s="291" t="s">
        <v>79</v>
      </c>
      <c r="B36" s="145"/>
      <c r="C36" s="143"/>
      <c r="D36" s="143"/>
      <c r="E36" s="143"/>
      <c r="F36" s="144"/>
      <c r="G36" s="144"/>
      <c r="H36" s="144"/>
      <c r="M36" s="281" t="s">
        <v>279</v>
      </c>
      <c r="N36" s="279" t="s">
        <v>550</v>
      </c>
    </row>
    <row r="37" spans="1:14" ht="15">
      <c r="A37" s="290" t="s">
        <v>80</v>
      </c>
      <c r="B37" s="145"/>
      <c r="C37" s="143"/>
      <c r="D37" s="143"/>
      <c r="E37" s="143"/>
      <c r="F37" s="144"/>
      <c r="G37" s="144"/>
      <c r="H37" s="144"/>
      <c r="M37" s="281" t="s">
        <v>280</v>
      </c>
      <c r="N37" s="279" t="s">
        <v>551</v>
      </c>
    </row>
    <row r="38" spans="1:14" ht="15">
      <c r="A38" s="290" t="s">
        <v>81</v>
      </c>
      <c r="B38" s="145"/>
      <c r="C38" s="143"/>
      <c r="D38" s="143"/>
      <c r="E38" s="143"/>
      <c r="F38" s="144"/>
      <c r="G38" s="144"/>
      <c r="H38" s="144"/>
      <c r="M38" s="281" t="s">
        <v>281</v>
      </c>
      <c r="N38" s="279" t="s">
        <v>552</v>
      </c>
    </row>
    <row r="39" spans="1:14" ht="15">
      <c r="A39" s="290" t="s">
        <v>82</v>
      </c>
      <c r="B39" s="145"/>
      <c r="C39" s="143"/>
      <c r="D39" s="143"/>
      <c r="E39" s="143"/>
      <c r="F39" s="144"/>
      <c r="G39" s="144"/>
      <c r="H39" s="144"/>
      <c r="M39" s="281" t="s">
        <v>553</v>
      </c>
      <c r="N39" s="279" t="s">
        <v>554</v>
      </c>
    </row>
    <row r="40" spans="1:14" ht="15">
      <c r="A40" s="290" t="s">
        <v>83</v>
      </c>
      <c r="B40" s="145"/>
      <c r="C40" s="143"/>
      <c r="D40" s="143"/>
      <c r="E40" s="143"/>
      <c r="F40" s="144"/>
      <c r="G40" s="144"/>
      <c r="H40" s="144"/>
      <c r="M40" s="281" t="s">
        <v>282</v>
      </c>
      <c r="N40" s="279" t="s">
        <v>555</v>
      </c>
    </row>
    <row r="41" spans="1:14" ht="15">
      <c r="A41" s="290" t="s">
        <v>84</v>
      </c>
      <c r="B41" s="145"/>
      <c r="C41" s="143"/>
      <c r="D41" s="143"/>
      <c r="E41" s="143"/>
      <c r="F41" s="144"/>
      <c r="G41" s="144"/>
      <c r="H41" s="144"/>
      <c r="M41" s="281" t="s">
        <v>285</v>
      </c>
      <c r="N41" s="279" t="s">
        <v>556</v>
      </c>
    </row>
    <row r="42" spans="1:14" ht="15">
      <c r="A42" s="290" t="s">
        <v>85</v>
      </c>
      <c r="B42" s="145"/>
      <c r="C42" s="143"/>
      <c r="D42" s="143"/>
      <c r="E42" s="143"/>
      <c r="F42" s="144"/>
      <c r="G42" s="144"/>
      <c r="H42" s="144"/>
      <c r="M42" s="281" t="s">
        <v>557</v>
      </c>
      <c r="N42" s="279" t="s">
        <v>558</v>
      </c>
    </row>
    <row r="43" spans="1:14" ht="15">
      <c r="B43" s="145"/>
      <c r="C43" s="143"/>
      <c r="D43" s="143"/>
      <c r="E43" s="143"/>
      <c r="F43" s="144"/>
      <c r="G43" s="144"/>
      <c r="H43" s="144"/>
      <c r="M43" s="281" t="s">
        <v>559</v>
      </c>
      <c r="N43" s="279" t="s">
        <v>560</v>
      </c>
    </row>
    <row r="44" spans="1:14" ht="15">
      <c r="A44" s="288" t="s">
        <v>487</v>
      </c>
      <c r="B44" s="145"/>
      <c r="C44" s="143"/>
      <c r="D44" s="143"/>
      <c r="E44" s="143"/>
      <c r="F44" s="144"/>
      <c r="G44" s="144"/>
      <c r="H44" s="144"/>
      <c r="M44" s="281" t="s">
        <v>287</v>
      </c>
      <c r="N44" s="279" t="s">
        <v>561</v>
      </c>
    </row>
    <row r="45" spans="1:14" ht="15">
      <c r="A45" s="282" t="s">
        <v>488</v>
      </c>
      <c r="B45" s="145" t="s">
        <v>489</v>
      </c>
      <c r="C45" s="339"/>
      <c r="D45" s="143">
        <v>1</v>
      </c>
      <c r="E45" s="143"/>
      <c r="F45" s="144"/>
      <c r="G45" s="144"/>
      <c r="H45" s="144"/>
      <c r="M45" s="281" t="s">
        <v>284</v>
      </c>
      <c r="N45" s="279" t="s">
        <v>562</v>
      </c>
    </row>
    <row r="46" spans="1:14" ht="15">
      <c r="A46" s="282" t="s">
        <v>490</v>
      </c>
      <c r="B46" s="145" t="s">
        <v>491</v>
      </c>
      <c r="C46" s="143"/>
      <c r="D46" s="143"/>
      <c r="E46" s="143"/>
      <c r="F46" s="144"/>
      <c r="G46" s="144"/>
      <c r="H46" s="144"/>
      <c r="M46" s="281" t="s">
        <v>286</v>
      </c>
      <c r="N46" s="279" t="s">
        <v>563</v>
      </c>
    </row>
    <row r="47" spans="1:14" ht="15">
      <c r="A47" s="282" t="s">
        <v>492</v>
      </c>
      <c r="B47" s="145" t="s">
        <v>493</v>
      </c>
      <c r="C47" s="340"/>
      <c r="D47" s="143"/>
      <c r="E47" s="143"/>
      <c r="F47" s="144"/>
      <c r="G47" s="144"/>
      <c r="H47" s="144"/>
      <c r="M47" s="281" t="s">
        <v>283</v>
      </c>
      <c r="N47" s="279" t="s">
        <v>564</v>
      </c>
    </row>
    <row r="48" spans="1:14" ht="15">
      <c r="A48" s="282" t="s">
        <v>494</v>
      </c>
      <c r="B48" s="145" t="s">
        <v>495</v>
      </c>
      <c r="C48" s="341"/>
      <c r="D48" s="143"/>
      <c r="E48" s="143"/>
      <c r="F48" s="144"/>
      <c r="G48" s="144"/>
      <c r="H48" s="144"/>
      <c r="M48" s="281" t="s">
        <v>565</v>
      </c>
      <c r="N48" s="279" t="s">
        <v>566</v>
      </c>
    </row>
    <row r="49" spans="1:14" ht="25.5">
      <c r="A49" s="289" t="s">
        <v>496</v>
      </c>
      <c r="B49" s="145" t="s">
        <v>497</v>
      </c>
      <c r="C49" s="342"/>
      <c r="D49" s="143">
        <v>1</v>
      </c>
      <c r="E49" s="143"/>
      <c r="F49" s="144"/>
      <c r="G49" s="144"/>
      <c r="H49" s="144"/>
      <c r="M49" s="281" t="s">
        <v>567</v>
      </c>
      <c r="N49" s="279" t="s">
        <v>568</v>
      </c>
    </row>
    <row r="50" spans="1:14" ht="15">
      <c r="A50" s="282" t="s">
        <v>498</v>
      </c>
      <c r="B50" s="145" t="s">
        <v>499</v>
      </c>
      <c r="C50" s="343"/>
      <c r="D50" s="143">
        <v>1</v>
      </c>
      <c r="E50" s="143"/>
      <c r="F50" s="144"/>
      <c r="G50" s="144"/>
      <c r="H50" s="144"/>
      <c r="M50" s="281" t="s">
        <v>569</v>
      </c>
      <c r="N50" s="279" t="s">
        <v>531</v>
      </c>
    </row>
    <row r="51" spans="1:14" ht="15">
      <c r="A51" s="282" t="s">
        <v>500</v>
      </c>
      <c r="B51" s="145" t="s">
        <v>501</v>
      </c>
      <c r="C51" s="344"/>
      <c r="D51" s="143">
        <v>1</v>
      </c>
      <c r="E51" s="143"/>
      <c r="F51" s="144"/>
      <c r="G51" s="144"/>
      <c r="H51" s="144"/>
      <c r="M51" s="281" t="s">
        <v>178</v>
      </c>
      <c r="N51" s="279" t="s">
        <v>570</v>
      </c>
    </row>
    <row r="52" spans="1:14" ht="15">
      <c r="B52" s="145"/>
      <c r="C52" s="143"/>
      <c r="D52" s="143"/>
      <c r="E52" s="143"/>
      <c r="F52" s="144"/>
      <c r="G52" s="144"/>
      <c r="H52" s="144"/>
      <c r="M52" s="281" t="s">
        <v>179</v>
      </c>
      <c r="N52" s="279" t="s">
        <v>571</v>
      </c>
    </row>
    <row r="53" spans="1:14" ht="15">
      <c r="B53" s="145"/>
      <c r="C53" s="143"/>
      <c r="D53" s="143"/>
      <c r="E53" s="143"/>
      <c r="F53" s="144"/>
      <c r="G53" s="144"/>
      <c r="H53" s="144"/>
      <c r="M53" s="281" t="s">
        <v>180</v>
      </c>
      <c r="N53" s="279" t="s">
        <v>572</v>
      </c>
    </row>
    <row r="54" spans="1:14" ht="15">
      <c r="B54" s="145"/>
      <c r="C54" s="143"/>
      <c r="D54" s="143"/>
      <c r="E54" s="143"/>
      <c r="F54" s="144"/>
      <c r="G54" s="144"/>
      <c r="H54" s="144"/>
      <c r="M54" s="281" t="s">
        <v>181</v>
      </c>
      <c r="N54" s="279" t="s">
        <v>573</v>
      </c>
    </row>
    <row r="55" spans="1:14" ht="15">
      <c r="B55" s="145"/>
      <c r="C55" s="143"/>
      <c r="D55" s="143"/>
      <c r="E55" s="143"/>
      <c r="F55" s="144"/>
      <c r="G55" s="144"/>
      <c r="H55" s="144"/>
      <c r="M55" s="281" t="s">
        <v>184</v>
      </c>
      <c r="N55" s="279" t="s">
        <v>574</v>
      </c>
    </row>
    <row r="56" spans="1:14" ht="15">
      <c r="B56" s="145"/>
      <c r="C56" s="143"/>
      <c r="D56" s="143"/>
      <c r="E56" s="143"/>
      <c r="F56" s="144"/>
      <c r="G56" s="144"/>
      <c r="H56" s="144"/>
      <c r="M56" s="281" t="s">
        <v>185</v>
      </c>
      <c r="N56" s="279" t="s">
        <v>575</v>
      </c>
    </row>
    <row r="57" spans="1:14" ht="15">
      <c r="B57" s="145"/>
      <c r="C57" s="143"/>
      <c r="D57" s="143"/>
      <c r="E57" s="143"/>
      <c r="F57" s="144"/>
      <c r="G57" s="144"/>
      <c r="H57" s="144"/>
      <c r="M57" s="281" t="s">
        <v>183</v>
      </c>
      <c r="N57" s="279" t="s">
        <v>576</v>
      </c>
    </row>
    <row r="58" spans="1:14" ht="15">
      <c r="B58" s="145"/>
      <c r="C58" s="143"/>
      <c r="D58" s="143"/>
      <c r="E58" s="143"/>
      <c r="F58" s="144"/>
      <c r="G58" s="144"/>
      <c r="H58" s="144"/>
      <c r="M58" s="281" t="s">
        <v>187</v>
      </c>
      <c r="N58" s="279" t="s">
        <v>577</v>
      </c>
    </row>
    <row r="59" spans="1:14" ht="15">
      <c r="B59" s="145"/>
      <c r="C59" s="143"/>
      <c r="D59" s="143"/>
      <c r="E59" s="143"/>
      <c r="F59" s="144"/>
      <c r="G59" s="144"/>
      <c r="H59" s="144"/>
      <c r="M59" s="281" t="s">
        <v>188</v>
      </c>
      <c r="N59" s="279" t="s">
        <v>578</v>
      </c>
    </row>
    <row r="60" spans="1:14" ht="15">
      <c r="A60" s="282" t="s">
        <v>100</v>
      </c>
      <c r="B60" s="145" t="s">
        <v>1105</v>
      </c>
      <c r="C60" s="143"/>
      <c r="D60" s="143"/>
      <c r="E60" s="143"/>
      <c r="F60" s="144"/>
      <c r="G60" s="144"/>
      <c r="M60" s="281" t="s">
        <v>579</v>
      </c>
      <c r="N60" s="279" t="s">
        <v>580</v>
      </c>
    </row>
    <row r="61" spans="1:14" ht="15">
      <c r="A61" s="282" t="s">
        <v>1106</v>
      </c>
      <c r="B61" s="145"/>
      <c r="C61" s="143"/>
      <c r="D61" s="143"/>
      <c r="E61" s="143"/>
      <c r="F61" s="144"/>
      <c r="G61" s="144"/>
      <c r="M61" s="281" t="s">
        <v>190</v>
      </c>
      <c r="N61" s="279" t="s">
        <v>581</v>
      </c>
    </row>
    <row r="62" spans="1:14" ht="15">
      <c r="A62" s="282" t="s">
        <v>1107</v>
      </c>
      <c r="B62" s="506" t="s">
        <v>1105</v>
      </c>
      <c r="M62" s="281" t="s">
        <v>191</v>
      </c>
      <c r="N62" s="279" t="s">
        <v>582</v>
      </c>
    </row>
    <row r="63" spans="1:14" ht="15">
      <c r="A63" s="282" t="s">
        <v>1108</v>
      </c>
      <c r="B63" s="506" t="s">
        <v>1105</v>
      </c>
      <c r="M63" s="281" t="s">
        <v>193</v>
      </c>
      <c r="N63" s="366" t="s">
        <v>583</v>
      </c>
    </row>
    <row r="64" spans="1:14" ht="15">
      <c r="A64" s="282" t="s">
        <v>102</v>
      </c>
      <c r="B64" s="506"/>
      <c r="M64" s="281" t="s">
        <v>189</v>
      </c>
      <c r="N64" s="279" t="s">
        <v>584</v>
      </c>
    </row>
    <row r="65" spans="1:14" ht="15">
      <c r="A65" s="282" t="s">
        <v>1109</v>
      </c>
      <c r="B65" s="506" t="s">
        <v>1105</v>
      </c>
      <c r="M65" s="281" t="s">
        <v>192</v>
      </c>
      <c r="N65" s="279" t="s">
        <v>585</v>
      </c>
    </row>
    <row r="66" spans="1:14" ht="15">
      <c r="A66" s="282" t="s">
        <v>1110</v>
      </c>
      <c r="B66" s="506" t="s">
        <v>1105</v>
      </c>
      <c r="M66" s="281" t="s">
        <v>186</v>
      </c>
      <c r="N66" s="279" t="s">
        <v>586</v>
      </c>
    </row>
    <row r="67" spans="1:14" ht="15">
      <c r="A67" s="282" t="s">
        <v>1111</v>
      </c>
      <c r="B67" s="506" t="s">
        <v>1105</v>
      </c>
      <c r="M67" s="281" t="s">
        <v>587</v>
      </c>
      <c r="N67" s="279" t="s">
        <v>588</v>
      </c>
    </row>
    <row r="68" spans="1:14" ht="15">
      <c r="A68" s="282" t="s">
        <v>1112</v>
      </c>
      <c r="B68" s="506" t="s">
        <v>1105</v>
      </c>
      <c r="M68" s="281" t="s">
        <v>589</v>
      </c>
      <c r="N68" s="279" t="s">
        <v>590</v>
      </c>
    </row>
    <row r="69" spans="1:14" ht="15">
      <c r="A69" s="282" t="s">
        <v>1114</v>
      </c>
      <c r="B69" s="506"/>
      <c r="M69" s="281" t="s">
        <v>591</v>
      </c>
      <c r="N69" s="279" t="s">
        <v>592</v>
      </c>
    </row>
    <row r="70" spans="1:14" ht="15">
      <c r="A70" s="282" t="s">
        <v>1115</v>
      </c>
      <c r="B70" s="506" t="s">
        <v>1105</v>
      </c>
      <c r="M70" s="281" t="s">
        <v>593</v>
      </c>
      <c r="N70" s="279" t="s">
        <v>531</v>
      </c>
    </row>
    <row r="71" spans="1:14" ht="15">
      <c r="A71" s="282" t="s">
        <v>1124</v>
      </c>
      <c r="B71" s="506" t="s">
        <v>1105</v>
      </c>
      <c r="M71" s="281" t="s">
        <v>195</v>
      </c>
      <c r="N71" s="279" t="s">
        <v>594</v>
      </c>
    </row>
    <row r="72" spans="1:14" ht="15">
      <c r="A72" s="282" t="s">
        <v>1123</v>
      </c>
      <c r="B72" s="506" t="s">
        <v>1105</v>
      </c>
      <c r="M72" s="281" t="s">
        <v>196</v>
      </c>
      <c r="N72" s="279" t="s">
        <v>595</v>
      </c>
    </row>
    <row r="73" spans="1:14" ht="15">
      <c r="A73" s="282" t="s">
        <v>1116</v>
      </c>
      <c r="B73" s="506" t="s">
        <v>1105</v>
      </c>
      <c r="M73" s="281" t="s">
        <v>198</v>
      </c>
      <c r="N73" s="279" t="s">
        <v>596</v>
      </c>
    </row>
    <row r="74" spans="1:14" ht="15">
      <c r="A74" s="282" t="s">
        <v>1117</v>
      </c>
      <c r="M74" s="281" t="s">
        <v>197</v>
      </c>
      <c r="N74" s="279" t="s">
        <v>597</v>
      </c>
    </row>
    <row r="75" spans="1:14" ht="15">
      <c r="A75" s="282" t="s">
        <v>1118</v>
      </c>
      <c r="B75" s="506"/>
      <c r="M75" s="281" t="s">
        <v>203</v>
      </c>
      <c r="N75" s="279" t="s">
        <v>598</v>
      </c>
    </row>
    <row r="76" spans="1:14" ht="15">
      <c r="A76" s="282" t="s">
        <v>1119</v>
      </c>
      <c r="B76" s="506"/>
      <c r="M76" s="281" t="s">
        <v>202</v>
      </c>
      <c r="N76" s="279" t="s">
        <v>599</v>
      </c>
    </row>
    <row r="77" spans="1:14" ht="15">
      <c r="A77" s="282" t="s">
        <v>1125</v>
      </c>
      <c r="B77" s="506"/>
      <c r="M77" s="281" t="s">
        <v>199</v>
      </c>
      <c r="N77" s="279" t="s">
        <v>600</v>
      </c>
    </row>
    <row r="78" spans="1:14" ht="15">
      <c r="A78" s="282" t="s">
        <v>1121</v>
      </c>
      <c r="B78" s="506"/>
      <c r="M78" s="281" t="s">
        <v>200</v>
      </c>
      <c r="N78" s="279" t="s">
        <v>601</v>
      </c>
    </row>
    <row r="79" spans="1:14" ht="15">
      <c r="A79" s="282" t="s">
        <v>1122</v>
      </c>
      <c r="B79" s="506"/>
      <c r="M79" s="281" t="s">
        <v>201</v>
      </c>
      <c r="N79" s="279" t="s">
        <v>602</v>
      </c>
    </row>
    <row r="80" spans="1:14" ht="15">
      <c r="A80" s="282" t="s">
        <v>1113</v>
      </c>
      <c r="B80" s="506"/>
      <c r="M80" s="281" t="s">
        <v>204</v>
      </c>
      <c r="N80" s="279" t="s">
        <v>603</v>
      </c>
    </row>
    <row r="81" spans="1:14" ht="15">
      <c r="A81" s="282" t="s">
        <v>1120</v>
      </c>
      <c r="B81" s="506"/>
      <c r="M81" s="281" t="s">
        <v>207</v>
      </c>
      <c r="N81" s="279" t="s">
        <v>604</v>
      </c>
    </row>
    <row r="82" spans="1:14" ht="15">
      <c r="M82" s="281" t="s">
        <v>206</v>
      </c>
      <c r="N82" s="279" t="s">
        <v>605</v>
      </c>
    </row>
    <row r="83" spans="1:14" ht="15">
      <c r="M83" s="281" t="s">
        <v>208</v>
      </c>
      <c r="N83" s="279" t="s">
        <v>606</v>
      </c>
    </row>
    <row r="84" spans="1:14" ht="15">
      <c r="M84" s="281" t="s">
        <v>205</v>
      </c>
      <c r="N84" s="279" t="s">
        <v>607</v>
      </c>
    </row>
    <row r="85" spans="1:14" ht="15">
      <c r="M85" s="281" t="s">
        <v>209</v>
      </c>
      <c r="N85" s="279" t="s">
        <v>608</v>
      </c>
    </row>
    <row r="86" spans="1:14" ht="15">
      <c r="M86" s="281" t="s">
        <v>609</v>
      </c>
      <c r="N86" s="279" t="s">
        <v>610</v>
      </c>
    </row>
    <row r="87" spans="1:14" ht="15">
      <c r="M87" s="281" t="s">
        <v>611</v>
      </c>
      <c r="N87" s="279" t="s">
        <v>531</v>
      </c>
    </row>
    <row r="88" spans="1:14" ht="15">
      <c r="M88" s="281" t="s">
        <v>612</v>
      </c>
      <c r="N88" s="279"/>
    </row>
    <row r="89" spans="1:14" ht="15">
      <c r="M89" s="281" t="s">
        <v>315</v>
      </c>
      <c r="N89" s="279" t="s">
        <v>613</v>
      </c>
    </row>
    <row r="90" spans="1:14" ht="15">
      <c r="M90" s="281" t="s">
        <v>312</v>
      </c>
      <c r="N90" s="279" t="s">
        <v>614</v>
      </c>
    </row>
    <row r="91" spans="1:14" ht="15">
      <c r="M91" s="281" t="s">
        <v>318</v>
      </c>
      <c r="N91" s="279" t="s">
        <v>615</v>
      </c>
    </row>
    <row r="92" spans="1:14" ht="15">
      <c r="M92" s="281" t="s">
        <v>320</v>
      </c>
      <c r="N92" s="279" t="s">
        <v>616</v>
      </c>
    </row>
    <row r="93" spans="1:14" ht="15">
      <c r="M93" s="281" t="s">
        <v>313</v>
      </c>
      <c r="N93" s="279" t="s">
        <v>617</v>
      </c>
    </row>
    <row r="94" spans="1:14" ht="15">
      <c r="M94" s="281" t="s">
        <v>316</v>
      </c>
      <c r="N94" s="279" t="s">
        <v>618</v>
      </c>
    </row>
    <row r="95" spans="1:14" ht="15">
      <c r="M95" s="281" t="s">
        <v>319</v>
      </c>
      <c r="N95" s="279" t="s">
        <v>619</v>
      </c>
    </row>
    <row r="96" spans="1:14" ht="15">
      <c r="M96" s="281" t="s">
        <v>307</v>
      </c>
      <c r="N96" s="279" t="s">
        <v>620</v>
      </c>
    </row>
    <row r="97" spans="13:14" ht="15">
      <c r="M97" s="281" t="s">
        <v>305</v>
      </c>
      <c r="N97" s="279" t="s">
        <v>621</v>
      </c>
    </row>
    <row r="98" spans="13:14" ht="15">
      <c r="M98" s="281" t="s">
        <v>314</v>
      </c>
      <c r="N98" s="279" t="s">
        <v>622</v>
      </c>
    </row>
    <row r="99" spans="13:14" ht="15">
      <c r="M99" s="281" t="s">
        <v>323</v>
      </c>
      <c r="N99" s="279" t="s">
        <v>623</v>
      </c>
    </row>
    <row r="100" spans="13:14" ht="15">
      <c r="M100" s="281" t="s">
        <v>317</v>
      </c>
      <c r="N100" s="279" t="s">
        <v>624</v>
      </c>
    </row>
    <row r="101" spans="13:14" ht="15">
      <c r="M101" s="281" t="s">
        <v>309</v>
      </c>
      <c r="N101" s="279" t="s">
        <v>625</v>
      </c>
    </row>
    <row r="102" spans="13:14" ht="15">
      <c r="M102" s="281" t="s">
        <v>308</v>
      </c>
      <c r="N102" s="279" t="s">
        <v>626</v>
      </c>
    </row>
    <row r="103" spans="13:14" ht="15">
      <c r="M103" s="281" t="s">
        <v>322</v>
      </c>
      <c r="N103" s="279" t="s">
        <v>627</v>
      </c>
    </row>
    <row r="104" spans="13:14" ht="15">
      <c r="M104" s="281" t="s">
        <v>311</v>
      </c>
      <c r="N104" s="279" t="s">
        <v>628</v>
      </c>
    </row>
    <row r="105" spans="13:14" ht="15">
      <c r="M105" s="281" t="s">
        <v>304</v>
      </c>
      <c r="N105" s="279" t="s">
        <v>629</v>
      </c>
    </row>
    <row r="106" spans="13:14" ht="15">
      <c r="M106" s="281" t="s">
        <v>306</v>
      </c>
      <c r="N106" s="279" t="s">
        <v>630</v>
      </c>
    </row>
    <row r="107" spans="13:14" ht="15">
      <c r="M107" s="281" t="s">
        <v>310</v>
      </c>
      <c r="N107" s="279" t="s">
        <v>631</v>
      </c>
    </row>
    <row r="108" spans="13:14" ht="15">
      <c r="M108" s="281" t="s">
        <v>321</v>
      </c>
      <c r="N108" s="279" t="s">
        <v>632</v>
      </c>
    </row>
    <row r="109" spans="13:14" ht="15">
      <c r="M109" s="281" t="s">
        <v>633</v>
      </c>
      <c r="N109" s="279" t="s">
        <v>634</v>
      </c>
    </row>
    <row r="110" spans="13:14" ht="15">
      <c r="M110" s="281" t="s">
        <v>332</v>
      </c>
      <c r="N110" s="279" t="s">
        <v>635</v>
      </c>
    </row>
    <row r="111" spans="13:14" ht="15">
      <c r="M111" s="281" t="s">
        <v>636</v>
      </c>
      <c r="N111" s="279" t="s">
        <v>637</v>
      </c>
    </row>
    <row r="112" spans="13:14" ht="15">
      <c r="M112" s="281" t="s">
        <v>638</v>
      </c>
      <c r="N112" s="279" t="s">
        <v>531</v>
      </c>
    </row>
    <row r="113" spans="13:14" ht="15">
      <c r="M113" s="281" t="s">
        <v>144</v>
      </c>
      <c r="N113" s="279" t="s">
        <v>639</v>
      </c>
    </row>
    <row r="114" spans="13:14" ht="15">
      <c r="M114" s="281" t="s">
        <v>145</v>
      </c>
      <c r="N114" s="279" t="s">
        <v>640</v>
      </c>
    </row>
    <row r="115" spans="13:14" ht="15">
      <c r="M115" s="281" t="s">
        <v>147</v>
      </c>
      <c r="N115" s="279" t="s">
        <v>641</v>
      </c>
    </row>
    <row r="116" spans="13:14" ht="15">
      <c r="M116" s="281" t="s">
        <v>148</v>
      </c>
      <c r="N116" s="279" t="s">
        <v>642</v>
      </c>
    </row>
    <row r="117" spans="13:14" ht="15">
      <c r="M117" s="281" t="s">
        <v>149</v>
      </c>
      <c r="N117" s="279" t="s">
        <v>643</v>
      </c>
    </row>
    <row r="118" spans="13:14" ht="15">
      <c r="M118" s="281" t="s">
        <v>150</v>
      </c>
      <c r="N118" s="279" t="s">
        <v>644</v>
      </c>
    </row>
    <row r="119" spans="13:14" ht="15">
      <c r="M119" s="281" t="s">
        <v>154</v>
      </c>
      <c r="N119" s="279" t="s">
        <v>645</v>
      </c>
    </row>
    <row r="120" spans="13:14" ht="15">
      <c r="M120" s="281" t="s">
        <v>646</v>
      </c>
      <c r="N120" s="279" t="s">
        <v>647</v>
      </c>
    </row>
    <row r="121" spans="13:14" ht="15">
      <c r="M121" s="281" t="s">
        <v>156</v>
      </c>
      <c r="N121" s="279" t="s">
        <v>648</v>
      </c>
    </row>
    <row r="122" spans="13:14" ht="15">
      <c r="M122" s="281" t="s">
        <v>151</v>
      </c>
      <c r="N122" s="279" t="s">
        <v>649</v>
      </c>
    </row>
    <row r="123" spans="13:14" ht="15">
      <c r="M123" s="281" t="s">
        <v>157</v>
      </c>
      <c r="N123" s="279" t="s">
        <v>650</v>
      </c>
    </row>
    <row r="124" spans="13:14" ht="15">
      <c r="M124" s="281" t="s">
        <v>153</v>
      </c>
      <c r="N124" s="279" t="s">
        <v>651</v>
      </c>
    </row>
    <row r="125" spans="13:14" ht="15">
      <c r="M125" s="281" t="s">
        <v>152</v>
      </c>
      <c r="N125" s="279" t="s">
        <v>652</v>
      </c>
    </row>
    <row r="126" spans="13:14" ht="15">
      <c r="M126" s="281" t="s">
        <v>653</v>
      </c>
      <c r="N126" s="279" t="s">
        <v>654</v>
      </c>
    </row>
    <row r="127" spans="13:14" ht="15">
      <c r="M127" s="281" t="s">
        <v>167</v>
      </c>
      <c r="N127" s="279" t="s">
        <v>655</v>
      </c>
    </row>
    <row r="128" spans="13:14" ht="15">
      <c r="M128" s="281" t="s">
        <v>166</v>
      </c>
      <c r="N128" s="279" t="s">
        <v>656</v>
      </c>
    </row>
    <row r="129" spans="13:14" ht="15">
      <c r="M129" s="281" t="s">
        <v>162</v>
      </c>
      <c r="N129" s="279" t="s">
        <v>657</v>
      </c>
    </row>
    <row r="130" spans="13:14" ht="15">
      <c r="M130" s="281" t="s">
        <v>155</v>
      </c>
      <c r="N130" s="279" t="s">
        <v>658</v>
      </c>
    </row>
    <row r="131" spans="13:14" ht="15">
      <c r="M131" s="281" t="s">
        <v>160</v>
      </c>
      <c r="N131" s="279" t="s">
        <v>659</v>
      </c>
    </row>
    <row r="132" spans="13:14" ht="15">
      <c r="M132" s="281" t="s">
        <v>161</v>
      </c>
      <c r="N132" s="279" t="s">
        <v>660</v>
      </c>
    </row>
    <row r="133" spans="13:14" ht="15">
      <c r="M133" s="281" t="s">
        <v>158</v>
      </c>
      <c r="N133" s="279" t="s">
        <v>661</v>
      </c>
    </row>
    <row r="134" spans="13:14" ht="15">
      <c r="M134" s="281" t="s">
        <v>159</v>
      </c>
      <c r="N134" s="279" t="s">
        <v>662</v>
      </c>
    </row>
    <row r="135" spans="13:14" ht="15">
      <c r="M135" s="281" t="s">
        <v>663</v>
      </c>
      <c r="N135" s="279" t="s">
        <v>664</v>
      </c>
    </row>
    <row r="136" spans="13:14" ht="15">
      <c r="M136" s="281" t="s">
        <v>169</v>
      </c>
      <c r="N136" s="279" t="s">
        <v>665</v>
      </c>
    </row>
    <row r="137" spans="13:14" ht="15">
      <c r="M137" s="281" t="s">
        <v>168</v>
      </c>
      <c r="N137" s="279" t="s">
        <v>666</v>
      </c>
    </row>
    <row r="138" spans="13:14" ht="15">
      <c r="M138" s="281" t="s">
        <v>667</v>
      </c>
      <c r="N138" s="279" t="s">
        <v>668</v>
      </c>
    </row>
    <row r="139" spans="13:14" ht="15">
      <c r="M139" s="281" t="s">
        <v>165</v>
      </c>
      <c r="N139" s="279" t="s">
        <v>669</v>
      </c>
    </row>
    <row r="140" spans="13:14" ht="15">
      <c r="M140" s="281" t="s">
        <v>670</v>
      </c>
      <c r="N140" s="279" t="s">
        <v>671</v>
      </c>
    </row>
    <row r="141" spans="13:14" ht="15">
      <c r="M141" s="281" t="s">
        <v>672</v>
      </c>
      <c r="N141" s="279" t="s">
        <v>673</v>
      </c>
    </row>
    <row r="142" spans="13:14" ht="15">
      <c r="M142" s="281" t="s">
        <v>674</v>
      </c>
      <c r="N142" s="279" t="s">
        <v>531</v>
      </c>
    </row>
    <row r="143" spans="13:14" ht="15">
      <c r="M143" s="281" t="s">
        <v>339</v>
      </c>
      <c r="N143" s="279" t="s">
        <v>675</v>
      </c>
    </row>
    <row r="144" spans="13:14" ht="15">
      <c r="M144" s="281" t="s">
        <v>340</v>
      </c>
      <c r="N144" s="279" t="s">
        <v>676</v>
      </c>
    </row>
    <row r="145" spans="13:14" ht="15">
      <c r="M145" s="281" t="s">
        <v>337</v>
      </c>
      <c r="N145" s="279" t="s">
        <v>677</v>
      </c>
    </row>
    <row r="146" spans="13:14" ht="15">
      <c r="M146" s="281" t="s">
        <v>338</v>
      </c>
      <c r="N146" s="279" t="s">
        <v>678</v>
      </c>
    </row>
    <row r="147" spans="13:14" ht="15">
      <c r="M147" s="281" t="s">
        <v>333</v>
      </c>
      <c r="N147" s="279" t="s">
        <v>679</v>
      </c>
    </row>
    <row r="148" spans="13:14" ht="15">
      <c r="M148" s="281" t="s">
        <v>336</v>
      </c>
      <c r="N148" s="279" t="s">
        <v>680</v>
      </c>
    </row>
    <row r="149" spans="13:14" ht="15">
      <c r="M149" s="281" t="s">
        <v>334</v>
      </c>
      <c r="N149" s="279" t="s">
        <v>681</v>
      </c>
    </row>
    <row r="150" spans="13:14" ht="15">
      <c r="M150" s="281" t="s">
        <v>335</v>
      </c>
      <c r="N150" s="279" t="s">
        <v>682</v>
      </c>
    </row>
    <row r="151" spans="13:14" ht="15">
      <c r="M151" s="281" t="s">
        <v>341</v>
      </c>
      <c r="N151" s="279" t="s">
        <v>683</v>
      </c>
    </row>
    <row r="152" spans="13:14" ht="15">
      <c r="M152" s="281" t="s">
        <v>343</v>
      </c>
      <c r="N152" s="279" t="s">
        <v>684</v>
      </c>
    </row>
    <row r="153" spans="13:14" ht="15">
      <c r="M153" s="281" t="s">
        <v>342</v>
      </c>
      <c r="N153" s="279" t="s">
        <v>685</v>
      </c>
    </row>
    <row r="154" spans="13:14" ht="15">
      <c r="M154" s="281" t="s">
        <v>686</v>
      </c>
      <c r="N154" s="279" t="s">
        <v>687</v>
      </c>
    </row>
    <row r="155" spans="13:14" ht="15">
      <c r="M155" s="281" t="s">
        <v>688</v>
      </c>
      <c r="N155" s="279" t="s">
        <v>689</v>
      </c>
    </row>
    <row r="156" spans="13:14" ht="15">
      <c r="M156" s="281" t="s">
        <v>690</v>
      </c>
      <c r="N156" s="279" t="s">
        <v>531</v>
      </c>
    </row>
    <row r="157" spans="13:14" ht="15">
      <c r="M157" s="281" t="s">
        <v>288</v>
      </c>
      <c r="N157" s="279" t="s">
        <v>691</v>
      </c>
    </row>
    <row r="158" spans="13:14" ht="15">
      <c r="M158" s="281" t="s">
        <v>289</v>
      </c>
      <c r="N158" s="279" t="s">
        <v>692</v>
      </c>
    </row>
    <row r="159" spans="13:14" ht="15">
      <c r="M159" s="281" t="s">
        <v>290</v>
      </c>
      <c r="N159" s="279" t="s">
        <v>693</v>
      </c>
    </row>
    <row r="160" spans="13:14" ht="15">
      <c r="M160" s="281" t="s">
        <v>291</v>
      </c>
      <c r="N160" s="279" t="s">
        <v>694</v>
      </c>
    </row>
    <row r="161" spans="13:14" ht="15">
      <c r="M161" s="281" t="s">
        <v>292</v>
      </c>
      <c r="N161" s="279" t="s">
        <v>695</v>
      </c>
    </row>
    <row r="162" spans="13:14" ht="15">
      <c r="M162" s="281" t="s">
        <v>293</v>
      </c>
      <c r="N162" s="279" t="s">
        <v>696</v>
      </c>
    </row>
    <row r="163" spans="13:14" ht="15">
      <c r="M163" s="281" t="s">
        <v>294</v>
      </c>
      <c r="N163" s="279" t="s">
        <v>697</v>
      </c>
    </row>
    <row r="164" spans="13:14" ht="15">
      <c r="M164" s="281" t="s">
        <v>295</v>
      </c>
      <c r="N164" s="279" t="s">
        <v>698</v>
      </c>
    </row>
    <row r="165" spans="13:14" ht="15">
      <c r="M165" s="281" t="s">
        <v>296</v>
      </c>
      <c r="N165" s="279" t="s">
        <v>699</v>
      </c>
    </row>
    <row r="166" spans="13:14" ht="15">
      <c r="M166" s="281" t="s">
        <v>297</v>
      </c>
      <c r="N166" s="279" t="s">
        <v>700</v>
      </c>
    </row>
    <row r="167" spans="13:14" ht="15">
      <c r="M167" s="281" t="s">
        <v>298</v>
      </c>
      <c r="N167" s="279" t="s">
        <v>701</v>
      </c>
    </row>
    <row r="168" spans="13:14" ht="15">
      <c r="M168" s="281" t="s">
        <v>300</v>
      </c>
      <c r="N168" s="279" t="s">
        <v>702</v>
      </c>
    </row>
    <row r="169" spans="13:14" ht="15">
      <c r="M169" s="281" t="s">
        <v>299</v>
      </c>
      <c r="N169" s="279" t="s">
        <v>703</v>
      </c>
    </row>
    <row r="170" spans="13:14" ht="15">
      <c r="M170" s="281" t="s">
        <v>302</v>
      </c>
      <c r="N170" s="279" t="s">
        <v>704</v>
      </c>
    </row>
    <row r="171" spans="13:14" ht="15">
      <c r="M171" s="281" t="s">
        <v>301</v>
      </c>
      <c r="N171" s="279" t="s">
        <v>705</v>
      </c>
    </row>
    <row r="172" spans="13:14" ht="15">
      <c r="M172" s="281" t="s">
        <v>706</v>
      </c>
      <c r="N172" s="279" t="s">
        <v>707</v>
      </c>
    </row>
    <row r="173" spans="13:14" ht="15">
      <c r="M173" s="281" t="s">
        <v>708</v>
      </c>
      <c r="N173" s="279" t="s">
        <v>531</v>
      </c>
    </row>
    <row r="174" spans="13:14" ht="15">
      <c r="M174" s="281" t="s">
        <v>324</v>
      </c>
      <c r="N174" s="279" t="s">
        <v>709</v>
      </c>
    </row>
    <row r="175" spans="13:14" ht="15">
      <c r="M175" s="281" t="s">
        <v>325</v>
      </c>
      <c r="N175" s="279" t="s">
        <v>710</v>
      </c>
    </row>
    <row r="176" spans="13:14" ht="15">
      <c r="M176" s="281" t="s">
        <v>329</v>
      </c>
      <c r="N176" s="279" t="s">
        <v>711</v>
      </c>
    </row>
    <row r="177" spans="13:14" ht="15">
      <c r="M177" s="281" t="s">
        <v>326</v>
      </c>
      <c r="N177" s="279" t="s">
        <v>712</v>
      </c>
    </row>
    <row r="178" spans="13:14" ht="15">
      <c r="M178" s="281" t="s">
        <v>327</v>
      </c>
      <c r="N178" s="279" t="s">
        <v>713</v>
      </c>
    </row>
    <row r="179" spans="13:14" ht="15">
      <c r="M179" s="281" t="s">
        <v>328</v>
      </c>
      <c r="N179" s="279" t="s">
        <v>714</v>
      </c>
    </row>
    <row r="180" spans="13:14" ht="15">
      <c r="M180" s="281" t="s">
        <v>715</v>
      </c>
      <c r="N180" s="279" t="s">
        <v>716</v>
      </c>
    </row>
    <row r="181" spans="13:14" ht="15">
      <c r="M181" s="281" t="s">
        <v>717</v>
      </c>
      <c r="N181" s="279" t="s">
        <v>531</v>
      </c>
    </row>
    <row r="182" spans="13:14" ht="15">
      <c r="M182" s="281" t="s">
        <v>211</v>
      </c>
      <c r="N182" s="279" t="s">
        <v>718</v>
      </c>
    </row>
    <row r="183" spans="13:14" ht="15">
      <c r="M183" s="281" t="s">
        <v>212</v>
      </c>
      <c r="N183" s="279" t="s">
        <v>719</v>
      </c>
    </row>
    <row r="184" spans="13:14" ht="15">
      <c r="M184" s="281" t="s">
        <v>213</v>
      </c>
      <c r="N184" s="279" t="s">
        <v>720</v>
      </c>
    </row>
    <row r="185" spans="13:14" ht="15">
      <c r="M185" s="281" t="s">
        <v>721</v>
      </c>
      <c r="N185" s="279" t="s">
        <v>531</v>
      </c>
    </row>
    <row r="186" spans="13:14" ht="15">
      <c r="M186" s="281" t="s">
        <v>215</v>
      </c>
      <c r="N186" s="279" t="s">
        <v>722</v>
      </c>
    </row>
    <row r="187" spans="13:14" ht="15">
      <c r="M187" s="281" t="s">
        <v>216</v>
      </c>
      <c r="N187" s="279" t="s">
        <v>723</v>
      </c>
    </row>
    <row r="188" spans="13:14" ht="15">
      <c r="M188" s="281" t="s">
        <v>217</v>
      </c>
      <c r="N188" s="279" t="s">
        <v>724</v>
      </c>
    </row>
    <row r="189" spans="13:14" ht="15">
      <c r="M189" s="281" t="s">
        <v>218</v>
      </c>
      <c r="N189" s="279" t="s">
        <v>725</v>
      </c>
    </row>
    <row r="190" spans="13:14" ht="15">
      <c r="M190" s="281" t="s">
        <v>219</v>
      </c>
      <c r="N190" s="279" t="s">
        <v>726</v>
      </c>
    </row>
    <row r="191" spans="13:14" ht="15">
      <c r="M191" s="281" t="s">
        <v>220</v>
      </c>
      <c r="N191" s="279" t="s">
        <v>727</v>
      </c>
    </row>
    <row r="192" spans="13:14" ht="15">
      <c r="M192" s="281" t="s">
        <v>222</v>
      </c>
      <c r="N192" s="279" t="s">
        <v>728</v>
      </c>
    </row>
    <row r="193" spans="13:14" ht="15">
      <c r="M193" s="281" t="s">
        <v>223</v>
      </c>
      <c r="N193" s="279" t="s">
        <v>729</v>
      </c>
    </row>
    <row r="194" spans="13:14" ht="15">
      <c r="M194" s="281" t="s">
        <v>730</v>
      </c>
      <c r="N194" s="279" t="s">
        <v>731</v>
      </c>
    </row>
    <row r="195" spans="13:14" ht="15">
      <c r="M195" s="281" t="s">
        <v>221</v>
      </c>
      <c r="N195" s="279" t="s">
        <v>732</v>
      </c>
    </row>
    <row r="196" spans="13:14" ht="15">
      <c r="M196" s="281" t="s">
        <v>733</v>
      </c>
      <c r="N196" s="279" t="s">
        <v>734</v>
      </c>
    </row>
    <row r="197" spans="13:14" ht="15">
      <c r="M197" s="281" t="s">
        <v>735</v>
      </c>
      <c r="N197" s="279" t="s">
        <v>736</v>
      </c>
    </row>
    <row r="198" spans="13:14" ht="15">
      <c r="M198" s="281" t="s">
        <v>737</v>
      </c>
      <c r="N198" s="279" t="s">
        <v>531</v>
      </c>
    </row>
    <row r="199" spans="13:14" ht="15">
      <c r="M199" s="281" t="s">
        <v>114</v>
      </c>
      <c r="N199" s="279" t="s">
        <v>738</v>
      </c>
    </row>
    <row r="200" spans="13:14" ht="15">
      <c r="M200" s="281" t="s">
        <v>115</v>
      </c>
      <c r="N200" s="279" t="s">
        <v>739</v>
      </c>
    </row>
    <row r="201" spans="13:14" ht="15">
      <c r="M201" s="281" t="s">
        <v>116</v>
      </c>
      <c r="N201" s="279" t="s">
        <v>740</v>
      </c>
    </row>
    <row r="202" spans="13:14" ht="15">
      <c r="M202" s="281" t="s">
        <v>117</v>
      </c>
      <c r="N202" s="279" t="s">
        <v>741</v>
      </c>
    </row>
    <row r="203" spans="13:14" ht="15">
      <c r="M203" s="281" t="s">
        <v>121</v>
      </c>
      <c r="N203" s="279" t="s">
        <v>742</v>
      </c>
    </row>
    <row r="204" spans="13:14" ht="15">
      <c r="M204" s="281" t="s">
        <v>119</v>
      </c>
      <c r="N204" s="279" t="s">
        <v>743</v>
      </c>
    </row>
    <row r="205" spans="13:14" ht="15">
      <c r="M205" s="281" t="s">
        <v>123</v>
      </c>
      <c r="N205" s="279" t="s">
        <v>744</v>
      </c>
    </row>
    <row r="206" spans="13:14" ht="15">
      <c r="M206" s="281" t="s">
        <v>120</v>
      </c>
      <c r="N206" s="279" t="s">
        <v>745</v>
      </c>
    </row>
    <row r="207" spans="13:14" ht="15">
      <c r="M207" s="281" t="s">
        <v>124</v>
      </c>
      <c r="N207" s="279" t="s">
        <v>746</v>
      </c>
    </row>
    <row r="208" spans="13:14" ht="15">
      <c r="M208" s="281" t="s">
        <v>122</v>
      </c>
      <c r="N208" s="279" t="s">
        <v>747</v>
      </c>
    </row>
    <row r="209" spans="13:14" ht="15">
      <c r="M209" s="281" t="s">
        <v>118</v>
      </c>
      <c r="N209" s="279" t="s">
        <v>748</v>
      </c>
    </row>
    <row r="210" spans="13:14" ht="15">
      <c r="M210" s="281" t="s">
        <v>749</v>
      </c>
      <c r="N210" s="279" t="s">
        <v>750</v>
      </c>
    </row>
    <row r="211" spans="13:14" ht="15">
      <c r="M211" s="281" t="s">
        <v>125</v>
      </c>
      <c r="N211" s="279" t="s">
        <v>751</v>
      </c>
    </row>
    <row r="212" spans="13:14" ht="15">
      <c r="M212" s="281" t="s">
        <v>752</v>
      </c>
      <c r="N212" s="279" t="s">
        <v>753</v>
      </c>
    </row>
    <row r="213" spans="13:14" ht="15">
      <c r="M213" s="281" t="s">
        <v>754</v>
      </c>
      <c r="N213" s="279" t="s">
        <v>755</v>
      </c>
    </row>
    <row r="214" spans="13:14" ht="15">
      <c r="M214" s="281" t="s">
        <v>756</v>
      </c>
      <c r="N214" s="279" t="s">
        <v>757</v>
      </c>
    </row>
    <row r="215" spans="13:14" ht="15">
      <c r="M215" s="281" t="s">
        <v>758</v>
      </c>
      <c r="N215" s="279" t="s">
        <v>531</v>
      </c>
    </row>
    <row r="216" spans="13:14" ht="15">
      <c r="M216" s="281" t="s">
        <v>346</v>
      </c>
      <c r="N216" s="279" t="s">
        <v>759</v>
      </c>
    </row>
    <row r="217" spans="13:14" ht="15">
      <c r="M217" s="281" t="s">
        <v>347</v>
      </c>
      <c r="N217" s="279" t="s">
        <v>760</v>
      </c>
    </row>
    <row r="218" spans="13:14" ht="15">
      <c r="M218" s="281" t="s">
        <v>348</v>
      </c>
      <c r="N218" s="279" t="s">
        <v>761</v>
      </c>
    </row>
    <row r="219" spans="13:14" ht="15">
      <c r="M219" s="281" t="s">
        <v>762</v>
      </c>
      <c r="N219" s="279" t="s">
        <v>531</v>
      </c>
    </row>
    <row r="220" spans="13:14" ht="15">
      <c r="M220" s="281" t="s">
        <v>133</v>
      </c>
      <c r="N220" s="279" t="s">
        <v>763</v>
      </c>
    </row>
    <row r="221" spans="13:14" ht="15">
      <c r="M221" s="281" t="s">
        <v>126</v>
      </c>
      <c r="N221" s="279" t="s">
        <v>764</v>
      </c>
    </row>
    <row r="222" spans="13:14" ht="15">
      <c r="M222" s="281" t="s">
        <v>136</v>
      </c>
      <c r="N222" s="279" t="s">
        <v>765</v>
      </c>
    </row>
    <row r="223" spans="13:14" ht="15">
      <c r="M223" s="281" t="s">
        <v>127</v>
      </c>
      <c r="N223" s="279" t="s">
        <v>766</v>
      </c>
    </row>
    <row r="224" spans="13:14" ht="15">
      <c r="M224" s="281" t="s">
        <v>129</v>
      </c>
      <c r="N224" s="279" t="s">
        <v>767</v>
      </c>
    </row>
    <row r="225" spans="13:14" ht="15">
      <c r="M225" s="281" t="s">
        <v>130</v>
      </c>
      <c r="N225" s="279" t="s">
        <v>768</v>
      </c>
    </row>
    <row r="226" spans="13:14" ht="15">
      <c r="M226" s="281" t="s">
        <v>132</v>
      </c>
      <c r="N226" s="279" t="s">
        <v>769</v>
      </c>
    </row>
    <row r="227" spans="13:14" ht="15">
      <c r="M227" s="281" t="s">
        <v>134</v>
      </c>
      <c r="N227" s="279" t="s">
        <v>770</v>
      </c>
    </row>
    <row r="228" spans="13:14" ht="15">
      <c r="M228" s="281" t="s">
        <v>135</v>
      </c>
      <c r="N228" s="279" t="s">
        <v>771</v>
      </c>
    </row>
    <row r="229" spans="13:14" ht="15">
      <c r="M229" s="281" t="s">
        <v>138</v>
      </c>
      <c r="N229" s="279" t="s">
        <v>772</v>
      </c>
    </row>
    <row r="230" spans="13:14" ht="15">
      <c r="M230" s="281" t="s">
        <v>128</v>
      </c>
      <c r="N230" s="279" t="s">
        <v>773</v>
      </c>
    </row>
    <row r="231" spans="13:14" ht="15">
      <c r="M231" s="281" t="s">
        <v>137</v>
      </c>
      <c r="N231" s="279" t="s">
        <v>774</v>
      </c>
    </row>
    <row r="232" spans="13:14" ht="15">
      <c r="M232" s="281" t="s">
        <v>131</v>
      </c>
      <c r="N232" s="279" t="s">
        <v>775</v>
      </c>
    </row>
    <row r="233" spans="13:14" ht="15">
      <c r="M233" s="281" t="s">
        <v>776</v>
      </c>
      <c r="N233" s="279" t="s">
        <v>777</v>
      </c>
    </row>
    <row r="234" spans="13:14" ht="15">
      <c r="M234" s="281" t="s">
        <v>139</v>
      </c>
      <c r="N234" s="279" t="s">
        <v>778</v>
      </c>
    </row>
    <row r="235" spans="13:14" ht="15">
      <c r="M235" s="281" t="s">
        <v>779</v>
      </c>
      <c r="N235" s="279" t="s">
        <v>780</v>
      </c>
    </row>
    <row r="236" spans="13:14" ht="15">
      <c r="M236" s="281" t="s">
        <v>781</v>
      </c>
      <c r="N236" s="279" t="s">
        <v>531</v>
      </c>
    </row>
    <row r="237" spans="13:14" ht="15">
      <c r="M237" s="281" t="s">
        <v>437</v>
      </c>
      <c r="N237" s="279" t="s">
        <v>782</v>
      </c>
    </row>
    <row r="238" spans="13:14" ht="15">
      <c r="M238" s="281" t="s">
        <v>424</v>
      </c>
      <c r="N238" s="279" t="s">
        <v>783</v>
      </c>
    </row>
    <row r="239" spans="13:14" ht="15">
      <c r="M239" s="281" t="s">
        <v>425</v>
      </c>
      <c r="N239" s="279" t="s">
        <v>784</v>
      </c>
    </row>
    <row r="240" spans="13:14" ht="15">
      <c r="M240" s="281" t="s">
        <v>426</v>
      </c>
      <c r="N240" s="279" t="s">
        <v>785</v>
      </c>
    </row>
    <row r="241" spans="13:14" ht="15">
      <c r="M241" s="281" t="s">
        <v>427</v>
      </c>
      <c r="N241" s="279" t="s">
        <v>786</v>
      </c>
    </row>
    <row r="242" spans="13:14" ht="15">
      <c r="M242" s="281" t="s">
        <v>429</v>
      </c>
      <c r="N242" s="279" t="s">
        <v>787</v>
      </c>
    </row>
    <row r="243" spans="13:14" ht="15">
      <c r="M243" s="281" t="s">
        <v>430</v>
      </c>
      <c r="N243" s="279" t="s">
        <v>788</v>
      </c>
    </row>
    <row r="244" spans="13:14" ht="15">
      <c r="M244" s="281" t="s">
        <v>431</v>
      </c>
      <c r="N244" s="279" t="s">
        <v>789</v>
      </c>
    </row>
    <row r="245" spans="13:14" ht="15">
      <c r="M245" s="281" t="s">
        <v>432</v>
      </c>
      <c r="N245" s="279" t="s">
        <v>790</v>
      </c>
    </row>
    <row r="246" spans="13:14" ht="15">
      <c r="M246" s="281" t="s">
        <v>433</v>
      </c>
      <c r="N246" s="279" t="s">
        <v>791</v>
      </c>
    </row>
    <row r="247" spans="13:14" ht="15">
      <c r="M247" s="281" t="s">
        <v>434</v>
      </c>
      <c r="N247" s="279" t="s">
        <v>792</v>
      </c>
    </row>
    <row r="248" spans="13:14" ht="15">
      <c r="M248" s="281" t="s">
        <v>435</v>
      </c>
      <c r="N248" s="279" t="s">
        <v>793</v>
      </c>
    </row>
    <row r="249" spans="13:14" ht="15">
      <c r="M249" s="281" t="s">
        <v>436</v>
      </c>
      <c r="N249" s="279" t="s">
        <v>794</v>
      </c>
    </row>
    <row r="250" spans="13:14" ht="15">
      <c r="M250" s="281" t="s">
        <v>438</v>
      </c>
      <c r="N250" s="279" t="s">
        <v>795</v>
      </c>
    </row>
    <row r="251" spans="13:14" ht="15">
      <c r="M251" s="281" t="s">
        <v>439</v>
      </c>
      <c r="N251" s="279" t="s">
        <v>796</v>
      </c>
    </row>
    <row r="252" spans="13:14" ht="15">
      <c r="M252" s="281" t="s">
        <v>440</v>
      </c>
      <c r="N252" s="366" t="s">
        <v>797</v>
      </c>
    </row>
    <row r="253" spans="13:14" ht="15">
      <c r="M253" s="281" t="s">
        <v>441</v>
      </c>
      <c r="N253" s="279" t="s">
        <v>798</v>
      </c>
    </row>
    <row r="254" spans="13:14" ht="15">
      <c r="M254" s="281" t="s">
        <v>442</v>
      </c>
      <c r="N254" s="279" t="s">
        <v>799</v>
      </c>
    </row>
    <row r="255" spans="13:14" ht="15">
      <c r="M255" s="281" t="s">
        <v>443</v>
      </c>
      <c r="N255" s="279" t="s">
        <v>800</v>
      </c>
    </row>
    <row r="256" spans="13:14" ht="15">
      <c r="M256" s="281" t="s">
        <v>444</v>
      </c>
      <c r="N256" s="279" t="s">
        <v>801</v>
      </c>
    </row>
    <row r="257" spans="13:14" ht="15">
      <c r="M257" s="281" t="s">
        <v>445</v>
      </c>
      <c r="N257" s="279" t="s">
        <v>802</v>
      </c>
    </row>
    <row r="258" spans="13:14" ht="15">
      <c r="M258" s="281" t="s">
        <v>446</v>
      </c>
      <c r="N258" s="279" t="s">
        <v>803</v>
      </c>
    </row>
    <row r="259" spans="13:14" ht="15">
      <c r="M259" s="281" t="s">
        <v>447</v>
      </c>
      <c r="N259" s="279" t="s">
        <v>804</v>
      </c>
    </row>
    <row r="260" spans="13:14" ht="15">
      <c r="M260" s="281" t="s">
        <v>448</v>
      </c>
      <c r="N260" s="279" t="s">
        <v>805</v>
      </c>
    </row>
    <row r="261" spans="13:14" ht="15">
      <c r="M261" s="281" t="s">
        <v>449</v>
      </c>
      <c r="N261" s="279" t="s">
        <v>806</v>
      </c>
    </row>
    <row r="262" spans="13:14" ht="15">
      <c r="M262" s="281" t="s">
        <v>450</v>
      </c>
      <c r="N262" s="279" t="s">
        <v>807</v>
      </c>
    </row>
    <row r="263" spans="13:14" ht="15">
      <c r="M263" s="281" t="s">
        <v>451</v>
      </c>
      <c r="N263" s="279" t="s">
        <v>808</v>
      </c>
    </row>
    <row r="264" spans="13:14" ht="15">
      <c r="M264" s="281" t="s">
        <v>428</v>
      </c>
      <c r="N264" s="279" t="s">
        <v>809</v>
      </c>
    </row>
    <row r="265" spans="13:14" ht="15">
      <c r="M265" s="281" t="s">
        <v>452</v>
      </c>
      <c r="N265" s="279" t="s">
        <v>810</v>
      </c>
    </row>
    <row r="266" spans="13:14" ht="15">
      <c r="M266" s="281" t="s">
        <v>453</v>
      </c>
      <c r="N266" s="279" t="s">
        <v>811</v>
      </c>
    </row>
    <row r="267" spans="13:14" ht="15">
      <c r="M267" s="281" t="s">
        <v>454</v>
      </c>
      <c r="N267" s="279" t="s">
        <v>812</v>
      </c>
    </row>
    <row r="268" spans="13:14" ht="15">
      <c r="M268" s="281" t="s">
        <v>455</v>
      </c>
      <c r="N268" s="279" t="s">
        <v>813</v>
      </c>
    </row>
    <row r="269" spans="13:14" ht="15">
      <c r="M269" s="281" t="s">
        <v>814</v>
      </c>
      <c r="N269" s="279" t="s">
        <v>815</v>
      </c>
    </row>
    <row r="270" spans="13:14" ht="15">
      <c r="M270" s="281" t="s">
        <v>816</v>
      </c>
      <c r="N270" s="279" t="s">
        <v>817</v>
      </c>
    </row>
    <row r="271" spans="13:14" ht="15">
      <c r="M271" s="281" t="s">
        <v>818</v>
      </c>
      <c r="N271" s="279" t="s">
        <v>819</v>
      </c>
    </row>
    <row r="272" spans="13:14" ht="15">
      <c r="M272" s="281" t="s">
        <v>820</v>
      </c>
      <c r="N272" s="279" t="s">
        <v>821</v>
      </c>
    </row>
    <row r="273" spans="13:14" ht="15">
      <c r="M273" s="281" t="s">
        <v>822</v>
      </c>
      <c r="N273" s="279" t="s">
        <v>531</v>
      </c>
    </row>
    <row r="274" spans="13:14" ht="15">
      <c r="M274" s="281" t="s">
        <v>224</v>
      </c>
      <c r="N274" s="279" t="s">
        <v>823</v>
      </c>
    </row>
    <row r="275" spans="13:14" ht="15">
      <c r="M275" s="281" t="s">
        <v>226</v>
      </c>
      <c r="N275" s="279" t="s">
        <v>824</v>
      </c>
    </row>
    <row r="276" spans="13:14" ht="15">
      <c r="M276" s="281" t="s">
        <v>227</v>
      </c>
      <c r="N276" s="279" t="s">
        <v>825</v>
      </c>
    </row>
    <row r="277" spans="13:14" ht="15">
      <c r="M277" s="281" t="s">
        <v>228</v>
      </c>
      <c r="N277" s="279" t="s">
        <v>826</v>
      </c>
    </row>
    <row r="278" spans="13:14" ht="15">
      <c r="M278" s="281" t="s">
        <v>229</v>
      </c>
      <c r="N278" s="279" t="s">
        <v>827</v>
      </c>
    </row>
    <row r="279" spans="13:14" ht="15">
      <c r="M279" s="281" t="s">
        <v>230</v>
      </c>
      <c r="N279" s="279" t="s">
        <v>828</v>
      </c>
    </row>
    <row r="280" spans="13:14" ht="15">
      <c r="M280" s="281" t="s">
        <v>231</v>
      </c>
      <c r="N280" s="279" t="s">
        <v>829</v>
      </c>
    </row>
    <row r="281" spans="13:14" ht="15">
      <c r="M281" s="281" t="s">
        <v>232</v>
      </c>
      <c r="N281" s="279" t="s">
        <v>830</v>
      </c>
    </row>
    <row r="282" spans="13:14" ht="15">
      <c r="M282" s="281" t="s">
        <v>233</v>
      </c>
      <c r="N282" s="279" t="s">
        <v>831</v>
      </c>
    </row>
    <row r="283" spans="13:14" ht="15">
      <c r="M283" s="281" t="s">
        <v>234</v>
      </c>
      <c r="N283" s="279" t="s">
        <v>832</v>
      </c>
    </row>
    <row r="284" spans="13:14" ht="15">
      <c r="M284" s="281" t="s">
        <v>235</v>
      </c>
      <c r="N284" s="279" t="s">
        <v>833</v>
      </c>
    </row>
    <row r="285" spans="13:14" ht="15">
      <c r="M285" s="281" t="s">
        <v>236</v>
      </c>
      <c r="N285" s="279" t="s">
        <v>834</v>
      </c>
    </row>
    <row r="286" spans="13:14" ht="15">
      <c r="M286" s="281" t="s">
        <v>237</v>
      </c>
      <c r="N286" s="279" t="s">
        <v>835</v>
      </c>
    </row>
    <row r="287" spans="13:14" ht="15">
      <c r="M287" s="281" t="s">
        <v>238</v>
      </c>
      <c r="N287" s="279" t="s">
        <v>836</v>
      </c>
    </row>
    <row r="288" spans="13:14" ht="15">
      <c r="M288" s="281" t="s">
        <v>239</v>
      </c>
      <c r="N288" s="279" t="s">
        <v>837</v>
      </c>
    </row>
    <row r="289" spans="13:14" ht="15">
      <c r="M289" s="281" t="s">
        <v>240</v>
      </c>
      <c r="N289" s="279" t="s">
        <v>838</v>
      </c>
    </row>
    <row r="290" spans="13:14" ht="15">
      <c r="M290" s="281" t="s">
        <v>241</v>
      </c>
      <c r="N290" s="279" t="s">
        <v>839</v>
      </c>
    </row>
    <row r="291" spans="13:14" ht="15">
      <c r="M291" s="281" t="s">
        <v>242</v>
      </c>
      <c r="N291" s="279" t="s">
        <v>840</v>
      </c>
    </row>
    <row r="292" spans="13:14" ht="15">
      <c r="M292" s="281" t="s">
        <v>243</v>
      </c>
      <c r="N292" s="279" t="s">
        <v>841</v>
      </c>
    </row>
    <row r="293" spans="13:14" ht="15">
      <c r="M293" s="281" t="s">
        <v>244</v>
      </c>
      <c r="N293" s="279" t="s">
        <v>842</v>
      </c>
    </row>
    <row r="294" spans="13:14" ht="15">
      <c r="M294" s="281" t="s">
        <v>245</v>
      </c>
      <c r="N294" s="279" t="s">
        <v>843</v>
      </c>
    </row>
    <row r="295" spans="13:14" ht="15">
      <c r="M295" s="281" t="s">
        <v>246</v>
      </c>
      <c r="N295" s="279" t="s">
        <v>844</v>
      </c>
    </row>
    <row r="296" spans="13:14" ht="15">
      <c r="M296" s="281" t="s">
        <v>247</v>
      </c>
      <c r="N296" s="279" t="s">
        <v>845</v>
      </c>
    </row>
    <row r="297" spans="13:14" ht="15">
      <c r="M297" s="281" t="s">
        <v>248</v>
      </c>
      <c r="N297" s="279" t="s">
        <v>846</v>
      </c>
    </row>
    <row r="298" spans="13:14" ht="15">
      <c r="M298" s="281" t="s">
        <v>249</v>
      </c>
      <c r="N298" s="279" t="s">
        <v>847</v>
      </c>
    </row>
    <row r="299" spans="13:14" ht="15">
      <c r="M299" s="281" t="s">
        <v>250</v>
      </c>
      <c r="N299" s="279" t="s">
        <v>848</v>
      </c>
    </row>
    <row r="300" spans="13:14" ht="15">
      <c r="M300" s="281" t="s">
        <v>251</v>
      </c>
      <c r="N300" s="279" t="s">
        <v>849</v>
      </c>
    </row>
    <row r="301" spans="13:14" ht="15">
      <c r="M301" s="281" t="s">
        <v>252</v>
      </c>
      <c r="N301" s="279" t="s">
        <v>850</v>
      </c>
    </row>
    <row r="302" spans="13:14" ht="15">
      <c r="M302" s="281" t="s">
        <v>253</v>
      </c>
      <c r="N302" s="279" t="s">
        <v>851</v>
      </c>
    </row>
    <row r="303" spans="13:14" ht="15">
      <c r="M303" s="281" t="s">
        <v>254</v>
      </c>
      <c r="N303" s="279" t="s">
        <v>852</v>
      </c>
    </row>
    <row r="304" spans="13:14" ht="15">
      <c r="M304" s="281" t="s">
        <v>255</v>
      </c>
      <c r="N304" s="279" t="s">
        <v>853</v>
      </c>
    </row>
    <row r="305" spans="13:14" ht="15">
      <c r="M305" s="281" t="s">
        <v>256</v>
      </c>
      <c r="N305" s="279" t="s">
        <v>854</v>
      </c>
    </row>
    <row r="306" spans="13:14" ht="15">
      <c r="M306" s="281" t="s">
        <v>257</v>
      </c>
      <c r="N306" s="279" t="s">
        <v>855</v>
      </c>
    </row>
    <row r="307" spans="13:14" ht="15">
      <c r="M307" s="281" t="s">
        <v>258</v>
      </c>
      <c r="N307" s="279" t="s">
        <v>856</v>
      </c>
    </row>
    <row r="308" spans="13:14" ht="15">
      <c r="M308" s="281" t="s">
        <v>259</v>
      </c>
      <c r="N308" s="279" t="s">
        <v>857</v>
      </c>
    </row>
    <row r="309" spans="13:14" ht="15">
      <c r="M309" s="281" t="s">
        <v>260</v>
      </c>
      <c r="N309" s="279" t="s">
        <v>858</v>
      </c>
    </row>
    <row r="310" spans="13:14" ht="15">
      <c r="M310" s="281" t="s">
        <v>225</v>
      </c>
      <c r="N310" s="279" t="s">
        <v>859</v>
      </c>
    </row>
    <row r="311" spans="13:14" ht="15">
      <c r="M311" s="281" t="s">
        <v>860</v>
      </c>
      <c r="N311" s="279" t="s">
        <v>861</v>
      </c>
    </row>
    <row r="312" spans="13:14" ht="15">
      <c r="M312" s="281" t="s">
        <v>331</v>
      </c>
      <c r="N312" s="279" t="s">
        <v>862</v>
      </c>
    </row>
    <row r="313" spans="13:14" ht="15">
      <c r="M313" s="281" t="s">
        <v>863</v>
      </c>
      <c r="N313" s="279" t="s">
        <v>864</v>
      </c>
    </row>
    <row r="314" spans="13:14" ht="15">
      <c r="M314" s="281" t="s">
        <v>865</v>
      </c>
      <c r="N314" s="279" t="s">
        <v>866</v>
      </c>
    </row>
    <row r="315" spans="13:14" ht="15">
      <c r="M315" s="281" t="s">
        <v>867</v>
      </c>
      <c r="N315" s="279" t="s">
        <v>531</v>
      </c>
    </row>
    <row r="316" spans="13:14" ht="15">
      <c r="M316" s="281" t="s">
        <v>110</v>
      </c>
      <c r="N316" s="279" t="s">
        <v>868</v>
      </c>
    </row>
    <row r="317" spans="13:14" ht="15">
      <c r="M317" s="281" t="s">
        <v>366</v>
      </c>
      <c r="N317" s="279" t="s">
        <v>869</v>
      </c>
    </row>
    <row r="318" spans="13:14" ht="15">
      <c r="M318" s="281" t="s">
        <v>363</v>
      </c>
      <c r="N318" s="279" t="s">
        <v>870</v>
      </c>
    </row>
    <row r="319" spans="13:14" ht="15">
      <c r="M319" s="281" t="s">
        <v>361</v>
      </c>
      <c r="N319" s="279" t="s">
        <v>871</v>
      </c>
    </row>
    <row r="320" spans="13:14" ht="15">
      <c r="M320" s="281" t="s">
        <v>362</v>
      </c>
      <c r="N320" s="279" t="s">
        <v>872</v>
      </c>
    </row>
    <row r="321" spans="13:14" ht="15">
      <c r="M321" s="281" t="s">
        <v>360</v>
      </c>
      <c r="N321" s="279" t="s">
        <v>873</v>
      </c>
    </row>
    <row r="322" spans="13:14" ht="15">
      <c r="M322" s="281" t="s">
        <v>364</v>
      </c>
      <c r="N322" s="279" t="s">
        <v>874</v>
      </c>
    </row>
    <row r="323" spans="13:14" ht="15">
      <c r="M323" s="281" t="s">
        <v>365</v>
      </c>
      <c r="N323" s="279" t="s">
        <v>875</v>
      </c>
    </row>
    <row r="324" spans="13:14" ht="15">
      <c r="M324" s="281" t="s">
        <v>359</v>
      </c>
      <c r="N324" s="279" t="s">
        <v>876</v>
      </c>
    </row>
    <row r="325" spans="13:14" ht="15">
      <c r="M325" s="281" t="s">
        <v>877</v>
      </c>
      <c r="N325" s="279" t="s">
        <v>878</v>
      </c>
    </row>
    <row r="326" spans="13:14" ht="15">
      <c r="M326" s="281" t="s">
        <v>353</v>
      </c>
      <c r="N326" s="279" t="s">
        <v>879</v>
      </c>
    </row>
    <row r="327" spans="13:14" ht="15">
      <c r="M327" s="281" t="s">
        <v>354</v>
      </c>
      <c r="N327" s="279" t="s">
        <v>880</v>
      </c>
    </row>
    <row r="328" spans="13:14" ht="15">
      <c r="M328" s="281" t="s">
        <v>355</v>
      </c>
      <c r="N328" s="279" t="s">
        <v>881</v>
      </c>
    </row>
    <row r="329" spans="13:14" ht="15">
      <c r="M329" s="281" t="s">
        <v>356</v>
      </c>
      <c r="N329" s="279" t="s">
        <v>882</v>
      </c>
    </row>
    <row r="330" spans="13:14" ht="15">
      <c r="M330" s="281" t="s">
        <v>357</v>
      </c>
      <c r="N330" s="279" t="s">
        <v>883</v>
      </c>
    </row>
    <row r="331" spans="13:14" ht="15">
      <c r="M331" s="281" t="s">
        <v>358</v>
      </c>
      <c r="N331" s="279" t="s">
        <v>884</v>
      </c>
    </row>
    <row r="332" spans="13:14" ht="15">
      <c r="M332" s="281" t="s">
        <v>370</v>
      </c>
      <c r="N332" s="279" t="s">
        <v>885</v>
      </c>
    </row>
    <row r="333" spans="13:14" ht="15">
      <c r="M333" s="281" t="s">
        <v>372</v>
      </c>
      <c r="N333" s="279" t="s">
        <v>886</v>
      </c>
    </row>
    <row r="334" spans="13:14" ht="15">
      <c r="M334" s="281" t="s">
        <v>421</v>
      </c>
      <c r="N334" s="279" t="s">
        <v>887</v>
      </c>
    </row>
    <row r="335" spans="13:14" ht="15">
      <c r="M335" s="281" t="s">
        <v>373</v>
      </c>
      <c r="N335" s="279" t="s">
        <v>888</v>
      </c>
    </row>
    <row r="336" spans="13:14" ht="15">
      <c r="M336" s="281" t="s">
        <v>374</v>
      </c>
      <c r="N336" s="279" t="s">
        <v>889</v>
      </c>
    </row>
    <row r="337" spans="13:14" ht="15">
      <c r="M337" s="281" t="s">
        <v>375</v>
      </c>
      <c r="N337" s="279" t="s">
        <v>890</v>
      </c>
    </row>
    <row r="338" spans="13:14" ht="15">
      <c r="M338" s="281" t="s">
        <v>376</v>
      </c>
      <c r="N338" s="279" t="s">
        <v>891</v>
      </c>
    </row>
    <row r="339" spans="13:14" ht="15">
      <c r="M339" s="281" t="s">
        <v>377</v>
      </c>
      <c r="N339" s="279" t="s">
        <v>892</v>
      </c>
    </row>
    <row r="340" spans="13:14" ht="15">
      <c r="M340" s="281" t="s">
        <v>380</v>
      </c>
      <c r="N340" s="279" t="s">
        <v>893</v>
      </c>
    </row>
    <row r="341" spans="13:14" ht="15">
      <c r="M341" s="281" t="s">
        <v>367</v>
      </c>
      <c r="N341" s="279" t="s">
        <v>894</v>
      </c>
    </row>
    <row r="342" spans="13:14" ht="15">
      <c r="M342" s="281" t="s">
        <v>381</v>
      </c>
      <c r="N342" s="279" t="s">
        <v>895</v>
      </c>
    </row>
    <row r="343" spans="13:14" ht="15">
      <c r="M343" s="281" t="s">
        <v>382</v>
      </c>
      <c r="N343" s="279" t="s">
        <v>896</v>
      </c>
    </row>
    <row r="344" spans="13:14" ht="15">
      <c r="M344" s="281" t="s">
        <v>383</v>
      </c>
      <c r="N344" s="279" t="s">
        <v>897</v>
      </c>
    </row>
    <row r="345" spans="13:14" ht="15">
      <c r="M345" s="281" t="s">
        <v>384</v>
      </c>
      <c r="N345" s="279" t="s">
        <v>898</v>
      </c>
    </row>
    <row r="346" spans="13:14" ht="15">
      <c r="M346" s="281" t="s">
        <v>385</v>
      </c>
      <c r="N346" s="279" t="s">
        <v>899</v>
      </c>
    </row>
    <row r="347" spans="13:14" ht="15">
      <c r="M347" s="281" t="s">
        <v>386</v>
      </c>
      <c r="N347" s="279" t="s">
        <v>900</v>
      </c>
    </row>
    <row r="348" spans="13:14" ht="15">
      <c r="M348" s="281" t="s">
        <v>387</v>
      </c>
      <c r="N348" s="279" t="s">
        <v>901</v>
      </c>
    </row>
    <row r="349" spans="13:14" ht="15">
      <c r="M349" s="281" t="s">
        <v>388</v>
      </c>
      <c r="N349" s="279" t="s">
        <v>902</v>
      </c>
    </row>
    <row r="350" spans="13:14" ht="15">
      <c r="M350" s="281" t="s">
        <v>389</v>
      </c>
      <c r="N350" s="279" t="s">
        <v>903</v>
      </c>
    </row>
    <row r="351" spans="13:14" ht="15">
      <c r="M351" s="281" t="s">
        <v>390</v>
      </c>
      <c r="N351" s="279" t="s">
        <v>904</v>
      </c>
    </row>
    <row r="352" spans="13:14" ht="15">
      <c r="M352" s="281" t="s">
        <v>391</v>
      </c>
      <c r="N352" s="279" t="s">
        <v>905</v>
      </c>
    </row>
    <row r="353" spans="13:14" ht="15">
      <c r="M353" s="281" t="s">
        <v>392</v>
      </c>
      <c r="N353" s="279" t="s">
        <v>906</v>
      </c>
    </row>
    <row r="354" spans="13:14" ht="15">
      <c r="M354" s="281" t="s">
        <v>393</v>
      </c>
      <c r="N354" s="279" t="s">
        <v>907</v>
      </c>
    </row>
    <row r="355" spans="13:14" ht="15">
      <c r="M355" s="281" t="s">
        <v>394</v>
      </c>
      <c r="N355" s="279" t="s">
        <v>908</v>
      </c>
    </row>
    <row r="356" spans="13:14" ht="15">
      <c r="M356" s="281" t="s">
        <v>395</v>
      </c>
      <c r="N356" s="279" t="s">
        <v>909</v>
      </c>
    </row>
    <row r="357" spans="13:14" ht="15">
      <c r="M357" s="281" t="s">
        <v>396</v>
      </c>
      <c r="N357" s="279" t="s">
        <v>910</v>
      </c>
    </row>
    <row r="358" spans="13:14" ht="15">
      <c r="M358" s="281" t="s">
        <v>397</v>
      </c>
      <c r="N358" s="279" t="s">
        <v>911</v>
      </c>
    </row>
    <row r="359" spans="13:14" ht="15">
      <c r="M359" s="281" t="s">
        <v>398</v>
      </c>
      <c r="N359" s="279" t="s">
        <v>912</v>
      </c>
    </row>
    <row r="360" spans="13:14" ht="15">
      <c r="M360" s="281" t="s">
        <v>399</v>
      </c>
      <c r="N360" s="279" t="s">
        <v>913</v>
      </c>
    </row>
    <row r="361" spans="13:14">
      <c r="M361" s="282" t="s">
        <v>400</v>
      </c>
      <c r="N361" t="s">
        <v>914</v>
      </c>
    </row>
    <row r="362" spans="13:14">
      <c r="M362" s="282" t="s">
        <v>401</v>
      </c>
      <c r="N362" t="s">
        <v>915</v>
      </c>
    </row>
    <row r="363" spans="13:14">
      <c r="M363" s="282" t="s">
        <v>402</v>
      </c>
      <c r="N363" t="s">
        <v>916</v>
      </c>
    </row>
    <row r="364" spans="13:14">
      <c r="M364" s="282" t="s">
        <v>403</v>
      </c>
      <c r="N364" t="s">
        <v>917</v>
      </c>
    </row>
    <row r="365" spans="13:14">
      <c r="M365" s="282" t="s">
        <v>404</v>
      </c>
      <c r="N365" t="s">
        <v>918</v>
      </c>
    </row>
    <row r="366" spans="13:14">
      <c r="M366" s="282" t="s">
        <v>405</v>
      </c>
      <c r="N366" t="s">
        <v>919</v>
      </c>
    </row>
    <row r="367" spans="13:14">
      <c r="M367" s="282" t="s">
        <v>406</v>
      </c>
      <c r="N367" t="s">
        <v>920</v>
      </c>
    </row>
    <row r="368" spans="13:14">
      <c r="M368" s="282" t="s">
        <v>407</v>
      </c>
      <c r="N368" t="s">
        <v>921</v>
      </c>
    </row>
    <row r="369" spans="13:14">
      <c r="M369" s="282" t="s">
        <v>408</v>
      </c>
      <c r="N369" t="s">
        <v>922</v>
      </c>
    </row>
    <row r="370" spans="13:14">
      <c r="M370" s="282" t="s">
        <v>409</v>
      </c>
      <c r="N370" t="s">
        <v>923</v>
      </c>
    </row>
    <row r="371" spans="13:14">
      <c r="M371" s="282" t="s">
        <v>371</v>
      </c>
      <c r="N371" t="s">
        <v>924</v>
      </c>
    </row>
    <row r="372" spans="13:14">
      <c r="M372" s="282" t="s">
        <v>410</v>
      </c>
      <c r="N372" t="s">
        <v>925</v>
      </c>
    </row>
    <row r="373" spans="13:14">
      <c r="M373" s="282" t="s">
        <v>411</v>
      </c>
      <c r="N373" t="s">
        <v>926</v>
      </c>
    </row>
    <row r="374" spans="13:14">
      <c r="M374" s="282" t="s">
        <v>412</v>
      </c>
      <c r="N374" t="s">
        <v>927</v>
      </c>
    </row>
    <row r="375" spans="13:14">
      <c r="M375" s="282" t="s">
        <v>413</v>
      </c>
      <c r="N375" t="s">
        <v>928</v>
      </c>
    </row>
    <row r="376" spans="13:14">
      <c r="M376" s="282" t="s">
        <v>414</v>
      </c>
      <c r="N376" t="s">
        <v>929</v>
      </c>
    </row>
    <row r="377" spans="13:14">
      <c r="M377" s="282" t="s">
        <v>415</v>
      </c>
      <c r="N377" t="s">
        <v>930</v>
      </c>
    </row>
    <row r="378" spans="13:14">
      <c r="M378" s="282" t="s">
        <v>113</v>
      </c>
      <c r="N378" t="s">
        <v>931</v>
      </c>
    </row>
    <row r="379" spans="13:14">
      <c r="M379" s="282" t="s">
        <v>416</v>
      </c>
      <c r="N379" t="s">
        <v>932</v>
      </c>
    </row>
    <row r="380" spans="13:14">
      <c r="M380" s="282" t="s">
        <v>379</v>
      </c>
      <c r="N380" t="s">
        <v>933</v>
      </c>
    </row>
    <row r="381" spans="13:14">
      <c r="M381" s="282" t="s">
        <v>417</v>
      </c>
      <c r="N381" t="s">
        <v>934</v>
      </c>
    </row>
    <row r="382" spans="13:14">
      <c r="M382" s="282" t="s">
        <v>418</v>
      </c>
      <c r="N382" t="s">
        <v>935</v>
      </c>
    </row>
    <row r="383" spans="13:14">
      <c r="M383" s="282" t="s">
        <v>419</v>
      </c>
      <c r="N383" t="s">
        <v>936</v>
      </c>
    </row>
    <row r="384" spans="13:14">
      <c r="M384" s="282" t="s">
        <v>420</v>
      </c>
      <c r="N384" t="s">
        <v>937</v>
      </c>
    </row>
    <row r="385" spans="13:14">
      <c r="M385" s="282" t="s">
        <v>368</v>
      </c>
      <c r="N385" t="s">
        <v>938</v>
      </c>
    </row>
    <row r="386" spans="13:14">
      <c r="M386" s="282" t="s">
        <v>369</v>
      </c>
      <c r="N386" t="s">
        <v>939</v>
      </c>
    </row>
    <row r="387" spans="13:14">
      <c r="M387" s="282" t="s">
        <v>940</v>
      </c>
      <c r="N387" t="s">
        <v>941</v>
      </c>
    </row>
    <row r="388" spans="13:14">
      <c r="M388" s="282" t="s">
        <v>942</v>
      </c>
      <c r="N388" t="s">
        <v>943</v>
      </c>
    </row>
    <row r="389" spans="13:14">
      <c r="M389" s="282" t="s">
        <v>944</v>
      </c>
      <c r="N389" t="s">
        <v>945</v>
      </c>
    </row>
    <row r="390" spans="13:14">
      <c r="M390" s="282" t="s">
        <v>946</v>
      </c>
      <c r="N390" t="s">
        <v>947</v>
      </c>
    </row>
    <row r="391" spans="13:14">
      <c r="M391" s="282" t="s">
        <v>948</v>
      </c>
      <c r="N391" t="s">
        <v>949</v>
      </c>
    </row>
    <row r="392" spans="13:14">
      <c r="M392" s="282" t="s">
        <v>950</v>
      </c>
      <c r="N392" t="s">
        <v>951</v>
      </c>
    </row>
    <row r="393" spans="13:14">
      <c r="M393" s="282" t="s">
        <v>952</v>
      </c>
      <c r="N393" t="s">
        <v>953</v>
      </c>
    </row>
    <row r="394" spans="13:14">
      <c r="M394" s="282" t="s">
        <v>954</v>
      </c>
      <c r="N394" t="s">
        <v>955</v>
      </c>
    </row>
    <row r="395" spans="13:14">
      <c r="M395" s="282" t="s">
        <v>956</v>
      </c>
      <c r="N395" t="s">
        <v>957</v>
      </c>
    </row>
    <row r="396" spans="13:14">
      <c r="M396" s="282" t="s">
        <v>958</v>
      </c>
      <c r="N396" t="s">
        <v>959</v>
      </c>
    </row>
    <row r="397" spans="13:14">
      <c r="M397" s="282" t="s">
        <v>960</v>
      </c>
      <c r="N397" t="s">
        <v>961</v>
      </c>
    </row>
    <row r="398" spans="13:14">
      <c r="M398" s="282" t="s">
        <v>962</v>
      </c>
      <c r="N398" t="s">
        <v>531</v>
      </c>
    </row>
    <row r="399" spans="13:14">
      <c r="M399" s="282" t="s">
        <v>266</v>
      </c>
      <c r="N399" t="s">
        <v>963</v>
      </c>
    </row>
    <row r="400" spans="13:14">
      <c r="M400" s="282" t="s">
        <v>264</v>
      </c>
      <c r="N400" t="s">
        <v>964</v>
      </c>
    </row>
    <row r="401" spans="13:14">
      <c r="M401" s="282" t="s">
        <v>352</v>
      </c>
      <c r="N401" t="s">
        <v>965</v>
      </c>
    </row>
    <row r="402" spans="13:14">
      <c r="M402" s="282" t="s">
        <v>177</v>
      </c>
      <c r="N402" t="s">
        <v>966</v>
      </c>
    </row>
    <row r="403" spans="13:14">
      <c r="M403" s="282" t="s">
        <v>172</v>
      </c>
      <c r="N403" t="s">
        <v>967</v>
      </c>
    </row>
    <row r="404" spans="13:14">
      <c r="M404" s="282" t="s">
        <v>182</v>
      </c>
      <c r="N404" t="s">
        <v>968</v>
      </c>
    </row>
    <row r="405" spans="13:14">
      <c r="M405" s="282" t="s">
        <v>194</v>
      </c>
      <c r="N405" t="s">
        <v>969</v>
      </c>
    </row>
    <row r="406" spans="13:14">
      <c r="M406" s="282" t="s">
        <v>210</v>
      </c>
      <c r="N406" t="s">
        <v>970</v>
      </c>
    </row>
    <row r="407" spans="13:14">
      <c r="M407" s="282" t="s">
        <v>164</v>
      </c>
      <c r="N407" t="s">
        <v>971</v>
      </c>
    </row>
    <row r="408" spans="13:14">
      <c r="M408" s="282" t="s">
        <v>163</v>
      </c>
      <c r="N408" t="s">
        <v>972</v>
      </c>
    </row>
    <row r="409" spans="13:14">
      <c r="M409" s="282" t="s">
        <v>146</v>
      </c>
      <c r="N409" t="s">
        <v>973</v>
      </c>
    </row>
    <row r="410" spans="13:14">
      <c r="M410" s="282" t="s">
        <v>974</v>
      </c>
      <c r="N410" t="s">
        <v>975</v>
      </c>
    </row>
    <row r="411" spans="13:14">
      <c r="M411" s="282" t="s">
        <v>976</v>
      </c>
      <c r="N411" t="s">
        <v>977</v>
      </c>
    </row>
    <row r="412" spans="13:14">
      <c r="M412" s="282" t="s">
        <v>344</v>
      </c>
      <c r="N412" t="s">
        <v>978</v>
      </c>
    </row>
    <row r="413" spans="13:14">
      <c r="M413" s="282" t="s">
        <v>345</v>
      </c>
      <c r="N413" t="s">
        <v>979</v>
      </c>
    </row>
    <row r="414" spans="13:14">
      <c r="M414" s="282" t="s">
        <v>303</v>
      </c>
      <c r="N414" t="s">
        <v>980</v>
      </c>
    </row>
    <row r="415" spans="13:14">
      <c r="M415" s="282" t="s">
        <v>981</v>
      </c>
      <c r="N415" t="s">
        <v>982</v>
      </c>
    </row>
    <row r="416" spans="13:14">
      <c r="M416" s="282" t="s">
        <v>330</v>
      </c>
      <c r="N416" t="s">
        <v>983</v>
      </c>
    </row>
    <row r="417" spans="13:14">
      <c r="M417" s="282" t="s">
        <v>214</v>
      </c>
      <c r="N417" t="s">
        <v>984</v>
      </c>
    </row>
    <row r="418" spans="13:14">
      <c r="M418" s="282" t="s">
        <v>985</v>
      </c>
      <c r="N418" t="s">
        <v>986</v>
      </c>
    </row>
    <row r="419" spans="13:14">
      <c r="M419" s="282" t="s">
        <v>987</v>
      </c>
      <c r="N419" t="s">
        <v>988</v>
      </c>
    </row>
    <row r="420" spans="13:14">
      <c r="M420" s="282" t="s">
        <v>143</v>
      </c>
      <c r="N420" t="s">
        <v>989</v>
      </c>
    </row>
    <row r="421" spans="13:14">
      <c r="M421" s="282" t="s">
        <v>142</v>
      </c>
      <c r="N421" t="s">
        <v>990</v>
      </c>
    </row>
    <row r="422" spans="13:14">
      <c r="M422" s="282" t="s">
        <v>140</v>
      </c>
      <c r="N422" t="s">
        <v>991</v>
      </c>
    </row>
    <row r="423" spans="13:14">
      <c r="M423" s="282" t="s">
        <v>141</v>
      </c>
      <c r="N423" t="s">
        <v>992</v>
      </c>
    </row>
    <row r="424" spans="13:14">
      <c r="M424" s="282" t="s">
        <v>457</v>
      </c>
      <c r="N424" t="s">
        <v>993</v>
      </c>
    </row>
    <row r="425" spans="13:14">
      <c r="M425" s="282" t="s">
        <v>458</v>
      </c>
      <c r="N425" t="s">
        <v>994</v>
      </c>
    </row>
    <row r="426" spans="13:14">
      <c r="M426" s="282" t="s">
        <v>456</v>
      </c>
      <c r="N426" t="s">
        <v>995</v>
      </c>
    </row>
    <row r="427" spans="13:14">
      <c r="M427" s="282" t="s">
        <v>423</v>
      </c>
      <c r="N427" t="s">
        <v>996</v>
      </c>
    </row>
    <row r="428" spans="13:14">
      <c r="M428" s="282" t="s">
        <v>422</v>
      </c>
      <c r="N428" t="s">
        <v>997</v>
      </c>
    </row>
    <row r="429" spans="13:14">
      <c r="M429" s="282" t="s">
        <v>378</v>
      </c>
      <c r="N429" t="s">
        <v>998</v>
      </c>
    </row>
    <row r="430" spans="13:14">
      <c r="M430" s="282" t="s">
        <v>999</v>
      </c>
      <c r="N430" t="s">
        <v>1000</v>
      </c>
    </row>
    <row r="431" spans="13:14">
      <c r="M431" s="282" t="s">
        <v>1001</v>
      </c>
      <c r="N431" t="s">
        <v>1002</v>
      </c>
    </row>
    <row r="432" spans="13:14">
      <c r="M432" s="282" t="s">
        <v>1003</v>
      </c>
      <c r="N432" t="s">
        <v>1004</v>
      </c>
    </row>
    <row r="433" spans="13:14">
      <c r="M433" s="282" t="s">
        <v>1005</v>
      </c>
      <c r="N433" t="s">
        <v>1006</v>
      </c>
    </row>
    <row r="434" spans="13:14">
      <c r="M434" s="282" t="s">
        <v>1007</v>
      </c>
      <c r="N434" t="s">
        <v>1008</v>
      </c>
    </row>
    <row r="435" spans="13:14">
      <c r="M435" s="282" t="s">
        <v>1009</v>
      </c>
      <c r="N435" t="s">
        <v>1010</v>
      </c>
    </row>
  </sheetData>
  <sheetProtection password="C621" sheet="1" objects="1" scenarios="1"/>
  <mergeCells count="1">
    <mergeCell ref="I12:K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Лист13"/>
  <dimension ref="A2:D43"/>
  <sheetViews>
    <sheetView topLeftCell="A3" workbookViewId="0">
      <selection activeCell="C3" sqref="C3"/>
    </sheetView>
  </sheetViews>
  <sheetFormatPr defaultRowHeight="12.75"/>
  <cols>
    <col min="1" max="1" width="46.85546875" customWidth="1"/>
    <col min="2" max="3" width="12" customWidth="1"/>
  </cols>
  <sheetData>
    <row r="2" spans="1:4" ht="25.5">
      <c r="A2" s="137" t="s">
        <v>56</v>
      </c>
      <c r="B2" s="108" t="s">
        <v>42</v>
      </c>
      <c r="C2" s="108" t="s">
        <v>95</v>
      </c>
      <c r="D2" s="108" t="s">
        <v>55</v>
      </c>
    </row>
    <row r="3" spans="1:4">
      <c r="A3" s="108"/>
      <c r="B3" s="138" t="e">
        <f ca="1">(IF(Ответы_учащихся!C25="",NA(),Ответы_учащихся!$AV$24))</f>
        <v>#DIV/0!</v>
      </c>
      <c r="C3" s="138" t="e">
        <f ca="1">IF(Ответы_учащихся!AV25="",NA(),Ответы_учащихся!AV25)</f>
        <v>#N/A</v>
      </c>
      <c r="D3">
        <f>IF(Ответы_учащихся!D25="УЧЕНИК НЕ ВЫПОЛНЯЛ РАБОТУ",NA(),Ответы_учащихся!C25)</f>
        <v>1</v>
      </c>
    </row>
    <row r="4" spans="1:4" ht="25.5">
      <c r="A4" s="108" t="s">
        <v>1020</v>
      </c>
      <c r="B4" s="138" t="e">
        <f ca="1">(IF(Ответы_учащихся!C26="",NA(),Ответы_учащихся!$AV$24))</f>
        <v>#DIV/0!</v>
      </c>
      <c r="C4" s="138" t="e">
        <f ca="1">IF(Ответы_учащихся!AV26="",NA(),Ответы_учащихся!AV26)</f>
        <v>#N/A</v>
      </c>
      <c r="D4">
        <f>IF(Ответы_учащихся!D26="УЧЕНИК НЕ ВЫПОЛНЯЛ РАБОТУ",NA(),Ответы_учащихся!C26)</f>
        <v>2</v>
      </c>
    </row>
    <row r="5" spans="1:4">
      <c r="A5" t="s">
        <v>41</v>
      </c>
      <c r="B5" s="138" t="e">
        <f ca="1">(IF(Ответы_учащихся!C27="",NA(),Ответы_учащихся!$AV$24))</f>
        <v>#DIV/0!</v>
      </c>
      <c r="C5" s="138" t="e">
        <f ca="1">IF(Ответы_учащихся!AV27="",NA(),Ответы_учащихся!AV27)</f>
        <v>#N/A</v>
      </c>
      <c r="D5">
        <f>IF(Ответы_учащихся!D27="УЧЕНИК НЕ ВЫПОЛНЯЛ РАБОТУ",NA(),Ответы_учащихся!C27)</f>
        <v>3</v>
      </c>
    </row>
    <row r="6" spans="1:4">
      <c r="B6" s="138" t="e">
        <f ca="1">(IF(Ответы_учащихся!C28="",NA(),Ответы_учащихся!$AV$24))</f>
        <v>#DIV/0!</v>
      </c>
      <c r="C6" s="138" t="e">
        <f ca="1">IF(Ответы_учащихся!AV28="",NA(),Ответы_учащихся!AV28)</f>
        <v>#N/A</v>
      </c>
      <c r="D6">
        <f>IF(Ответы_учащихся!D28="УЧЕНИК НЕ ВЫПОЛНЯЛ РАБОТУ",NA(),Ответы_учащихся!C28)</f>
        <v>4</v>
      </c>
    </row>
    <row r="7" spans="1:4">
      <c r="B7" s="138" t="e">
        <f ca="1">(IF(Ответы_учащихся!C29="",NA(),Ответы_учащихся!$AV$24))</f>
        <v>#DIV/0!</v>
      </c>
      <c r="C7" s="138" t="e">
        <f ca="1">IF(Ответы_учащихся!AV29="",NA(),Ответы_учащихся!AV29)</f>
        <v>#N/A</v>
      </c>
      <c r="D7">
        <f>IF(Ответы_учащихся!D29="УЧЕНИК НЕ ВЫПОЛНЯЛ РАБОТУ",NA(),Ответы_учащихся!C29)</f>
        <v>5</v>
      </c>
    </row>
    <row r="8" spans="1:4">
      <c r="B8" s="138" t="e">
        <f ca="1">(IF(Ответы_учащихся!C30="",NA(),Ответы_учащихся!$AV$24))</f>
        <v>#DIV/0!</v>
      </c>
      <c r="C8" s="138" t="e">
        <f ca="1">IF(Ответы_учащихся!AV30="",NA(),Ответы_учащихся!AV30)</f>
        <v>#N/A</v>
      </c>
      <c r="D8">
        <f>IF(Ответы_учащихся!D30="УЧЕНИК НЕ ВЫПОЛНЯЛ РАБОТУ",NA(),Ответы_учащихся!C30)</f>
        <v>6</v>
      </c>
    </row>
    <row r="9" spans="1:4">
      <c r="B9" s="138" t="e">
        <f ca="1">(IF(Ответы_учащихся!C31="",NA(),Ответы_учащихся!$AV$24))</f>
        <v>#DIV/0!</v>
      </c>
      <c r="C9" s="138" t="e">
        <f ca="1">IF(Ответы_учащихся!AV31="",NA(),Ответы_учащихся!AV31)</f>
        <v>#N/A</v>
      </c>
      <c r="D9">
        <f>IF(Ответы_учащихся!D31="УЧЕНИК НЕ ВЫПОЛНЯЛ РАБОТУ",NA(),Ответы_учащихся!C31)</f>
        <v>7</v>
      </c>
    </row>
    <row r="10" spans="1:4">
      <c r="B10" s="138" t="e">
        <f ca="1">(IF(Ответы_учащихся!C32="",NA(),Ответы_учащихся!$AV$24))</f>
        <v>#DIV/0!</v>
      </c>
      <c r="C10" s="138" t="e">
        <f ca="1">IF(Ответы_учащихся!AV32="",NA(),Ответы_учащихся!AV32)</f>
        <v>#N/A</v>
      </c>
      <c r="D10">
        <f>IF(Ответы_учащихся!D32="УЧЕНИК НЕ ВЫПОЛНЯЛ РАБОТУ",NA(),Ответы_учащихся!C32)</f>
        <v>8</v>
      </c>
    </row>
    <row r="11" spans="1:4">
      <c r="B11" s="138" t="e">
        <f ca="1">(IF(Ответы_учащихся!C33="",NA(),Ответы_учащихся!$AV$24))</f>
        <v>#DIV/0!</v>
      </c>
      <c r="C11" s="138" t="e">
        <f ca="1">IF(Ответы_учащихся!AV33="",NA(),Ответы_учащихся!AV33)</f>
        <v>#N/A</v>
      </c>
      <c r="D11">
        <f>IF(Ответы_учащихся!D33="УЧЕНИК НЕ ВЫПОЛНЯЛ РАБОТУ",NA(),Ответы_учащихся!C33)</f>
        <v>9</v>
      </c>
    </row>
    <row r="12" spans="1:4">
      <c r="B12" s="138" t="e">
        <f ca="1">(IF(Ответы_учащихся!C34="",NA(),Ответы_учащихся!$AV$24))</f>
        <v>#DIV/0!</v>
      </c>
      <c r="C12" s="138" t="e">
        <f ca="1">IF(Ответы_учащихся!AV34="",NA(),Ответы_учащихся!AV34)</f>
        <v>#N/A</v>
      </c>
      <c r="D12">
        <f>IF(Ответы_учащихся!D34="УЧЕНИК НЕ ВЫПОЛНЯЛ РАБОТУ",NA(),Ответы_учащихся!C34)</f>
        <v>10</v>
      </c>
    </row>
    <row r="13" spans="1:4">
      <c r="B13" s="138" t="e">
        <f ca="1">(IF(Ответы_учащихся!C35="",NA(),Ответы_учащихся!$AV$24))</f>
        <v>#DIV/0!</v>
      </c>
      <c r="C13" s="138" t="e">
        <f ca="1">IF(Ответы_учащихся!AV35="",NA(),Ответы_учащихся!AV35)</f>
        <v>#N/A</v>
      </c>
      <c r="D13">
        <f>IF(Ответы_учащихся!D35="УЧЕНИК НЕ ВЫПОЛНЯЛ РАБОТУ",NA(),Ответы_учащихся!C35)</f>
        <v>11</v>
      </c>
    </row>
    <row r="14" spans="1:4">
      <c r="B14" s="138" t="e">
        <f ca="1">(IF(Ответы_учащихся!C36="",NA(),Ответы_учащихся!$AV$24))</f>
        <v>#DIV/0!</v>
      </c>
      <c r="C14" s="138" t="e">
        <f ca="1">IF(Ответы_учащихся!AV36="",NA(),Ответы_учащихся!AV36)</f>
        <v>#N/A</v>
      </c>
      <c r="D14">
        <f>IF(Ответы_учащихся!D36="УЧЕНИК НЕ ВЫПОЛНЯЛ РАБОТУ",NA(),Ответы_учащихся!C36)</f>
        <v>12</v>
      </c>
    </row>
    <row r="15" spans="1:4">
      <c r="B15" s="138" t="e">
        <f ca="1">(IF(Ответы_учащихся!C37="",NA(),Ответы_учащихся!$AV$24))</f>
        <v>#DIV/0!</v>
      </c>
      <c r="C15" s="138" t="e">
        <f ca="1">IF(Ответы_учащихся!AV37="",NA(),Ответы_учащихся!AV37)</f>
        <v>#N/A</v>
      </c>
      <c r="D15">
        <f>IF(Ответы_учащихся!D37="УЧЕНИК НЕ ВЫПОЛНЯЛ РАБОТУ",NA(),Ответы_учащихся!C37)</f>
        <v>13</v>
      </c>
    </row>
    <row r="16" spans="1:4">
      <c r="B16" s="138" t="e">
        <f ca="1">(IF(Ответы_учащихся!C38="",NA(),Ответы_учащихся!$AV$24))</f>
        <v>#DIV/0!</v>
      </c>
      <c r="C16" s="138" t="e">
        <f ca="1">IF(Ответы_учащихся!AV38="",NA(),Ответы_учащихся!AV38)</f>
        <v>#N/A</v>
      </c>
      <c r="D16">
        <f>IF(Ответы_учащихся!D38="УЧЕНИК НЕ ВЫПОЛНЯЛ РАБОТУ",NA(),Ответы_учащихся!C38)</f>
        <v>14</v>
      </c>
    </row>
    <row r="17" spans="2:4">
      <c r="B17" s="138" t="e">
        <f ca="1">(IF(Ответы_учащихся!C39="",NA(),Ответы_учащихся!$AV$24))</f>
        <v>#DIV/0!</v>
      </c>
      <c r="C17" s="138" t="e">
        <f ca="1">IF(Ответы_учащихся!AV39="",NA(),Ответы_учащихся!AV39)</f>
        <v>#N/A</v>
      </c>
      <c r="D17">
        <f>IF(Ответы_учащихся!D39="УЧЕНИК НЕ ВЫПОЛНЯЛ РАБОТУ",NA(),Ответы_учащихся!C39)</f>
        <v>15</v>
      </c>
    </row>
    <row r="18" spans="2:4">
      <c r="B18" s="138" t="e">
        <f ca="1">(IF(Ответы_учащихся!C40="",NA(),Ответы_учащихся!$AV$24))</f>
        <v>#DIV/0!</v>
      </c>
      <c r="C18" s="138" t="e">
        <f ca="1">IF(Ответы_учащихся!AV40="",NA(),Ответы_учащихся!AV40)</f>
        <v>#N/A</v>
      </c>
      <c r="D18">
        <f>IF(Ответы_учащихся!D40="УЧЕНИК НЕ ВЫПОЛНЯЛ РАБОТУ",NA(),Ответы_учащихся!C40)</f>
        <v>16</v>
      </c>
    </row>
    <row r="19" spans="2:4">
      <c r="B19" s="138" t="e">
        <f ca="1">(IF(Ответы_учащихся!C41="",NA(),Ответы_учащихся!$AV$24))</f>
        <v>#DIV/0!</v>
      </c>
      <c r="C19" s="138" t="e">
        <f ca="1">IF(Ответы_учащихся!AV41="",NA(),Ответы_учащихся!AV41)</f>
        <v>#N/A</v>
      </c>
      <c r="D19">
        <f>IF(Ответы_учащихся!D41="УЧЕНИК НЕ ВЫПОЛНЯЛ РАБОТУ",NA(),Ответы_учащихся!C41)</f>
        <v>17</v>
      </c>
    </row>
    <row r="20" spans="2:4">
      <c r="B20" s="138" t="e">
        <f ca="1">(IF(Ответы_учащихся!C42="",NA(),Ответы_учащихся!$AV$24))</f>
        <v>#DIV/0!</v>
      </c>
      <c r="C20" s="138" t="e">
        <f ca="1">IF(Ответы_учащихся!AV42="",NA(),Ответы_учащихся!AV42)</f>
        <v>#N/A</v>
      </c>
      <c r="D20">
        <f>IF(Ответы_учащихся!D42="УЧЕНИК НЕ ВЫПОЛНЯЛ РАБОТУ",NA(),Ответы_учащихся!C42)</f>
        <v>18</v>
      </c>
    </row>
    <row r="21" spans="2:4">
      <c r="B21" s="138" t="e">
        <f ca="1">(IF(Ответы_учащихся!C43="",NA(),Ответы_учащихся!$AV$24))</f>
        <v>#DIV/0!</v>
      </c>
      <c r="C21" s="138" t="e">
        <f ca="1">IF(Ответы_учащихся!AV43="",NA(),Ответы_учащихся!AV43)</f>
        <v>#N/A</v>
      </c>
      <c r="D21">
        <f>IF(Ответы_учащихся!D43="УЧЕНИК НЕ ВЫПОЛНЯЛ РАБОТУ",NA(),Ответы_учащихся!C43)</f>
        <v>19</v>
      </c>
    </row>
    <row r="22" spans="2:4">
      <c r="B22" s="138" t="e">
        <f ca="1">(IF(Ответы_учащихся!C44="",NA(),Ответы_учащихся!$AV$24))</f>
        <v>#DIV/0!</v>
      </c>
      <c r="C22" s="138" t="e">
        <f ca="1">IF(Ответы_учащихся!AV44="",NA(),Ответы_учащихся!AV44)</f>
        <v>#N/A</v>
      </c>
      <c r="D22">
        <f>IF(Ответы_учащихся!D44="УЧЕНИК НЕ ВЫПОЛНЯЛ РАБОТУ",NA(),Ответы_учащихся!C44)</f>
        <v>20</v>
      </c>
    </row>
    <row r="23" spans="2:4">
      <c r="B23" s="138" t="e">
        <f ca="1">(IF(Ответы_учащихся!C45="",NA(),Ответы_учащихся!$AV$24))</f>
        <v>#DIV/0!</v>
      </c>
      <c r="C23" s="138" t="e">
        <f ca="1">IF(Ответы_учащихся!AV45="",NA(),Ответы_учащихся!AV45)</f>
        <v>#N/A</v>
      </c>
      <c r="D23">
        <f>IF(Ответы_учащихся!D45="УЧЕНИК НЕ ВЫПОЛНЯЛ РАБОТУ",NA(),Ответы_учащихся!C45)</f>
        <v>21</v>
      </c>
    </row>
    <row r="24" spans="2:4">
      <c r="B24" s="138" t="e">
        <f ca="1">(IF(Ответы_учащихся!C46="",NA(),Ответы_учащихся!$AV$24))</f>
        <v>#DIV/0!</v>
      </c>
      <c r="C24" s="138" t="e">
        <f ca="1">IF(Ответы_учащихся!AV46="",NA(),Ответы_учащихся!AV46)</f>
        <v>#N/A</v>
      </c>
      <c r="D24">
        <f>IF(Ответы_учащихся!D46="УЧЕНИК НЕ ВЫПОЛНЯЛ РАБОТУ",NA(),Ответы_учащихся!C46)</f>
        <v>22</v>
      </c>
    </row>
    <row r="25" spans="2:4">
      <c r="B25" s="138" t="e">
        <f ca="1">(IF(Ответы_учащихся!C47="",NA(),Ответы_учащихся!$AV$24))</f>
        <v>#DIV/0!</v>
      </c>
      <c r="C25" s="138" t="e">
        <f ca="1">IF(Ответы_учащихся!AV47="",NA(),Ответы_учащихся!AV47)</f>
        <v>#N/A</v>
      </c>
      <c r="D25">
        <f>IF(Ответы_учащихся!D47="УЧЕНИК НЕ ВЫПОЛНЯЛ РАБОТУ",NA(),Ответы_учащихся!C47)</f>
        <v>23</v>
      </c>
    </row>
    <row r="26" spans="2:4">
      <c r="B26" s="138" t="e">
        <f ca="1">(IF(Ответы_учащихся!C48="",NA(),Ответы_учащихся!$AV$24))</f>
        <v>#DIV/0!</v>
      </c>
      <c r="C26" s="138" t="e">
        <f ca="1">IF(Ответы_учащихся!AV48="",NA(),Ответы_учащихся!AV48)</f>
        <v>#N/A</v>
      </c>
      <c r="D26">
        <f>IF(Ответы_учащихся!D48="УЧЕНИК НЕ ВЫПОЛНЯЛ РАБОТУ",NA(),Ответы_учащихся!C48)</f>
        <v>24</v>
      </c>
    </row>
    <row r="27" spans="2:4">
      <c r="B27" s="138" t="e">
        <f ca="1">(IF(Ответы_учащихся!C49="",NA(),Ответы_учащихся!$AV$24))</f>
        <v>#DIV/0!</v>
      </c>
      <c r="C27" s="138" t="e">
        <f ca="1">IF(Ответы_учащихся!AV49="",NA(),Ответы_учащихся!AV49)</f>
        <v>#N/A</v>
      </c>
      <c r="D27">
        <f>IF(Ответы_учащихся!D49="УЧЕНИК НЕ ВЫПОЛНЯЛ РАБОТУ",NA(),Ответы_учащихся!C49)</f>
        <v>25</v>
      </c>
    </row>
    <row r="28" spans="2:4">
      <c r="B28" s="138" t="e">
        <f ca="1">(IF(Ответы_учащихся!C50="",NA(),Ответы_учащихся!$AV$24))</f>
        <v>#DIV/0!</v>
      </c>
      <c r="C28" s="138" t="e">
        <f ca="1">IF(Ответы_учащихся!AV50="",NA(),Ответы_учащихся!AV50)</f>
        <v>#N/A</v>
      </c>
      <c r="D28">
        <f>IF(Ответы_учащихся!D50="УЧЕНИК НЕ ВЫПОЛНЯЛ РАБОТУ",NA(),Ответы_учащихся!C50)</f>
        <v>26</v>
      </c>
    </row>
    <row r="29" spans="2:4">
      <c r="B29" s="138" t="e">
        <f ca="1">(IF(Ответы_учащихся!C51="",NA(),Ответы_учащихся!$AV$24))</f>
        <v>#DIV/0!</v>
      </c>
      <c r="C29" s="138" t="e">
        <f ca="1">IF(Ответы_учащихся!AV51="",NA(),Ответы_учащихся!AV51)</f>
        <v>#N/A</v>
      </c>
      <c r="D29">
        <f>IF(Ответы_учащихся!D51="УЧЕНИК НЕ ВЫПОЛНЯЛ РАБОТУ",NA(),Ответы_учащихся!C51)</f>
        <v>27</v>
      </c>
    </row>
    <row r="30" spans="2:4">
      <c r="B30" s="138" t="e">
        <f ca="1">(IF(Ответы_учащихся!C52="",NA(),Ответы_учащихся!$AV$24))</f>
        <v>#DIV/0!</v>
      </c>
      <c r="C30" s="138" t="e">
        <f ca="1">IF(Ответы_учащихся!AV52="",NA(),Ответы_учащихся!AV52)</f>
        <v>#N/A</v>
      </c>
      <c r="D30">
        <f>IF(Ответы_учащихся!D52="УЧЕНИК НЕ ВЫПОЛНЯЛ РАБОТУ",NA(),Ответы_учащихся!C52)</f>
        <v>28</v>
      </c>
    </row>
    <row r="31" spans="2:4">
      <c r="B31" s="138" t="e">
        <f ca="1">(IF(Ответы_учащихся!C53="",NA(),Ответы_учащихся!$AV$24))</f>
        <v>#DIV/0!</v>
      </c>
      <c r="C31" s="138" t="e">
        <f ca="1">IF(Ответы_учащихся!AV53="",NA(),Ответы_учащихся!AV53)</f>
        <v>#N/A</v>
      </c>
      <c r="D31">
        <f>IF(Ответы_учащихся!D53="УЧЕНИК НЕ ВЫПОЛНЯЛ РАБОТУ",NA(),Ответы_учащихся!C53)</f>
        <v>29</v>
      </c>
    </row>
    <row r="32" spans="2:4">
      <c r="B32" s="138" t="e">
        <f ca="1">(IF(Ответы_учащихся!C54="",NA(),Ответы_учащихся!$AV$24))</f>
        <v>#DIV/0!</v>
      </c>
      <c r="C32" s="138" t="e">
        <f ca="1">IF(Ответы_учащихся!AV54="",NA(),Ответы_учащихся!AV54)</f>
        <v>#N/A</v>
      </c>
      <c r="D32">
        <f>IF(Ответы_учащихся!D54="УЧЕНИК НЕ ВЫПОЛНЯЛ РАБОТУ",NA(),Ответы_учащихся!C54)</f>
        <v>30</v>
      </c>
    </row>
    <row r="33" spans="2:4">
      <c r="B33" s="138" t="e">
        <f>(IF(Ответы_учащихся!C55="",NA(),Ответы_учащихся!$AV$24))</f>
        <v>#N/A</v>
      </c>
      <c r="C33" s="138" t="e">
        <f ca="1">IF(Ответы_учащихся!AV55="",NA(),Ответы_учащихся!AV55)</f>
        <v>#N/A</v>
      </c>
      <c r="D33" t="str">
        <f>IF(Ответы_учащихся!D55="УЧЕНИК НЕ ВЫПОЛНЯЛ РАБОТУ",NA(),Ответы_учащихся!C55)</f>
        <v/>
      </c>
    </row>
    <row r="34" spans="2:4">
      <c r="B34" s="138" t="e">
        <f>(IF(Ответы_учащихся!C56="",NA(),Ответы_учащихся!$AV$24))</f>
        <v>#N/A</v>
      </c>
      <c r="C34" s="138" t="e">
        <f ca="1">IF(Ответы_учащихся!AV56="",NA(),Ответы_учащихся!AV56)</f>
        <v>#N/A</v>
      </c>
      <c r="D34" t="str">
        <f>IF(Ответы_учащихся!D56="УЧЕНИК НЕ ВЫПОЛНЯЛ РАБОТУ",NA(),Ответы_учащихся!C56)</f>
        <v/>
      </c>
    </row>
    <row r="35" spans="2:4">
      <c r="B35" s="138" t="e">
        <f>(IF(Ответы_учащихся!C57="",NA(),Ответы_учащихся!$AV$24))</f>
        <v>#N/A</v>
      </c>
      <c r="C35" s="138" t="e">
        <f ca="1">IF(Ответы_учащихся!AV57="",NA(),Ответы_учащихся!AV57)</f>
        <v>#N/A</v>
      </c>
      <c r="D35" t="str">
        <f>IF(Ответы_учащихся!D57="УЧЕНИК НЕ ВЫПОЛНЯЛ РАБОТУ",NA(),Ответы_учащихся!C57)</f>
        <v/>
      </c>
    </row>
    <row r="36" spans="2:4">
      <c r="B36" s="138" t="e">
        <f>(IF(Ответы_учащихся!C58="",NA(),Ответы_учащихся!$AV$24))</f>
        <v>#N/A</v>
      </c>
      <c r="C36" s="138" t="e">
        <f ca="1">IF(Ответы_учащихся!AV58="",NA(),Ответы_учащихся!AV58)</f>
        <v>#N/A</v>
      </c>
      <c r="D36" t="str">
        <f>IF(Ответы_учащихся!D58="УЧЕНИК НЕ ВЫПОЛНЯЛ РАБОТУ",NA(),Ответы_учащихся!C58)</f>
        <v/>
      </c>
    </row>
    <row r="37" spans="2:4">
      <c r="B37" s="138" t="e">
        <f>(IF(Ответы_учащихся!C59="",NA(),Ответы_учащихся!$AV$24))</f>
        <v>#N/A</v>
      </c>
      <c r="C37" s="138" t="e">
        <f ca="1">IF(Ответы_учащихся!AV59="",NA(),Ответы_учащихся!AV59)</f>
        <v>#N/A</v>
      </c>
      <c r="D37" t="str">
        <f>IF(Ответы_учащихся!D59="УЧЕНИК НЕ ВЫПОЛНЯЛ РАБОТУ",NA(),Ответы_учащихся!C59)</f>
        <v/>
      </c>
    </row>
    <row r="38" spans="2:4">
      <c r="B38" s="138" t="e">
        <f>(IF(Ответы_учащихся!C60="",NA(),Ответы_учащихся!$AV$24))</f>
        <v>#N/A</v>
      </c>
      <c r="C38" s="138" t="e">
        <f ca="1">IF(Ответы_учащихся!AV60="",NA(),Ответы_учащихся!AV60)</f>
        <v>#N/A</v>
      </c>
      <c r="D38" t="str">
        <f>IF(Ответы_учащихся!D60="УЧЕНИК НЕ ВЫПОЛНЯЛ РАБОТУ",NA(),Ответы_учащихся!C60)</f>
        <v/>
      </c>
    </row>
    <row r="39" spans="2:4">
      <c r="B39" s="138" t="e">
        <f>(IF(Ответы_учащихся!C61="",NA(),Ответы_учащихся!$AV$24))</f>
        <v>#N/A</v>
      </c>
      <c r="C39" s="138" t="e">
        <f ca="1">IF(Ответы_учащихся!AV61="",NA(),Ответы_учащихся!AV61)</f>
        <v>#N/A</v>
      </c>
      <c r="D39" t="str">
        <f>IF(Ответы_учащихся!D61="УЧЕНИК НЕ ВЫПОЛНЯЛ РАБОТУ",NA(),Ответы_учащихся!C61)</f>
        <v/>
      </c>
    </row>
    <row r="40" spans="2:4">
      <c r="B40" s="138" t="e">
        <f>(IF(Ответы_учащихся!C62="",NA(),Ответы_учащихся!$AV$24))</f>
        <v>#N/A</v>
      </c>
      <c r="C40" s="138" t="e">
        <f ca="1">IF(Ответы_учащихся!AV62="",NA(),Ответы_учащихся!AV62)</f>
        <v>#N/A</v>
      </c>
      <c r="D40" t="str">
        <f>IF(Ответы_учащихся!D62="УЧЕНИК НЕ ВЫПОЛНЯЛ РАБОТУ",NA(),Ответы_учащихся!C62)</f>
        <v/>
      </c>
    </row>
    <row r="41" spans="2:4">
      <c r="B41" s="138" t="e">
        <f>(IF(Ответы_учащихся!C63="",NA(),Ответы_учащихся!$AV$24))</f>
        <v>#N/A</v>
      </c>
      <c r="C41" s="138" t="e">
        <f ca="1">IF(Ответы_учащихся!AV63="",NA(),Ответы_учащихся!AV63)</f>
        <v>#N/A</v>
      </c>
      <c r="D41" t="str">
        <f>IF(Ответы_учащихся!D63="УЧЕНИК НЕ ВЫПОЛНЯЛ РАБОТУ",NA(),Ответы_учащихся!C63)</f>
        <v/>
      </c>
    </row>
    <row r="42" spans="2:4">
      <c r="B42" s="138" t="e">
        <f>(IF(Ответы_учащихся!C64="",NA(),Ответы_учащихся!$AV$24))</f>
        <v>#N/A</v>
      </c>
      <c r="C42" s="138" t="e">
        <f ca="1">IF(Ответы_учащихся!AV64="",NA(),Ответы_учащихся!AV64)</f>
        <v>#N/A</v>
      </c>
      <c r="D42" t="str">
        <f>IF(Ответы_учащихся!D64="УЧЕНИК НЕ ВЫПОЛНЯЛ РАБОТУ",NA(),Ответы_учащихся!C64)</f>
        <v/>
      </c>
    </row>
    <row r="43" spans="2:4">
      <c r="B43" s="138"/>
      <c r="C43" s="138"/>
    </row>
  </sheetData>
  <sheetProtection password="C621" sheet="1" objects="1" scenarios="1"/>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I42"/>
  <sheetViews>
    <sheetView workbookViewId="0">
      <selection activeCell="A2" sqref="A2"/>
    </sheetView>
  </sheetViews>
  <sheetFormatPr defaultRowHeight="12.75"/>
  <sheetData>
    <row r="1" spans="1:9">
      <c r="A1">
        <f>Ответы_учащихся!A23</f>
        <v>30</v>
      </c>
      <c r="B1" s="465" t="s">
        <v>1083</v>
      </c>
    </row>
    <row r="2" spans="1:9" ht="25.5">
      <c r="A2" s="108" t="s">
        <v>55</v>
      </c>
      <c r="B2" t="s">
        <v>1017</v>
      </c>
      <c r="D2" t="s">
        <v>1018</v>
      </c>
      <c r="F2" t="s">
        <v>1019</v>
      </c>
    </row>
    <row r="3" spans="1:9">
      <c r="A3">
        <f>IF(Ответы_учащихся!D25&lt;&gt;"УЧЕНИК НЕ ВЫПОЛНЯЛ РАБОТУ",Ответы_учащихся!C25,"")</f>
        <v>1</v>
      </c>
      <c r="B3" s="140" t="str">
        <f ca="1">Ответы_учащихся!AZ25</f>
        <v/>
      </c>
      <c r="C3" s="466" t="str">
        <f ca="1">IFERROR(100%-B3,"")</f>
        <v/>
      </c>
      <c r="D3" s="140" t="str">
        <f ca="1">Ответы_учащихся!BB25</f>
        <v/>
      </c>
      <c r="E3" s="466" t="str">
        <f ca="1">IFERROR(100%-D3,"")</f>
        <v/>
      </c>
      <c r="F3" s="140" t="str">
        <f ca="1">Ответы_учащихся!BD25</f>
        <v/>
      </c>
      <c r="G3" s="466" t="str">
        <f ca="1">IFERROR(100%-F3,"")</f>
        <v/>
      </c>
      <c r="H3" s="466">
        <v>0.33300000000000002</v>
      </c>
      <c r="I3" s="466">
        <v>0.66900000000000004</v>
      </c>
    </row>
    <row r="4" spans="1:9">
      <c r="A4">
        <f>IF(Ответы_учащихся!D26&lt;&gt;"УЧЕНИК НЕ ВЫПОЛНЯЛ РАБОТУ",Ответы_учащихся!C26,"")</f>
        <v>2</v>
      </c>
      <c r="B4" s="140" t="str">
        <f ca="1">Ответы_учащихся!AZ26</f>
        <v/>
      </c>
      <c r="C4" s="466" t="str">
        <f t="shared" ref="C4:C42" ca="1" si="0">IFERROR(100%-B4,"")</f>
        <v/>
      </c>
      <c r="D4" s="140" t="str">
        <f ca="1">Ответы_учащихся!BB26</f>
        <v/>
      </c>
      <c r="E4" s="466" t="str">
        <f t="shared" ref="E4:E42" ca="1" si="1">IFERROR(100%-D4,"")</f>
        <v/>
      </c>
      <c r="F4" s="140" t="str">
        <f ca="1">Ответы_учащихся!BD26</f>
        <v/>
      </c>
      <c r="G4" s="466" t="str">
        <f t="shared" ref="G4:G42" ca="1" si="2">IFERROR(100%-F4,"")</f>
        <v/>
      </c>
      <c r="H4" s="466">
        <v>0.33300000000000002</v>
      </c>
      <c r="I4" s="466">
        <v>0.66900000000000004</v>
      </c>
    </row>
    <row r="5" spans="1:9">
      <c r="A5">
        <f>IF(Ответы_учащихся!D27&lt;&gt;"УЧЕНИК НЕ ВЫПОЛНЯЛ РАБОТУ",Ответы_учащихся!C27,"")</f>
        <v>3</v>
      </c>
      <c r="B5" s="140" t="str">
        <f ca="1">Ответы_учащихся!AZ27</f>
        <v/>
      </c>
      <c r="C5" s="466" t="str">
        <f t="shared" ca="1" si="0"/>
        <v/>
      </c>
      <c r="D5" s="140" t="str">
        <f ca="1">Ответы_учащихся!BB27</f>
        <v/>
      </c>
      <c r="E5" s="466" t="str">
        <f t="shared" ca="1" si="1"/>
        <v/>
      </c>
      <c r="F5" s="140" t="str">
        <f ca="1">Ответы_учащихся!BD27</f>
        <v/>
      </c>
      <c r="G5" s="466" t="str">
        <f t="shared" ca="1" si="2"/>
        <v/>
      </c>
      <c r="H5" s="466">
        <v>0.33300000000000002</v>
      </c>
      <c r="I5" s="466">
        <v>0.66900000000000004</v>
      </c>
    </row>
    <row r="6" spans="1:9">
      <c r="A6">
        <f>IF(Ответы_учащихся!D28&lt;&gt;"УЧЕНИК НЕ ВЫПОЛНЯЛ РАБОТУ",Ответы_учащихся!C28,"")</f>
        <v>4</v>
      </c>
      <c r="B6" s="140" t="str">
        <f ca="1">Ответы_учащихся!AZ28</f>
        <v/>
      </c>
      <c r="C6" s="466" t="str">
        <f t="shared" ca="1" si="0"/>
        <v/>
      </c>
      <c r="D6" s="140" t="str">
        <f ca="1">Ответы_учащихся!BB28</f>
        <v/>
      </c>
      <c r="E6" s="466" t="str">
        <f t="shared" ca="1" si="1"/>
        <v/>
      </c>
      <c r="F6" s="140" t="str">
        <f ca="1">Ответы_учащихся!BD28</f>
        <v/>
      </c>
      <c r="G6" s="466" t="str">
        <f t="shared" ca="1" si="2"/>
        <v/>
      </c>
      <c r="H6" s="466">
        <v>0.33300000000000002</v>
      </c>
      <c r="I6" s="466">
        <v>0.66900000000000004</v>
      </c>
    </row>
    <row r="7" spans="1:9">
      <c r="A7">
        <f>IF(Ответы_учащихся!D29&lt;&gt;"УЧЕНИК НЕ ВЫПОЛНЯЛ РАБОТУ",Ответы_учащихся!C29,"")</f>
        <v>5</v>
      </c>
      <c r="B7" s="140" t="str">
        <f ca="1">Ответы_учащихся!AZ29</f>
        <v/>
      </c>
      <c r="C7" s="466" t="str">
        <f t="shared" ca="1" si="0"/>
        <v/>
      </c>
      <c r="D7" s="140" t="str">
        <f ca="1">Ответы_учащихся!BB29</f>
        <v/>
      </c>
      <c r="E7" s="466" t="str">
        <f t="shared" ca="1" si="1"/>
        <v/>
      </c>
      <c r="F7" s="140" t="str">
        <f ca="1">Ответы_учащихся!BD29</f>
        <v/>
      </c>
      <c r="G7" s="466" t="str">
        <f t="shared" ca="1" si="2"/>
        <v/>
      </c>
      <c r="H7" s="466">
        <v>0.33300000000000002</v>
      </c>
      <c r="I7" s="466">
        <v>0.66900000000000004</v>
      </c>
    </row>
    <row r="8" spans="1:9">
      <c r="A8">
        <f>IF(Ответы_учащихся!D30&lt;&gt;"УЧЕНИК НЕ ВЫПОЛНЯЛ РАБОТУ",Ответы_учащихся!C30,"")</f>
        <v>6</v>
      </c>
      <c r="B8" s="140" t="str">
        <f ca="1">Ответы_учащихся!AZ30</f>
        <v/>
      </c>
      <c r="C8" s="466" t="str">
        <f t="shared" ca="1" si="0"/>
        <v/>
      </c>
      <c r="D8" s="140" t="str">
        <f ca="1">Ответы_учащихся!BB30</f>
        <v/>
      </c>
      <c r="E8" s="466" t="str">
        <f t="shared" ca="1" si="1"/>
        <v/>
      </c>
      <c r="F8" s="140" t="str">
        <f ca="1">Ответы_учащихся!BD30</f>
        <v/>
      </c>
      <c r="G8" s="466" t="str">
        <f t="shared" ca="1" si="2"/>
        <v/>
      </c>
      <c r="H8" s="466">
        <v>0.33300000000000002</v>
      </c>
      <c r="I8" s="466">
        <v>0.66900000000000004</v>
      </c>
    </row>
    <row r="9" spans="1:9">
      <c r="A9">
        <f>IF(Ответы_учащихся!D31&lt;&gt;"УЧЕНИК НЕ ВЫПОЛНЯЛ РАБОТУ",Ответы_учащихся!C31,"")</f>
        <v>7</v>
      </c>
      <c r="B9" s="140" t="str">
        <f ca="1">Ответы_учащихся!AZ31</f>
        <v/>
      </c>
      <c r="C9" s="466" t="str">
        <f t="shared" ca="1" si="0"/>
        <v/>
      </c>
      <c r="D9" s="140" t="str">
        <f ca="1">Ответы_учащихся!BB31</f>
        <v/>
      </c>
      <c r="E9" s="466" t="str">
        <f t="shared" ca="1" si="1"/>
        <v/>
      </c>
      <c r="F9" s="140" t="str">
        <f ca="1">Ответы_учащихся!BD31</f>
        <v/>
      </c>
      <c r="G9" s="466" t="str">
        <f t="shared" ca="1" si="2"/>
        <v/>
      </c>
      <c r="H9" s="466">
        <v>0.33300000000000002</v>
      </c>
      <c r="I9" s="466">
        <v>0.66900000000000004</v>
      </c>
    </row>
    <row r="10" spans="1:9">
      <c r="A10">
        <f>IF(Ответы_учащихся!D32&lt;&gt;"УЧЕНИК НЕ ВЫПОЛНЯЛ РАБОТУ",Ответы_учащихся!C32,"")</f>
        <v>8</v>
      </c>
      <c r="B10" s="140" t="str">
        <f ca="1">Ответы_учащихся!AZ32</f>
        <v/>
      </c>
      <c r="C10" s="466" t="str">
        <f t="shared" ca="1" si="0"/>
        <v/>
      </c>
      <c r="D10" s="140" t="str">
        <f ca="1">Ответы_учащихся!BB32</f>
        <v/>
      </c>
      <c r="E10" s="466" t="str">
        <f t="shared" ca="1" si="1"/>
        <v/>
      </c>
      <c r="F10" s="140" t="str">
        <f ca="1">Ответы_учащихся!BD32</f>
        <v/>
      </c>
      <c r="G10" s="466" t="str">
        <f t="shared" ca="1" si="2"/>
        <v/>
      </c>
      <c r="H10" s="466">
        <v>0.33300000000000002</v>
      </c>
      <c r="I10" s="466">
        <v>0.66900000000000004</v>
      </c>
    </row>
    <row r="11" spans="1:9">
      <c r="A11">
        <f>IF(Ответы_учащихся!D33&lt;&gt;"УЧЕНИК НЕ ВЫПОЛНЯЛ РАБОТУ",Ответы_учащихся!C33,"")</f>
        <v>9</v>
      </c>
      <c r="B11" s="140" t="str">
        <f ca="1">Ответы_учащихся!AZ33</f>
        <v/>
      </c>
      <c r="C11" s="466" t="str">
        <f t="shared" ca="1" si="0"/>
        <v/>
      </c>
      <c r="D11" s="140" t="str">
        <f ca="1">Ответы_учащихся!BB33</f>
        <v/>
      </c>
      <c r="E11" s="466" t="str">
        <f t="shared" ca="1" si="1"/>
        <v/>
      </c>
      <c r="F11" s="140" t="str">
        <f ca="1">Ответы_учащихся!BD33</f>
        <v/>
      </c>
      <c r="G11" s="466" t="str">
        <f t="shared" ca="1" si="2"/>
        <v/>
      </c>
      <c r="H11" s="466">
        <v>0.33300000000000002</v>
      </c>
      <c r="I11" s="466">
        <v>0.66900000000000004</v>
      </c>
    </row>
    <row r="12" spans="1:9">
      <c r="A12">
        <f>IF(Ответы_учащихся!D34&lt;&gt;"УЧЕНИК НЕ ВЫПОЛНЯЛ РАБОТУ",Ответы_учащихся!C34,"")</f>
        <v>10</v>
      </c>
      <c r="B12" s="140" t="str">
        <f ca="1">Ответы_учащихся!AZ34</f>
        <v/>
      </c>
      <c r="C12" s="466" t="str">
        <f t="shared" ca="1" si="0"/>
        <v/>
      </c>
      <c r="D12" s="140" t="str">
        <f ca="1">Ответы_учащихся!BB34</f>
        <v/>
      </c>
      <c r="E12" s="466" t="str">
        <f t="shared" ca="1" si="1"/>
        <v/>
      </c>
      <c r="F12" s="140" t="str">
        <f ca="1">Ответы_учащихся!BD34</f>
        <v/>
      </c>
      <c r="G12" s="466" t="str">
        <f t="shared" ca="1" si="2"/>
        <v/>
      </c>
      <c r="H12" s="466">
        <v>0.33300000000000002</v>
      </c>
      <c r="I12" s="466">
        <v>0.66900000000000004</v>
      </c>
    </row>
    <row r="13" spans="1:9">
      <c r="A13">
        <f>IF(Ответы_учащихся!D35&lt;&gt;"УЧЕНИК НЕ ВЫПОЛНЯЛ РАБОТУ",Ответы_учащихся!C35,"")</f>
        <v>11</v>
      </c>
      <c r="B13" s="140" t="str">
        <f ca="1">Ответы_учащихся!AZ35</f>
        <v/>
      </c>
      <c r="C13" s="466" t="str">
        <f t="shared" ca="1" si="0"/>
        <v/>
      </c>
      <c r="D13" s="140" t="str">
        <f ca="1">Ответы_учащихся!BB35</f>
        <v/>
      </c>
      <c r="E13" s="466" t="str">
        <f t="shared" ca="1" si="1"/>
        <v/>
      </c>
      <c r="F13" s="140" t="str">
        <f ca="1">Ответы_учащихся!BD35</f>
        <v/>
      </c>
      <c r="G13" s="466" t="str">
        <f t="shared" ca="1" si="2"/>
        <v/>
      </c>
      <c r="H13" s="466">
        <v>0.33300000000000002</v>
      </c>
      <c r="I13" s="466">
        <v>0.66900000000000004</v>
      </c>
    </row>
    <row r="14" spans="1:9">
      <c r="A14">
        <f>IF(Ответы_учащихся!D36&lt;&gt;"УЧЕНИК НЕ ВЫПОЛНЯЛ РАБОТУ",Ответы_учащихся!C36,"")</f>
        <v>12</v>
      </c>
      <c r="B14" s="140" t="str">
        <f ca="1">Ответы_учащихся!AZ36</f>
        <v/>
      </c>
      <c r="C14" s="466" t="str">
        <f t="shared" ca="1" si="0"/>
        <v/>
      </c>
      <c r="D14" s="140" t="str">
        <f ca="1">Ответы_учащихся!BB36</f>
        <v/>
      </c>
      <c r="E14" s="466" t="str">
        <f t="shared" ca="1" si="1"/>
        <v/>
      </c>
      <c r="F14" s="140" t="str">
        <f ca="1">Ответы_учащихся!BD36</f>
        <v/>
      </c>
      <c r="G14" s="466" t="str">
        <f t="shared" ca="1" si="2"/>
        <v/>
      </c>
      <c r="H14" s="466">
        <v>0.33300000000000002</v>
      </c>
      <c r="I14" s="466">
        <v>0.66900000000000004</v>
      </c>
    </row>
    <row r="15" spans="1:9">
      <c r="A15">
        <f>IF(Ответы_учащихся!D37&lt;&gt;"УЧЕНИК НЕ ВЫПОЛНЯЛ РАБОТУ",Ответы_учащихся!C37,"")</f>
        <v>13</v>
      </c>
      <c r="B15" s="140" t="str">
        <f ca="1">Ответы_учащихся!AZ37</f>
        <v/>
      </c>
      <c r="C15" s="466" t="str">
        <f t="shared" ca="1" si="0"/>
        <v/>
      </c>
      <c r="D15" s="140" t="str">
        <f ca="1">Ответы_учащихся!BB37</f>
        <v/>
      </c>
      <c r="E15" s="466" t="str">
        <f t="shared" ca="1" si="1"/>
        <v/>
      </c>
      <c r="F15" s="140" t="str">
        <f ca="1">Ответы_учащихся!BD37</f>
        <v/>
      </c>
      <c r="G15" s="466" t="str">
        <f t="shared" ca="1" si="2"/>
        <v/>
      </c>
      <c r="H15" s="466">
        <v>0.33300000000000002</v>
      </c>
      <c r="I15" s="466">
        <v>0.66900000000000004</v>
      </c>
    </row>
    <row r="16" spans="1:9">
      <c r="A16">
        <f>IF(Ответы_учащихся!D38&lt;&gt;"УЧЕНИК НЕ ВЫПОЛНЯЛ РАБОТУ",Ответы_учащихся!C38,"")</f>
        <v>14</v>
      </c>
      <c r="B16" s="140" t="str">
        <f ca="1">Ответы_учащихся!AZ38</f>
        <v/>
      </c>
      <c r="C16" s="466" t="str">
        <f t="shared" ca="1" si="0"/>
        <v/>
      </c>
      <c r="D16" s="140" t="str">
        <f ca="1">Ответы_учащихся!BB38</f>
        <v/>
      </c>
      <c r="E16" s="466" t="str">
        <f t="shared" ca="1" si="1"/>
        <v/>
      </c>
      <c r="F16" s="140" t="str">
        <f ca="1">Ответы_учащихся!BD38</f>
        <v/>
      </c>
      <c r="G16" s="466" t="str">
        <f t="shared" ca="1" si="2"/>
        <v/>
      </c>
      <c r="H16" s="466">
        <v>0.33300000000000002</v>
      </c>
      <c r="I16" s="466">
        <v>0.66900000000000004</v>
      </c>
    </row>
    <row r="17" spans="1:9">
      <c r="A17">
        <f>IF(Ответы_учащихся!D39&lt;&gt;"УЧЕНИК НЕ ВЫПОЛНЯЛ РАБОТУ",Ответы_учащихся!C39,"")</f>
        <v>15</v>
      </c>
      <c r="B17" s="140" t="str">
        <f ca="1">Ответы_учащихся!AZ39</f>
        <v/>
      </c>
      <c r="C17" s="466" t="str">
        <f t="shared" ca="1" si="0"/>
        <v/>
      </c>
      <c r="D17" s="140" t="str">
        <f ca="1">Ответы_учащихся!BB39</f>
        <v/>
      </c>
      <c r="E17" s="466" t="str">
        <f t="shared" ca="1" si="1"/>
        <v/>
      </c>
      <c r="F17" s="140" t="str">
        <f ca="1">Ответы_учащихся!BD39</f>
        <v/>
      </c>
      <c r="G17" s="466" t="str">
        <f t="shared" ca="1" si="2"/>
        <v/>
      </c>
      <c r="H17" s="466">
        <v>0.33300000000000002</v>
      </c>
      <c r="I17" s="466">
        <v>0.66900000000000004</v>
      </c>
    </row>
    <row r="18" spans="1:9">
      <c r="A18">
        <f>IF(Ответы_учащихся!D40&lt;&gt;"УЧЕНИК НЕ ВЫПОЛНЯЛ РАБОТУ",Ответы_учащихся!C40,"")</f>
        <v>16</v>
      </c>
      <c r="B18" s="140" t="str">
        <f ca="1">Ответы_учащихся!AZ40</f>
        <v/>
      </c>
      <c r="C18" s="466" t="str">
        <f t="shared" ca="1" si="0"/>
        <v/>
      </c>
      <c r="D18" s="140" t="str">
        <f ca="1">Ответы_учащихся!BB40</f>
        <v/>
      </c>
      <c r="E18" s="466" t="str">
        <f t="shared" ca="1" si="1"/>
        <v/>
      </c>
      <c r="F18" s="140" t="str">
        <f ca="1">Ответы_учащихся!BD40</f>
        <v/>
      </c>
      <c r="G18" s="466" t="str">
        <f t="shared" ca="1" si="2"/>
        <v/>
      </c>
      <c r="H18" s="466">
        <v>0.33300000000000002</v>
      </c>
      <c r="I18" s="466">
        <v>0.66900000000000004</v>
      </c>
    </row>
    <row r="19" spans="1:9">
      <c r="A19">
        <f>IF(Ответы_учащихся!D41&lt;&gt;"УЧЕНИК НЕ ВЫПОЛНЯЛ РАБОТУ",Ответы_учащихся!C41,"")</f>
        <v>17</v>
      </c>
      <c r="B19" s="140" t="str">
        <f ca="1">Ответы_учащихся!AZ41</f>
        <v/>
      </c>
      <c r="C19" s="466" t="str">
        <f t="shared" ca="1" si="0"/>
        <v/>
      </c>
      <c r="D19" s="140" t="str">
        <f ca="1">Ответы_учащихся!BB41</f>
        <v/>
      </c>
      <c r="E19" s="466" t="str">
        <f t="shared" ca="1" si="1"/>
        <v/>
      </c>
      <c r="F19" s="140" t="str">
        <f ca="1">Ответы_учащихся!BD41</f>
        <v/>
      </c>
      <c r="G19" s="466" t="str">
        <f t="shared" ca="1" si="2"/>
        <v/>
      </c>
      <c r="H19" s="466">
        <v>0.33300000000000002</v>
      </c>
      <c r="I19" s="466">
        <v>0.66900000000000004</v>
      </c>
    </row>
    <row r="20" spans="1:9">
      <c r="A20">
        <f>IF(Ответы_учащихся!D42&lt;&gt;"УЧЕНИК НЕ ВЫПОЛНЯЛ РАБОТУ",Ответы_учащихся!C42,"")</f>
        <v>18</v>
      </c>
      <c r="B20" s="140" t="str">
        <f ca="1">Ответы_учащихся!AZ42</f>
        <v/>
      </c>
      <c r="C20" s="466" t="str">
        <f t="shared" ca="1" si="0"/>
        <v/>
      </c>
      <c r="D20" s="140" t="str">
        <f ca="1">Ответы_учащихся!BB42</f>
        <v/>
      </c>
      <c r="E20" s="466" t="str">
        <f t="shared" ca="1" si="1"/>
        <v/>
      </c>
      <c r="F20" s="140" t="str">
        <f ca="1">Ответы_учащихся!BD42</f>
        <v/>
      </c>
      <c r="G20" s="466" t="str">
        <f t="shared" ca="1" si="2"/>
        <v/>
      </c>
      <c r="H20" s="466">
        <v>0.33300000000000002</v>
      </c>
      <c r="I20" s="466">
        <v>0.66900000000000004</v>
      </c>
    </row>
    <row r="21" spans="1:9">
      <c r="A21">
        <f>IF(Ответы_учащихся!D43&lt;&gt;"УЧЕНИК НЕ ВЫПОЛНЯЛ РАБОТУ",Ответы_учащихся!C43,"")</f>
        <v>19</v>
      </c>
      <c r="B21" s="140" t="str">
        <f ca="1">Ответы_учащихся!AZ43</f>
        <v/>
      </c>
      <c r="C21" s="466" t="str">
        <f t="shared" ca="1" si="0"/>
        <v/>
      </c>
      <c r="D21" s="140" t="str">
        <f ca="1">Ответы_учащихся!BB43</f>
        <v/>
      </c>
      <c r="E21" s="466" t="str">
        <f t="shared" ca="1" si="1"/>
        <v/>
      </c>
      <c r="F21" s="140" t="str">
        <f ca="1">Ответы_учащихся!BD43</f>
        <v/>
      </c>
      <c r="G21" s="466" t="str">
        <f t="shared" ca="1" si="2"/>
        <v/>
      </c>
      <c r="H21" s="466">
        <v>0.33300000000000002</v>
      </c>
      <c r="I21" s="466">
        <v>0.66900000000000004</v>
      </c>
    </row>
    <row r="22" spans="1:9">
      <c r="A22">
        <f>IF(Ответы_учащихся!D44&lt;&gt;"УЧЕНИК НЕ ВЫПОЛНЯЛ РАБОТУ",Ответы_учащихся!C44,"")</f>
        <v>20</v>
      </c>
      <c r="B22" s="140" t="str">
        <f ca="1">Ответы_учащихся!AZ44</f>
        <v/>
      </c>
      <c r="C22" s="466" t="str">
        <f t="shared" ca="1" si="0"/>
        <v/>
      </c>
      <c r="D22" s="140" t="str">
        <f ca="1">Ответы_учащихся!BB44</f>
        <v/>
      </c>
      <c r="E22" s="466" t="str">
        <f t="shared" ca="1" si="1"/>
        <v/>
      </c>
      <c r="F22" s="140" t="str">
        <f ca="1">Ответы_учащихся!BD44</f>
        <v/>
      </c>
      <c r="G22" s="466" t="str">
        <f t="shared" ca="1" si="2"/>
        <v/>
      </c>
      <c r="H22" s="466">
        <v>0.33300000000000002</v>
      </c>
      <c r="I22" s="466">
        <v>0.66900000000000004</v>
      </c>
    </row>
    <row r="23" spans="1:9">
      <c r="A23">
        <f>IF(Ответы_учащихся!D45&lt;&gt;"УЧЕНИК НЕ ВЫПОЛНЯЛ РАБОТУ",Ответы_учащихся!C45,"")</f>
        <v>21</v>
      </c>
      <c r="B23" s="140" t="str">
        <f ca="1">Ответы_учащихся!AZ45</f>
        <v/>
      </c>
      <c r="C23" s="466" t="str">
        <f t="shared" ca="1" si="0"/>
        <v/>
      </c>
      <c r="D23" s="140" t="str">
        <f ca="1">Ответы_учащихся!BB45</f>
        <v/>
      </c>
      <c r="E23" s="466" t="str">
        <f t="shared" ca="1" si="1"/>
        <v/>
      </c>
      <c r="F23" s="140" t="str">
        <f ca="1">Ответы_учащихся!BD45</f>
        <v/>
      </c>
      <c r="G23" s="466" t="str">
        <f t="shared" ca="1" si="2"/>
        <v/>
      </c>
      <c r="H23" s="466">
        <v>0.33300000000000002</v>
      </c>
      <c r="I23" s="466">
        <v>0.66900000000000004</v>
      </c>
    </row>
    <row r="24" spans="1:9">
      <c r="A24">
        <f>IF(Ответы_учащихся!D46&lt;&gt;"УЧЕНИК НЕ ВЫПОЛНЯЛ РАБОТУ",Ответы_учащихся!C46,"")</f>
        <v>22</v>
      </c>
      <c r="B24" s="140" t="str">
        <f ca="1">Ответы_учащихся!AZ46</f>
        <v/>
      </c>
      <c r="C24" s="466" t="str">
        <f t="shared" ca="1" si="0"/>
        <v/>
      </c>
      <c r="D24" s="140" t="str">
        <f ca="1">Ответы_учащихся!BB46</f>
        <v/>
      </c>
      <c r="E24" s="466" t="str">
        <f t="shared" ca="1" si="1"/>
        <v/>
      </c>
      <c r="F24" s="140" t="str">
        <f ca="1">Ответы_учащихся!BD46</f>
        <v/>
      </c>
      <c r="G24" s="466" t="str">
        <f t="shared" ca="1" si="2"/>
        <v/>
      </c>
      <c r="H24" s="466">
        <v>0.33300000000000002</v>
      </c>
      <c r="I24" s="466">
        <v>0.66900000000000004</v>
      </c>
    </row>
    <row r="25" spans="1:9">
      <c r="A25">
        <f>IF(Ответы_учащихся!D47&lt;&gt;"УЧЕНИК НЕ ВЫПОЛНЯЛ РАБОТУ",Ответы_учащихся!C47,"")</f>
        <v>23</v>
      </c>
      <c r="B25" s="140" t="str">
        <f ca="1">Ответы_учащихся!AZ47</f>
        <v/>
      </c>
      <c r="C25" s="466" t="str">
        <f t="shared" ca="1" si="0"/>
        <v/>
      </c>
      <c r="D25" s="140" t="str">
        <f ca="1">Ответы_учащихся!BB47</f>
        <v/>
      </c>
      <c r="E25" s="466" t="str">
        <f t="shared" ca="1" si="1"/>
        <v/>
      </c>
      <c r="F25" s="140" t="str">
        <f ca="1">Ответы_учащихся!BD47</f>
        <v/>
      </c>
      <c r="G25" s="466" t="str">
        <f t="shared" ca="1" si="2"/>
        <v/>
      </c>
      <c r="H25" s="466">
        <v>0.33300000000000002</v>
      </c>
      <c r="I25" s="466">
        <v>0.66900000000000004</v>
      </c>
    </row>
    <row r="26" spans="1:9">
      <c r="A26">
        <f>IF(Ответы_учащихся!D48&lt;&gt;"УЧЕНИК НЕ ВЫПОЛНЯЛ РАБОТУ",Ответы_учащихся!C48,"")</f>
        <v>24</v>
      </c>
      <c r="B26" s="140" t="str">
        <f ca="1">Ответы_учащихся!AZ48</f>
        <v/>
      </c>
      <c r="C26" s="466" t="str">
        <f t="shared" ca="1" si="0"/>
        <v/>
      </c>
      <c r="D26" s="140" t="str">
        <f ca="1">Ответы_учащихся!BB48</f>
        <v/>
      </c>
      <c r="E26" s="466" t="str">
        <f t="shared" ca="1" si="1"/>
        <v/>
      </c>
      <c r="F26" s="140" t="str">
        <f ca="1">Ответы_учащихся!BD48</f>
        <v/>
      </c>
      <c r="G26" s="466" t="str">
        <f t="shared" ca="1" si="2"/>
        <v/>
      </c>
      <c r="H26" s="466">
        <v>0.33300000000000002</v>
      </c>
      <c r="I26" s="466">
        <v>0.66900000000000004</v>
      </c>
    </row>
    <row r="27" spans="1:9">
      <c r="A27">
        <f>IF(Ответы_учащихся!D49&lt;&gt;"УЧЕНИК НЕ ВЫПОЛНЯЛ РАБОТУ",Ответы_учащихся!C49,"")</f>
        <v>25</v>
      </c>
      <c r="B27" s="140" t="str">
        <f ca="1">Ответы_учащихся!AZ49</f>
        <v/>
      </c>
      <c r="C27" s="466" t="str">
        <f t="shared" ca="1" si="0"/>
        <v/>
      </c>
      <c r="D27" s="140" t="str">
        <f ca="1">Ответы_учащихся!BB49</f>
        <v/>
      </c>
      <c r="E27" s="466" t="str">
        <f t="shared" ca="1" si="1"/>
        <v/>
      </c>
      <c r="F27" s="140" t="str">
        <f ca="1">Ответы_учащихся!BD49</f>
        <v/>
      </c>
      <c r="G27" s="466" t="str">
        <f t="shared" ca="1" si="2"/>
        <v/>
      </c>
      <c r="H27" s="466">
        <v>0.33300000000000002</v>
      </c>
      <c r="I27" s="466">
        <v>0.66900000000000004</v>
      </c>
    </row>
    <row r="28" spans="1:9">
      <c r="A28">
        <f>IF(Ответы_учащихся!D50&lt;&gt;"УЧЕНИК НЕ ВЫПОЛНЯЛ РАБОТУ",Ответы_учащихся!C50,"")</f>
        <v>26</v>
      </c>
      <c r="B28" s="140" t="str">
        <f ca="1">Ответы_учащихся!AZ50</f>
        <v/>
      </c>
      <c r="C28" s="466" t="str">
        <f t="shared" ca="1" si="0"/>
        <v/>
      </c>
      <c r="D28" s="140" t="str">
        <f ca="1">Ответы_учащихся!BB50</f>
        <v/>
      </c>
      <c r="E28" s="466" t="str">
        <f t="shared" ca="1" si="1"/>
        <v/>
      </c>
      <c r="F28" s="140" t="str">
        <f ca="1">Ответы_учащихся!BD50</f>
        <v/>
      </c>
      <c r="G28" s="466" t="str">
        <f t="shared" ca="1" si="2"/>
        <v/>
      </c>
      <c r="H28" s="466">
        <v>0.33300000000000002</v>
      </c>
      <c r="I28" s="466">
        <v>0.66900000000000004</v>
      </c>
    </row>
    <row r="29" spans="1:9">
      <c r="A29">
        <f>IF(Ответы_учащихся!D51&lt;&gt;"УЧЕНИК НЕ ВЫПОЛНЯЛ РАБОТУ",Ответы_учащихся!C51,"")</f>
        <v>27</v>
      </c>
      <c r="B29" s="140" t="str">
        <f ca="1">Ответы_учащихся!AZ51</f>
        <v/>
      </c>
      <c r="C29" s="466" t="str">
        <f t="shared" ca="1" si="0"/>
        <v/>
      </c>
      <c r="D29" s="140" t="str">
        <f ca="1">Ответы_учащихся!BB51</f>
        <v/>
      </c>
      <c r="E29" s="466" t="str">
        <f t="shared" ca="1" si="1"/>
        <v/>
      </c>
      <c r="F29" s="140" t="str">
        <f ca="1">Ответы_учащихся!BD51</f>
        <v/>
      </c>
      <c r="G29" s="466" t="str">
        <f t="shared" ca="1" si="2"/>
        <v/>
      </c>
      <c r="H29" s="466">
        <v>0.33300000000000002</v>
      </c>
      <c r="I29" s="466">
        <v>0.66900000000000004</v>
      </c>
    </row>
    <row r="30" spans="1:9">
      <c r="A30">
        <f>IF(Ответы_учащихся!D52&lt;&gt;"УЧЕНИК НЕ ВЫПОЛНЯЛ РАБОТУ",Ответы_учащихся!C52,"")</f>
        <v>28</v>
      </c>
      <c r="B30" s="140" t="str">
        <f ca="1">Ответы_учащихся!AZ52</f>
        <v/>
      </c>
      <c r="C30" s="466" t="str">
        <f t="shared" ca="1" si="0"/>
        <v/>
      </c>
      <c r="D30" s="140" t="str">
        <f ca="1">Ответы_учащихся!BB52</f>
        <v/>
      </c>
      <c r="E30" s="466" t="str">
        <f t="shared" ca="1" si="1"/>
        <v/>
      </c>
      <c r="F30" s="140" t="str">
        <f ca="1">Ответы_учащихся!BD52</f>
        <v/>
      </c>
      <c r="G30" s="466" t="str">
        <f t="shared" ca="1" si="2"/>
        <v/>
      </c>
      <c r="H30" s="466">
        <v>0.33300000000000002</v>
      </c>
      <c r="I30" s="466">
        <v>0.66900000000000004</v>
      </c>
    </row>
    <row r="31" spans="1:9">
      <c r="A31">
        <f>IF(Ответы_учащихся!D53&lt;&gt;"УЧЕНИК НЕ ВЫПОЛНЯЛ РАБОТУ",Ответы_учащихся!C53,"")</f>
        <v>29</v>
      </c>
      <c r="B31" s="140" t="str">
        <f ca="1">Ответы_учащихся!AZ53</f>
        <v/>
      </c>
      <c r="C31" s="466" t="str">
        <f t="shared" ca="1" si="0"/>
        <v/>
      </c>
      <c r="D31" s="140" t="str">
        <f ca="1">Ответы_учащихся!BB53</f>
        <v/>
      </c>
      <c r="E31" s="466" t="str">
        <f t="shared" ca="1" si="1"/>
        <v/>
      </c>
      <c r="F31" s="140" t="str">
        <f ca="1">Ответы_учащихся!BD53</f>
        <v/>
      </c>
      <c r="G31" s="466" t="str">
        <f t="shared" ca="1" si="2"/>
        <v/>
      </c>
      <c r="H31" s="466">
        <v>0.33300000000000002</v>
      </c>
      <c r="I31" s="466">
        <v>0.66900000000000004</v>
      </c>
    </row>
    <row r="32" spans="1:9">
      <c r="A32">
        <f>IF(Ответы_учащихся!D54&lt;&gt;"УЧЕНИК НЕ ВЫПОЛНЯЛ РАБОТУ",Ответы_учащихся!C54,"")</f>
        <v>30</v>
      </c>
      <c r="B32" s="140" t="str">
        <f ca="1">Ответы_учащихся!AZ54</f>
        <v/>
      </c>
      <c r="C32" s="466" t="str">
        <f t="shared" ca="1" si="0"/>
        <v/>
      </c>
      <c r="D32" s="140" t="str">
        <f ca="1">Ответы_учащихся!BB54</f>
        <v/>
      </c>
      <c r="E32" s="466" t="str">
        <f t="shared" ca="1" si="1"/>
        <v/>
      </c>
      <c r="F32" s="140" t="str">
        <f ca="1">Ответы_учащихся!BD54</f>
        <v/>
      </c>
      <c r="G32" s="466" t="str">
        <f t="shared" ca="1" si="2"/>
        <v/>
      </c>
      <c r="H32" s="466">
        <v>0.33300000000000002</v>
      </c>
      <c r="I32" s="466">
        <v>0.66900000000000004</v>
      </c>
    </row>
    <row r="33" spans="1:9">
      <c r="A33" t="str">
        <f>IF(Ответы_учащихся!D55&lt;&gt;"УЧЕНИК НЕ ВЫПОЛНЯЛ РАБОТУ",Ответы_учащихся!C55,"")</f>
        <v/>
      </c>
      <c r="B33" s="140" t="str">
        <f ca="1">Ответы_учащихся!AZ55</f>
        <v/>
      </c>
      <c r="C33" s="466" t="str">
        <f t="shared" ca="1" si="0"/>
        <v/>
      </c>
      <c r="D33" s="140" t="str">
        <f ca="1">Ответы_учащихся!BB55</f>
        <v/>
      </c>
      <c r="E33" s="466" t="str">
        <f t="shared" ca="1" si="1"/>
        <v/>
      </c>
      <c r="F33" s="140" t="str">
        <f ca="1">Ответы_учащихся!BD55</f>
        <v/>
      </c>
      <c r="G33" s="466" t="str">
        <f t="shared" ca="1" si="2"/>
        <v/>
      </c>
      <c r="H33" s="466">
        <v>0.33300000000000002</v>
      </c>
      <c r="I33" s="466">
        <v>0.66900000000000004</v>
      </c>
    </row>
    <row r="34" spans="1:9">
      <c r="A34" t="str">
        <f>IF(Ответы_учащихся!D56&lt;&gt;"УЧЕНИК НЕ ВЫПОЛНЯЛ РАБОТУ",Ответы_учащихся!C56,"")</f>
        <v/>
      </c>
      <c r="B34" s="140" t="str">
        <f ca="1">Ответы_учащихся!AZ56</f>
        <v/>
      </c>
      <c r="C34" s="466" t="str">
        <f t="shared" ca="1" si="0"/>
        <v/>
      </c>
      <c r="D34" s="140" t="str">
        <f ca="1">Ответы_учащихся!BB56</f>
        <v/>
      </c>
      <c r="E34" s="466" t="str">
        <f t="shared" ca="1" si="1"/>
        <v/>
      </c>
      <c r="F34" s="140" t="str">
        <f ca="1">Ответы_учащихся!BD56</f>
        <v/>
      </c>
      <c r="G34" s="466" t="str">
        <f t="shared" ca="1" si="2"/>
        <v/>
      </c>
      <c r="H34" s="466">
        <v>0.33300000000000002</v>
      </c>
      <c r="I34" s="466">
        <v>0.66900000000000004</v>
      </c>
    </row>
    <row r="35" spans="1:9">
      <c r="A35" t="str">
        <f>IF(Ответы_учащихся!D57&lt;&gt;"УЧЕНИК НЕ ВЫПОЛНЯЛ РАБОТУ",Ответы_учащихся!C57,"")</f>
        <v/>
      </c>
      <c r="B35" s="140" t="str">
        <f ca="1">Ответы_учащихся!AZ57</f>
        <v/>
      </c>
      <c r="C35" s="466" t="str">
        <f t="shared" ca="1" si="0"/>
        <v/>
      </c>
      <c r="D35" s="140" t="str">
        <f ca="1">Ответы_учащихся!BB57</f>
        <v/>
      </c>
      <c r="E35" s="466" t="str">
        <f t="shared" ca="1" si="1"/>
        <v/>
      </c>
      <c r="F35" s="140" t="str">
        <f ca="1">Ответы_учащихся!BD57</f>
        <v/>
      </c>
      <c r="G35" s="466" t="str">
        <f t="shared" ca="1" si="2"/>
        <v/>
      </c>
      <c r="H35" s="466">
        <v>0.33300000000000002</v>
      </c>
      <c r="I35" s="466">
        <v>0.66900000000000004</v>
      </c>
    </row>
    <row r="36" spans="1:9">
      <c r="A36" t="str">
        <f>IF(Ответы_учащихся!D58&lt;&gt;"УЧЕНИК НЕ ВЫПОЛНЯЛ РАБОТУ",Ответы_учащихся!C58,"")</f>
        <v/>
      </c>
      <c r="B36" s="140" t="str">
        <f ca="1">Ответы_учащихся!AZ58</f>
        <v/>
      </c>
      <c r="C36" s="466" t="str">
        <f t="shared" ca="1" si="0"/>
        <v/>
      </c>
      <c r="D36" s="140" t="str">
        <f ca="1">Ответы_учащихся!BB58</f>
        <v/>
      </c>
      <c r="E36" s="466" t="str">
        <f t="shared" ca="1" si="1"/>
        <v/>
      </c>
      <c r="F36" s="140" t="str">
        <f ca="1">Ответы_учащихся!BD58</f>
        <v/>
      </c>
      <c r="G36" s="466" t="str">
        <f t="shared" ca="1" si="2"/>
        <v/>
      </c>
      <c r="H36" s="466">
        <v>0.33300000000000002</v>
      </c>
      <c r="I36" s="466">
        <v>0.66900000000000004</v>
      </c>
    </row>
    <row r="37" spans="1:9">
      <c r="A37" t="str">
        <f>IF(Ответы_учащихся!D59&lt;&gt;"УЧЕНИК НЕ ВЫПОЛНЯЛ РАБОТУ",Ответы_учащихся!C59,"")</f>
        <v/>
      </c>
      <c r="B37" s="140" t="str">
        <f ca="1">Ответы_учащихся!AZ59</f>
        <v/>
      </c>
      <c r="C37" s="466" t="str">
        <f t="shared" ca="1" si="0"/>
        <v/>
      </c>
      <c r="D37" s="140" t="str">
        <f ca="1">Ответы_учащихся!BB59</f>
        <v/>
      </c>
      <c r="E37" s="466" t="str">
        <f t="shared" ca="1" si="1"/>
        <v/>
      </c>
      <c r="F37" s="140" t="str">
        <f ca="1">Ответы_учащихся!BD59</f>
        <v/>
      </c>
      <c r="G37" s="466" t="str">
        <f t="shared" ca="1" si="2"/>
        <v/>
      </c>
      <c r="H37" s="466">
        <v>0.33300000000000002</v>
      </c>
      <c r="I37" s="466">
        <v>0.66900000000000004</v>
      </c>
    </row>
    <row r="38" spans="1:9">
      <c r="A38" t="str">
        <f>IF(Ответы_учащихся!D60&lt;&gt;"УЧЕНИК НЕ ВЫПОЛНЯЛ РАБОТУ",Ответы_учащихся!C60,"")</f>
        <v/>
      </c>
      <c r="B38" s="140" t="str">
        <f ca="1">Ответы_учащихся!AZ60</f>
        <v/>
      </c>
      <c r="C38" s="466" t="str">
        <f t="shared" ca="1" si="0"/>
        <v/>
      </c>
      <c r="D38" s="140" t="str">
        <f ca="1">Ответы_учащихся!BB60</f>
        <v/>
      </c>
      <c r="E38" s="466" t="str">
        <f t="shared" ca="1" si="1"/>
        <v/>
      </c>
      <c r="F38" s="140" t="str">
        <f ca="1">Ответы_учащихся!BD60</f>
        <v/>
      </c>
      <c r="G38" s="466" t="str">
        <f t="shared" ca="1" si="2"/>
        <v/>
      </c>
      <c r="H38" s="466">
        <v>0.33300000000000002</v>
      </c>
      <c r="I38" s="466">
        <v>0.66900000000000004</v>
      </c>
    </row>
    <row r="39" spans="1:9">
      <c r="A39" t="str">
        <f>IF(Ответы_учащихся!D61&lt;&gt;"УЧЕНИК НЕ ВЫПОЛНЯЛ РАБОТУ",Ответы_учащихся!C61,"")</f>
        <v/>
      </c>
      <c r="B39" s="140" t="str">
        <f ca="1">Ответы_учащихся!AZ61</f>
        <v/>
      </c>
      <c r="C39" s="466" t="str">
        <f t="shared" ca="1" si="0"/>
        <v/>
      </c>
      <c r="D39" s="140" t="str">
        <f ca="1">Ответы_учащихся!BB61</f>
        <v/>
      </c>
      <c r="E39" s="466" t="str">
        <f t="shared" ca="1" si="1"/>
        <v/>
      </c>
      <c r="F39" s="140" t="str">
        <f ca="1">Ответы_учащихся!BD61</f>
        <v/>
      </c>
      <c r="G39" s="466" t="str">
        <f t="shared" ca="1" si="2"/>
        <v/>
      </c>
      <c r="H39" s="466">
        <v>0.33300000000000002</v>
      </c>
      <c r="I39" s="466">
        <v>0.66900000000000004</v>
      </c>
    </row>
    <row r="40" spans="1:9">
      <c r="A40" t="str">
        <f>IF(Ответы_учащихся!D62&lt;&gt;"УЧЕНИК НЕ ВЫПОЛНЯЛ РАБОТУ",Ответы_учащихся!C62,"")</f>
        <v/>
      </c>
      <c r="B40" s="140" t="str">
        <f ca="1">Ответы_учащихся!AZ62</f>
        <v/>
      </c>
      <c r="C40" s="466" t="str">
        <f t="shared" ca="1" si="0"/>
        <v/>
      </c>
      <c r="D40" s="140" t="str">
        <f ca="1">Ответы_учащихся!BB62</f>
        <v/>
      </c>
      <c r="E40" s="466" t="str">
        <f t="shared" ca="1" si="1"/>
        <v/>
      </c>
      <c r="F40" s="140" t="str">
        <f ca="1">Ответы_учащихся!BD62</f>
        <v/>
      </c>
      <c r="G40" s="466" t="str">
        <f t="shared" ca="1" si="2"/>
        <v/>
      </c>
      <c r="H40" s="466">
        <v>0.33300000000000002</v>
      </c>
      <c r="I40" s="466">
        <v>0.66900000000000004</v>
      </c>
    </row>
    <row r="41" spans="1:9">
      <c r="A41" t="str">
        <f>IF(Ответы_учащихся!D63&lt;&gt;"УЧЕНИК НЕ ВЫПОЛНЯЛ РАБОТУ",Ответы_учащихся!C63,"")</f>
        <v/>
      </c>
      <c r="B41" s="140" t="str">
        <f ca="1">Ответы_учащихся!AZ63</f>
        <v/>
      </c>
      <c r="C41" s="466" t="str">
        <f t="shared" ca="1" si="0"/>
        <v/>
      </c>
      <c r="D41" s="140" t="str">
        <f ca="1">Ответы_учащихся!BB63</f>
        <v/>
      </c>
      <c r="E41" s="466" t="str">
        <f t="shared" ca="1" si="1"/>
        <v/>
      </c>
      <c r="F41" s="140" t="str">
        <f ca="1">Ответы_учащихся!BD63</f>
        <v/>
      </c>
      <c r="G41" s="466" t="str">
        <f t="shared" ca="1" si="2"/>
        <v/>
      </c>
      <c r="H41" s="466">
        <v>0.33300000000000002</v>
      </c>
      <c r="I41" s="466">
        <v>0.66900000000000004</v>
      </c>
    </row>
    <row r="42" spans="1:9">
      <c r="A42" t="str">
        <f>IF(Ответы_учащихся!D64&lt;&gt;"УЧЕНИК НЕ ВЫПОЛНЯЛ РАБОТУ",Ответы_учащихся!C64,"")</f>
        <v/>
      </c>
      <c r="B42" s="140" t="str">
        <f ca="1">Ответы_учащихся!AZ64</f>
        <v/>
      </c>
      <c r="C42" s="466" t="str">
        <f t="shared" ca="1" si="0"/>
        <v/>
      </c>
      <c r="D42" s="140" t="str">
        <f ca="1">Ответы_учащихся!BB64</f>
        <v/>
      </c>
      <c r="E42" s="466" t="str">
        <f t="shared" ca="1" si="1"/>
        <v/>
      </c>
      <c r="F42" s="140" t="str">
        <f ca="1">Ответы_учащихся!BD64</f>
        <v/>
      </c>
      <c r="G42" s="466" t="str">
        <f t="shared" ca="1" si="2"/>
        <v/>
      </c>
      <c r="H42" s="466">
        <v>0.33300000000000002</v>
      </c>
      <c r="I42" s="466">
        <v>0.66900000000000004</v>
      </c>
    </row>
  </sheetData>
  <sheetProtection password="C621"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Лист15"/>
  <dimension ref="A1:V15"/>
  <sheetViews>
    <sheetView workbookViewId="0">
      <selection activeCell="Q11" sqref="Q11"/>
    </sheetView>
  </sheetViews>
  <sheetFormatPr defaultRowHeight="12.75"/>
  <cols>
    <col min="1" max="1" width="22.42578125" customWidth="1"/>
    <col min="2" max="16" width="7.5703125" customWidth="1"/>
  </cols>
  <sheetData>
    <row r="1" spans="1:22" ht="13.5" thickBot="1"/>
    <row r="2" spans="1:22" ht="15" thickBot="1">
      <c r="B2" s="213">
        <v>1</v>
      </c>
      <c r="C2" s="255">
        <v>2</v>
      </c>
      <c r="D2" s="214">
        <v>3</v>
      </c>
      <c r="E2" s="255">
        <v>4</v>
      </c>
      <c r="F2" s="214">
        <v>5</v>
      </c>
      <c r="G2" s="255">
        <v>6</v>
      </c>
      <c r="H2" s="214">
        <v>7</v>
      </c>
      <c r="I2" s="255">
        <v>8</v>
      </c>
      <c r="J2" s="214">
        <v>9</v>
      </c>
      <c r="K2" s="255">
        <v>10</v>
      </c>
      <c r="L2" s="214">
        <v>11</v>
      </c>
      <c r="M2" s="255">
        <v>12</v>
      </c>
      <c r="N2" s="214">
        <v>13</v>
      </c>
      <c r="O2" s="255">
        <v>14</v>
      </c>
      <c r="P2" s="214">
        <v>15</v>
      </c>
      <c r="Q2" s="420"/>
      <c r="R2" s="421"/>
      <c r="S2" s="420"/>
      <c r="T2" s="421"/>
      <c r="U2" s="420"/>
      <c r="V2" s="421"/>
    </row>
    <row r="3" spans="1:22">
      <c r="A3" s="265">
        <v>4</v>
      </c>
      <c r="B3" s="205"/>
      <c r="C3" s="91"/>
      <c r="D3" s="91"/>
      <c r="E3" s="91"/>
      <c r="F3" s="91"/>
      <c r="G3" s="91"/>
      <c r="H3" s="91"/>
      <c r="I3" s="91"/>
      <c r="J3" s="91"/>
      <c r="K3" s="91"/>
      <c r="L3" s="91"/>
      <c r="M3" s="91"/>
      <c r="N3" s="91"/>
      <c r="O3" s="91"/>
      <c r="P3" s="91"/>
      <c r="Q3" s="258"/>
      <c r="R3" s="258"/>
      <c r="S3" s="258"/>
      <c r="T3" s="258"/>
      <c r="U3" s="258"/>
      <c r="V3" s="258"/>
    </row>
    <row r="4" spans="1:22">
      <c r="A4" s="265">
        <v>3</v>
      </c>
      <c r="B4" s="205"/>
      <c r="C4" s="91"/>
      <c r="D4" s="91"/>
      <c r="E4" s="91"/>
      <c r="F4" s="91"/>
      <c r="G4" s="91"/>
      <c r="H4" s="92"/>
      <c r="I4" s="92"/>
      <c r="J4" s="92"/>
      <c r="K4" s="91"/>
      <c r="L4" s="92"/>
      <c r="M4" s="92"/>
      <c r="N4" s="92"/>
      <c r="O4" s="92"/>
      <c r="P4" s="92"/>
      <c r="Q4" s="258"/>
      <c r="R4" s="258"/>
      <c r="S4" s="258"/>
      <c r="T4" s="258"/>
      <c r="U4" s="258"/>
      <c r="V4" s="258"/>
    </row>
    <row r="5" spans="1:22">
      <c r="A5" s="266">
        <v>2</v>
      </c>
      <c r="B5" s="156">
        <f>Ответы_учащихся!F21</f>
        <v>0</v>
      </c>
      <c r="C5" s="92">
        <f>Ответы_учащихся!G21</f>
        <v>0</v>
      </c>
      <c r="D5" s="92">
        <f>Ответы_учащихся!H21</f>
        <v>0</v>
      </c>
      <c r="E5" s="92">
        <f>Ответы_учащихся!I21</f>
        <v>0</v>
      </c>
      <c r="F5" s="92">
        <f>Ответы_учащихся!J21</f>
        <v>0</v>
      </c>
      <c r="G5" s="92">
        <f>Ответы_учащихся!K21</f>
        <v>0</v>
      </c>
      <c r="H5" s="92">
        <f>Ответы_учащихся!L21</f>
        <v>0</v>
      </c>
      <c r="I5" s="92">
        <f>Ответы_учащихся!M21</f>
        <v>0</v>
      </c>
      <c r="J5" s="92">
        <f ca="1">Ответы_учащихся!N21</f>
        <v>8</v>
      </c>
      <c r="K5" s="92">
        <f ca="1">Ответы_учащихся!O21</f>
        <v>9</v>
      </c>
      <c r="L5" s="92">
        <f>Ответы_учащихся!P21</f>
        <v>0</v>
      </c>
      <c r="M5" s="92">
        <f ca="1">Ответы_учащихся!Q21</f>
        <v>12</v>
      </c>
      <c r="N5" s="92">
        <f ca="1">Ответы_учащихся!R21</f>
        <v>12</v>
      </c>
      <c r="O5" s="92">
        <f>Ответы_учащихся!S21</f>
        <v>0</v>
      </c>
      <c r="P5" s="92">
        <f>Ответы_учащихся!T21</f>
        <v>0</v>
      </c>
      <c r="Q5" s="258"/>
      <c r="R5" s="258"/>
      <c r="S5" s="258"/>
      <c r="T5" s="258"/>
      <c r="U5" s="258"/>
      <c r="V5" s="258"/>
    </row>
    <row r="6" spans="1:22">
      <c r="A6" s="266">
        <v>1</v>
      </c>
      <c r="B6" s="156">
        <f ca="1">Ответы_учащихся!F22</f>
        <v>20</v>
      </c>
      <c r="C6" s="92">
        <f ca="1">Ответы_учащихся!G22</f>
        <v>24</v>
      </c>
      <c r="D6" s="92">
        <f ca="1">Ответы_учащихся!H22</f>
        <v>18</v>
      </c>
      <c r="E6" s="92">
        <f ca="1">Ответы_учащихся!I22</f>
        <v>14</v>
      </c>
      <c r="F6" s="92">
        <f ca="1">Ответы_учащихся!J22</f>
        <v>16</v>
      </c>
      <c r="G6" s="92">
        <f ca="1">Ответы_учащихся!K22</f>
        <v>17</v>
      </c>
      <c r="H6" s="92">
        <f ca="1">Ответы_учащихся!L22</f>
        <v>22</v>
      </c>
      <c r="I6" s="92">
        <f ca="1">Ответы_учащихся!M22</f>
        <v>22</v>
      </c>
      <c r="J6" s="92">
        <f ca="1">Ответы_учащихся!N22</f>
        <v>10</v>
      </c>
      <c r="K6" s="92">
        <f ca="1">Ответы_учащихся!O22</f>
        <v>3</v>
      </c>
      <c r="L6" s="92">
        <f ca="1">Ответы_учащихся!P22</f>
        <v>15</v>
      </c>
      <c r="M6" s="92">
        <f ca="1">Ответы_учащихся!Q22</f>
        <v>14</v>
      </c>
      <c r="N6" s="92">
        <f ca="1">Ответы_учащихся!R22</f>
        <v>7</v>
      </c>
      <c r="O6" s="92">
        <f ca="1">Ответы_учащихся!S22</f>
        <v>10</v>
      </c>
      <c r="P6" s="92">
        <f ca="1">Ответы_учащихся!T22</f>
        <v>19</v>
      </c>
      <c r="Q6" s="258"/>
      <c r="R6" s="258"/>
      <c r="S6" s="258"/>
      <c r="T6" s="258"/>
      <c r="U6" s="258"/>
      <c r="V6" s="258"/>
    </row>
    <row r="7" spans="1:22">
      <c r="A7" s="108" t="s">
        <v>33</v>
      </c>
      <c r="B7" s="138">
        <f ca="1">Ответы_учащихся!F23/Ответы_учащихся!$F$6</f>
        <v>0.23076923076923078</v>
      </c>
      <c r="C7" s="138">
        <f ca="1">Ответы_учащихся!G23/Ответы_учащихся!$F$6</f>
        <v>7.6923076923076927E-2</v>
      </c>
      <c r="D7" s="138">
        <f ca="1">Ответы_учащихся!H23/Ответы_учащихся!$F$6</f>
        <v>0.30769230769230771</v>
      </c>
      <c r="E7" s="138">
        <f ca="1">Ответы_учащихся!I23/Ответы_учащихся!$F$6</f>
        <v>0.46153846153846156</v>
      </c>
      <c r="F7" s="138">
        <f ca="1">Ответы_учащихся!J23/Ответы_учащихся!$F$6</f>
        <v>0.38461538461538464</v>
      </c>
      <c r="G7" s="138">
        <f ca="1">Ответы_учащихся!K23/Ответы_учащихся!$F$6</f>
        <v>0.34615384615384615</v>
      </c>
      <c r="H7" s="138">
        <f ca="1">Ответы_учащихся!L23/Ответы_учащихся!$F$6</f>
        <v>0.11538461538461539</v>
      </c>
      <c r="I7" s="138">
        <f ca="1">Ответы_учащихся!M23/Ответы_учащихся!$F$6</f>
        <v>0.15384615384615385</v>
      </c>
      <c r="J7" s="138">
        <f ca="1">Ответы_учащихся!N23/Ответы_учащихся!$F$6</f>
        <v>0.30769230769230771</v>
      </c>
      <c r="K7" s="138">
        <f ca="1">Ответы_учащихся!O23/Ответы_учащихся!$F$6</f>
        <v>0.5</v>
      </c>
      <c r="L7" s="138">
        <f ca="1">Ответы_учащихся!P23/Ответы_учащихся!$F$6</f>
        <v>0.42307692307692307</v>
      </c>
      <c r="M7" s="138">
        <f ca="1">Ответы_учащихся!Q23/Ответы_учащихся!$F$6</f>
        <v>0</v>
      </c>
      <c r="N7" s="138">
        <f ca="1">Ответы_учащихся!R23/Ответы_учащихся!$F$6</f>
        <v>0.23076923076923078</v>
      </c>
      <c r="O7" s="138">
        <f ca="1">Ответы_учащихся!S23/Ответы_учащихся!$F$6</f>
        <v>0.61538461538461542</v>
      </c>
      <c r="P7" s="138">
        <f ca="1">Ответы_учащихся!T23/Ответы_учащихся!$F$6</f>
        <v>0.26923076923076922</v>
      </c>
      <c r="Q7" t="s">
        <v>99</v>
      </c>
    </row>
    <row r="8" spans="1:22" ht="25.5">
      <c r="A8" s="108" t="s">
        <v>34</v>
      </c>
      <c r="B8" s="138">
        <f ca="1">Ответы_учащихся!F24/Ответы_учащихся!$F$6</f>
        <v>0</v>
      </c>
      <c r="C8" s="138">
        <f ca="1">Ответы_учащихся!G24/Ответы_учащихся!$F$6</f>
        <v>0</v>
      </c>
      <c r="D8" s="138">
        <f ca="1">Ответы_учащихся!H24/Ответы_учащихся!$F$6</f>
        <v>0</v>
      </c>
      <c r="E8" s="138">
        <f ca="1">Ответы_учащихся!I24/Ответы_учащихся!$F$6</f>
        <v>0</v>
      </c>
      <c r="F8" s="138">
        <f ca="1">Ответы_учащихся!J24/Ответы_учащихся!$F$6</f>
        <v>0</v>
      </c>
      <c r="G8" s="138">
        <f ca="1">Ответы_учащихся!K24/Ответы_учащихся!$F$6</f>
        <v>0</v>
      </c>
      <c r="H8" s="138">
        <f ca="1">Ответы_учащихся!L24/Ответы_учащихся!$F$6</f>
        <v>3.8461538461538464E-2</v>
      </c>
      <c r="I8" s="138">
        <f ca="1">Ответы_учащихся!M24/Ответы_учащихся!$F$6</f>
        <v>0</v>
      </c>
      <c r="J8" s="138">
        <f ca="1">Ответы_учащихся!N24/Ответы_учащихся!$F$6</f>
        <v>0</v>
      </c>
      <c r="K8" s="138">
        <f ca="1">Ответы_учащихся!O24/Ответы_учащихся!$F$6</f>
        <v>3.8461538461538464E-2</v>
      </c>
      <c r="L8" s="138">
        <f ca="1">Ответы_учащихся!P24/Ответы_учащихся!$F$6</f>
        <v>0</v>
      </c>
      <c r="M8" s="138">
        <f ca="1">Ответы_учащихся!Q24/Ответы_учащихся!$F$6</f>
        <v>0</v>
      </c>
      <c r="N8" s="138">
        <f ca="1">Ответы_учащихся!R24/Ответы_учащихся!$F$6</f>
        <v>3.8461538461538464E-2</v>
      </c>
      <c r="O8" s="138">
        <f ca="1">Ответы_учащихся!S24/Ответы_учащихся!$F$6</f>
        <v>0</v>
      </c>
      <c r="P8" s="138">
        <f ca="1">Ответы_учащихся!T24/Ответы_учащихся!$F$6</f>
        <v>0</v>
      </c>
    </row>
    <row r="9" spans="1:22">
      <c r="A9" s="108" t="s">
        <v>32</v>
      </c>
      <c r="B9" s="138">
        <f ca="1">B6/Ответы_учащихся!$F$6</f>
        <v>0.76923076923076927</v>
      </c>
      <c r="C9" s="138">
        <f ca="1">C6/Ответы_учащихся!$F$6</f>
        <v>0.92307692307692313</v>
      </c>
      <c r="D9" s="138">
        <f ca="1">D6/Ответы_учащихся!$F$6</f>
        <v>0.69230769230769229</v>
      </c>
      <c r="E9" s="138">
        <f ca="1">E6/Ответы_учащихся!$F$6</f>
        <v>0.53846153846153844</v>
      </c>
      <c r="F9" s="138">
        <f ca="1">F6/Ответы_учащихся!$F$6</f>
        <v>0.61538461538461542</v>
      </c>
      <c r="G9" s="138">
        <f ca="1">G6/Ответы_учащихся!$F$6</f>
        <v>0.65384615384615385</v>
      </c>
      <c r="H9" s="138">
        <f ca="1">H6/Ответы_учащихся!$F$6</f>
        <v>0.84615384615384615</v>
      </c>
      <c r="I9" s="138">
        <f ca="1">I6/Ответы_учащихся!$F$6</f>
        <v>0.84615384615384615</v>
      </c>
      <c r="J9" s="138">
        <f ca="1">J6/Ответы_учащихся!$F$6</f>
        <v>0.38461538461538464</v>
      </c>
      <c r="K9" s="138">
        <f ca="1">K6/Ответы_учащихся!$F$6</f>
        <v>0.11538461538461539</v>
      </c>
      <c r="L9" s="138">
        <f ca="1">L6/Ответы_учащихся!$F$6</f>
        <v>0.57692307692307687</v>
      </c>
      <c r="M9" s="138">
        <f ca="1">M6/Ответы_учащихся!$F$6</f>
        <v>0.53846153846153844</v>
      </c>
      <c r="N9" s="138">
        <f ca="1">N6/Ответы_учащихся!$F$6</f>
        <v>0.26923076923076922</v>
      </c>
      <c r="O9" s="138">
        <f ca="1">O6/Ответы_учащихся!$F$6</f>
        <v>0.38461538461538464</v>
      </c>
      <c r="P9" s="138">
        <f ca="1">P6/Ответы_учащихся!$F$6</f>
        <v>0.73076923076923073</v>
      </c>
      <c r="Q9" t="s">
        <v>1096</v>
      </c>
    </row>
    <row r="10" spans="1:22">
      <c r="B10" s="268"/>
      <c r="C10" s="268"/>
      <c r="D10" s="268"/>
      <c r="E10" s="268"/>
      <c r="F10" s="268"/>
      <c r="G10" s="268"/>
      <c r="H10" s="268"/>
      <c r="I10" s="268"/>
      <c r="J10" s="138">
        <f ca="1">J5/Ответы_учащихся!$F$6</f>
        <v>0.30769230769230771</v>
      </c>
      <c r="K10" s="138">
        <f ca="1">K5/Ответы_учащихся!$F$6</f>
        <v>0.34615384615384615</v>
      </c>
      <c r="L10" s="268"/>
      <c r="M10" s="268">
        <f ca="1">M5/Ответы_учащихся!$F$6</f>
        <v>0.46153846153846156</v>
      </c>
      <c r="N10" s="268">
        <f ca="1">N5/Ответы_учащихся!$F$6</f>
        <v>0.46153846153846156</v>
      </c>
      <c r="O10" s="268"/>
      <c r="P10" s="268"/>
      <c r="Q10" t="s">
        <v>1097</v>
      </c>
    </row>
    <row r="11" spans="1:22">
      <c r="E11" s="138"/>
      <c r="K11" s="138"/>
    </row>
    <row r="12" spans="1:22" ht="12" customHeight="1">
      <c r="B12" s="140"/>
      <c r="C12" s="140"/>
      <c r="D12" s="140"/>
      <c r="E12" s="140"/>
      <c r="F12" s="140"/>
      <c r="G12" s="140"/>
      <c r="H12" s="140"/>
      <c r="I12" s="140"/>
      <c r="J12" s="140"/>
      <c r="K12" s="140"/>
      <c r="L12" s="140"/>
      <c r="M12" s="140"/>
      <c r="N12" s="140"/>
      <c r="O12" s="140"/>
      <c r="P12" s="140"/>
    </row>
    <row r="15" spans="1:22">
      <c r="A15" t="s">
        <v>30</v>
      </c>
      <c r="B15" s="140">
        <f ca="1">SUM(B7:B12)</f>
        <v>1</v>
      </c>
      <c r="C15" s="140">
        <f t="shared" ref="C15:P15" ca="1" si="0">SUM(C7:C12)</f>
        <v>1</v>
      </c>
      <c r="D15" s="140">
        <f t="shared" ca="1" si="0"/>
        <v>1</v>
      </c>
      <c r="E15" s="140">
        <f t="shared" ca="1" si="0"/>
        <v>1</v>
      </c>
      <c r="F15" s="140">
        <f t="shared" ca="1" si="0"/>
        <v>1</v>
      </c>
      <c r="G15" s="140">
        <f t="shared" ca="1" si="0"/>
        <v>1</v>
      </c>
      <c r="H15" s="140">
        <f t="shared" ca="1" si="0"/>
        <v>1</v>
      </c>
      <c r="I15" s="140">
        <f t="shared" ca="1" si="0"/>
        <v>1</v>
      </c>
      <c r="J15" s="140">
        <f ca="1">SUM(J7:J10)</f>
        <v>1</v>
      </c>
      <c r="K15" s="140">
        <f t="shared" ca="1" si="0"/>
        <v>1</v>
      </c>
      <c r="L15" s="140">
        <f t="shared" ca="1" si="0"/>
        <v>1</v>
      </c>
      <c r="M15" s="140">
        <f t="shared" ca="1" si="0"/>
        <v>1</v>
      </c>
      <c r="N15" s="140">
        <f t="shared" ca="1" si="0"/>
        <v>1</v>
      </c>
      <c r="O15" s="140">
        <f t="shared" ca="1" si="0"/>
        <v>1</v>
      </c>
      <c r="P15" s="140">
        <f t="shared" ca="1" si="0"/>
        <v>1</v>
      </c>
    </row>
  </sheetData>
  <sheetProtection password="C621" sheet="1" objects="1" scenarios="1"/>
  <conditionalFormatting sqref="B2:V2">
    <cfRule type="containsErrors" dxfId="2" priority="4">
      <formula>ISERROR(B2)</formula>
    </cfRule>
  </conditionalFormatting>
  <conditionalFormatting sqref="Q5:V6 B3:P6">
    <cfRule type="containsErrors" dxfId="1" priority="3">
      <formula>ISERROR(B3)</formula>
    </cfRule>
  </conditionalFormatting>
  <conditionalFormatting sqref="Q3:V4">
    <cfRule type="containsErrors" dxfId="0" priority="1">
      <formula>ISERROR(Q3)</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Лист2">
    <tabColor rgb="FFFFFF00"/>
    <pageSetUpPr fitToPage="1"/>
  </sheetPr>
  <dimension ref="A1:O95"/>
  <sheetViews>
    <sheetView zoomScaleNormal="100" workbookViewId="0">
      <selection activeCell="B44" sqref="B44"/>
    </sheetView>
  </sheetViews>
  <sheetFormatPr defaultRowHeight="12.75"/>
  <cols>
    <col min="1" max="1" width="31.85546875" style="193"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167"/>
      <c r="B1" s="168"/>
      <c r="C1" s="168"/>
      <c r="D1" s="168"/>
      <c r="E1" s="168"/>
      <c r="F1" s="168"/>
      <c r="G1" s="168"/>
      <c r="H1" s="168"/>
    </row>
    <row r="2" spans="1:8" ht="15.75" customHeight="1" thickBot="1">
      <c r="A2" s="169"/>
      <c r="B2" s="170"/>
      <c r="C2" s="527" t="s">
        <v>16</v>
      </c>
      <c r="D2" s="528"/>
      <c r="E2" s="171" t="str">
        <f>IF(NOT(ISBLANK('СПИСОК КЛАССА'!G1)),'СПИСОК КЛАССА'!G1,"")</f>
        <v>138074</v>
      </c>
      <c r="F2" s="527" t="s">
        <v>17</v>
      </c>
      <c r="G2" s="528"/>
      <c r="H2" s="171" t="str">
        <f>IF(NOT(ISBLANK('СПИСОК КЛАССА'!I1)),'СПИСОК КЛАССА'!I1,"")</f>
        <v>0403</v>
      </c>
    </row>
    <row r="3" spans="1:8" ht="7.5" customHeight="1">
      <c r="A3" s="172"/>
      <c r="B3" s="173"/>
      <c r="C3" s="173"/>
      <c r="D3" s="173"/>
      <c r="E3" s="173"/>
      <c r="F3" s="173"/>
      <c r="G3" s="173"/>
      <c r="H3" s="173"/>
    </row>
    <row r="4" spans="1:8" ht="6.75" customHeight="1" thickBot="1">
      <c r="A4" s="172"/>
      <c r="B4" s="173"/>
      <c r="C4" s="173"/>
      <c r="D4" s="173"/>
      <c r="E4" s="173"/>
      <c r="F4" s="173"/>
      <c r="G4" s="173"/>
      <c r="H4" s="173"/>
    </row>
    <row r="5" spans="1:8" ht="16.5" thickBot="1">
      <c r="A5" s="529" t="s">
        <v>59</v>
      </c>
      <c r="B5" s="530"/>
      <c r="C5" s="530"/>
      <c r="D5" s="530"/>
      <c r="E5" s="530"/>
      <c r="F5" s="530"/>
      <c r="G5" s="530"/>
      <c r="H5" s="531"/>
    </row>
    <row r="6" spans="1:8" ht="9" customHeight="1" thickBot="1">
      <c r="A6" s="174"/>
      <c r="B6" s="175"/>
      <c r="C6" s="175"/>
      <c r="D6" s="175"/>
      <c r="E6" s="175"/>
      <c r="F6" s="175"/>
      <c r="G6" s="175"/>
      <c r="H6" s="176"/>
    </row>
    <row r="7" spans="1:8" ht="16.5" thickBot="1">
      <c r="A7" s="174" t="s">
        <v>108</v>
      </c>
      <c r="B7" s="536"/>
      <c r="C7" s="537"/>
      <c r="D7" s="537"/>
      <c r="E7" s="537"/>
      <c r="F7" s="538"/>
      <c r="G7" s="175"/>
      <c r="H7" s="176"/>
    </row>
    <row r="8" spans="1:8" ht="8.25" customHeight="1">
      <c r="A8" s="174"/>
      <c r="B8" s="178"/>
      <c r="C8" s="175"/>
      <c r="D8" s="175"/>
      <c r="E8" s="175"/>
      <c r="F8" s="175"/>
      <c r="G8" s="175"/>
      <c r="H8" s="176"/>
    </row>
    <row r="9" spans="1:8" ht="6" customHeight="1">
      <c r="A9" s="179"/>
      <c r="B9" s="180"/>
      <c r="C9" s="181"/>
      <c r="D9" s="181"/>
      <c r="E9" s="181"/>
      <c r="F9" s="181"/>
      <c r="G9" s="181"/>
      <c r="H9" s="182"/>
    </row>
    <row r="10" spans="1:8" ht="6" customHeight="1" thickBot="1">
      <c r="A10" s="174"/>
      <c r="B10" s="183"/>
      <c r="C10" s="175"/>
      <c r="D10" s="175"/>
      <c r="E10" s="175"/>
      <c r="F10" s="175"/>
      <c r="G10" s="175"/>
      <c r="H10" s="176"/>
    </row>
    <row r="11" spans="1:8" ht="15.75" customHeight="1" thickBot="1">
      <c r="A11" s="174" t="s">
        <v>60</v>
      </c>
      <c r="B11" s="184" t="s">
        <v>1139</v>
      </c>
      <c r="C11" s="175"/>
      <c r="D11" s="175"/>
      <c r="E11" s="175"/>
      <c r="F11" s="175"/>
      <c r="G11" s="175"/>
      <c r="H11" s="176"/>
    </row>
    <row r="12" spans="1:8" ht="6.75" customHeight="1">
      <c r="A12" s="174"/>
      <c r="B12" s="183"/>
      <c r="C12" s="175"/>
      <c r="D12" s="175"/>
      <c r="E12" s="175"/>
      <c r="F12" s="175"/>
      <c r="G12" s="175"/>
      <c r="H12" s="176"/>
    </row>
    <row r="13" spans="1:8" ht="6" customHeight="1">
      <c r="A13" s="179"/>
      <c r="B13" s="180"/>
      <c r="C13" s="181"/>
      <c r="D13" s="181"/>
      <c r="E13" s="181"/>
      <c r="F13" s="181"/>
      <c r="G13" s="181"/>
      <c r="H13" s="182"/>
    </row>
    <row r="14" spans="1:8" ht="6.75" customHeight="1" thickBot="1">
      <c r="A14" s="174"/>
      <c r="B14" s="183"/>
      <c r="C14" s="175"/>
      <c r="D14" s="175"/>
      <c r="E14" s="175"/>
      <c r="F14" s="175"/>
      <c r="G14" s="175"/>
      <c r="H14" s="176"/>
    </row>
    <row r="15" spans="1:8" ht="16.5" customHeight="1" thickBot="1">
      <c r="A15" s="174" t="s">
        <v>61</v>
      </c>
      <c r="B15" s="532" t="s">
        <v>69</v>
      </c>
      <c r="C15" s="533"/>
      <c r="D15" s="533"/>
      <c r="E15" s="534"/>
      <c r="F15" s="535"/>
      <c r="G15" s="175"/>
      <c r="H15" s="176"/>
    </row>
    <row r="16" spans="1:8" ht="6.75" customHeight="1">
      <c r="A16" s="174"/>
      <c r="B16" s="183"/>
      <c r="C16" s="185"/>
      <c r="D16" s="185"/>
      <c r="E16" s="185"/>
      <c r="F16" s="185"/>
      <c r="G16" s="175"/>
      <c r="H16" s="176"/>
    </row>
    <row r="17" spans="1:15" ht="6" customHeight="1">
      <c r="A17" s="179"/>
      <c r="B17" s="180"/>
      <c r="C17" s="181"/>
      <c r="D17" s="181"/>
      <c r="E17" s="181"/>
      <c r="F17" s="181"/>
      <c r="G17" s="181"/>
      <c r="H17" s="182"/>
    </row>
    <row r="18" spans="1:15" ht="7.5" customHeight="1" thickBot="1">
      <c r="A18" s="174"/>
      <c r="B18" s="183"/>
      <c r="C18" s="175"/>
      <c r="D18" s="175"/>
      <c r="E18" s="175"/>
      <c r="F18" s="175"/>
      <c r="G18" s="175"/>
      <c r="H18" s="176"/>
    </row>
    <row r="19" spans="1:15" ht="14.25" customHeight="1" thickBot="1">
      <c r="A19" s="174" t="s">
        <v>62</v>
      </c>
      <c r="B19" s="184">
        <v>45</v>
      </c>
      <c r="C19" s="175" t="s">
        <v>63</v>
      </c>
      <c r="D19" s="175"/>
      <c r="E19" s="186"/>
      <c r="F19" s="185"/>
      <c r="G19" s="186"/>
      <c r="H19" s="187"/>
      <c r="I19" s="188"/>
      <c r="J19" s="188"/>
      <c r="K19" s="188"/>
      <c r="L19" s="188"/>
      <c r="M19" s="188"/>
      <c r="N19" s="188"/>
      <c r="O19" s="188"/>
    </row>
    <row r="20" spans="1:15" ht="6.75" customHeight="1">
      <c r="A20" s="174"/>
      <c r="B20" s="183"/>
      <c r="C20" s="177"/>
      <c r="D20" s="175"/>
      <c r="E20" s="186"/>
      <c r="F20" s="185"/>
      <c r="G20" s="186"/>
      <c r="H20" s="187"/>
      <c r="I20" s="188"/>
      <c r="J20" s="188"/>
      <c r="K20" s="188"/>
      <c r="L20" s="188"/>
      <c r="M20" s="188"/>
      <c r="N20" s="188"/>
      <c r="O20" s="188"/>
    </row>
    <row r="21" spans="1:15" ht="6" customHeight="1">
      <c r="A21" s="179"/>
      <c r="B21" s="180"/>
      <c r="C21" s="181"/>
      <c r="D21" s="181"/>
      <c r="E21" s="181"/>
      <c r="F21" s="181"/>
      <c r="G21" s="181"/>
      <c r="H21" s="182"/>
    </row>
    <row r="22" spans="1:15" ht="7.5" customHeight="1" thickBot="1">
      <c r="A22" s="174"/>
      <c r="B22" s="183"/>
      <c r="C22" s="175"/>
      <c r="D22" s="175"/>
      <c r="E22" s="175"/>
      <c r="F22" s="175"/>
      <c r="G22" s="175"/>
      <c r="H22" s="176"/>
    </row>
    <row r="23" spans="1:15" ht="16.5" customHeight="1" thickBot="1">
      <c r="A23" s="174" t="s">
        <v>64</v>
      </c>
      <c r="B23" s="184">
        <v>30</v>
      </c>
      <c r="C23" s="175"/>
      <c r="D23" s="175"/>
      <c r="E23" s="186"/>
      <c r="F23" s="185"/>
      <c r="G23" s="186"/>
      <c r="H23" s="187"/>
      <c r="I23" s="188"/>
      <c r="J23" s="188"/>
      <c r="K23" s="188"/>
      <c r="L23" s="188"/>
      <c r="M23" s="188"/>
      <c r="N23" s="188"/>
      <c r="O23" s="188"/>
    </row>
    <row r="24" spans="1:15" ht="6.75" customHeight="1">
      <c r="A24" s="174"/>
      <c r="B24" s="183"/>
      <c r="C24" s="177"/>
      <c r="D24" s="175"/>
      <c r="E24" s="186"/>
      <c r="F24" s="185"/>
      <c r="G24" s="186"/>
      <c r="H24" s="187"/>
      <c r="I24" s="188"/>
      <c r="J24" s="188"/>
      <c r="K24" s="188"/>
      <c r="L24" s="188"/>
      <c r="M24" s="188"/>
      <c r="N24" s="188"/>
      <c r="O24" s="188"/>
    </row>
    <row r="25" spans="1:15" ht="6" customHeight="1">
      <c r="A25" s="179"/>
      <c r="B25" s="180"/>
      <c r="C25" s="181"/>
      <c r="D25" s="181"/>
      <c r="E25" s="181"/>
      <c r="F25" s="181"/>
      <c r="G25" s="181"/>
      <c r="H25" s="182"/>
    </row>
    <row r="26" spans="1:15" ht="8.25" customHeight="1" thickBot="1">
      <c r="A26" s="174"/>
      <c r="B26" s="183"/>
      <c r="C26" s="175"/>
      <c r="D26" s="175"/>
      <c r="E26" s="186"/>
      <c r="F26" s="185"/>
      <c r="G26" s="186"/>
      <c r="H26" s="187"/>
      <c r="I26" s="188"/>
      <c r="J26" s="188"/>
      <c r="K26" s="188"/>
      <c r="L26" s="188"/>
      <c r="M26" s="188"/>
      <c r="N26" s="188"/>
      <c r="O26" s="188"/>
    </row>
    <row r="27" spans="1:15" ht="14.25" customHeight="1" thickBot="1">
      <c r="A27" s="174" t="s">
        <v>101</v>
      </c>
      <c r="B27" s="184">
        <v>5</v>
      </c>
      <c r="E27" s="175"/>
      <c r="F27" s="175"/>
      <c r="G27" s="175"/>
      <c r="H27" s="176"/>
    </row>
    <row r="28" spans="1:15" ht="7.5" customHeight="1">
      <c r="A28" s="174"/>
      <c r="B28" s="177"/>
      <c r="C28" s="183"/>
      <c r="D28" s="175"/>
      <c r="E28" s="175"/>
      <c r="F28" s="175"/>
      <c r="G28" s="175"/>
      <c r="H28" s="176"/>
    </row>
    <row r="29" spans="1:15" ht="6" customHeight="1">
      <c r="A29" s="179"/>
      <c r="B29" s="180"/>
      <c r="C29" s="181"/>
      <c r="D29" s="181"/>
      <c r="E29" s="181"/>
      <c r="F29" s="181"/>
      <c r="G29" s="181"/>
      <c r="H29" s="182"/>
    </row>
    <row r="30" spans="1:15">
      <c r="A30" s="174" t="s">
        <v>109</v>
      </c>
      <c r="B30" s="175"/>
      <c r="C30" s="175"/>
      <c r="D30" s="175"/>
      <c r="E30" s="175"/>
      <c r="F30" s="175"/>
      <c r="G30" s="175"/>
      <c r="H30" s="176"/>
    </row>
    <row r="31" spans="1:15" ht="5.25" customHeight="1" thickBot="1">
      <c r="A31" s="174"/>
      <c r="B31" s="175"/>
      <c r="C31" s="175"/>
      <c r="D31" s="175"/>
      <c r="E31" s="175"/>
      <c r="F31" s="175"/>
      <c r="G31" s="175"/>
      <c r="H31" s="176"/>
    </row>
    <row r="32" spans="1:15" ht="18.75" customHeight="1" thickBot="1">
      <c r="A32" s="174"/>
      <c r="B32" s="532" t="s">
        <v>1140</v>
      </c>
      <c r="C32" s="534"/>
      <c r="D32" s="534"/>
      <c r="E32" s="534"/>
      <c r="F32" s="535"/>
      <c r="G32" s="175"/>
      <c r="H32" s="176"/>
    </row>
    <row r="33" spans="1:8" ht="6" customHeight="1">
      <c r="A33" s="174"/>
      <c r="B33" s="183"/>
      <c r="C33" s="175"/>
      <c r="D33" s="175"/>
      <c r="E33" s="175"/>
      <c r="F33" s="175"/>
      <c r="G33" s="175"/>
      <c r="H33" s="176"/>
    </row>
    <row r="34" spans="1:8" ht="6" customHeight="1">
      <c r="A34" s="179"/>
      <c r="B34" s="180"/>
      <c r="C34" s="181"/>
      <c r="D34" s="181"/>
      <c r="E34" s="181"/>
      <c r="F34" s="181"/>
      <c r="G34" s="181"/>
      <c r="H34" s="182"/>
    </row>
    <row r="35" spans="1:8" ht="6" customHeight="1" thickBot="1">
      <c r="A35" s="174"/>
      <c r="B35" s="183"/>
      <c r="C35" s="175"/>
      <c r="D35" s="175"/>
      <c r="E35" s="175"/>
      <c r="F35" s="175"/>
      <c r="G35" s="175"/>
      <c r="H35" s="176"/>
    </row>
    <row r="36" spans="1:8" ht="13.5" thickBot="1">
      <c r="A36" s="174" t="s">
        <v>65</v>
      </c>
      <c r="B36" s="184">
        <v>49</v>
      </c>
      <c r="C36" s="175" t="s">
        <v>66</v>
      </c>
      <c r="D36" s="175"/>
      <c r="E36" s="175"/>
      <c r="F36" s="175"/>
      <c r="G36" s="175"/>
      <c r="H36" s="176"/>
    </row>
    <row r="37" spans="1:8" ht="6" customHeight="1">
      <c r="A37" s="174"/>
      <c r="B37" s="183"/>
      <c r="C37" s="175"/>
      <c r="D37" s="175"/>
      <c r="E37" s="175"/>
      <c r="F37" s="175"/>
      <c r="G37" s="175"/>
      <c r="H37" s="176"/>
    </row>
    <row r="38" spans="1:8" ht="6" customHeight="1">
      <c r="A38" s="179"/>
      <c r="B38" s="180"/>
      <c r="C38" s="181"/>
      <c r="D38" s="181"/>
      <c r="E38" s="181"/>
      <c r="F38" s="181"/>
      <c r="G38" s="181"/>
      <c r="H38" s="182"/>
    </row>
    <row r="39" spans="1:8" ht="6" customHeight="1" thickBot="1">
      <c r="A39" s="174"/>
      <c r="B39" s="183"/>
      <c r="C39" s="175"/>
      <c r="D39" s="175"/>
      <c r="E39" s="175"/>
      <c r="F39" s="175"/>
      <c r="G39" s="175"/>
      <c r="H39" s="176"/>
    </row>
    <row r="40" spans="1:8" ht="13.5" thickBot="1">
      <c r="A40" s="174" t="s">
        <v>67</v>
      </c>
      <c r="B40" s="184" t="s">
        <v>1141</v>
      </c>
      <c r="C40" s="175"/>
      <c r="D40" s="175"/>
      <c r="E40" s="175"/>
      <c r="F40" s="175"/>
      <c r="G40" s="175"/>
      <c r="H40" s="176"/>
    </row>
    <row r="41" spans="1:8" ht="6" customHeight="1">
      <c r="A41" s="174"/>
      <c r="B41" s="183"/>
      <c r="C41" s="175"/>
      <c r="D41" s="175"/>
      <c r="E41" s="175"/>
      <c r="F41" s="175"/>
      <c r="G41" s="175"/>
      <c r="H41" s="176"/>
    </row>
    <row r="42" spans="1:8" ht="6" customHeight="1">
      <c r="A42" s="179"/>
      <c r="B42" s="180"/>
      <c r="C42" s="181"/>
      <c r="D42" s="181"/>
      <c r="E42" s="181"/>
      <c r="F42" s="181"/>
      <c r="G42" s="181"/>
      <c r="H42" s="182"/>
    </row>
    <row r="43" spans="1:8" ht="6.75" customHeight="1" thickBot="1">
      <c r="A43" s="174"/>
      <c r="B43" s="183"/>
      <c r="C43" s="175"/>
      <c r="D43" s="175"/>
      <c r="E43" s="175"/>
      <c r="F43" s="175"/>
      <c r="G43" s="175"/>
      <c r="H43" s="176"/>
    </row>
    <row r="44" spans="1:8" ht="13.5" thickBot="1">
      <c r="A44" s="174" t="s">
        <v>106</v>
      </c>
      <c r="B44" s="184">
        <v>31</v>
      </c>
      <c r="C44" s="175"/>
      <c r="D44" s="175"/>
      <c r="E44" s="175"/>
      <c r="F44" s="175"/>
      <c r="G44" s="175"/>
      <c r="H44" s="176"/>
    </row>
    <row r="45" spans="1:8" ht="6" customHeight="1">
      <c r="A45" s="174"/>
      <c r="B45" s="175"/>
      <c r="C45" s="175"/>
      <c r="D45" s="175"/>
      <c r="E45" s="175"/>
      <c r="F45" s="175"/>
      <c r="G45" s="175"/>
      <c r="H45" s="176"/>
    </row>
    <row r="46" spans="1:8" ht="6" customHeight="1" thickBot="1">
      <c r="A46" s="189"/>
      <c r="B46" s="190"/>
      <c r="C46" s="191"/>
      <c r="D46" s="191"/>
      <c r="E46" s="191"/>
      <c r="F46" s="191"/>
      <c r="G46" s="191"/>
      <c r="H46" s="192"/>
    </row>
    <row r="47" spans="1:8" ht="21" customHeight="1">
      <c r="A47" s="525" t="s">
        <v>68</v>
      </c>
      <c r="B47" s="526"/>
      <c r="C47" s="526"/>
      <c r="D47" s="526"/>
      <c r="E47" s="526"/>
      <c r="F47" s="526"/>
      <c r="G47" s="526"/>
      <c r="H47" s="526"/>
    </row>
    <row r="48" spans="1:8">
      <c r="A48" s="172"/>
      <c r="B48" s="173"/>
      <c r="C48" s="173"/>
      <c r="D48" s="173"/>
      <c r="E48" s="173"/>
      <c r="F48" s="173"/>
      <c r="G48" s="173"/>
      <c r="H48" s="173"/>
    </row>
    <row r="49" spans="1:8">
      <c r="A49" s="172"/>
      <c r="B49" s="173"/>
      <c r="C49" s="173"/>
      <c r="D49" s="173"/>
      <c r="E49" s="173"/>
      <c r="F49" s="173"/>
      <c r="G49" s="173"/>
      <c r="H49" s="173"/>
    </row>
    <row r="50" spans="1:8">
      <c r="A50" s="167"/>
      <c r="B50" s="168"/>
      <c r="C50" s="168"/>
      <c r="D50" s="168"/>
      <c r="E50" s="168"/>
      <c r="F50" s="168"/>
      <c r="G50" s="168"/>
      <c r="H50" s="168"/>
    </row>
    <row r="51" spans="1:8">
      <c r="A51" s="167"/>
      <c r="B51" s="168"/>
      <c r="C51" s="168"/>
      <c r="D51" s="168"/>
      <c r="E51" s="168"/>
      <c r="F51" s="168"/>
      <c r="G51" s="168"/>
      <c r="H51" s="168"/>
    </row>
    <row r="52" spans="1:8">
      <c r="A52" s="167"/>
      <c r="C52" s="168"/>
      <c r="D52" s="168"/>
      <c r="E52" s="168"/>
      <c r="F52" s="168"/>
      <c r="G52" s="168"/>
      <c r="H52" s="168"/>
    </row>
    <row r="53" spans="1:8">
      <c r="A53" s="167"/>
      <c r="C53" s="168"/>
      <c r="D53" s="168"/>
      <c r="E53" s="168"/>
      <c r="F53" s="168"/>
      <c r="G53" s="168"/>
      <c r="H53" s="168"/>
    </row>
    <row r="54" spans="1:8">
      <c r="A54" s="167"/>
      <c r="C54" s="168"/>
      <c r="D54" s="168"/>
      <c r="E54" s="168"/>
      <c r="F54" s="168"/>
      <c r="G54" s="168"/>
      <c r="H54" s="168"/>
    </row>
    <row r="55" spans="1:8">
      <c r="A55" s="167"/>
      <c r="C55" s="168"/>
      <c r="D55" s="168"/>
      <c r="E55" s="168"/>
      <c r="F55" s="168"/>
      <c r="G55" s="168"/>
      <c r="H55" s="168"/>
    </row>
    <row r="56" spans="1:8">
      <c r="A56" s="167"/>
      <c r="C56" s="168"/>
      <c r="D56" s="168"/>
      <c r="E56" s="168"/>
      <c r="F56" s="168"/>
      <c r="G56" s="168"/>
      <c r="H56" s="168"/>
    </row>
    <row r="57" spans="1:8">
      <c r="A57" s="167"/>
      <c r="C57" s="168"/>
      <c r="D57" s="168"/>
      <c r="E57" s="168"/>
      <c r="F57" s="168"/>
      <c r="G57" s="168"/>
      <c r="H57" s="168"/>
    </row>
    <row r="58" spans="1:8">
      <c r="A58" s="167"/>
      <c r="C58" s="168"/>
      <c r="D58" s="168"/>
      <c r="E58" s="168"/>
      <c r="F58" s="168"/>
      <c r="G58" s="168"/>
      <c r="H58" s="168"/>
    </row>
    <row r="59" spans="1:8">
      <c r="A59" s="167"/>
      <c r="B59" s="168"/>
      <c r="C59" s="168"/>
      <c r="D59" s="168"/>
      <c r="E59" s="168"/>
      <c r="F59" s="168"/>
      <c r="G59" s="168"/>
      <c r="H59" s="168"/>
    </row>
    <row r="60" spans="1:8">
      <c r="A60" s="167"/>
      <c r="B60" s="168"/>
      <c r="C60" s="168"/>
      <c r="D60" s="168"/>
      <c r="E60" s="168"/>
      <c r="F60" s="168"/>
      <c r="G60" s="168"/>
      <c r="H60" s="168"/>
    </row>
    <row r="61" spans="1:8">
      <c r="A61" s="167"/>
      <c r="B61" s="168"/>
      <c r="C61" s="168"/>
      <c r="D61" s="168"/>
      <c r="E61" s="168"/>
      <c r="F61" s="168"/>
      <c r="G61" s="168"/>
      <c r="H61" s="168"/>
    </row>
    <row r="62" spans="1:8">
      <c r="A62" s="167"/>
      <c r="B62" s="168"/>
      <c r="C62" s="168"/>
      <c r="D62" s="168"/>
      <c r="E62" s="168"/>
      <c r="F62" s="168"/>
      <c r="G62" s="168"/>
      <c r="H62" s="168"/>
    </row>
    <row r="63" spans="1:8">
      <c r="A63" s="167"/>
      <c r="B63" s="168"/>
      <c r="C63" s="168"/>
      <c r="D63" s="168"/>
      <c r="E63" s="168"/>
      <c r="F63" s="168"/>
      <c r="G63" s="168"/>
      <c r="H63" s="168"/>
    </row>
    <row r="64" spans="1:8">
      <c r="A64" s="167"/>
      <c r="B64" s="168"/>
      <c r="C64" s="168"/>
      <c r="D64" s="168"/>
      <c r="E64" s="168"/>
      <c r="F64" s="168"/>
      <c r="G64" s="168"/>
      <c r="H64" s="168"/>
    </row>
    <row r="65" spans="1:8">
      <c r="A65" s="167"/>
      <c r="B65" s="168"/>
      <c r="C65" s="168"/>
      <c r="D65" s="168"/>
      <c r="E65" s="168"/>
      <c r="F65" s="168"/>
      <c r="G65" s="168"/>
      <c r="H65" s="168"/>
    </row>
    <row r="66" spans="1:8">
      <c r="A66" s="167"/>
      <c r="B66" s="168"/>
      <c r="C66" s="168"/>
      <c r="D66" s="168"/>
      <c r="E66" s="168"/>
      <c r="F66" s="168"/>
      <c r="G66" s="168"/>
      <c r="H66" s="168"/>
    </row>
    <row r="67" spans="1:8">
      <c r="A67" s="167"/>
      <c r="B67" s="168"/>
      <c r="C67" s="168"/>
      <c r="D67" s="168"/>
      <c r="E67" s="168"/>
      <c r="F67" s="168"/>
      <c r="G67" s="168"/>
      <c r="H67" s="168"/>
    </row>
    <row r="68" spans="1:8">
      <c r="A68" s="167"/>
      <c r="B68" s="168"/>
      <c r="C68" s="168"/>
      <c r="D68" s="168"/>
      <c r="E68" s="168"/>
      <c r="F68" s="168"/>
      <c r="G68" s="168"/>
      <c r="H68" s="168"/>
    </row>
    <row r="69" spans="1:8">
      <c r="A69" s="167"/>
      <c r="B69" s="168"/>
      <c r="C69" s="168"/>
      <c r="D69" s="168"/>
      <c r="E69" s="168"/>
      <c r="F69" s="168"/>
      <c r="G69" s="168"/>
      <c r="H69" s="168"/>
    </row>
    <row r="70" spans="1:8">
      <c r="A70" s="167"/>
      <c r="B70" s="168"/>
      <c r="C70" s="168"/>
      <c r="D70" s="168"/>
      <c r="E70" s="168"/>
      <c r="F70" s="168"/>
      <c r="G70" s="168"/>
      <c r="H70" s="168"/>
    </row>
    <row r="71" spans="1:8">
      <c r="A71" s="167"/>
      <c r="B71" s="168"/>
      <c r="C71" s="168"/>
      <c r="D71" s="168"/>
      <c r="E71" s="168"/>
      <c r="F71" s="168"/>
      <c r="G71" s="168"/>
      <c r="H71" s="168"/>
    </row>
    <row r="72" spans="1:8">
      <c r="A72" s="167"/>
      <c r="B72" s="168"/>
      <c r="C72" s="168"/>
      <c r="D72" s="168"/>
      <c r="E72" s="168"/>
      <c r="F72" s="168"/>
      <c r="G72" s="168"/>
      <c r="H72" s="168"/>
    </row>
    <row r="73" spans="1:8">
      <c r="A73" s="167"/>
      <c r="B73" s="168"/>
      <c r="C73" s="168"/>
      <c r="D73" s="168"/>
      <c r="E73" s="168"/>
      <c r="F73" s="168"/>
      <c r="G73" s="168"/>
      <c r="H73" s="168"/>
    </row>
    <row r="74" spans="1:8">
      <c r="A74" s="167"/>
      <c r="B74" s="168"/>
      <c r="C74" s="168"/>
      <c r="D74" s="168"/>
      <c r="E74" s="168"/>
      <c r="F74" s="168"/>
      <c r="G74" s="168"/>
      <c r="H74" s="168"/>
    </row>
    <row r="75" spans="1:8">
      <c r="A75" s="167"/>
      <c r="B75" s="168"/>
      <c r="C75" s="168"/>
      <c r="D75" s="168"/>
      <c r="E75" s="168"/>
      <c r="F75" s="168"/>
      <c r="G75" s="168"/>
      <c r="H75" s="168"/>
    </row>
    <row r="76" spans="1:8">
      <c r="A76" s="167"/>
      <c r="B76" s="168"/>
      <c r="C76" s="168"/>
      <c r="D76" s="168"/>
      <c r="E76" s="168"/>
      <c r="F76" s="168"/>
      <c r="G76" s="168"/>
      <c r="H76" s="168"/>
    </row>
    <row r="77" spans="1:8">
      <c r="A77" s="167"/>
      <c r="B77" s="168"/>
      <c r="C77" s="168"/>
      <c r="D77" s="168"/>
      <c r="E77" s="168"/>
      <c r="F77" s="168"/>
      <c r="G77" s="168"/>
      <c r="H77" s="168"/>
    </row>
    <row r="78" spans="1:8">
      <c r="A78" s="167"/>
      <c r="B78" s="168"/>
      <c r="C78" s="168"/>
      <c r="D78" s="168"/>
      <c r="E78" s="168"/>
      <c r="F78" s="168"/>
      <c r="G78" s="168"/>
      <c r="H78" s="168"/>
    </row>
    <row r="79" spans="1:8">
      <c r="A79" s="167"/>
      <c r="B79" s="168"/>
      <c r="C79" s="168"/>
      <c r="D79" s="168"/>
      <c r="E79" s="168"/>
      <c r="F79" s="168"/>
      <c r="G79" s="168"/>
      <c r="H79" s="168"/>
    </row>
    <row r="80" spans="1:8">
      <c r="A80" s="167"/>
      <c r="B80" s="168"/>
      <c r="C80" s="168"/>
      <c r="D80" s="168"/>
      <c r="E80" s="168"/>
      <c r="F80" s="168"/>
      <c r="G80" s="168"/>
      <c r="H80" s="168"/>
    </row>
    <row r="81" spans="1:8">
      <c r="A81" s="167"/>
      <c r="B81" s="168"/>
      <c r="C81" s="168"/>
      <c r="D81" s="168"/>
      <c r="E81" s="168"/>
      <c r="F81" s="168"/>
      <c r="G81" s="168"/>
      <c r="H81" s="168"/>
    </row>
    <row r="82" spans="1:8">
      <c r="A82" s="167"/>
      <c r="B82" s="168"/>
      <c r="C82" s="168"/>
      <c r="D82" s="168"/>
      <c r="E82" s="168"/>
      <c r="F82" s="168"/>
      <c r="G82" s="168"/>
      <c r="H82" s="168"/>
    </row>
    <row r="83" spans="1:8">
      <c r="A83" s="167"/>
      <c r="B83" s="168"/>
      <c r="C83" s="168"/>
      <c r="D83" s="168"/>
      <c r="E83" s="168"/>
      <c r="F83" s="168"/>
      <c r="G83" s="168"/>
      <c r="H83" s="168"/>
    </row>
    <row r="84" spans="1:8">
      <c r="A84" s="167"/>
      <c r="B84" s="168"/>
      <c r="C84" s="168"/>
      <c r="D84" s="168"/>
      <c r="E84" s="168"/>
      <c r="F84" s="168"/>
      <c r="G84" s="168"/>
      <c r="H84" s="168"/>
    </row>
    <row r="85" spans="1:8">
      <c r="A85" s="167"/>
      <c r="B85" s="168"/>
      <c r="C85" s="168"/>
      <c r="D85" s="168"/>
      <c r="E85" s="168"/>
      <c r="F85" s="168"/>
      <c r="G85" s="168"/>
      <c r="H85" s="168"/>
    </row>
    <row r="86" spans="1:8">
      <c r="A86" s="167"/>
      <c r="B86" s="168"/>
      <c r="C86" s="168"/>
      <c r="D86" s="168"/>
      <c r="E86" s="168"/>
      <c r="F86" s="168"/>
      <c r="G86" s="168"/>
      <c r="H86" s="168"/>
    </row>
    <row r="87" spans="1:8">
      <c r="A87" s="167"/>
      <c r="B87" s="168"/>
      <c r="C87" s="168"/>
      <c r="D87" s="168"/>
      <c r="E87" s="168"/>
      <c r="F87" s="168"/>
      <c r="G87" s="168"/>
      <c r="H87" s="168"/>
    </row>
    <row r="88" spans="1:8">
      <c r="A88" s="167"/>
      <c r="B88" s="168"/>
      <c r="C88" s="168"/>
      <c r="D88" s="168"/>
      <c r="E88" s="168"/>
      <c r="F88" s="168"/>
      <c r="G88" s="168"/>
      <c r="H88" s="168"/>
    </row>
    <row r="89" spans="1:8">
      <c r="A89" s="167"/>
      <c r="B89" s="168"/>
      <c r="C89" s="168"/>
      <c r="D89" s="168"/>
      <c r="E89" s="168"/>
      <c r="F89" s="168"/>
      <c r="G89" s="168"/>
      <c r="H89" s="168"/>
    </row>
    <row r="90" spans="1:8">
      <c r="A90" s="167"/>
      <c r="B90" s="168"/>
      <c r="C90" s="168"/>
      <c r="D90" s="168"/>
      <c r="E90" s="168"/>
      <c r="F90" s="168"/>
      <c r="G90" s="168"/>
      <c r="H90" s="168"/>
    </row>
    <row r="91" spans="1:8">
      <c r="A91" s="167"/>
      <c r="B91" s="168"/>
      <c r="C91" s="168"/>
      <c r="D91" s="168"/>
      <c r="E91" s="168"/>
      <c r="F91" s="168"/>
      <c r="G91" s="168"/>
      <c r="H91" s="168"/>
    </row>
    <row r="92" spans="1:8">
      <c r="A92" s="167"/>
      <c r="B92" s="168"/>
      <c r="C92" s="168"/>
      <c r="D92" s="168"/>
      <c r="E92" s="168"/>
      <c r="F92" s="168"/>
      <c r="G92" s="168"/>
      <c r="H92" s="168"/>
    </row>
    <row r="93" spans="1:8">
      <c r="A93" s="167"/>
      <c r="B93" s="168"/>
      <c r="C93" s="168"/>
      <c r="D93" s="168"/>
      <c r="E93" s="168"/>
      <c r="F93" s="168"/>
      <c r="G93" s="168"/>
      <c r="H93" s="168"/>
    </row>
    <row r="94" spans="1:8">
      <c r="A94" s="167"/>
      <c r="B94" s="168"/>
      <c r="C94" s="168"/>
      <c r="D94" s="168"/>
      <c r="E94" s="168"/>
      <c r="F94" s="168"/>
      <c r="G94" s="168"/>
      <c r="H94" s="168"/>
    </row>
    <row r="95" spans="1:8">
      <c r="A95" s="167"/>
      <c r="B95" s="168"/>
      <c r="C95" s="168"/>
      <c r="D95" s="168"/>
      <c r="E95" s="168"/>
      <c r="F95" s="168"/>
      <c r="G95" s="168"/>
      <c r="H95" s="168"/>
    </row>
  </sheetData>
  <sheetProtection password="C621" sheet="1" objects="1" scenarios="1" selectLockedCells="1"/>
  <protectedRanges>
    <protectedRange sqref="B7:F7 B11 B15:F15 B19 B23 B27 B32:F32 B36 B40 B44" name="Диапазон1"/>
  </protectedRanges>
  <mergeCells count="7">
    <mergeCell ref="A47:H47"/>
    <mergeCell ref="C2:D2"/>
    <mergeCell ref="F2:G2"/>
    <mergeCell ref="A5:H5"/>
    <mergeCell ref="B15:F15"/>
    <mergeCell ref="B32:F32"/>
    <mergeCell ref="B7:F7"/>
  </mergeCells>
  <conditionalFormatting sqref="E2:F2 B11 B15:F15 B23 B32:F32 B19 B40 B44 B36 B27 C2 H2 B7">
    <cfRule type="expression" dxfId="18" priority="1" stopIfTrue="1">
      <formula>ISBLANK(B2)</formula>
    </cfRule>
  </conditionalFormatting>
  <dataValidations xWindow="366" yWindow="663" count="14">
    <dataValidation type="list" allowBlank="1" showInputMessage="1" showErrorMessage="1" promptTitle="Тип школы" prompt="Укажите тип школы" sqref="WVJ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1</formula1>
      <formula2>50</formula2>
    </dataValidation>
    <dataValidation allowBlank="1" showInputMessage="1" showErrorMessage="1" promptTitle="Ваш стаж" prompt="Введите стаж Вашей педагогической деятельности" sqref="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dataValidation type="whole" allowBlank="1" showInputMessage="1" showErrorMessage="1" promptTitle="Ваш возраст" prompt="Введите Ваш возраст (число полных лет)"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08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WVK98306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formula1>1</formula1>
      <formula2>10</formula2>
    </dataValidation>
    <dataValidation type="whole" allowBlank="1" showInputMessage="1" showErrorMessage="1" promptTitle="Ваш разряд" prompt="Введите Ваш разряд" sqref="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formula1>8</formula1>
      <formula2>14</formula2>
    </dataValidation>
    <dataValidation type="whole" allowBlank="1" showInputMessage="1" showErrorMessage="1" promptTitle="Число уроков математики в неделю" prompt="Введите количество уроков "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1</formula1>
      <formula2>40</formula2>
    </dataValidation>
    <dataValidation type="list" allowBlank="1" showInputMessage="1" showErrorMessage="1" promptTitle="Вид школы" prompt="Укажите вид школы" sqref="WVJ983055:WVN983055 IX15:JB15 ST15:SX15 ACP15:ACT15 AML15:AMP15 AWH15:AWL15 BGD15:BGH15 BPZ15:BQD15 BZV15:BZZ15 CJR15:CJV15 CTN15:CTR15 DDJ15:DDN15 DNF15:DNJ15 DXB15:DXF15 EGX15:EHB15 EQT15:EQX15 FAP15:FAT15 FKL15:FKP15 FUH15:FUL15 GED15:GEH15 GNZ15:GOD15 GXV15:GXZ15 HHR15:HHV15 HRN15:HRR15 IBJ15:IBN15 ILF15:ILJ15 IVB15:IVF15 JEX15:JFB15 JOT15:JOX15 JYP15:JYT15 KIL15:KIP15 KSH15:KSL15 LCD15:LCH15 LLZ15:LMD15 LVV15:LVZ15 MFR15:MFV15 MPN15:MPR15 MZJ15:MZN15 NJF15:NJJ15 NTB15:NTF15 OCX15:ODB15 OMT15:OMX15 OWP15:OWT15 PGL15:PGP15 PQH15:PQL15 QAD15:QAH15 QJZ15:QKD15 QTV15:QTZ15 RDR15:RDV15 RNN15:RNR15 RXJ15:RXN15 SHF15:SHJ15 SRB15:SRF15 TAX15:TBB15 TKT15:TKX15 TUP15:TUT15 UEL15:UEP15 UOH15:UOL15 UYD15:UYH15 VHZ15:VID15 VRV15:VRZ15 WBR15:WBV15 WLN15:WLR15 WVJ15:WVN15 B65551:F65551 IX65551:JB65551 ST65551:SX65551 ACP65551:ACT65551 AML65551:AMP65551 AWH65551:AWL65551 BGD65551:BGH65551 BPZ65551:BQD65551 BZV65551:BZZ65551 CJR65551:CJV65551 CTN65551:CTR65551 DDJ65551:DDN65551 DNF65551:DNJ65551 DXB65551:DXF65551 EGX65551:EHB65551 EQT65551:EQX65551 FAP65551:FAT65551 FKL65551:FKP65551 FUH65551:FUL65551 GED65551:GEH65551 GNZ65551:GOD65551 GXV65551:GXZ65551 HHR65551:HHV65551 HRN65551:HRR65551 IBJ65551:IBN65551 ILF65551:ILJ65551 IVB65551:IVF65551 JEX65551:JFB65551 JOT65551:JOX65551 JYP65551:JYT65551 KIL65551:KIP65551 KSH65551:KSL65551 LCD65551:LCH65551 LLZ65551:LMD65551 LVV65551:LVZ65551 MFR65551:MFV65551 MPN65551:MPR65551 MZJ65551:MZN65551 NJF65551:NJJ65551 NTB65551:NTF65551 OCX65551:ODB65551 OMT65551:OMX65551 OWP65551:OWT65551 PGL65551:PGP65551 PQH65551:PQL65551 QAD65551:QAH65551 QJZ65551:QKD65551 QTV65551:QTZ65551 RDR65551:RDV65551 RNN65551:RNR65551 RXJ65551:RXN65551 SHF65551:SHJ65551 SRB65551:SRF65551 TAX65551:TBB65551 TKT65551:TKX65551 TUP65551:TUT65551 UEL65551:UEP65551 UOH65551:UOL65551 UYD65551:UYH65551 VHZ65551:VID65551 VRV65551:VRZ65551 WBR65551:WBV65551 WLN65551:WLR65551 WVJ65551:WVN65551 B131087:F131087 IX131087:JB131087 ST131087:SX131087 ACP131087:ACT131087 AML131087:AMP131087 AWH131087:AWL131087 BGD131087:BGH131087 BPZ131087:BQD131087 BZV131087:BZZ131087 CJR131087:CJV131087 CTN131087:CTR131087 DDJ131087:DDN131087 DNF131087:DNJ131087 DXB131087:DXF131087 EGX131087:EHB131087 EQT131087:EQX131087 FAP131087:FAT131087 FKL131087:FKP131087 FUH131087:FUL131087 GED131087:GEH131087 GNZ131087:GOD131087 GXV131087:GXZ131087 HHR131087:HHV131087 HRN131087:HRR131087 IBJ131087:IBN131087 ILF131087:ILJ131087 IVB131087:IVF131087 JEX131087:JFB131087 JOT131087:JOX131087 JYP131087:JYT131087 KIL131087:KIP131087 KSH131087:KSL131087 LCD131087:LCH131087 LLZ131087:LMD131087 LVV131087:LVZ131087 MFR131087:MFV131087 MPN131087:MPR131087 MZJ131087:MZN131087 NJF131087:NJJ131087 NTB131087:NTF131087 OCX131087:ODB131087 OMT131087:OMX131087 OWP131087:OWT131087 PGL131087:PGP131087 PQH131087:PQL131087 QAD131087:QAH131087 QJZ131087:QKD131087 QTV131087:QTZ131087 RDR131087:RDV131087 RNN131087:RNR131087 RXJ131087:RXN131087 SHF131087:SHJ131087 SRB131087:SRF131087 TAX131087:TBB131087 TKT131087:TKX131087 TUP131087:TUT131087 UEL131087:UEP131087 UOH131087:UOL131087 UYD131087:UYH131087 VHZ131087:VID131087 VRV131087:VRZ131087 WBR131087:WBV131087 WLN131087:WLR131087 WVJ131087:WVN131087 B196623:F196623 IX196623:JB196623 ST196623:SX196623 ACP196623:ACT196623 AML196623:AMP196623 AWH196623:AWL196623 BGD196623:BGH196623 BPZ196623:BQD196623 BZV196623:BZZ196623 CJR196623:CJV196623 CTN196623:CTR196623 DDJ196623:DDN196623 DNF196623:DNJ196623 DXB196623:DXF196623 EGX196623:EHB196623 EQT196623:EQX196623 FAP196623:FAT196623 FKL196623:FKP196623 FUH196623:FUL196623 GED196623:GEH196623 GNZ196623:GOD196623 GXV196623:GXZ196623 HHR196623:HHV196623 HRN196623:HRR196623 IBJ196623:IBN196623 ILF196623:ILJ196623 IVB196623:IVF196623 JEX196623:JFB196623 JOT196623:JOX196623 JYP196623:JYT196623 KIL196623:KIP196623 KSH196623:KSL196623 LCD196623:LCH196623 LLZ196623:LMD196623 LVV196623:LVZ196623 MFR196623:MFV196623 MPN196623:MPR196623 MZJ196623:MZN196623 NJF196623:NJJ196623 NTB196623:NTF196623 OCX196623:ODB196623 OMT196623:OMX196623 OWP196623:OWT196623 PGL196623:PGP196623 PQH196623:PQL196623 QAD196623:QAH196623 QJZ196623:QKD196623 QTV196623:QTZ196623 RDR196623:RDV196623 RNN196623:RNR196623 RXJ196623:RXN196623 SHF196623:SHJ196623 SRB196623:SRF196623 TAX196623:TBB196623 TKT196623:TKX196623 TUP196623:TUT196623 UEL196623:UEP196623 UOH196623:UOL196623 UYD196623:UYH196623 VHZ196623:VID196623 VRV196623:VRZ196623 WBR196623:WBV196623 WLN196623:WLR196623 WVJ196623:WVN196623 B262159:F262159 IX262159:JB262159 ST262159:SX262159 ACP262159:ACT262159 AML262159:AMP262159 AWH262159:AWL262159 BGD262159:BGH262159 BPZ262159:BQD262159 BZV262159:BZZ262159 CJR262159:CJV262159 CTN262159:CTR262159 DDJ262159:DDN262159 DNF262159:DNJ262159 DXB262159:DXF262159 EGX262159:EHB262159 EQT262159:EQX262159 FAP262159:FAT262159 FKL262159:FKP262159 FUH262159:FUL262159 GED262159:GEH262159 GNZ262159:GOD262159 GXV262159:GXZ262159 HHR262159:HHV262159 HRN262159:HRR262159 IBJ262159:IBN262159 ILF262159:ILJ262159 IVB262159:IVF262159 JEX262159:JFB262159 JOT262159:JOX262159 JYP262159:JYT262159 KIL262159:KIP262159 KSH262159:KSL262159 LCD262159:LCH262159 LLZ262159:LMD262159 LVV262159:LVZ262159 MFR262159:MFV262159 MPN262159:MPR262159 MZJ262159:MZN262159 NJF262159:NJJ262159 NTB262159:NTF262159 OCX262159:ODB262159 OMT262159:OMX262159 OWP262159:OWT262159 PGL262159:PGP262159 PQH262159:PQL262159 QAD262159:QAH262159 QJZ262159:QKD262159 QTV262159:QTZ262159 RDR262159:RDV262159 RNN262159:RNR262159 RXJ262159:RXN262159 SHF262159:SHJ262159 SRB262159:SRF262159 TAX262159:TBB262159 TKT262159:TKX262159 TUP262159:TUT262159 UEL262159:UEP262159 UOH262159:UOL262159 UYD262159:UYH262159 VHZ262159:VID262159 VRV262159:VRZ262159 WBR262159:WBV262159 WLN262159:WLR262159 WVJ262159:WVN262159 B327695:F327695 IX327695:JB327695 ST327695:SX327695 ACP327695:ACT327695 AML327695:AMP327695 AWH327695:AWL327695 BGD327695:BGH327695 BPZ327695:BQD327695 BZV327695:BZZ327695 CJR327695:CJV327695 CTN327695:CTR327695 DDJ327695:DDN327695 DNF327695:DNJ327695 DXB327695:DXF327695 EGX327695:EHB327695 EQT327695:EQX327695 FAP327695:FAT327695 FKL327695:FKP327695 FUH327695:FUL327695 GED327695:GEH327695 GNZ327695:GOD327695 GXV327695:GXZ327695 HHR327695:HHV327695 HRN327695:HRR327695 IBJ327695:IBN327695 ILF327695:ILJ327695 IVB327695:IVF327695 JEX327695:JFB327695 JOT327695:JOX327695 JYP327695:JYT327695 KIL327695:KIP327695 KSH327695:KSL327695 LCD327695:LCH327695 LLZ327695:LMD327695 LVV327695:LVZ327695 MFR327695:MFV327695 MPN327695:MPR327695 MZJ327695:MZN327695 NJF327695:NJJ327695 NTB327695:NTF327695 OCX327695:ODB327695 OMT327695:OMX327695 OWP327695:OWT327695 PGL327695:PGP327695 PQH327695:PQL327695 QAD327695:QAH327695 QJZ327695:QKD327695 QTV327695:QTZ327695 RDR327695:RDV327695 RNN327695:RNR327695 RXJ327695:RXN327695 SHF327695:SHJ327695 SRB327695:SRF327695 TAX327695:TBB327695 TKT327695:TKX327695 TUP327695:TUT327695 UEL327695:UEP327695 UOH327695:UOL327695 UYD327695:UYH327695 VHZ327695:VID327695 VRV327695:VRZ327695 WBR327695:WBV327695 WLN327695:WLR327695 WVJ327695:WVN327695 B393231:F393231 IX393231:JB393231 ST393231:SX393231 ACP393231:ACT393231 AML393231:AMP393231 AWH393231:AWL393231 BGD393231:BGH393231 BPZ393231:BQD393231 BZV393231:BZZ393231 CJR393231:CJV393231 CTN393231:CTR393231 DDJ393231:DDN393231 DNF393231:DNJ393231 DXB393231:DXF393231 EGX393231:EHB393231 EQT393231:EQX393231 FAP393231:FAT393231 FKL393231:FKP393231 FUH393231:FUL393231 GED393231:GEH393231 GNZ393231:GOD393231 GXV393231:GXZ393231 HHR393231:HHV393231 HRN393231:HRR393231 IBJ393231:IBN393231 ILF393231:ILJ393231 IVB393231:IVF393231 JEX393231:JFB393231 JOT393231:JOX393231 JYP393231:JYT393231 KIL393231:KIP393231 KSH393231:KSL393231 LCD393231:LCH393231 LLZ393231:LMD393231 LVV393231:LVZ393231 MFR393231:MFV393231 MPN393231:MPR393231 MZJ393231:MZN393231 NJF393231:NJJ393231 NTB393231:NTF393231 OCX393231:ODB393231 OMT393231:OMX393231 OWP393231:OWT393231 PGL393231:PGP393231 PQH393231:PQL393231 QAD393231:QAH393231 QJZ393231:QKD393231 QTV393231:QTZ393231 RDR393231:RDV393231 RNN393231:RNR393231 RXJ393231:RXN393231 SHF393231:SHJ393231 SRB393231:SRF393231 TAX393231:TBB393231 TKT393231:TKX393231 TUP393231:TUT393231 UEL393231:UEP393231 UOH393231:UOL393231 UYD393231:UYH393231 VHZ393231:VID393231 VRV393231:VRZ393231 WBR393231:WBV393231 WLN393231:WLR393231 WVJ393231:WVN393231 B458767:F458767 IX458767:JB458767 ST458767:SX458767 ACP458767:ACT458767 AML458767:AMP458767 AWH458767:AWL458767 BGD458767:BGH458767 BPZ458767:BQD458767 BZV458767:BZZ458767 CJR458767:CJV458767 CTN458767:CTR458767 DDJ458767:DDN458767 DNF458767:DNJ458767 DXB458767:DXF458767 EGX458767:EHB458767 EQT458767:EQX458767 FAP458767:FAT458767 FKL458767:FKP458767 FUH458767:FUL458767 GED458767:GEH458767 GNZ458767:GOD458767 GXV458767:GXZ458767 HHR458767:HHV458767 HRN458767:HRR458767 IBJ458767:IBN458767 ILF458767:ILJ458767 IVB458767:IVF458767 JEX458767:JFB458767 JOT458767:JOX458767 JYP458767:JYT458767 KIL458767:KIP458767 KSH458767:KSL458767 LCD458767:LCH458767 LLZ458767:LMD458767 LVV458767:LVZ458767 MFR458767:MFV458767 MPN458767:MPR458767 MZJ458767:MZN458767 NJF458767:NJJ458767 NTB458767:NTF458767 OCX458767:ODB458767 OMT458767:OMX458767 OWP458767:OWT458767 PGL458767:PGP458767 PQH458767:PQL458767 QAD458767:QAH458767 QJZ458767:QKD458767 QTV458767:QTZ458767 RDR458767:RDV458767 RNN458767:RNR458767 RXJ458767:RXN458767 SHF458767:SHJ458767 SRB458767:SRF458767 TAX458767:TBB458767 TKT458767:TKX458767 TUP458767:TUT458767 UEL458767:UEP458767 UOH458767:UOL458767 UYD458767:UYH458767 VHZ458767:VID458767 VRV458767:VRZ458767 WBR458767:WBV458767 WLN458767:WLR458767 WVJ458767:WVN458767 B524303:F524303 IX524303:JB524303 ST524303:SX524303 ACP524303:ACT524303 AML524303:AMP524303 AWH524303:AWL524303 BGD524303:BGH524303 BPZ524303:BQD524303 BZV524303:BZZ524303 CJR524303:CJV524303 CTN524303:CTR524303 DDJ524303:DDN524303 DNF524303:DNJ524303 DXB524303:DXF524303 EGX524303:EHB524303 EQT524303:EQX524303 FAP524303:FAT524303 FKL524303:FKP524303 FUH524303:FUL524303 GED524303:GEH524303 GNZ524303:GOD524303 GXV524303:GXZ524303 HHR524303:HHV524303 HRN524303:HRR524303 IBJ524303:IBN524303 ILF524303:ILJ524303 IVB524303:IVF524303 JEX524303:JFB524303 JOT524303:JOX524303 JYP524303:JYT524303 KIL524303:KIP524303 KSH524303:KSL524303 LCD524303:LCH524303 LLZ524303:LMD524303 LVV524303:LVZ524303 MFR524303:MFV524303 MPN524303:MPR524303 MZJ524303:MZN524303 NJF524303:NJJ524303 NTB524303:NTF524303 OCX524303:ODB524303 OMT524303:OMX524303 OWP524303:OWT524303 PGL524303:PGP524303 PQH524303:PQL524303 QAD524303:QAH524303 QJZ524303:QKD524303 QTV524303:QTZ524303 RDR524303:RDV524303 RNN524303:RNR524303 RXJ524303:RXN524303 SHF524303:SHJ524303 SRB524303:SRF524303 TAX524303:TBB524303 TKT524303:TKX524303 TUP524303:TUT524303 UEL524303:UEP524303 UOH524303:UOL524303 UYD524303:UYH524303 VHZ524303:VID524303 VRV524303:VRZ524303 WBR524303:WBV524303 WLN524303:WLR524303 WVJ524303:WVN524303 B589839:F589839 IX589839:JB589839 ST589839:SX589839 ACP589839:ACT589839 AML589839:AMP589839 AWH589839:AWL589839 BGD589839:BGH589839 BPZ589839:BQD589839 BZV589839:BZZ589839 CJR589839:CJV589839 CTN589839:CTR589839 DDJ589839:DDN589839 DNF589839:DNJ589839 DXB589839:DXF589839 EGX589839:EHB589839 EQT589839:EQX589839 FAP589839:FAT589839 FKL589839:FKP589839 FUH589839:FUL589839 GED589839:GEH589839 GNZ589839:GOD589839 GXV589839:GXZ589839 HHR589839:HHV589839 HRN589839:HRR589839 IBJ589839:IBN589839 ILF589839:ILJ589839 IVB589839:IVF589839 JEX589839:JFB589839 JOT589839:JOX589839 JYP589839:JYT589839 KIL589839:KIP589839 KSH589839:KSL589839 LCD589839:LCH589839 LLZ589839:LMD589839 LVV589839:LVZ589839 MFR589839:MFV589839 MPN589839:MPR589839 MZJ589839:MZN589839 NJF589839:NJJ589839 NTB589839:NTF589839 OCX589839:ODB589839 OMT589839:OMX589839 OWP589839:OWT589839 PGL589839:PGP589839 PQH589839:PQL589839 QAD589839:QAH589839 QJZ589839:QKD589839 QTV589839:QTZ589839 RDR589839:RDV589839 RNN589839:RNR589839 RXJ589839:RXN589839 SHF589839:SHJ589839 SRB589839:SRF589839 TAX589839:TBB589839 TKT589839:TKX589839 TUP589839:TUT589839 UEL589839:UEP589839 UOH589839:UOL589839 UYD589839:UYH589839 VHZ589839:VID589839 VRV589839:VRZ589839 WBR589839:WBV589839 WLN589839:WLR589839 WVJ589839:WVN589839 B655375:F655375 IX655375:JB655375 ST655375:SX655375 ACP655375:ACT655375 AML655375:AMP655375 AWH655375:AWL655375 BGD655375:BGH655375 BPZ655375:BQD655375 BZV655375:BZZ655375 CJR655375:CJV655375 CTN655375:CTR655375 DDJ655375:DDN655375 DNF655375:DNJ655375 DXB655375:DXF655375 EGX655375:EHB655375 EQT655375:EQX655375 FAP655375:FAT655375 FKL655375:FKP655375 FUH655375:FUL655375 GED655375:GEH655375 GNZ655375:GOD655375 GXV655375:GXZ655375 HHR655375:HHV655375 HRN655375:HRR655375 IBJ655375:IBN655375 ILF655375:ILJ655375 IVB655375:IVF655375 JEX655375:JFB655375 JOT655375:JOX655375 JYP655375:JYT655375 KIL655375:KIP655375 KSH655375:KSL655375 LCD655375:LCH655375 LLZ655375:LMD655375 LVV655375:LVZ655375 MFR655375:MFV655375 MPN655375:MPR655375 MZJ655375:MZN655375 NJF655375:NJJ655375 NTB655375:NTF655375 OCX655375:ODB655375 OMT655375:OMX655375 OWP655375:OWT655375 PGL655375:PGP655375 PQH655375:PQL655375 QAD655375:QAH655375 QJZ655375:QKD655375 QTV655375:QTZ655375 RDR655375:RDV655375 RNN655375:RNR655375 RXJ655375:RXN655375 SHF655375:SHJ655375 SRB655375:SRF655375 TAX655375:TBB655375 TKT655375:TKX655375 TUP655375:TUT655375 UEL655375:UEP655375 UOH655375:UOL655375 UYD655375:UYH655375 VHZ655375:VID655375 VRV655375:VRZ655375 WBR655375:WBV655375 WLN655375:WLR655375 WVJ655375:WVN655375 B720911:F720911 IX720911:JB720911 ST720911:SX720911 ACP720911:ACT720911 AML720911:AMP720911 AWH720911:AWL720911 BGD720911:BGH720911 BPZ720911:BQD720911 BZV720911:BZZ720911 CJR720911:CJV720911 CTN720911:CTR720911 DDJ720911:DDN720911 DNF720911:DNJ720911 DXB720911:DXF720911 EGX720911:EHB720911 EQT720911:EQX720911 FAP720911:FAT720911 FKL720911:FKP720911 FUH720911:FUL720911 GED720911:GEH720911 GNZ720911:GOD720911 GXV720911:GXZ720911 HHR720911:HHV720911 HRN720911:HRR720911 IBJ720911:IBN720911 ILF720911:ILJ720911 IVB720911:IVF720911 JEX720911:JFB720911 JOT720911:JOX720911 JYP720911:JYT720911 KIL720911:KIP720911 KSH720911:KSL720911 LCD720911:LCH720911 LLZ720911:LMD720911 LVV720911:LVZ720911 MFR720911:MFV720911 MPN720911:MPR720911 MZJ720911:MZN720911 NJF720911:NJJ720911 NTB720911:NTF720911 OCX720911:ODB720911 OMT720911:OMX720911 OWP720911:OWT720911 PGL720911:PGP720911 PQH720911:PQL720911 QAD720911:QAH720911 QJZ720911:QKD720911 QTV720911:QTZ720911 RDR720911:RDV720911 RNN720911:RNR720911 RXJ720911:RXN720911 SHF720911:SHJ720911 SRB720911:SRF720911 TAX720911:TBB720911 TKT720911:TKX720911 TUP720911:TUT720911 UEL720911:UEP720911 UOH720911:UOL720911 UYD720911:UYH720911 VHZ720911:VID720911 VRV720911:VRZ720911 WBR720911:WBV720911 WLN720911:WLR720911 WVJ720911:WVN720911 B786447:F786447 IX786447:JB786447 ST786447:SX786447 ACP786447:ACT786447 AML786447:AMP786447 AWH786447:AWL786447 BGD786447:BGH786447 BPZ786447:BQD786447 BZV786447:BZZ786447 CJR786447:CJV786447 CTN786447:CTR786447 DDJ786447:DDN786447 DNF786447:DNJ786447 DXB786447:DXF786447 EGX786447:EHB786447 EQT786447:EQX786447 FAP786447:FAT786447 FKL786447:FKP786447 FUH786447:FUL786447 GED786447:GEH786447 GNZ786447:GOD786447 GXV786447:GXZ786447 HHR786447:HHV786447 HRN786447:HRR786447 IBJ786447:IBN786447 ILF786447:ILJ786447 IVB786447:IVF786447 JEX786447:JFB786447 JOT786447:JOX786447 JYP786447:JYT786447 KIL786447:KIP786447 KSH786447:KSL786447 LCD786447:LCH786447 LLZ786447:LMD786447 LVV786447:LVZ786447 MFR786447:MFV786447 MPN786447:MPR786447 MZJ786447:MZN786447 NJF786447:NJJ786447 NTB786447:NTF786447 OCX786447:ODB786447 OMT786447:OMX786447 OWP786447:OWT786447 PGL786447:PGP786447 PQH786447:PQL786447 QAD786447:QAH786447 QJZ786447:QKD786447 QTV786447:QTZ786447 RDR786447:RDV786447 RNN786447:RNR786447 RXJ786447:RXN786447 SHF786447:SHJ786447 SRB786447:SRF786447 TAX786447:TBB786447 TKT786447:TKX786447 TUP786447:TUT786447 UEL786447:UEP786447 UOH786447:UOL786447 UYD786447:UYH786447 VHZ786447:VID786447 VRV786447:VRZ786447 WBR786447:WBV786447 WLN786447:WLR786447 WVJ786447:WVN786447 B851983:F851983 IX851983:JB851983 ST851983:SX851983 ACP851983:ACT851983 AML851983:AMP851983 AWH851983:AWL851983 BGD851983:BGH851983 BPZ851983:BQD851983 BZV851983:BZZ851983 CJR851983:CJV851983 CTN851983:CTR851983 DDJ851983:DDN851983 DNF851983:DNJ851983 DXB851983:DXF851983 EGX851983:EHB851983 EQT851983:EQX851983 FAP851983:FAT851983 FKL851983:FKP851983 FUH851983:FUL851983 GED851983:GEH851983 GNZ851983:GOD851983 GXV851983:GXZ851983 HHR851983:HHV851983 HRN851983:HRR851983 IBJ851983:IBN851983 ILF851983:ILJ851983 IVB851983:IVF851983 JEX851983:JFB851983 JOT851983:JOX851983 JYP851983:JYT851983 KIL851983:KIP851983 KSH851983:KSL851983 LCD851983:LCH851983 LLZ851983:LMD851983 LVV851983:LVZ851983 MFR851983:MFV851983 MPN851983:MPR851983 MZJ851983:MZN851983 NJF851983:NJJ851983 NTB851983:NTF851983 OCX851983:ODB851983 OMT851983:OMX851983 OWP851983:OWT851983 PGL851983:PGP851983 PQH851983:PQL851983 QAD851983:QAH851983 QJZ851983:QKD851983 QTV851983:QTZ851983 RDR851983:RDV851983 RNN851983:RNR851983 RXJ851983:RXN851983 SHF851983:SHJ851983 SRB851983:SRF851983 TAX851983:TBB851983 TKT851983:TKX851983 TUP851983:TUT851983 UEL851983:UEP851983 UOH851983:UOL851983 UYD851983:UYH851983 VHZ851983:VID851983 VRV851983:VRZ851983 WBR851983:WBV851983 WLN851983:WLR851983 WVJ851983:WVN851983 B917519:F917519 IX917519:JB917519 ST917519:SX917519 ACP917519:ACT917519 AML917519:AMP917519 AWH917519:AWL917519 BGD917519:BGH917519 BPZ917519:BQD917519 BZV917519:BZZ917519 CJR917519:CJV917519 CTN917519:CTR917519 DDJ917519:DDN917519 DNF917519:DNJ917519 DXB917519:DXF917519 EGX917519:EHB917519 EQT917519:EQX917519 FAP917519:FAT917519 FKL917519:FKP917519 FUH917519:FUL917519 GED917519:GEH917519 GNZ917519:GOD917519 GXV917519:GXZ917519 HHR917519:HHV917519 HRN917519:HRR917519 IBJ917519:IBN917519 ILF917519:ILJ917519 IVB917519:IVF917519 JEX917519:JFB917519 JOT917519:JOX917519 JYP917519:JYT917519 KIL917519:KIP917519 KSH917519:KSL917519 LCD917519:LCH917519 LLZ917519:LMD917519 LVV917519:LVZ917519 MFR917519:MFV917519 MPN917519:MPR917519 MZJ917519:MZN917519 NJF917519:NJJ917519 NTB917519:NTF917519 OCX917519:ODB917519 OMT917519:OMX917519 OWP917519:OWT917519 PGL917519:PGP917519 PQH917519:PQL917519 QAD917519:QAH917519 QJZ917519:QKD917519 QTV917519:QTZ917519 RDR917519:RDV917519 RNN917519:RNR917519 RXJ917519:RXN917519 SHF917519:SHJ917519 SRB917519:SRF917519 TAX917519:TBB917519 TKT917519:TKX917519 TUP917519:TUT917519 UEL917519:UEP917519 UOH917519:UOL917519 UYD917519:UYH917519 VHZ917519:VID917519 VRV917519:VRZ917519 WBR917519:WBV917519 WLN917519:WLR917519 WVJ917519:WVN917519 B983055:F983055 IX983055:JB983055 ST983055:SX983055 ACP983055:ACT983055 AML983055:AMP983055 AWH983055:AWL983055 BGD983055:BGH983055 BPZ983055:BQD983055 BZV983055:BZZ983055 CJR983055:CJV983055 CTN983055:CTR983055 DDJ983055:DDN983055 DNF983055:DNJ983055 DXB983055:DXF983055 EGX983055:EHB983055 EQT983055:EQX983055 FAP983055:FAT983055 FKL983055:FKP983055 FUH983055:FUL983055 GED983055:GEH983055 GNZ983055:GOD983055 GXV983055:GXZ983055 HHR983055:HHV983055 HRN983055:HRR983055 IBJ983055:IBN983055 ILF983055:ILJ983055 IVB983055:IVF983055 JEX983055:JFB983055 JOT983055:JOX983055 JYP983055:JYT983055 KIL983055:KIP983055 KSH983055:KSL983055 LCD983055:LCH983055 LLZ983055:LMD983055 LVV983055:LVZ983055 MFR983055:MFV983055 MPN983055:MPR983055 MZJ983055:MZN983055 NJF983055:NJJ983055 NTB983055:NTF983055 OCX983055:ODB983055 OMT983055:OMX983055 OWP983055:OWT983055 PGL983055:PGP983055 PQH983055:PQL983055 QAD983055:QAH983055 QJZ983055:QKD983055 QTV983055:QTZ983055 RDR983055:RDV983055 RNN983055:RNR983055 RXJ983055:RXN983055 SHF983055:SHJ983055 SRB983055:SRF983055 TAX983055:TBB983055 TKT983055:TKX983055 TUP983055:TUT983055 UEL983055:UEP983055 UOH983055:UOL983055 UYD983055:UYH983055 VHZ983055:VID983055 VRV983055:VRZ983055 WBR983055:WBV983055 WLN983055:WLR983055">
      <formula1>$A$21:$A$28</formula1>
    </dataValidation>
    <dataValidation type="whole" allowBlank="1" showInputMessage="1" showErrorMessage="1" prompt="Введите количество уроков " sqref="B27">
      <formula1>1</formula1>
      <formula2>10</formula2>
    </dataValidation>
    <dataValidation type="list" allowBlank="1" showInputMessage="1" showErrorMessage="1" promptTitle="Тип школы" prompt="Укажите тип школы" sqref="B11">
      <formula1>"начальная, основная, средняя"</formula1>
    </dataValidation>
    <dataValidation allowBlank="1" showErrorMessage="1" sqref="B7:F7"/>
  </dataValidations>
  <pageMargins left="0.35433070866141736" right="0.35433070866141736" top="1.0536458333333334" bottom="0.59055118110236227" header="0.51181102362204722" footer="0.51181102362204722"/>
  <pageSetup paperSize="9" scale="83" fitToHeight="0" orientation="portrait"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366" yWindow="663" count="2">
        <x14:dataValidation type="list" allowBlank="1" showInputMessage="1" showErrorMessage="1" promptTitle="Вид школы" prompt="Укажите вид школы">
          <x14:formula1>
            <xm:f>Рабочий!$A$28:$A$35</xm:f>
          </x14:formula1>
          <xm:sqref>B15:F15</xm:sqref>
        </x14:dataValidation>
        <x14:dataValidation type="list" allowBlank="1" showInputMessage="1" showErrorMessage="1" promptTitle="Ваша категория" prompt="Высшая, Первая, Вторая, Соответствие должности; Не имею">
          <x14:formula1>
            <xm:f>Рабочий!$A$37:$A$42</xm:f>
          </x14:formula1>
          <xm:sqref>B40</xm:sqref>
        </x14:dataValidation>
      </x14:dataValidations>
    </ext>
  </extLst>
</worksheet>
</file>

<file path=xl/worksheets/sheet20.xml><?xml version="1.0" encoding="utf-8"?>
<worksheet xmlns="http://schemas.openxmlformats.org/spreadsheetml/2006/main" xmlns:r="http://schemas.openxmlformats.org/officeDocument/2006/relationships">
  <sheetPr codeName="Лист21"/>
  <dimension ref="A1:K90"/>
  <sheetViews>
    <sheetView workbookViewId="0">
      <selection activeCell="L19" sqref="L19"/>
    </sheetView>
  </sheetViews>
  <sheetFormatPr defaultRowHeight="12.75"/>
  <sheetData>
    <row r="1" spans="1:11">
      <c r="A1">
        <f>'Общий свод'!A2</f>
        <v>1</v>
      </c>
      <c r="B1" t="s">
        <v>486</v>
      </c>
    </row>
    <row r="3" spans="1:11">
      <c r="A3" t="s">
        <v>112</v>
      </c>
      <c r="B3" t="s">
        <v>40</v>
      </c>
      <c r="C3" t="s">
        <v>40</v>
      </c>
      <c r="D3" t="s">
        <v>49</v>
      </c>
      <c r="E3" t="s">
        <v>49</v>
      </c>
      <c r="F3" t="s">
        <v>50</v>
      </c>
      <c r="G3" t="s">
        <v>50</v>
      </c>
      <c r="H3" t="s">
        <v>51</v>
      </c>
      <c r="I3" t="s">
        <v>51</v>
      </c>
    </row>
    <row r="4" spans="1:11">
      <c r="A4" s="144">
        <f>'Общий свод'!C7</f>
        <v>401</v>
      </c>
      <c r="B4" s="337" t="e">
        <f>'Общий свод'!N7</f>
        <v>#DIV/0!</v>
      </c>
      <c r="C4" s="338" t="e">
        <f>IF(B4&gt;0,-B4*100)</f>
        <v>#DIV/0!</v>
      </c>
      <c r="D4" s="337" t="e">
        <f>'Общий свод'!R7</f>
        <v>#DIV/0!</v>
      </c>
      <c r="E4" s="338" t="e">
        <f>IF(D4&gt;0,-D4*100)</f>
        <v>#DIV/0!</v>
      </c>
      <c r="F4" s="337" t="e">
        <f>'Общий свод'!V7</f>
        <v>#DIV/0!</v>
      </c>
      <c r="G4" s="338" t="e">
        <f>IF(F4&gt;0,F4*100)</f>
        <v>#DIV/0!</v>
      </c>
      <c r="H4" s="337" t="e">
        <f>'Общий свод'!Z7</f>
        <v>#DIV/0!</v>
      </c>
      <c r="I4" s="338" t="e">
        <f>IF(H4&gt;0,H4*100)</f>
        <v>#DIV/0!</v>
      </c>
      <c r="J4" s="337"/>
      <c r="K4" s="338"/>
    </row>
    <row r="5" spans="1:11">
      <c r="A5" s="144">
        <f>'Общий свод'!C8</f>
        <v>0</v>
      </c>
      <c r="B5" s="337" t="str">
        <f>'Общий свод'!N8</f>
        <v/>
      </c>
      <c r="C5" s="338" t="e">
        <f t="shared" ref="C5:C68" si="0">IF(B5&gt;0,-B5*100)</f>
        <v>#VALUE!</v>
      </c>
      <c r="D5" s="337" t="str">
        <f>'Общий свод'!R8</f>
        <v/>
      </c>
      <c r="E5" s="338" t="e">
        <f t="shared" ref="E5:E68" si="1">IF(D5&gt;0,-D5*100)</f>
        <v>#VALUE!</v>
      </c>
      <c r="F5" s="337" t="str">
        <f>'Общий свод'!V8</f>
        <v/>
      </c>
      <c r="G5" s="338" t="e">
        <f t="shared" ref="G5:G68" si="2">IF(F5&gt;0,F5*100)</f>
        <v>#VALUE!</v>
      </c>
      <c r="H5" s="337" t="str">
        <f>'Общий свод'!Z8</f>
        <v/>
      </c>
      <c r="I5" s="338" t="e">
        <f t="shared" ref="I5:I68" si="3">IF(H5&gt;0,H5*100)</f>
        <v>#VALUE!</v>
      </c>
      <c r="J5" s="337"/>
      <c r="K5" s="338"/>
    </row>
    <row r="6" spans="1:11">
      <c r="A6" s="144">
        <f>'Общий свод'!C9</f>
        <v>0</v>
      </c>
      <c r="B6" s="337" t="str">
        <f>'Общий свод'!N9</f>
        <v/>
      </c>
      <c r="C6" s="338" t="e">
        <f t="shared" si="0"/>
        <v>#VALUE!</v>
      </c>
      <c r="D6" s="337" t="str">
        <f>'Общий свод'!R9</f>
        <v/>
      </c>
      <c r="E6" s="338" t="e">
        <f t="shared" si="1"/>
        <v>#VALUE!</v>
      </c>
      <c r="F6" s="337" t="str">
        <f>'Общий свод'!V9</f>
        <v/>
      </c>
      <c r="G6" s="338" t="e">
        <f t="shared" si="2"/>
        <v>#VALUE!</v>
      </c>
      <c r="H6" s="337" t="str">
        <f>'Общий свод'!Z9</f>
        <v/>
      </c>
      <c r="I6" s="338" t="e">
        <f t="shared" si="3"/>
        <v>#VALUE!</v>
      </c>
      <c r="J6" s="337"/>
      <c r="K6" s="338"/>
    </row>
    <row r="7" spans="1:11">
      <c r="A7" s="144">
        <f>'Общий свод'!C10</f>
        <v>0</v>
      </c>
      <c r="B7" s="337" t="str">
        <f>'Общий свод'!N10</f>
        <v/>
      </c>
      <c r="C7" s="338" t="e">
        <f t="shared" si="0"/>
        <v>#VALUE!</v>
      </c>
      <c r="D7" s="337" t="str">
        <f>'Общий свод'!R10</f>
        <v/>
      </c>
      <c r="E7" s="338" t="e">
        <f t="shared" si="1"/>
        <v>#VALUE!</v>
      </c>
      <c r="F7" s="337" t="str">
        <f>'Общий свод'!V10</f>
        <v/>
      </c>
      <c r="G7" s="338" t="e">
        <f t="shared" si="2"/>
        <v>#VALUE!</v>
      </c>
      <c r="H7" s="337" t="str">
        <f>'Общий свод'!Z10</f>
        <v/>
      </c>
      <c r="I7" s="338" t="e">
        <f t="shared" si="3"/>
        <v>#VALUE!</v>
      </c>
      <c r="J7" s="337"/>
      <c r="K7" s="338"/>
    </row>
    <row r="8" spans="1:11">
      <c r="A8" s="144">
        <f>'Общий свод'!C11</f>
        <v>0</v>
      </c>
      <c r="B8" s="337" t="str">
        <f>'Общий свод'!N11</f>
        <v/>
      </c>
      <c r="C8" s="338" t="e">
        <f t="shared" si="0"/>
        <v>#VALUE!</v>
      </c>
      <c r="D8" s="337" t="str">
        <f>'Общий свод'!R11</f>
        <v/>
      </c>
      <c r="E8" s="338" t="e">
        <f t="shared" si="1"/>
        <v>#VALUE!</v>
      </c>
      <c r="F8" s="337" t="str">
        <f>'Общий свод'!V11</f>
        <v/>
      </c>
      <c r="G8" s="338" t="e">
        <f t="shared" si="2"/>
        <v>#VALUE!</v>
      </c>
      <c r="H8" s="337" t="str">
        <f>'Общий свод'!Z11</f>
        <v/>
      </c>
      <c r="I8" s="338" t="e">
        <f t="shared" si="3"/>
        <v>#VALUE!</v>
      </c>
      <c r="J8" s="337"/>
      <c r="K8" s="338"/>
    </row>
    <row r="9" spans="1:11">
      <c r="A9" s="144">
        <f>'Общий свод'!C12</f>
        <v>0</v>
      </c>
      <c r="B9" s="337" t="str">
        <f>'Общий свод'!N12</f>
        <v/>
      </c>
      <c r="C9" s="338" t="e">
        <f t="shared" si="0"/>
        <v>#VALUE!</v>
      </c>
      <c r="D9" s="337" t="str">
        <f>'Общий свод'!R12</f>
        <v/>
      </c>
      <c r="E9" s="338" t="e">
        <f t="shared" si="1"/>
        <v>#VALUE!</v>
      </c>
      <c r="F9" s="337" t="str">
        <f>'Общий свод'!V12</f>
        <v/>
      </c>
      <c r="G9" s="338" t="e">
        <f t="shared" si="2"/>
        <v>#VALUE!</v>
      </c>
      <c r="H9" s="337" t="str">
        <f>'Общий свод'!Z12</f>
        <v/>
      </c>
      <c r="I9" s="338" t="e">
        <f t="shared" si="3"/>
        <v>#VALUE!</v>
      </c>
      <c r="J9" s="337"/>
      <c r="K9" s="338"/>
    </row>
    <row r="10" spans="1:11">
      <c r="A10" s="144">
        <f>'Общий свод'!C13</f>
        <v>0</v>
      </c>
      <c r="B10" s="337" t="str">
        <f>'Общий свод'!N13</f>
        <v/>
      </c>
      <c r="C10" s="338" t="e">
        <f t="shared" si="0"/>
        <v>#VALUE!</v>
      </c>
      <c r="D10" s="337" t="str">
        <f>'Общий свод'!R13</f>
        <v/>
      </c>
      <c r="E10" s="338" t="e">
        <f t="shared" si="1"/>
        <v>#VALUE!</v>
      </c>
      <c r="F10" s="337" t="str">
        <f>'Общий свод'!V13</f>
        <v/>
      </c>
      <c r="G10" s="338" t="e">
        <f t="shared" si="2"/>
        <v>#VALUE!</v>
      </c>
      <c r="H10" s="337" t="str">
        <f>'Общий свод'!Z13</f>
        <v/>
      </c>
      <c r="I10" s="338" t="e">
        <f t="shared" si="3"/>
        <v>#VALUE!</v>
      </c>
      <c r="J10" s="337"/>
      <c r="K10" s="338"/>
    </row>
    <row r="11" spans="1:11">
      <c r="A11" s="144">
        <f>'Общий свод'!C14</f>
        <v>0</v>
      </c>
      <c r="B11" s="337" t="str">
        <f>'Общий свод'!N14</f>
        <v/>
      </c>
      <c r="C11" s="338" t="e">
        <f t="shared" si="0"/>
        <v>#VALUE!</v>
      </c>
      <c r="D11" s="337" t="str">
        <f>'Общий свод'!R14</f>
        <v/>
      </c>
      <c r="E11" s="338" t="e">
        <f t="shared" si="1"/>
        <v>#VALUE!</v>
      </c>
      <c r="F11" s="337" t="str">
        <f>'Общий свод'!V14</f>
        <v/>
      </c>
      <c r="G11" s="338" t="e">
        <f t="shared" si="2"/>
        <v>#VALUE!</v>
      </c>
      <c r="H11" s="337" t="str">
        <f>'Общий свод'!Z14</f>
        <v/>
      </c>
      <c r="I11" s="338" t="e">
        <f t="shared" si="3"/>
        <v>#VALUE!</v>
      </c>
      <c r="J11" s="337"/>
      <c r="K11" s="338"/>
    </row>
    <row r="12" spans="1:11">
      <c r="A12" s="144">
        <f>'Общий свод'!C15</f>
        <v>0</v>
      </c>
      <c r="B12" s="337" t="str">
        <f>'Общий свод'!N15</f>
        <v/>
      </c>
      <c r="C12" s="338" t="e">
        <f t="shared" si="0"/>
        <v>#VALUE!</v>
      </c>
      <c r="D12" s="337" t="str">
        <f>'Общий свод'!R15</f>
        <v/>
      </c>
      <c r="E12" s="338" t="e">
        <f t="shared" si="1"/>
        <v>#VALUE!</v>
      </c>
      <c r="F12" s="337" t="str">
        <f>'Общий свод'!V15</f>
        <v/>
      </c>
      <c r="G12" s="338" t="e">
        <f t="shared" si="2"/>
        <v>#VALUE!</v>
      </c>
      <c r="H12" s="337" t="str">
        <f>'Общий свод'!Z15</f>
        <v/>
      </c>
      <c r="I12" s="338" t="e">
        <f t="shared" si="3"/>
        <v>#VALUE!</v>
      </c>
      <c r="J12" s="337"/>
      <c r="K12" s="338"/>
    </row>
    <row r="13" spans="1:11">
      <c r="A13" s="144">
        <f>'Общий свод'!C16</f>
        <v>0</v>
      </c>
      <c r="B13" s="337" t="str">
        <f>'Общий свод'!N16</f>
        <v/>
      </c>
      <c r="C13" s="338" t="e">
        <f t="shared" si="0"/>
        <v>#VALUE!</v>
      </c>
      <c r="D13" s="337" t="str">
        <f>'Общий свод'!R16</f>
        <v/>
      </c>
      <c r="E13" s="338" t="e">
        <f t="shared" si="1"/>
        <v>#VALUE!</v>
      </c>
      <c r="F13" s="337" t="str">
        <f>'Общий свод'!V16</f>
        <v/>
      </c>
      <c r="G13" s="338" t="e">
        <f t="shared" si="2"/>
        <v>#VALUE!</v>
      </c>
      <c r="H13" s="337" t="str">
        <f>'Общий свод'!Z16</f>
        <v/>
      </c>
      <c r="I13" s="338" t="e">
        <f t="shared" si="3"/>
        <v>#VALUE!</v>
      </c>
      <c r="J13" s="337"/>
      <c r="K13" s="338"/>
    </row>
    <row r="14" spans="1:11">
      <c r="A14" s="144">
        <f>'Общий свод'!C17</f>
        <v>0</v>
      </c>
      <c r="B14" s="337" t="str">
        <f>'Общий свод'!N17</f>
        <v/>
      </c>
      <c r="C14" s="338" t="e">
        <f t="shared" si="0"/>
        <v>#VALUE!</v>
      </c>
      <c r="D14" s="337" t="str">
        <f>'Общий свод'!R17</f>
        <v/>
      </c>
      <c r="E14" s="338" t="e">
        <f t="shared" si="1"/>
        <v>#VALUE!</v>
      </c>
      <c r="F14" s="337" t="str">
        <f>'Общий свод'!V17</f>
        <v/>
      </c>
      <c r="G14" s="338" t="e">
        <f t="shared" si="2"/>
        <v>#VALUE!</v>
      </c>
      <c r="H14" s="337" t="str">
        <f>'Общий свод'!Z17</f>
        <v/>
      </c>
      <c r="I14" s="338" t="e">
        <f t="shared" si="3"/>
        <v>#VALUE!</v>
      </c>
      <c r="J14" s="337"/>
      <c r="K14" s="338"/>
    </row>
    <row r="15" spans="1:11">
      <c r="A15" s="144">
        <f>'Общий свод'!C18</f>
        <v>0</v>
      </c>
      <c r="B15" s="337" t="str">
        <f>'Общий свод'!N18</f>
        <v/>
      </c>
      <c r="C15" s="338" t="e">
        <f t="shared" si="0"/>
        <v>#VALUE!</v>
      </c>
      <c r="D15" s="337" t="str">
        <f>'Общий свод'!R18</f>
        <v/>
      </c>
      <c r="E15" s="338" t="e">
        <f t="shared" si="1"/>
        <v>#VALUE!</v>
      </c>
      <c r="F15" s="337" t="str">
        <f>'Общий свод'!V18</f>
        <v/>
      </c>
      <c r="G15" s="338" t="e">
        <f t="shared" si="2"/>
        <v>#VALUE!</v>
      </c>
      <c r="H15" s="337" t="str">
        <f>'Общий свод'!Z18</f>
        <v/>
      </c>
      <c r="I15" s="338" t="e">
        <f t="shared" si="3"/>
        <v>#VALUE!</v>
      </c>
      <c r="J15" s="337"/>
      <c r="K15" s="338"/>
    </row>
    <row r="16" spans="1:11">
      <c r="A16" s="144">
        <f>'Общий свод'!C19</f>
        <v>0</v>
      </c>
      <c r="B16" s="337" t="str">
        <f>'Общий свод'!N19</f>
        <v/>
      </c>
      <c r="C16" s="338" t="e">
        <f t="shared" si="0"/>
        <v>#VALUE!</v>
      </c>
      <c r="D16" s="337" t="str">
        <f>'Общий свод'!R19</f>
        <v/>
      </c>
      <c r="E16" s="338" t="e">
        <f t="shared" si="1"/>
        <v>#VALUE!</v>
      </c>
      <c r="F16" s="337" t="str">
        <f>'Общий свод'!V19</f>
        <v/>
      </c>
      <c r="G16" s="338" t="e">
        <f t="shared" si="2"/>
        <v>#VALUE!</v>
      </c>
      <c r="H16" s="337" t="str">
        <f>'Общий свод'!Z19</f>
        <v/>
      </c>
      <c r="I16" s="338" t="e">
        <f t="shared" si="3"/>
        <v>#VALUE!</v>
      </c>
      <c r="J16" s="337"/>
      <c r="K16" s="338"/>
    </row>
    <row r="17" spans="1:11">
      <c r="A17" s="144">
        <f>'Общий свод'!C20</f>
        <v>0</v>
      </c>
      <c r="B17" s="337" t="str">
        <f>'Общий свод'!N20</f>
        <v/>
      </c>
      <c r="C17" s="338" t="e">
        <f t="shared" si="0"/>
        <v>#VALUE!</v>
      </c>
      <c r="D17" s="337" t="str">
        <f>'Общий свод'!R20</f>
        <v/>
      </c>
      <c r="E17" s="338" t="e">
        <f t="shared" si="1"/>
        <v>#VALUE!</v>
      </c>
      <c r="F17" s="337" t="str">
        <f>'Общий свод'!V20</f>
        <v/>
      </c>
      <c r="G17" s="338" t="e">
        <f t="shared" si="2"/>
        <v>#VALUE!</v>
      </c>
      <c r="H17" s="337" t="str">
        <f>'Общий свод'!Z20</f>
        <v/>
      </c>
      <c r="I17" s="338" t="e">
        <f t="shared" si="3"/>
        <v>#VALUE!</v>
      </c>
      <c r="J17" s="337"/>
      <c r="K17" s="338"/>
    </row>
    <row r="18" spans="1:11">
      <c r="A18" s="144">
        <f>'Общий свод'!C21</f>
        <v>0</v>
      </c>
      <c r="B18" s="337" t="str">
        <f>'Общий свод'!N21</f>
        <v/>
      </c>
      <c r="C18" s="338" t="e">
        <f t="shared" si="0"/>
        <v>#VALUE!</v>
      </c>
      <c r="D18" s="337" t="str">
        <f>'Общий свод'!R21</f>
        <v/>
      </c>
      <c r="E18" s="338" t="e">
        <f t="shared" si="1"/>
        <v>#VALUE!</v>
      </c>
      <c r="F18" s="337" t="str">
        <f>'Общий свод'!V21</f>
        <v/>
      </c>
      <c r="G18" s="338" t="e">
        <f t="shared" si="2"/>
        <v>#VALUE!</v>
      </c>
      <c r="H18" s="337" t="str">
        <f>'Общий свод'!Z21</f>
        <v/>
      </c>
      <c r="I18" s="338" t="e">
        <f t="shared" si="3"/>
        <v>#VALUE!</v>
      </c>
      <c r="J18" s="337"/>
      <c r="K18" s="338"/>
    </row>
    <row r="19" spans="1:11">
      <c r="A19" s="144">
        <f>'Общий свод'!C22</f>
        <v>0</v>
      </c>
      <c r="B19" s="337" t="str">
        <f>'Общий свод'!N22</f>
        <v/>
      </c>
      <c r="C19" s="338" t="e">
        <f t="shared" si="0"/>
        <v>#VALUE!</v>
      </c>
      <c r="D19" s="337" t="str">
        <f>'Общий свод'!R22</f>
        <v/>
      </c>
      <c r="E19" s="338" t="e">
        <f t="shared" si="1"/>
        <v>#VALUE!</v>
      </c>
      <c r="F19" s="337" t="str">
        <f>'Общий свод'!V22</f>
        <v/>
      </c>
      <c r="G19" s="338" t="e">
        <f t="shared" si="2"/>
        <v>#VALUE!</v>
      </c>
      <c r="H19" s="337" t="str">
        <f>'Общий свод'!Z22</f>
        <v/>
      </c>
      <c r="I19" s="338" t="e">
        <f t="shared" si="3"/>
        <v>#VALUE!</v>
      </c>
      <c r="J19" s="337"/>
      <c r="K19" s="338"/>
    </row>
    <row r="20" spans="1:11">
      <c r="A20" s="144">
        <f>'Общий свод'!C23</f>
        <v>0</v>
      </c>
      <c r="B20" s="337" t="str">
        <f>'Общий свод'!N23</f>
        <v/>
      </c>
      <c r="C20" s="338" t="e">
        <f t="shared" si="0"/>
        <v>#VALUE!</v>
      </c>
      <c r="D20" s="337" t="str">
        <f>'Общий свод'!R23</f>
        <v/>
      </c>
      <c r="E20" s="338" t="e">
        <f t="shared" si="1"/>
        <v>#VALUE!</v>
      </c>
      <c r="F20" s="337" t="str">
        <f>'Общий свод'!V23</f>
        <v/>
      </c>
      <c r="G20" s="338" t="e">
        <f t="shared" si="2"/>
        <v>#VALUE!</v>
      </c>
      <c r="H20" s="337" t="str">
        <f>'Общий свод'!Z23</f>
        <v/>
      </c>
      <c r="I20" s="338" t="e">
        <f t="shared" si="3"/>
        <v>#VALUE!</v>
      </c>
      <c r="J20" s="337"/>
      <c r="K20" s="338"/>
    </row>
    <row r="21" spans="1:11">
      <c r="A21" s="144">
        <f>'Общий свод'!C24</f>
        <v>0</v>
      </c>
      <c r="B21" s="337" t="str">
        <f>'Общий свод'!N24</f>
        <v/>
      </c>
      <c r="C21" s="338" t="e">
        <f t="shared" si="0"/>
        <v>#VALUE!</v>
      </c>
      <c r="D21" s="337" t="str">
        <f>'Общий свод'!R24</f>
        <v/>
      </c>
      <c r="E21" s="338" t="e">
        <f t="shared" si="1"/>
        <v>#VALUE!</v>
      </c>
      <c r="F21" s="337" t="str">
        <f>'Общий свод'!V24</f>
        <v/>
      </c>
      <c r="G21" s="338" t="e">
        <f t="shared" si="2"/>
        <v>#VALUE!</v>
      </c>
      <c r="H21" s="337" t="str">
        <f>'Общий свод'!Z24</f>
        <v/>
      </c>
      <c r="I21" s="338" t="e">
        <f t="shared" si="3"/>
        <v>#VALUE!</v>
      </c>
      <c r="J21" s="337"/>
      <c r="K21" s="338"/>
    </row>
    <row r="22" spans="1:11">
      <c r="A22" s="144">
        <f>'Общий свод'!C25</f>
        <v>0</v>
      </c>
      <c r="B22" s="337" t="str">
        <f>'Общий свод'!N25</f>
        <v/>
      </c>
      <c r="C22" s="338" t="e">
        <f t="shared" si="0"/>
        <v>#VALUE!</v>
      </c>
      <c r="D22" s="337" t="str">
        <f>'Общий свод'!R25</f>
        <v/>
      </c>
      <c r="E22" s="338" t="e">
        <f t="shared" si="1"/>
        <v>#VALUE!</v>
      </c>
      <c r="F22" s="337" t="str">
        <f>'Общий свод'!V25</f>
        <v/>
      </c>
      <c r="G22" s="338" t="e">
        <f t="shared" si="2"/>
        <v>#VALUE!</v>
      </c>
      <c r="H22" s="337" t="str">
        <f>'Общий свод'!Z25</f>
        <v/>
      </c>
      <c r="I22" s="338" t="e">
        <f t="shared" si="3"/>
        <v>#VALUE!</v>
      </c>
      <c r="J22" s="337"/>
      <c r="K22" s="338"/>
    </row>
    <row r="23" spans="1:11">
      <c r="A23" s="144">
        <f>'Общий свод'!C26</f>
        <v>0</v>
      </c>
      <c r="B23" s="337" t="str">
        <f>'Общий свод'!N26</f>
        <v/>
      </c>
      <c r="C23" s="338" t="e">
        <f t="shared" si="0"/>
        <v>#VALUE!</v>
      </c>
      <c r="D23" s="337" t="str">
        <f>'Общий свод'!R26</f>
        <v/>
      </c>
      <c r="E23" s="338" t="e">
        <f t="shared" si="1"/>
        <v>#VALUE!</v>
      </c>
      <c r="F23" s="337" t="str">
        <f>'Общий свод'!V26</f>
        <v/>
      </c>
      <c r="G23" s="338" t="e">
        <f t="shared" si="2"/>
        <v>#VALUE!</v>
      </c>
      <c r="H23" s="337" t="str">
        <f>'Общий свод'!Z26</f>
        <v/>
      </c>
      <c r="I23" s="338" t="e">
        <f t="shared" si="3"/>
        <v>#VALUE!</v>
      </c>
      <c r="J23" s="337"/>
      <c r="K23" s="338"/>
    </row>
    <row r="24" spans="1:11">
      <c r="A24" s="144">
        <f>'Общий свод'!C27</f>
        <v>0</v>
      </c>
      <c r="B24" s="337" t="str">
        <f>'Общий свод'!N27</f>
        <v/>
      </c>
      <c r="C24" s="338" t="e">
        <f t="shared" si="0"/>
        <v>#VALUE!</v>
      </c>
      <c r="D24" s="337" t="str">
        <f>'Общий свод'!R27</f>
        <v/>
      </c>
      <c r="E24" s="338" t="e">
        <f t="shared" si="1"/>
        <v>#VALUE!</v>
      </c>
      <c r="F24" s="337" t="str">
        <f>'Общий свод'!V27</f>
        <v/>
      </c>
      <c r="G24" s="338" t="e">
        <f t="shared" si="2"/>
        <v>#VALUE!</v>
      </c>
      <c r="H24" s="337" t="str">
        <f>'Общий свод'!Z27</f>
        <v/>
      </c>
      <c r="I24" s="338" t="e">
        <f t="shared" si="3"/>
        <v>#VALUE!</v>
      </c>
      <c r="J24" s="337"/>
      <c r="K24" s="338"/>
    </row>
    <row r="25" spans="1:11">
      <c r="A25" s="144">
        <f>'Общий свод'!C28</f>
        <v>0</v>
      </c>
      <c r="B25" s="337" t="str">
        <f>'Общий свод'!N28</f>
        <v/>
      </c>
      <c r="C25" s="338" t="e">
        <f t="shared" si="0"/>
        <v>#VALUE!</v>
      </c>
      <c r="D25" s="337" t="str">
        <f>'Общий свод'!R28</f>
        <v/>
      </c>
      <c r="E25" s="338" t="e">
        <f t="shared" si="1"/>
        <v>#VALUE!</v>
      </c>
      <c r="F25" s="337" t="str">
        <f>'Общий свод'!V28</f>
        <v/>
      </c>
      <c r="G25" s="338" t="e">
        <f t="shared" si="2"/>
        <v>#VALUE!</v>
      </c>
      <c r="H25" s="337" t="str">
        <f>'Общий свод'!Z28</f>
        <v/>
      </c>
      <c r="I25" s="338" t="e">
        <f t="shared" si="3"/>
        <v>#VALUE!</v>
      </c>
      <c r="J25" s="337"/>
      <c r="K25" s="338"/>
    </row>
    <row r="26" spans="1:11">
      <c r="A26" s="144">
        <f>'Общий свод'!C29</f>
        <v>0</v>
      </c>
      <c r="B26" s="337" t="str">
        <f>'Общий свод'!N29</f>
        <v/>
      </c>
      <c r="C26" s="338" t="e">
        <f t="shared" si="0"/>
        <v>#VALUE!</v>
      </c>
      <c r="D26" s="337" t="str">
        <f>'Общий свод'!R29</f>
        <v/>
      </c>
      <c r="E26" s="338" t="e">
        <f t="shared" si="1"/>
        <v>#VALUE!</v>
      </c>
      <c r="F26" s="337" t="str">
        <f>'Общий свод'!V29</f>
        <v/>
      </c>
      <c r="G26" s="338" t="e">
        <f t="shared" si="2"/>
        <v>#VALUE!</v>
      </c>
      <c r="H26" s="337" t="str">
        <f>'Общий свод'!Z29</f>
        <v/>
      </c>
      <c r="I26" s="338" t="e">
        <f t="shared" si="3"/>
        <v>#VALUE!</v>
      </c>
      <c r="J26" s="337"/>
      <c r="K26" s="338"/>
    </row>
    <row r="27" spans="1:11">
      <c r="A27" s="144">
        <f>'Общий свод'!C30</f>
        <v>0</v>
      </c>
      <c r="B27" s="337" t="str">
        <f>'Общий свод'!N30</f>
        <v/>
      </c>
      <c r="C27" s="338" t="e">
        <f t="shared" si="0"/>
        <v>#VALUE!</v>
      </c>
      <c r="D27" s="337" t="str">
        <f>'Общий свод'!R30</f>
        <v/>
      </c>
      <c r="E27" s="338" t="e">
        <f t="shared" si="1"/>
        <v>#VALUE!</v>
      </c>
      <c r="F27" s="337" t="str">
        <f>'Общий свод'!V30</f>
        <v/>
      </c>
      <c r="G27" s="338" t="e">
        <f t="shared" si="2"/>
        <v>#VALUE!</v>
      </c>
      <c r="H27" s="337" t="str">
        <f>'Общий свод'!Z30</f>
        <v/>
      </c>
      <c r="I27" s="338" t="e">
        <f t="shared" si="3"/>
        <v>#VALUE!</v>
      </c>
      <c r="J27" s="337"/>
      <c r="K27" s="338"/>
    </row>
    <row r="28" spans="1:11">
      <c r="A28" s="144">
        <f>'Общий свод'!C31</f>
        <v>0</v>
      </c>
      <c r="B28" s="337" t="str">
        <f>'Общий свод'!N31</f>
        <v/>
      </c>
      <c r="C28" s="338" t="e">
        <f t="shared" si="0"/>
        <v>#VALUE!</v>
      </c>
      <c r="D28" s="337" t="str">
        <f>'Общий свод'!R31</f>
        <v/>
      </c>
      <c r="E28" s="338" t="e">
        <f t="shared" si="1"/>
        <v>#VALUE!</v>
      </c>
      <c r="F28" s="337" t="str">
        <f>'Общий свод'!V31</f>
        <v/>
      </c>
      <c r="G28" s="338" t="e">
        <f t="shared" si="2"/>
        <v>#VALUE!</v>
      </c>
      <c r="H28" s="337" t="str">
        <f>'Общий свод'!Z31</f>
        <v/>
      </c>
      <c r="I28" s="338" t="e">
        <f t="shared" si="3"/>
        <v>#VALUE!</v>
      </c>
      <c r="J28" s="337"/>
      <c r="K28" s="338"/>
    </row>
    <row r="29" spans="1:11">
      <c r="A29" s="144">
        <f>'Общий свод'!C32</f>
        <v>0</v>
      </c>
      <c r="B29" s="337" t="str">
        <f>'Общий свод'!N32</f>
        <v/>
      </c>
      <c r="C29" s="338" t="e">
        <f t="shared" si="0"/>
        <v>#VALUE!</v>
      </c>
      <c r="D29" s="337" t="str">
        <f>'Общий свод'!R32</f>
        <v/>
      </c>
      <c r="E29" s="338" t="e">
        <f t="shared" si="1"/>
        <v>#VALUE!</v>
      </c>
      <c r="F29" s="337" t="str">
        <f>'Общий свод'!V32</f>
        <v/>
      </c>
      <c r="G29" s="338" t="e">
        <f t="shared" si="2"/>
        <v>#VALUE!</v>
      </c>
      <c r="H29" s="337" t="str">
        <f>'Общий свод'!Z32</f>
        <v/>
      </c>
      <c r="I29" s="338" t="e">
        <f t="shared" si="3"/>
        <v>#VALUE!</v>
      </c>
      <c r="J29" s="337"/>
      <c r="K29" s="338"/>
    </row>
    <row r="30" spans="1:11">
      <c r="A30" s="144">
        <f>'Общий свод'!C33</f>
        <v>0</v>
      </c>
      <c r="B30" s="337" t="str">
        <f>'Общий свод'!N33</f>
        <v/>
      </c>
      <c r="C30" s="338" t="e">
        <f t="shared" si="0"/>
        <v>#VALUE!</v>
      </c>
      <c r="D30" s="337" t="str">
        <f>'Общий свод'!R33</f>
        <v/>
      </c>
      <c r="E30" s="338" t="e">
        <f t="shared" si="1"/>
        <v>#VALUE!</v>
      </c>
      <c r="F30" s="337" t="str">
        <f>'Общий свод'!V33</f>
        <v/>
      </c>
      <c r="G30" s="338" t="e">
        <f t="shared" si="2"/>
        <v>#VALUE!</v>
      </c>
      <c r="H30" s="337" t="str">
        <f>'Общий свод'!Z33</f>
        <v/>
      </c>
      <c r="I30" s="338" t="e">
        <f t="shared" si="3"/>
        <v>#VALUE!</v>
      </c>
      <c r="J30" s="337"/>
      <c r="K30" s="338"/>
    </row>
    <row r="31" spans="1:11">
      <c r="A31" s="144">
        <f>'Общий свод'!C34</f>
        <v>0</v>
      </c>
      <c r="B31" s="337" t="str">
        <f>'Общий свод'!N34</f>
        <v/>
      </c>
      <c r="C31" s="338" t="e">
        <f t="shared" si="0"/>
        <v>#VALUE!</v>
      </c>
      <c r="D31" s="337" t="str">
        <f>'Общий свод'!R34</f>
        <v/>
      </c>
      <c r="E31" s="338" t="e">
        <f t="shared" si="1"/>
        <v>#VALUE!</v>
      </c>
      <c r="F31" s="337" t="str">
        <f>'Общий свод'!V34</f>
        <v/>
      </c>
      <c r="G31" s="338" t="e">
        <f t="shared" si="2"/>
        <v>#VALUE!</v>
      </c>
      <c r="H31" s="337" t="str">
        <f>'Общий свод'!Z34</f>
        <v/>
      </c>
      <c r="I31" s="338" t="e">
        <f t="shared" si="3"/>
        <v>#VALUE!</v>
      </c>
      <c r="J31" s="337"/>
      <c r="K31" s="338"/>
    </row>
    <row r="32" spans="1:11">
      <c r="A32" s="144">
        <f>'Общий свод'!C35</f>
        <v>0</v>
      </c>
      <c r="B32" s="337" t="str">
        <f>'Общий свод'!N35</f>
        <v/>
      </c>
      <c r="C32" s="338" t="e">
        <f t="shared" si="0"/>
        <v>#VALUE!</v>
      </c>
      <c r="D32" s="337" t="str">
        <f>'Общий свод'!R35</f>
        <v/>
      </c>
      <c r="E32" s="338" t="e">
        <f t="shared" si="1"/>
        <v>#VALUE!</v>
      </c>
      <c r="F32" s="337" t="str">
        <f>'Общий свод'!V35</f>
        <v/>
      </c>
      <c r="G32" s="338" t="e">
        <f t="shared" si="2"/>
        <v>#VALUE!</v>
      </c>
      <c r="H32" s="337" t="str">
        <f>'Общий свод'!Z35</f>
        <v/>
      </c>
      <c r="I32" s="338" t="e">
        <f t="shared" si="3"/>
        <v>#VALUE!</v>
      </c>
      <c r="J32" s="337"/>
      <c r="K32" s="338"/>
    </row>
    <row r="33" spans="1:11">
      <c r="A33" s="144">
        <f>'Общий свод'!C36</f>
        <v>0</v>
      </c>
      <c r="B33" s="337" t="str">
        <f>'Общий свод'!N36</f>
        <v/>
      </c>
      <c r="C33" s="338" t="e">
        <f t="shared" si="0"/>
        <v>#VALUE!</v>
      </c>
      <c r="D33" s="337" t="str">
        <f>'Общий свод'!R36</f>
        <v/>
      </c>
      <c r="E33" s="338" t="e">
        <f t="shared" si="1"/>
        <v>#VALUE!</v>
      </c>
      <c r="F33" s="337" t="str">
        <f>'Общий свод'!V36</f>
        <v/>
      </c>
      <c r="G33" s="338" t="e">
        <f t="shared" si="2"/>
        <v>#VALUE!</v>
      </c>
      <c r="H33" s="337" t="str">
        <f>'Общий свод'!Z36</f>
        <v/>
      </c>
      <c r="I33" s="338" t="e">
        <f t="shared" si="3"/>
        <v>#VALUE!</v>
      </c>
      <c r="J33" s="337"/>
      <c r="K33" s="338"/>
    </row>
    <row r="34" spans="1:11">
      <c r="A34" s="144">
        <f>'Общий свод'!C37</f>
        <v>0</v>
      </c>
      <c r="B34" s="337" t="str">
        <f>'Общий свод'!N37</f>
        <v/>
      </c>
      <c r="C34" s="338" t="e">
        <f t="shared" si="0"/>
        <v>#VALUE!</v>
      </c>
      <c r="D34" s="337" t="str">
        <f>'Общий свод'!R37</f>
        <v/>
      </c>
      <c r="E34" s="338" t="e">
        <f t="shared" si="1"/>
        <v>#VALUE!</v>
      </c>
      <c r="F34" s="337" t="str">
        <f>'Общий свод'!V37</f>
        <v/>
      </c>
      <c r="G34" s="338" t="e">
        <f t="shared" si="2"/>
        <v>#VALUE!</v>
      </c>
      <c r="H34" s="337" t="str">
        <f>'Общий свод'!Z37</f>
        <v/>
      </c>
      <c r="I34" s="338" t="e">
        <f t="shared" si="3"/>
        <v>#VALUE!</v>
      </c>
      <c r="J34" s="337"/>
      <c r="K34" s="338"/>
    </row>
    <row r="35" spans="1:11">
      <c r="A35" s="144">
        <f>'Общий свод'!C38</f>
        <v>0</v>
      </c>
      <c r="B35" s="337" t="str">
        <f>'Общий свод'!N38</f>
        <v/>
      </c>
      <c r="C35" s="338" t="e">
        <f t="shared" si="0"/>
        <v>#VALUE!</v>
      </c>
      <c r="D35" s="337" t="str">
        <f>'Общий свод'!R38</f>
        <v/>
      </c>
      <c r="E35" s="338" t="e">
        <f t="shared" si="1"/>
        <v>#VALUE!</v>
      </c>
      <c r="F35" s="337" t="str">
        <f>'Общий свод'!V38</f>
        <v/>
      </c>
      <c r="G35" s="338" t="e">
        <f t="shared" si="2"/>
        <v>#VALUE!</v>
      </c>
      <c r="H35" s="337" t="str">
        <f>'Общий свод'!Z38</f>
        <v/>
      </c>
      <c r="I35" s="338" t="e">
        <f t="shared" si="3"/>
        <v>#VALUE!</v>
      </c>
      <c r="J35" s="337"/>
      <c r="K35" s="338"/>
    </row>
    <row r="36" spans="1:11">
      <c r="A36" s="144">
        <f>'Общий свод'!C39</f>
        <v>0</v>
      </c>
      <c r="B36" s="337" t="str">
        <f>'Общий свод'!N39</f>
        <v/>
      </c>
      <c r="C36" s="338" t="e">
        <f t="shared" si="0"/>
        <v>#VALUE!</v>
      </c>
      <c r="D36" s="337" t="str">
        <f>'Общий свод'!R39</f>
        <v/>
      </c>
      <c r="E36" s="338" t="e">
        <f t="shared" si="1"/>
        <v>#VALUE!</v>
      </c>
      <c r="F36" s="337" t="str">
        <f>'Общий свод'!V39</f>
        <v/>
      </c>
      <c r="G36" s="338" t="e">
        <f t="shared" si="2"/>
        <v>#VALUE!</v>
      </c>
      <c r="H36" s="337" t="str">
        <f>'Общий свод'!Z39</f>
        <v/>
      </c>
      <c r="I36" s="338" t="e">
        <f t="shared" si="3"/>
        <v>#VALUE!</v>
      </c>
      <c r="J36" s="337"/>
      <c r="K36" s="338"/>
    </row>
    <row r="37" spans="1:11">
      <c r="A37" s="144">
        <f>'Общий свод'!C40</f>
        <v>0</v>
      </c>
      <c r="B37" s="337" t="str">
        <f>'Общий свод'!N40</f>
        <v/>
      </c>
      <c r="C37" s="338" t="e">
        <f t="shared" si="0"/>
        <v>#VALUE!</v>
      </c>
      <c r="D37" s="337" t="str">
        <f>'Общий свод'!R40</f>
        <v/>
      </c>
      <c r="E37" s="338" t="e">
        <f t="shared" si="1"/>
        <v>#VALUE!</v>
      </c>
      <c r="F37" s="337" t="str">
        <f>'Общий свод'!V40</f>
        <v/>
      </c>
      <c r="G37" s="338" t="e">
        <f t="shared" si="2"/>
        <v>#VALUE!</v>
      </c>
      <c r="H37" s="337" t="str">
        <f>'Общий свод'!Z40</f>
        <v/>
      </c>
      <c r="I37" s="338" t="e">
        <f t="shared" si="3"/>
        <v>#VALUE!</v>
      </c>
      <c r="J37" s="337"/>
      <c r="K37" s="338"/>
    </row>
    <row r="38" spans="1:11">
      <c r="A38" s="144">
        <f>'Общий свод'!C41</f>
        <v>0</v>
      </c>
      <c r="B38" s="337" t="str">
        <f>'Общий свод'!N41</f>
        <v/>
      </c>
      <c r="C38" s="338" t="e">
        <f t="shared" si="0"/>
        <v>#VALUE!</v>
      </c>
      <c r="D38" s="337" t="str">
        <f>'Общий свод'!R41</f>
        <v/>
      </c>
      <c r="E38" s="338" t="e">
        <f t="shared" si="1"/>
        <v>#VALUE!</v>
      </c>
      <c r="F38" s="337" t="str">
        <f>'Общий свод'!V41</f>
        <v/>
      </c>
      <c r="G38" s="338" t="e">
        <f t="shared" si="2"/>
        <v>#VALUE!</v>
      </c>
      <c r="H38" s="337" t="str">
        <f>'Общий свод'!Z41</f>
        <v/>
      </c>
      <c r="I38" s="338" t="e">
        <f t="shared" si="3"/>
        <v>#VALUE!</v>
      </c>
      <c r="J38" s="337"/>
      <c r="K38" s="338"/>
    </row>
    <row r="39" spans="1:11">
      <c r="A39" s="144">
        <f>'Общий свод'!C42</f>
        <v>0</v>
      </c>
      <c r="B39" s="337" t="str">
        <f>'Общий свод'!N42</f>
        <v/>
      </c>
      <c r="C39" s="338" t="e">
        <f t="shared" si="0"/>
        <v>#VALUE!</v>
      </c>
      <c r="D39" s="337" t="str">
        <f>'Общий свод'!R42</f>
        <v/>
      </c>
      <c r="E39" s="338" t="e">
        <f t="shared" si="1"/>
        <v>#VALUE!</v>
      </c>
      <c r="F39" s="337" t="str">
        <f>'Общий свод'!V42</f>
        <v/>
      </c>
      <c r="G39" s="338" t="e">
        <f t="shared" si="2"/>
        <v>#VALUE!</v>
      </c>
      <c r="H39" s="337" t="str">
        <f>'Общий свод'!Z42</f>
        <v/>
      </c>
      <c r="I39" s="338" t="e">
        <f t="shared" si="3"/>
        <v>#VALUE!</v>
      </c>
      <c r="J39" s="337"/>
      <c r="K39" s="338"/>
    </row>
    <row r="40" spans="1:11">
      <c r="A40" s="144">
        <f>'Общий свод'!C43</f>
        <v>0</v>
      </c>
      <c r="B40" s="337" t="str">
        <f>'Общий свод'!N43</f>
        <v/>
      </c>
      <c r="C40" s="338" t="e">
        <f t="shared" si="0"/>
        <v>#VALUE!</v>
      </c>
      <c r="D40" s="337" t="str">
        <f>'Общий свод'!R43</f>
        <v/>
      </c>
      <c r="E40" s="338" t="e">
        <f t="shared" si="1"/>
        <v>#VALUE!</v>
      </c>
      <c r="F40" s="337" t="str">
        <f>'Общий свод'!V43</f>
        <v/>
      </c>
      <c r="G40" s="338" t="e">
        <f t="shared" si="2"/>
        <v>#VALUE!</v>
      </c>
      <c r="H40" s="337" t="str">
        <f>'Общий свод'!Z43</f>
        <v/>
      </c>
      <c r="I40" s="338" t="e">
        <f t="shared" si="3"/>
        <v>#VALUE!</v>
      </c>
      <c r="J40" s="337"/>
      <c r="K40" s="338"/>
    </row>
    <row r="41" spans="1:11">
      <c r="A41" s="144">
        <f>'Общий свод'!C44</f>
        <v>0</v>
      </c>
      <c r="B41" s="337" t="str">
        <f>'Общий свод'!N44</f>
        <v/>
      </c>
      <c r="C41" s="338" t="e">
        <f t="shared" si="0"/>
        <v>#VALUE!</v>
      </c>
      <c r="D41" s="337" t="str">
        <f>'Общий свод'!R44</f>
        <v/>
      </c>
      <c r="E41" s="338" t="e">
        <f t="shared" si="1"/>
        <v>#VALUE!</v>
      </c>
      <c r="F41" s="337" t="str">
        <f>'Общий свод'!V44</f>
        <v/>
      </c>
      <c r="G41" s="338" t="e">
        <f t="shared" si="2"/>
        <v>#VALUE!</v>
      </c>
      <c r="H41" s="337" t="str">
        <f>'Общий свод'!Z44</f>
        <v/>
      </c>
      <c r="I41" s="338" t="e">
        <f t="shared" si="3"/>
        <v>#VALUE!</v>
      </c>
      <c r="J41" s="337"/>
      <c r="K41" s="338"/>
    </row>
    <row r="42" spans="1:11">
      <c r="A42" s="144">
        <f>'Общий свод'!C45</f>
        <v>0</v>
      </c>
      <c r="B42" s="337" t="str">
        <f>'Общий свод'!N45</f>
        <v/>
      </c>
      <c r="C42" s="338" t="e">
        <f t="shared" si="0"/>
        <v>#VALUE!</v>
      </c>
      <c r="D42" s="337" t="str">
        <f>'Общий свод'!R45</f>
        <v/>
      </c>
      <c r="E42" s="338" t="e">
        <f t="shared" si="1"/>
        <v>#VALUE!</v>
      </c>
      <c r="F42" s="337" t="str">
        <f>'Общий свод'!V45</f>
        <v/>
      </c>
      <c r="G42" s="338" t="e">
        <f t="shared" si="2"/>
        <v>#VALUE!</v>
      </c>
      <c r="H42" s="337" t="str">
        <f>'Общий свод'!Z45</f>
        <v/>
      </c>
      <c r="I42" s="338" t="e">
        <f t="shared" si="3"/>
        <v>#VALUE!</v>
      </c>
      <c r="J42" s="337"/>
      <c r="K42" s="338"/>
    </row>
    <row r="43" spans="1:11">
      <c r="A43" s="144">
        <f>'Общий свод'!C46</f>
        <v>0</v>
      </c>
      <c r="B43" s="337" t="str">
        <f>'Общий свод'!N46</f>
        <v/>
      </c>
      <c r="C43" s="338" t="e">
        <f t="shared" si="0"/>
        <v>#VALUE!</v>
      </c>
      <c r="D43" s="337" t="str">
        <f>'Общий свод'!R46</f>
        <v/>
      </c>
      <c r="E43" s="338" t="e">
        <f t="shared" si="1"/>
        <v>#VALUE!</v>
      </c>
      <c r="F43" s="337" t="str">
        <f>'Общий свод'!V46</f>
        <v/>
      </c>
      <c r="G43" s="338" t="e">
        <f t="shared" si="2"/>
        <v>#VALUE!</v>
      </c>
      <c r="H43" s="337" t="str">
        <f>'Общий свод'!Z46</f>
        <v/>
      </c>
      <c r="I43" s="338" t="e">
        <f t="shared" si="3"/>
        <v>#VALUE!</v>
      </c>
      <c r="J43" s="337"/>
      <c r="K43" s="338"/>
    </row>
    <row r="44" spans="1:11">
      <c r="A44" s="144">
        <f>'Общий свод'!C47</f>
        <v>0</v>
      </c>
      <c r="B44" s="337" t="str">
        <f>'Общий свод'!N47</f>
        <v/>
      </c>
      <c r="C44" s="338" t="e">
        <f t="shared" si="0"/>
        <v>#VALUE!</v>
      </c>
      <c r="D44" s="337" t="str">
        <f>'Общий свод'!R47</f>
        <v/>
      </c>
      <c r="E44" s="338" t="e">
        <f t="shared" si="1"/>
        <v>#VALUE!</v>
      </c>
      <c r="F44" s="337" t="str">
        <f>'Общий свод'!V47</f>
        <v/>
      </c>
      <c r="G44" s="338" t="e">
        <f t="shared" si="2"/>
        <v>#VALUE!</v>
      </c>
      <c r="H44" s="337" t="str">
        <f>'Общий свод'!Z47</f>
        <v/>
      </c>
      <c r="I44" s="338" t="e">
        <f t="shared" si="3"/>
        <v>#VALUE!</v>
      </c>
      <c r="J44" s="337"/>
      <c r="K44" s="338"/>
    </row>
    <row r="45" spans="1:11">
      <c r="A45" s="144">
        <f>'Общий свод'!C48</f>
        <v>0</v>
      </c>
      <c r="B45" s="337" t="str">
        <f>'Общий свод'!N48</f>
        <v/>
      </c>
      <c r="C45" s="338" t="e">
        <f t="shared" si="0"/>
        <v>#VALUE!</v>
      </c>
      <c r="D45" s="337" t="str">
        <f>'Общий свод'!R48</f>
        <v/>
      </c>
      <c r="E45" s="338" t="e">
        <f t="shared" si="1"/>
        <v>#VALUE!</v>
      </c>
      <c r="F45" s="337" t="str">
        <f>'Общий свод'!V48</f>
        <v/>
      </c>
      <c r="G45" s="338" t="e">
        <f t="shared" si="2"/>
        <v>#VALUE!</v>
      </c>
      <c r="H45" s="337" t="str">
        <f>'Общий свод'!Z48</f>
        <v/>
      </c>
      <c r="I45" s="338" t="e">
        <f t="shared" si="3"/>
        <v>#VALUE!</v>
      </c>
      <c r="J45" s="337"/>
      <c r="K45" s="338"/>
    </row>
    <row r="46" spans="1:11">
      <c r="A46" s="144">
        <f>'Общий свод'!C49</f>
        <v>0</v>
      </c>
      <c r="B46" s="337" t="str">
        <f>'Общий свод'!N49</f>
        <v/>
      </c>
      <c r="C46" s="338" t="e">
        <f t="shared" si="0"/>
        <v>#VALUE!</v>
      </c>
      <c r="D46" s="337" t="str">
        <f>'Общий свод'!R49</f>
        <v/>
      </c>
      <c r="E46" s="338" t="e">
        <f t="shared" si="1"/>
        <v>#VALUE!</v>
      </c>
      <c r="F46" s="337" t="str">
        <f>'Общий свод'!V49</f>
        <v/>
      </c>
      <c r="G46" s="338" t="e">
        <f t="shared" si="2"/>
        <v>#VALUE!</v>
      </c>
      <c r="H46" s="337" t="str">
        <f>'Общий свод'!Z49</f>
        <v/>
      </c>
      <c r="I46" s="338" t="e">
        <f t="shared" si="3"/>
        <v>#VALUE!</v>
      </c>
      <c r="J46" s="337"/>
      <c r="K46" s="338"/>
    </row>
    <row r="47" spans="1:11">
      <c r="A47" s="144">
        <f>'Общий свод'!C50</f>
        <v>0</v>
      </c>
      <c r="B47" s="337" t="str">
        <f>'Общий свод'!N50</f>
        <v/>
      </c>
      <c r="C47" s="338" t="e">
        <f t="shared" si="0"/>
        <v>#VALUE!</v>
      </c>
      <c r="D47" s="337" t="str">
        <f>'Общий свод'!R50</f>
        <v/>
      </c>
      <c r="E47" s="338" t="e">
        <f t="shared" si="1"/>
        <v>#VALUE!</v>
      </c>
      <c r="F47" s="337" t="str">
        <f>'Общий свод'!V50</f>
        <v/>
      </c>
      <c r="G47" s="338" t="e">
        <f t="shared" si="2"/>
        <v>#VALUE!</v>
      </c>
      <c r="H47" s="337" t="str">
        <f>'Общий свод'!Z50</f>
        <v/>
      </c>
      <c r="I47" s="338" t="e">
        <f t="shared" si="3"/>
        <v>#VALUE!</v>
      </c>
      <c r="J47" s="337"/>
      <c r="K47" s="338"/>
    </row>
    <row r="48" spans="1:11">
      <c r="A48" s="144">
        <f>'Общий свод'!C51</f>
        <v>0</v>
      </c>
      <c r="B48" s="337" t="str">
        <f>'Общий свод'!N51</f>
        <v/>
      </c>
      <c r="C48" s="338" t="e">
        <f t="shared" si="0"/>
        <v>#VALUE!</v>
      </c>
      <c r="D48" s="337" t="str">
        <f>'Общий свод'!R51</f>
        <v/>
      </c>
      <c r="E48" s="338" t="e">
        <f t="shared" si="1"/>
        <v>#VALUE!</v>
      </c>
      <c r="F48" s="337" t="str">
        <f>'Общий свод'!V51</f>
        <v/>
      </c>
      <c r="G48" s="338" t="e">
        <f t="shared" si="2"/>
        <v>#VALUE!</v>
      </c>
      <c r="H48" s="337" t="str">
        <f>'Общий свод'!Z51</f>
        <v/>
      </c>
      <c r="I48" s="338" t="e">
        <f t="shared" si="3"/>
        <v>#VALUE!</v>
      </c>
      <c r="J48" s="337"/>
      <c r="K48" s="338"/>
    </row>
    <row r="49" spans="1:11">
      <c r="A49" s="144">
        <f>'Общий свод'!C52</f>
        <v>0</v>
      </c>
      <c r="B49" s="337" t="str">
        <f>'Общий свод'!N52</f>
        <v/>
      </c>
      <c r="C49" s="338" t="e">
        <f t="shared" si="0"/>
        <v>#VALUE!</v>
      </c>
      <c r="D49" s="337" t="str">
        <f>'Общий свод'!R52</f>
        <v/>
      </c>
      <c r="E49" s="338" t="e">
        <f t="shared" si="1"/>
        <v>#VALUE!</v>
      </c>
      <c r="F49" s="337" t="str">
        <f>'Общий свод'!V52</f>
        <v/>
      </c>
      <c r="G49" s="338" t="e">
        <f t="shared" si="2"/>
        <v>#VALUE!</v>
      </c>
      <c r="H49" s="337" t="str">
        <f>'Общий свод'!Z52</f>
        <v/>
      </c>
      <c r="I49" s="338" t="e">
        <f t="shared" si="3"/>
        <v>#VALUE!</v>
      </c>
      <c r="J49" s="337"/>
      <c r="K49" s="338"/>
    </row>
    <row r="50" spans="1:11">
      <c r="A50" s="144">
        <f>'Общий свод'!C53</f>
        <v>0</v>
      </c>
      <c r="B50" s="337" t="str">
        <f>'Общий свод'!N53</f>
        <v/>
      </c>
      <c r="C50" s="338" t="e">
        <f t="shared" si="0"/>
        <v>#VALUE!</v>
      </c>
      <c r="D50" s="337" t="str">
        <f>'Общий свод'!R53</f>
        <v/>
      </c>
      <c r="E50" s="338" t="e">
        <f t="shared" si="1"/>
        <v>#VALUE!</v>
      </c>
      <c r="F50" s="337" t="str">
        <f>'Общий свод'!V53</f>
        <v/>
      </c>
      <c r="G50" s="338" t="e">
        <f t="shared" si="2"/>
        <v>#VALUE!</v>
      </c>
      <c r="H50" s="337" t="str">
        <f>'Общий свод'!Z53</f>
        <v/>
      </c>
      <c r="I50" s="338" t="e">
        <f t="shared" si="3"/>
        <v>#VALUE!</v>
      </c>
      <c r="J50" s="337"/>
      <c r="K50" s="338"/>
    </row>
    <row r="51" spans="1:11">
      <c r="A51" s="144">
        <f>'Общий свод'!C54</f>
        <v>0</v>
      </c>
      <c r="B51" s="337" t="str">
        <f>'Общий свод'!N54</f>
        <v/>
      </c>
      <c r="C51" s="338" t="e">
        <f t="shared" si="0"/>
        <v>#VALUE!</v>
      </c>
      <c r="D51" s="337" t="str">
        <f>'Общий свод'!R54</f>
        <v/>
      </c>
      <c r="E51" s="338" t="e">
        <f t="shared" si="1"/>
        <v>#VALUE!</v>
      </c>
      <c r="F51" s="337" t="str">
        <f>'Общий свод'!V54</f>
        <v/>
      </c>
      <c r="G51" s="338" t="e">
        <f t="shared" si="2"/>
        <v>#VALUE!</v>
      </c>
      <c r="H51" s="337" t="str">
        <f>'Общий свод'!Z54</f>
        <v/>
      </c>
      <c r="I51" s="338" t="e">
        <f t="shared" si="3"/>
        <v>#VALUE!</v>
      </c>
      <c r="J51" s="337"/>
      <c r="K51" s="338"/>
    </row>
    <row r="52" spans="1:11">
      <c r="A52" s="144">
        <f>'Общий свод'!C55</f>
        <v>0</v>
      </c>
      <c r="B52" s="337" t="str">
        <f>'Общий свод'!N55</f>
        <v/>
      </c>
      <c r="C52" s="338" t="e">
        <f t="shared" si="0"/>
        <v>#VALUE!</v>
      </c>
      <c r="D52" s="337" t="str">
        <f>'Общий свод'!R55</f>
        <v/>
      </c>
      <c r="E52" s="338" t="e">
        <f t="shared" si="1"/>
        <v>#VALUE!</v>
      </c>
      <c r="F52" s="337" t="str">
        <f>'Общий свод'!V55</f>
        <v/>
      </c>
      <c r="G52" s="338" t="e">
        <f t="shared" si="2"/>
        <v>#VALUE!</v>
      </c>
      <c r="H52" s="337" t="str">
        <f>'Общий свод'!Z55</f>
        <v/>
      </c>
      <c r="I52" s="338" t="e">
        <f t="shared" si="3"/>
        <v>#VALUE!</v>
      </c>
      <c r="J52" s="337"/>
      <c r="K52" s="338"/>
    </row>
    <row r="53" spans="1:11">
      <c r="A53" s="144">
        <f>'Общий свод'!C56</f>
        <v>0</v>
      </c>
      <c r="B53" s="337" t="str">
        <f>'Общий свод'!N56</f>
        <v/>
      </c>
      <c r="C53" s="338" t="e">
        <f t="shared" si="0"/>
        <v>#VALUE!</v>
      </c>
      <c r="D53" s="337" t="str">
        <f>'Общий свод'!R56</f>
        <v/>
      </c>
      <c r="E53" s="338" t="e">
        <f t="shared" si="1"/>
        <v>#VALUE!</v>
      </c>
      <c r="F53" s="337" t="str">
        <f>'Общий свод'!V56</f>
        <v/>
      </c>
      <c r="G53" s="338" t="e">
        <f t="shared" si="2"/>
        <v>#VALUE!</v>
      </c>
      <c r="H53" s="337" t="str">
        <f>'Общий свод'!Z56</f>
        <v/>
      </c>
      <c r="I53" s="338" t="e">
        <f t="shared" si="3"/>
        <v>#VALUE!</v>
      </c>
      <c r="J53" s="337"/>
      <c r="K53" s="338"/>
    </row>
    <row r="54" spans="1:11">
      <c r="A54" s="144">
        <f>'Общий свод'!C57</f>
        <v>0</v>
      </c>
      <c r="B54" s="337" t="str">
        <f>'Общий свод'!N57</f>
        <v/>
      </c>
      <c r="C54" s="338" t="e">
        <f t="shared" si="0"/>
        <v>#VALUE!</v>
      </c>
      <c r="D54" s="337" t="str">
        <f>'Общий свод'!R57</f>
        <v/>
      </c>
      <c r="E54" s="338" t="e">
        <f t="shared" si="1"/>
        <v>#VALUE!</v>
      </c>
      <c r="F54" s="337" t="str">
        <f>'Общий свод'!V57</f>
        <v/>
      </c>
      <c r="G54" s="338" t="e">
        <f t="shared" si="2"/>
        <v>#VALUE!</v>
      </c>
      <c r="H54" s="337" t="str">
        <f>'Общий свод'!Z57</f>
        <v/>
      </c>
      <c r="I54" s="338" t="e">
        <f t="shared" si="3"/>
        <v>#VALUE!</v>
      </c>
      <c r="J54" s="337"/>
      <c r="K54" s="338"/>
    </row>
    <row r="55" spans="1:11">
      <c r="A55" s="144">
        <f>'Общий свод'!C58</f>
        <v>0</v>
      </c>
      <c r="B55" s="337" t="str">
        <f>'Общий свод'!N58</f>
        <v/>
      </c>
      <c r="C55" s="338" t="e">
        <f t="shared" si="0"/>
        <v>#VALUE!</v>
      </c>
      <c r="D55" s="337" t="str">
        <f>'Общий свод'!R58</f>
        <v/>
      </c>
      <c r="E55" s="338" t="e">
        <f t="shared" si="1"/>
        <v>#VALUE!</v>
      </c>
      <c r="F55" s="337" t="str">
        <f>'Общий свод'!V58</f>
        <v/>
      </c>
      <c r="G55" s="338" t="e">
        <f t="shared" si="2"/>
        <v>#VALUE!</v>
      </c>
      <c r="H55" s="337" t="str">
        <f>'Общий свод'!Z58</f>
        <v/>
      </c>
      <c r="I55" s="338" t="e">
        <f t="shared" si="3"/>
        <v>#VALUE!</v>
      </c>
      <c r="J55" s="337"/>
      <c r="K55" s="338"/>
    </row>
    <row r="56" spans="1:11">
      <c r="A56" s="144">
        <f>'Общий свод'!C59</f>
        <v>0</v>
      </c>
      <c r="B56" s="337" t="str">
        <f>'Общий свод'!N59</f>
        <v/>
      </c>
      <c r="C56" s="338" t="e">
        <f t="shared" si="0"/>
        <v>#VALUE!</v>
      </c>
      <c r="D56" s="337" t="str">
        <f>'Общий свод'!R59</f>
        <v/>
      </c>
      <c r="E56" s="338" t="e">
        <f t="shared" si="1"/>
        <v>#VALUE!</v>
      </c>
      <c r="F56" s="337" t="str">
        <f>'Общий свод'!V59</f>
        <v/>
      </c>
      <c r="G56" s="338" t="e">
        <f t="shared" si="2"/>
        <v>#VALUE!</v>
      </c>
      <c r="H56" s="337" t="str">
        <f>'Общий свод'!Z59</f>
        <v/>
      </c>
      <c r="I56" s="338" t="e">
        <f t="shared" si="3"/>
        <v>#VALUE!</v>
      </c>
      <c r="J56" s="337"/>
      <c r="K56" s="338"/>
    </row>
    <row r="57" spans="1:11">
      <c r="A57" s="144">
        <f>'Общий свод'!C60</f>
        <v>0</v>
      </c>
      <c r="B57" s="337" t="str">
        <f>'Общий свод'!N60</f>
        <v/>
      </c>
      <c r="C57" s="338" t="e">
        <f t="shared" si="0"/>
        <v>#VALUE!</v>
      </c>
      <c r="D57" s="337" t="str">
        <f>'Общий свод'!R60</f>
        <v/>
      </c>
      <c r="E57" s="338" t="e">
        <f t="shared" si="1"/>
        <v>#VALUE!</v>
      </c>
      <c r="F57" s="337" t="str">
        <f>'Общий свод'!V60</f>
        <v/>
      </c>
      <c r="G57" s="338" t="e">
        <f t="shared" si="2"/>
        <v>#VALUE!</v>
      </c>
      <c r="H57" s="337" t="str">
        <f>'Общий свод'!Z60</f>
        <v/>
      </c>
      <c r="I57" s="338" t="e">
        <f t="shared" si="3"/>
        <v>#VALUE!</v>
      </c>
      <c r="J57" s="337"/>
      <c r="K57" s="338"/>
    </row>
    <row r="58" spans="1:11">
      <c r="A58" s="144">
        <f>'Общий свод'!C61</f>
        <v>0</v>
      </c>
      <c r="B58" s="337" t="str">
        <f>'Общий свод'!N61</f>
        <v/>
      </c>
      <c r="C58" s="338" t="e">
        <f t="shared" si="0"/>
        <v>#VALUE!</v>
      </c>
      <c r="D58" s="337" t="str">
        <f>'Общий свод'!R61</f>
        <v/>
      </c>
      <c r="E58" s="338" t="e">
        <f t="shared" si="1"/>
        <v>#VALUE!</v>
      </c>
      <c r="F58" s="337" t="str">
        <f>'Общий свод'!V61</f>
        <v/>
      </c>
      <c r="G58" s="338" t="e">
        <f t="shared" si="2"/>
        <v>#VALUE!</v>
      </c>
      <c r="H58" s="337" t="str">
        <f>'Общий свод'!Z61</f>
        <v/>
      </c>
      <c r="I58" s="338" t="e">
        <f t="shared" si="3"/>
        <v>#VALUE!</v>
      </c>
      <c r="J58" s="337"/>
      <c r="K58" s="338"/>
    </row>
    <row r="59" spans="1:11">
      <c r="A59" s="144">
        <f>'Общий свод'!C62</f>
        <v>0</v>
      </c>
      <c r="B59" s="337" t="str">
        <f>'Общий свод'!N62</f>
        <v/>
      </c>
      <c r="C59" s="338" t="e">
        <f t="shared" si="0"/>
        <v>#VALUE!</v>
      </c>
      <c r="D59" s="337" t="str">
        <f>'Общий свод'!R62</f>
        <v/>
      </c>
      <c r="E59" s="338" t="e">
        <f t="shared" si="1"/>
        <v>#VALUE!</v>
      </c>
      <c r="F59" s="337" t="str">
        <f>'Общий свод'!V62</f>
        <v/>
      </c>
      <c r="G59" s="338" t="e">
        <f t="shared" si="2"/>
        <v>#VALUE!</v>
      </c>
      <c r="H59" s="337" t="str">
        <f>'Общий свод'!Z62</f>
        <v/>
      </c>
      <c r="I59" s="338" t="e">
        <f t="shared" si="3"/>
        <v>#VALUE!</v>
      </c>
      <c r="J59" s="337"/>
      <c r="K59" s="338"/>
    </row>
    <row r="60" spans="1:11">
      <c r="A60" s="144">
        <f>'Общий свод'!C63</f>
        <v>0</v>
      </c>
      <c r="B60" s="337" t="str">
        <f>'Общий свод'!N63</f>
        <v/>
      </c>
      <c r="C60" s="338" t="e">
        <f t="shared" si="0"/>
        <v>#VALUE!</v>
      </c>
      <c r="D60" s="337" t="str">
        <f>'Общий свод'!R63</f>
        <v/>
      </c>
      <c r="E60" s="338" t="e">
        <f t="shared" si="1"/>
        <v>#VALUE!</v>
      </c>
      <c r="F60" s="337" t="str">
        <f>'Общий свод'!V63</f>
        <v/>
      </c>
      <c r="G60" s="338" t="e">
        <f t="shared" si="2"/>
        <v>#VALUE!</v>
      </c>
      <c r="H60" s="337" t="str">
        <f>'Общий свод'!Z63</f>
        <v/>
      </c>
      <c r="I60" s="338" t="e">
        <f t="shared" si="3"/>
        <v>#VALUE!</v>
      </c>
      <c r="J60" s="337"/>
      <c r="K60" s="338"/>
    </row>
    <row r="61" spans="1:11">
      <c r="A61" s="144">
        <f>'Общий свод'!C64</f>
        <v>0</v>
      </c>
      <c r="B61" s="337" t="str">
        <f>'Общий свод'!N64</f>
        <v/>
      </c>
      <c r="C61" s="338" t="e">
        <f t="shared" si="0"/>
        <v>#VALUE!</v>
      </c>
      <c r="D61" s="337" t="str">
        <f>'Общий свод'!R64</f>
        <v/>
      </c>
      <c r="E61" s="338" t="e">
        <f t="shared" si="1"/>
        <v>#VALUE!</v>
      </c>
      <c r="F61" s="337" t="str">
        <f>'Общий свод'!V64</f>
        <v/>
      </c>
      <c r="G61" s="338" t="e">
        <f t="shared" si="2"/>
        <v>#VALUE!</v>
      </c>
      <c r="H61" s="337" t="str">
        <f>'Общий свод'!Z64</f>
        <v/>
      </c>
      <c r="I61" s="338" t="e">
        <f t="shared" si="3"/>
        <v>#VALUE!</v>
      </c>
      <c r="J61" s="337"/>
      <c r="K61" s="338"/>
    </row>
    <row r="62" spans="1:11">
      <c r="A62" s="144">
        <f>'Общий свод'!C65</f>
        <v>0</v>
      </c>
      <c r="B62" s="337" t="str">
        <f>'Общий свод'!N65</f>
        <v/>
      </c>
      <c r="C62" s="338" t="e">
        <f t="shared" si="0"/>
        <v>#VALUE!</v>
      </c>
      <c r="D62" s="337" t="str">
        <f>'Общий свод'!R65</f>
        <v/>
      </c>
      <c r="E62" s="338" t="e">
        <f t="shared" si="1"/>
        <v>#VALUE!</v>
      </c>
      <c r="F62" s="337" t="str">
        <f>'Общий свод'!V65</f>
        <v/>
      </c>
      <c r="G62" s="338" t="e">
        <f t="shared" si="2"/>
        <v>#VALUE!</v>
      </c>
      <c r="H62" s="337" t="str">
        <f>'Общий свод'!Z65</f>
        <v/>
      </c>
      <c r="I62" s="338" t="e">
        <f t="shared" si="3"/>
        <v>#VALUE!</v>
      </c>
      <c r="J62" s="337"/>
      <c r="K62" s="338"/>
    </row>
    <row r="63" spans="1:11">
      <c r="A63" s="144">
        <f>'Общий свод'!C66</f>
        <v>0</v>
      </c>
      <c r="B63" s="337" t="str">
        <f>'Общий свод'!N66</f>
        <v/>
      </c>
      <c r="C63" s="338" t="e">
        <f t="shared" si="0"/>
        <v>#VALUE!</v>
      </c>
      <c r="D63" s="337" t="str">
        <f>'Общий свод'!R66</f>
        <v/>
      </c>
      <c r="E63" s="338" t="e">
        <f t="shared" si="1"/>
        <v>#VALUE!</v>
      </c>
      <c r="F63" s="337" t="str">
        <f>'Общий свод'!V66</f>
        <v/>
      </c>
      <c r="G63" s="338" t="e">
        <f t="shared" si="2"/>
        <v>#VALUE!</v>
      </c>
      <c r="H63" s="337" t="str">
        <f>'Общий свод'!Z66</f>
        <v/>
      </c>
      <c r="I63" s="338" t="e">
        <f t="shared" si="3"/>
        <v>#VALUE!</v>
      </c>
      <c r="J63" s="337"/>
      <c r="K63" s="338"/>
    </row>
    <row r="64" spans="1:11">
      <c r="A64" s="144">
        <f>'Общий свод'!C67</f>
        <v>0</v>
      </c>
      <c r="B64" s="337" t="str">
        <f>'Общий свод'!N67</f>
        <v/>
      </c>
      <c r="C64" s="338" t="e">
        <f t="shared" si="0"/>
        <v>#VALUE!</v>
      </c>
      <c r="D64" s="337" t="str">
        <f>'Общий свод'!R67</f>
        <v/>
      </c>
      <c r="E64" s="338" t="e">
        <f t="shared" si="1"/>
        <v>#VALUE!</v>
      </c>
      <c r="F64" s="337" t="str">
        <f>'Общий свод'!V67</f>
        <v/>
      </c>
      <c r="G64" s="338" t="e">
        <f t="shared" si="2"/>
        <v>#VALUE!</v>
      </c>
      <c r="H64" s="337" t="str">
        <f>'Общий свод'!Z67</f>
        <v/>
      </c>
      <c r="I64" s="338" t="e">
        <f t="shared" si="3"/>
        <v>#VALUE!</v>
      </c>
      <c r="J64" s="337"/>
      <c r="K64" s="338"/>
    </row>
    <row r="65" spans="1:11">
      <c r="A65" s="144">
        <f>'Общий свод'!C68</f>
        <v>0</v>
      </c>
      <c r="B65" s="337" t="str">
        <f>'Общий свод'!N68</f>
        <v/>
      </c>
      <c r="C65" s="338" t="e">
        <f t="shared" si="0"/>
        <v>#VALUE!</v>
      </c>
      <c r="D65" s="337" t="str">
        <f>'Общий свод'!R68</f>
        <v/>
      </c>
      <c r="E65" s="338" t="e">
        <f t="shared" si="1"/>
        <v>#VALUE!</v>
      </c>
      <c r="F65" s="337" t="str">
        <f>'Общий свод'!V68</f>
        <v/>
      </c>
      <c r="G65" s="338" t="e">
        <f t="shared" si="2"/>
        <v>#VALUE!</v>
      </c>
      <c r="H65" s="337" t="str">
        <f>'Общий свод'!Z68</f>
        <v/>
      </c>
      <c r="I65" s="338" t="e">
        <f t="shared" si="3"/>
        <v>#VALUE!</v>
      </c>
      <c r="J65" s="337"/>
      <c r="K65" s="338"/>
    </row>
    <row r="66" spans="1:11">
      <c r="A66" s="144">
        <f>'Общий свод'!C69</f>
        <v>0</v>
      </c>
      <c r="B66" s="337" t="str">
        <f>'Общий свод'!N69</f>
        <v/>
      </c>
      <c r="C66" s="338" t="e">
        <f t="shared" si="0"/>
        <v>#VALUE!</v>
      </c>
      <c r="D66" s="337" t="str">
        <f>'Общий свод'!R69</f>
        <v/>
      </c>
      <c r="E66" s="338" t="e">
        <f t="shared" si="1"/>
        <v>#VALUE!</v>
      </c>
      <c r="F66" s="337" t="str">
        <f>'Общий свод'!V69</f>
        <v/>
      </c>
      <c r="G66" s="338" t="e">
        <f t="shared" si="2"/>
        <v>#VALUE!</v>
      </c>
      <c r="H66" s="337" t="str">
        <f>'Общий свод'!Z69</f>
        <v/>
      </c>
      <c r="I66" s="338" t="e">
        <f t="shared" si="3"/>
        <v>#VALUE!</v>
      </c>
      <c r="J66" s="337"/>
      <c r="K66" s="338"/>
    </row>
    <row r="67" spans="1:11">
      <c r="A67" s="144">
        <f>'Общий свод'!C70</f>
        <v>0</v>
      </c>
      <c r="B67" s="337" t="str">
        <f>'Общий свод'!N70</f>
        <v/>
      </c>
      <c r="C67" s="338" t="e">
        <f t="shared" si="0"/>
        <v>#VALUE!</v>
      </c>
      <c r="D67" s="337" t="str">
        <f>'Общий свод'!R70</f>
        <v/>
      </c>
      <c r="E67" s="338" t="e">
        <f t="shared" si="1"/>
        <v>#VALUE!</v>
      </c>
      <c r="F67" s="337" t="str">
        <f>'Общий свод'!V70</f>
        <v/>
      </c>
      <c r="G67" s="338" t="e">
        <f t="shared" si="2"/>
        <v>#VALUE!</v>
      </c>
      <c r="H67" s="337" t="str">
        <f>'Общий свод'!Z70</f>
        <v/>
      </c>
      <c r="I67" s="338" t="e">
        <f t="shared" si="3"/>
        <v>#VALUE!</v>
      </c>
      <c r="J67" s="337"/>
      <c r="K67" s="338"/>
    </row>
    <row r="68" spans="1:11">
      <c r="A68" s="144">
        <f>'Общий свод'!C71</f>
        <v>0</v>
      </c>
      <c r="B68" s="337" t="str">
        <f>'Общий свод'!N71</f>
        <v/>
      </c>
      <c r="C68" s="338" t="e">
        <f t="shared" si="0"/>
        <v>#VALUE!</v>
      </c>
      <c r="D68" s="337" t="str">
        <f>'Общий свод'!R71</f>
        <v/>
      </c>
      <c r="E68" s="338" t="e">
        <f t="shared" si="1"/>
        <v>#VALUE!</v>
      </c>
      <c r="F68" s="337" t="str">
        <f>'Общий свод'!V71</f>
        <v/>
      </c>
      <c r="G68" s="338" t="e">
        <f t="shared" si="2"/>
        <v>#VALUE!</v>
      </c>
      <c r="H68" s="337" t="str">
        <f>'Общий свод'!Z71</f>
        <v/>
      </c>
      <c r="I68" s="338" t="e">
        <f t="shared" si="3"/>
        <v>#VALUE!</v>
      </c>
      <c r="J68" s="337"/>
      <c r="K68" s="338"/>
    </row>
    <row r="69" spans="1:11">
      <c r="A69" s="144">
        <f>'Общий свод'!C72</f>
        <v>0</v>
      </c>
      <c r="B69" s="337" t="str">
        <f>'Общий свод'!N72</f>
        <v/>
      </c>
      <c r="C69" s="338" t="e">
        <f t="shared" ref="C69:C90" si="4">IF(B69&gt;0,-B69*100)</f>
        <v>#VALUE!</v>
      </c>
      <c r="D69" s="337" t="str">
        <f>'Общий свод'!R72</f>
        <v/>
      </c>
      <c r="E69" s="338" t="e">
        <f t="shared" ref="E69:E90" si="5">IF(D69&gt;0,-D69*100)</f>
        <v>#VALUE!</v>
      </c>
      <c r="F69" s="337" t="str">
        <f>'Общий свод'!V72</f>
        <v/>
      </c>
      <c r="G69" s="338" t="e">
        <f t="shared" ref="G69:G90" si="6">IF(F69&gt;0,F69*100)</f>
        <v>#VALUE!</v>
      </c>
      <c r="H69" s="337" t="str">
        <f>'Общий свод'!Z72</f>
        <v/>
      </c>
      <c r="I69" s="338" t="e">
        <f t="shared" ref="I69:I90" si="7">IF(H69&gt;0,H69*100)</f>
        <v>#VALUE!</v>
      </c>
      <c r="J69" s="337"/>
      <c r="K69" s="338"/>
    </row>
    <row r="70" spans="1:11">
      <c r="A70" s="144">
        <f>'Общий свод'!C73</f>
        <v>0</v>
      </c>
      <c r="B70" s="337" t="str">
        <f>'Общий свод'!N73</f>
        <v/>
      </c>
      <c r="C70" s="338" t="e">
        <f t="shared" si="4"/>
        <v>#VALUE!</v>
      </c>
      <c r="D70" s="337" t="str">
        <f>'Общий свод'!R73</f>
        <v/>
      </c>
      <c r="E70" s="338" t="e">
        <f t="shared" si="5"/>
        <v>#VALUE!</v>
      </c>
      <c r="F70" s="337" t="str">
        <f>'Общий свод'!V73</f>
        <v/>
      </c>
      <c r="G70" s="338" t="e">
        <f t="shared" si="6"/>
        <v>#VALUE!</v>
      </c>
      <c r="H70" s="337" t="str">
        <f>'Общий свод'!Z73</f>
        <v/>
      </c>
      <c r="I70" s="338" t="e">
        <f t="shared" si="7"/>
        <v>#VALUE!</v>
      </c>
      <c r="J70" s="337"/>
      <c r="K70" s="338"/>
    </row>
    <row r="71" spans="1:11">
      <c r="A71" s="144">
        <f>'Общий свод'!C74</f>
        <v>0</v>
      </c>
      <c r="B71" s="337" t="str">
        <f>'Общий свод'!N74</f>
        <v/>
      </c>
      <c r="C71" s="338" t="e">
        <f t="shared" si="4"/>
        <v>#VALUE!</v>
      </c>
      <c r="D71" s="337" t="str">
        <f>'Общий свод'!R74</f>
        <v/>
      </c>
      <c r="E71" s="338" t="e">
        <f t="shared" si="5"/>
        <v>#VALUE!</v>
      </c>
      <c r="F71" s="337" t="str">
        <f>'Общий свод'!V74</f>
        <v/>
      </c>
      <c r="G71" s="338" t="e">
        <f t="shared" si="6"/>
        <v>#VALUE!</v>
      </c>
      <c r="H71" s="337" t="str">
        <f>'Общий свод'!Z74</f>
        <v/>
      </c>
      <c r="I71" s="338" t="e">
        <f t="shared" si="7"/>
        <v>#VALUE!</v>
      </c>
      <c r="J71" s="337"/>
      <c r="K71" s="338"/>
    </row>
    <row r="72" spans="1:11">
      <c r="A72" s="144">
        <f>'Общий свод'!C75</f>
        <v>0</v>
      </c>
      <c r="B72" s="337" t="str">
        <f>'Общий свод'!N75</f>
        <v/>
      </c>
      <c r="C72" s="338" t="e">
        <f t="shared" si="4"/>
        <v>#VALUE!</v>
      </c>
      <c r="D72" s="337" t="str">
        <f>'Общий свод'!R75</f>
        <v/>
      </c>
      <c r="E72" s="338" t="e">
        <f t="shared" si="5"/>
        <v>#VALUE!</v>
      </c>
      <c r="F72" s="337" t="str">
        <f>'Общий свод'!V75</f>
        <v/>
      </c>
      <c r="G72" s="338" t="e">
        <f t="shared" si="6"/>
        <v>#VALUE!</v>
      </c>
      <c r="H72" s="337" t="str">
        <f>'Общий свод'!Z75</f>
        <v/>
      </c>
      <c r="I72" s="338" t="e">
        <f t="shared" si="7"/>
        <v>#VALUE!</v>
      </c>
      <c r="J72" s="337"/>
      <c r="K72" s="338"/>
    </row>
    <row r="73" spans="1:11">
      <c r="A73" s="144">
        <f>'Общий свод'!C76</f>
        <v>0</v>
      </c>
      <c r="B73" s="337" t="str">
        <f>'Общий свод'!N76</f>
        <v/>
      </c>
      <c r="C73" s="338" t="e">
        <f t="shared" si="4"/>
        <v>#VALUE!</v>
      </c>
      <c r="D73" s="337" t="str">
        <f>'Общий свод'!R76</f>
        <v/>
      </c>
      <c r="E73" s="338" t="e">
        <f t="shared" si="5"/>
        <v>#VALUE!</v>
      </c>
      <c r="F73" s="337" t="str">
        <f>'Общий свод'!V76</f>
        <v/>
      </c>
      <c r="G73" s="338" t="e">
        <f t="shared" si="6"/>
        <v>#VALUE!</v>
      </c>
      <c r="H73" s="337" t="str">
        <f>'Общий свод'!Z76</f>
        <v/>
      </c>
      <c r="I73" s="338" t="e">
        <f t="shared" si="7"/>
        <v>#VALUE!</v>
      </c>
      <c r="J73" s="337"/>
      <c r="K73" s="338"/>
    </row>
    <row r="74" spans="1:11">
      <c r="A74" s="144">
        <f>'Общий свод'!C77</f>
        <v>0</v>
      </c>
      <c r="B74" s="337" t="str">
        <f>'Общий свод'!N77</f>
        <v/>
      </c>
      <c r="C74" s="338" t="e">
        <f t="shared" si="4"/>
        <v>#VALUE!</v>
      </c>
      <c r="D74" s="337" t="str">
        <f>'Общий свод'!R77</f>
        <v/>
      </c>
      <c r="E74" s="338" t="e">
        <f t="shared" si="5"/>
        <v>#VALUE!</v>
      </c>
      <c r="F74" s="337" t="str">
        <f>'Общий свод'!V77</f>
        <v/>
      </c>
      <c r="G74" s="338" t="e">
        <f t="shared" si="6"/>
        <v>#VALUE!</v>
      </c>
      <c r="H74" s="337" t="str">
        <f>'Общий свод'!Z77</f>
        <v/>
      </c>
      <c r="I74" s="338" t="e">
        <f t="shared" si="7"/>
        <v>#VALUE!</v>
      </c>
      <c r="J74" s="337"/>
      <c r="K74" s="338"/>
    </row>
    <row r="75" spans="1:11">
      <c r="A75" s="144">
        <f>'Общий свод'!C78</f>
        <v>0</v>
      </c>
      <c r="B75" s="337" t="str">
        <f>'Общий свод'!N78</f>
        <v/>
      </c>
      <c r="C75" s="338" t="e">
        <f t="shared" si="4"/>
        <v>#VALUE!</v>
      </c>
      <c r="D75" s="337" t="str">
        <f>'Общий свод'!R78</f>
        <v/>
      </c>
      <c r="E75" s="338" t="e">
        <f t="shared" si="5"/>
        <v>#VALUE!</v>
      </c>
      <c r="F75" s="337" t="str">
        <f>'Общий свод'!V78</f>
        <v/>
      </c>
      <c r="G75" s="338" t="e">
        <f t="shared" si="6"/>
        <v>#VALUE!</v>
      </c>
      <c r="H75" s="337" t="str">
        <f>'Общий свод'!Z78</f>
        <v/>
      </c>
      <c r="I75" s="338" t="e">
        <f t="shared" si="7"/>
        <v>#VALUE!</v>
      </c>
      <c r="J75" s="337"/>
      <c r="K75" s="338"/>
    </row>
    <row r="76" spans="1:11">
      <c r="A76" s="144">
        <f>'Общий свод'!C79</f>
        <v>0</v>
      </c>
      <c r="B76" s="337" t="str">
        <f>'Общий свод'!N79</f>
        <v/>
      </c>
      <c r="C76" s="338" t="e">
        <f t="shared" si="4"/>
        <v>#VALUE!</v>
      </c>
      <c r="D76" s="337" t="str">
        <f>'Общий свод'!R79</f>
        <v/>
      </c>
      <c r="E76" s="338" t="e">
        <f t="shared" si="5"/>
        <v>#VALUE!</v>
      </c>
      <c r="F76" s="337" t="str">
        <f>'Общий свод'!V79</f>
        <v/>
      </c>
      <c r="G76" s="338" t="e">
        <f t="shared" si="6"/>
        <v>#VALUE!</v>
      </c>
      <c r="H76" s="337" t="str">
        <f>'Общий свод'!Z79</f>
        <v/>
      </c>
      <c r="I76" s="338" t="e">
        <f t="shared" si="7"/>
        <v>#VALUE!</v>
      </c>
      <c r="J76" s="337"/>
      <c r="K76" s="338"/>
    </row>
    <row r="77" spans="1:11">
      <c r="A77" s="144">
        <f>'Общий свод'!C80</f>
        <v>0</v>
      </c>
      <c r="B77" s="337" t="str">
        <f>'Общий свод'!N80</f>
        <v/>
      </c>
      <c r="C77" s="338" t="e">
        <f t="shared" si="4"/>
        <v>#VALUE!</v>
      </c>
      <c r="D77" s="337" t="str">
        <f>'Общий свод'!R80</f>
        <v/>
      </c>
      <c r="E77" s="338" t="e">
        <f t="shared" si="5"/>
        <v>#VALUE!</v>
      </c>
      <c r="F77" s="337" t="str">
        <f>'Общий свод'!V80</f>
        <v/>
      </c>
      <c r="G77" s="338" t="e">
        <f t="shared" si="6"/>
        <v>#VALUE!</v>
      </c>
      <c r="H77" s="337" t="str">
        <f>'Общий свод'!Z80</f>
        <v/>
      </c>
      <c r="I77" s="338" t="e">
        <f t="shared" si="7"/>
        <v>#VALUE!</v>
      </c>
      <c r="J77" s="337"/>
      <c r="K77" s="338"/>
    </row>
    <row r="78" spans="1:11">
      <c r="A78" s="144">
        <f>'Общий свод'!C81</f>
        <v>0</v>
      </c>
      <c r="B78" s="337">
        <f>'Общий свод'!N81</f>
        <v>0</v>
      </c>
      <c r="C78" s="338" t="b">
        <f t="shared" si="4"/>
        <v>0</v>
      </c>
      <c r="D78" s="337">
        <f>'Общий свод'!R81</f>
        <v>0</v>
      </c>
      <c r="E78" s="338" t="b">
        <f t="shared" si="5"/>
        <v>0</v>
      </c>
      <c r="F78" s="337">
        <f>'Общий свод'!V81</f>
        <v>0</v>
      </c>
      <c r="G78" s="338" t="b">
        <f t="shared" si="6"/>
        <v>0</v>
      </c>
      <c r="H78" s="337">
        <f>'Общий свод'!Z81</f>
        <v>0</v>
      </c>
      <c r="I78" s="338" t="b">
        <f t="shared" si="7"/>
        <v>0</v>
      </c>
      <c r="J78" s="337"/>
      <c r="K78" s="338"/>
    </row>
    <row r="79" spans="1:11">
      <c r="A79" s="144">
        <f>'Общий свод'!C82</f>
        <v>0</v>
      </c>
      <c r="B79" s="337">
        <f>'Общий свод'!N82</f>
        <v>0</v>
      </c>
      <c r="C79" s="338" t="b">
        <f t="shared" si="4"/>
        <v>0</v>
      </c>
      <c r="D79" s="337">
        <f>'Общий свод'!R82</f>
        <v>0</v>
      </c>
      <c r="E79" s="338" t="b">
        <f t="shared" si="5"/>
        <v>0</v>
      </c>
      <c r="F79" s="337">
        <f>'Общий свод'!V82</f>
        <v>0</v>
      </c>
      <c r="G79" s="338" t="b">
        <f t="shared" si="6"/>
        <v>0</v>
      </c>
      <c r="H79" s="337">
        <f>'Общий свод'!Z82</f>
        <v>0</v>
      </c>
      <c r="I79" s="338" t="b">
        <f t="shared" si="7"/>
        <v>0</v>
      </c>
      <c r="J79" s="337"/>
      <c r="K79" s="338"/>
    </row>
    <row r="80" spans="1:11">
      <c r="A80" s="144">
        <f>'Общий свод'!C83</f>
        <v>0</v>
      </c>
      <c r="B80" s="337">
        <f>'Общий свод'!N83</f>
        <v>0</v>
      </c>
      <c r="C80" s="338" t="b">
        <f t="shared" si="4"/>
        <v>0</v>
      </c>
      <c r="D80" s="337">
        <f>'Общий свод'!R83</f>
        <v>0</v>
      </c>
      <c r="E80" s="338" t="b">
        <f t="shared" si="5"/>
        <v>0</v>
      </c>
      <c r="F80" s="337">
        <f>'Общий свод'!V83</f>
        <v>0</v>
      </c>
      <c r="G80" s="338" t="b">
        <f t="shared" si="6"/>
        <v>0</v>
      </c>
      <c r="H80" s="337">
        <f>'Общий свод'!Z83</f>
        <v>0</v>
      </c>
      <c r="I80" s="338" t="b">
        <f t="shared" si="7"/>
        <v>0</v>
      </c>
      <c r="J80" s="337"/>
      <c r="K80" s="338"/>
    </row>
    <row r="81" spans="1:11">
      <c r="A81" s="144">
        <f>'Общий свод'!C84</f>
        <v>0</v>
      </c>
      <c r="B81" s="337">
        <f>'Общий свод'!N84</f>
        <v>0</v>
      </c>
      <c r="C81" s="338" t="b">
        <f t="shared" si="4"/>
        <v>0</v>
      </c>
      <c r="D81" s="337">
        <f>'Общий свод'!R84</f>
        <v>0</v>
      </c>
      <c r="E81" s="338" t="b">
        <f t="shared" si="5"/>
        <v>0</v>
      </c>
      <c r="F81" s="337">
        <f>'Общий свод'!V84</f>
        <v>0</v>
      </c>
      <c r="G81" s="338" t="b">
        <f t="shared" si="6"/>
        <v>0</v>
      </c>
      <c r="H81" s="337">
        <f>'Общий свод'!Z84</f>
        <v>0</v>
      </c>
      <c r="I81" s="338" t="b">
        <f t="shared" si="7"/>
        <v>0</v>
      </c>
      <c r="J81" s="337"/>
      <c r="K81" s="338"/>
    </row>
    <row r="82" spans="1:11">
      <c r="A82" s="144">
        <f>'Общий свод'!C85</f>
        <v>0</v>
      </c>
      <c r="B82" s="337">
        <f>'Общий свод'!N85</f>
        <v>0</v>
      </c>
      <c r="C82" s="338" t="b">
        <f t="shared" si="4"/>
        <v>0</v>
      </c>
      <c r="D82" s="337">
        <f>'Общий свод'!R85</f>
        <v>0</v>
      </c>
      <c r="E82" s="338" t="b">
        <f t="shared" si="5"/>
        <v>0</v>
      </c>
      <c r="F82" s="337">
        <f>'Общий свод'!V85</f>
        <v>0</v>
      </c>
      <c r="G82" s="338" t="b">
        <f t="shared" si="6"/>
        <v>0</v>
      </c>
      <c r="H82" s="337">
        <f>'Общий свод'!Z85</f>
        <v>0</v>
      </c>
      <c r="I82" s="338" t="b">
        <f t="shared" si="7"/>
        <v>0</v>
      </c>
      <c r="J82" s="337"/>
      <c r="K82" s="338"/>
    </row>
    <row r="83" spans="1:11">
      <c r="A83" s="144">
        <f>'Общий свод'!C86</f>
        <v>0</v>
      </c>
      <c r="B83" s="337">
        <f>'Общий свод'!N86</f>
        <v>0</v>
      </c>
      <c r="C83" s="338" t="b">
        <f t="shared" si="4"/>
        <v>0</v>
      </c>
      <c r="D83" s="337">
        <f>'Общий свод'!R86</f>
        <v>0</v>
      </c>
      <c r="E83" s="338" t="b">
        <f t="shared" si="5"/>
        <v>0</v>
      </c>
      <c r="F83" s="337">
        <f>'Общий свод'!V86</f>
        <v>0</v>
      </c>
      <c r="G83" s="338" t="b">
        <f t="shared" si="6"/>
        <v>0</v>
      </c>
      <c r="H83" s="337">
        <f>'Общий свод'!Z86</f>
        <v>0</v>
      </c>
      <c r="I83" s="338" t="b">
        <f t="shared" si="7"/>
        <v>0</v>
      </c>
      <c r="J83" s="337"/>
      <c r="K83" s="338"/>
    </row>
    <row r="84" spans="1:11">
      <c r="A84" s="144">
        <f>'Общий свод'!C87</f>
        <v>0</v>
      </c>
      <c r="B84" s="337">
        <f>'Общий свод'!N87</f>
        <v>0</v>
      </c>
      <c r="C84" s="338" t="b">
        <f t="shared" si="4"/>
        <v>0</v>
      </c>
      <c r="D84" s="337">
        <f>'Общий свод'!R87</f>
        <v>0</v>
      </c>
      <c r="E84" s="338" t="b">
        <f t="shared" si="5"/>
        <v>0</v>
      </c>
      <c r="F84" s="337">
        <f>'Общий свод'!V87</f>
        <v>0</v>
      </c>
      <c r="G84" s="338" t="b">
        <f t="shared" si="6"/>
        <v>0</v>
      </c>
      <c r="H84" s="337">
        <f>'Общий свод'!Z87</f>
        <v>0</v>
      </c>
      <c r="I84" s="338" t="b">
        <f t="shared" si="7"/>
        <v>0</v>
      </c>
      <c r="J84" s="337"/>
      <c r="K84" s="338"/>
    </row>
    <row r="85" spans="1:11">
      <c r="A85" s="144">
        <f>'Общий свод'!C88</f>
        <v>0</v>
      </c>
      <c r="B85" s="337">
        <f>'Общий свод'!N88</f>
        <v>0</v>
      </c>
      <c r="C85" s="338" t="b">
        <f t="shared" si="4"/>
        <v>0</v>
      </c>
      <c r="D85" s="337">
        <f>'Общий свод'!R88</f>
        <v>0</v>
      </c>
      <c r="E85" s="338" t="b">
        <f t="shared" si="5"/>
        <v>0</v>
      </c>
      <c r="F85" s="337">
        <f>'Общий свод'!V88</f>
        <v>0</v>
      </c>
      <c r="G85" s="338" t="b">
        <f t="shared" si="6"/>
        <v>0</v>
      </c>
      <c r="H85" s="337">
        <f>'Общий свод'!Z88</f>
        <v>0</v>
      </c>
      <c r="I85" s="338" t="b">
        <f t="shared" si="7"/>
        <v>0</v>
      </c>
      <c r="J85" s="337"/>
      <c r="K85" s="338"/>
    </row>
    <row r="86" spans="1:11">
      <c r="A86" s="144">
        <f>'Общий свод'!C89</f>
        <v>0</v>
      </c>
      <c r="B86" s="337">
        <f>'Общий свод'!N89</f>
        <v>0</v>
      </c>
      <c r="C86" s="338" t="b">
        <f t="shared" si="4"/>
        <v>0</v>
      </c>
      <c r="D86" s="337">
        <f>'Общий свод'!R89</f>
        <v>0</v>
      </c>
      <c r="E86" s="338" t="b">
        <f t="shared" si="5"/>
        <v>0</v>
      </c>
      <c r="F86" s="337">
        <f>'Общий свод'!V89</f>
        <v>0</v>
      </c>
      <c r="G86" s="338" t="b">
        <f t="shared" si="6"/>
        <v>0</v>
      </c>
      <c r="H86" s="337">
        <f>'Общий свод'!Z89</f>
        <v>0</v>
      </c>
      <c r="I86" s="338" t="b">
        <f t="shared" si="7"/>
        <v>0</v>
      </c>
      <c r="J86" s="337"/>
      <c r="K86" s="338"/>
    </row>
    <row r="87" spans="1:11">
      <c r="A87" s="144">
        <f>'Общий свод'!C90</f>
        <v>0</v>
      </c>
      <c r="B87" s="337">
        <f>'Общий свод'!N90</f>
        <v>0</v>
      </c>
      <c r="C87" s="338" t="b">
        <f t="shared" si="4"/>
        <v>0</v>
      </c>
      <c r="D87" s="337">
        <f>'Общий свод'!R90</f>
        <v>0</v>
      </c>
      <c r="E87" s="338" t="b">
        <f t="shared" si="5"/>
        <v>0</v>
      </c>
      <c r="F87" s="337">
        <f>'Общий свод'!V90</f>
        <v>0</v>
      </c>
      <c r="G87" s="338" t="b">
        <f t="shared" si="6"/>
        <v>0</v>
      </c>
      <c r="H87" s="337">
        <f>'Общий свод'!Z90</f>
        <v>0</v>
      </c>
      <c r="I87" s="338" t="b">
        <f t="shared" si="7"/>
        <v>0</v>
      </c>
      <c r="J87" s="337"/>
      <c r="K87" s="338"/>
    </row>
    <row r="88" spans="1:11">
      <c r="A88" s="144">
        <f>'Общий свод'!C91</f>
        <v>0</v>
      </c>
      <c r="B88" s="337">
        <f>'Общий свод'!N91</f>
        <v>0</v>
      </c>
      <c r="C88" s="338" t="b">
        <f t="shared" si="4"/>
        <v>0</v>
      </c>
      <c r="D88" s="337">
        <f>'Общий свод'!R91</f>
        <v>0</v>
      </c>
      <c r="E88" s="338" t="b">
        <f t="shared" si="5"/>
        <v>0</v>
      </c>
      <c r="F88" s="337">
        <f>'Общий свод'!V91</f>
        <v>0</v>
      </c>
      <c r="G88" s="338" t="b">
        <f t="shared" si="6"/>
        <v>0</v>
      </c>
      <c r="H88" s="337">
        <f>'Общий свод'!Z91</f>
        <v>0</v>
      </c>
      <c r="I88" s="338" t="b">
        <f t="shared" si="7"/>
        <v>0</v>
      </c>
      <c r="J88" s="337"/>
      <c r="K88" s="338"/>
    </row>
    <row r="89" spans="1:11">
      <c r="A89" s="144">
        <f>'Общий свод'!C92</f>
        <v>0</v>
      </c>
      <c r="B89" s="337">
        <f>'Общий свод'!N92</f>
        <v>0</v>
      </c>
      <c r="C89" s="338" t="b">
        <f t="shared" si="4"/>
        <v>0</v>
      </c>
      <c r="D89" s="337">
        <f>'Общий свод'!R92</f>
        <v>0</v>
      </c>
      <c r="E89" s="338" t="b">
        <f t="shared" si="5"/>
        <v>0</v>
      </c>
      <c r="F89" s="337">
        <f>'Общий свод'!V92</f>
        <v>0</v>
      </c>
      <c r="G89" s="338" t="b">
        <f t="shared" si="6"/>
        <v>0</v>
      </c>
      <c r="H89" s="337">
        <f>'Общий свод'!Z92</f>
        <v>0</v>
      </c>
      <c r="I89" s="338" t="b">
        <f t="shared" si="7"/>
        <v>0</v>
      </c>
      <c r="J89" s="337"/>
      <c r="K89" s="338"/>
    </row>
    <row r="90" spans="1:11">
      <c r="A90" s="144">
        <f>'Общий свод'!C93</f>
        <v>0</v>
      </c>
      <c r="B90" s="337">
        <f>'Общий свод'!N93</f>
        <v>0</v>
      </c>
      <c r="C90" s="338" t="b">
        <f t="shared" si="4"/>
        <v>0</v>
      </c>
      <c r="D90" s="337">
        <f>'Общий свод'!R93</f>
        <v>0</v>
      </c>
      <c r="E90" s="338" t="b">
        <f t="shared" si="5"/>
        <v>0</v>
      </c>
      <c r="F90" s="337">
        <f>'Общий свод'!V93</f>
        <v>0</v>
      </c>
      <c r="G90" s="338" t="b">
        <f t="shared" si="6"/>
        <v>0</v>
      </c>
      <c r="H90" s="337">
        <f>'Общий свод'!Z93</f>
        <v>0</v>
      </c>
      <c r="I90" s="338" t="b">
        <f t="shared" si="7"/>
        <v>0</v>
      </c>
      <c r="J90" s="337"/>
      <c r="K90" s="338"/>
    </row>
  </sheetData>
  <sheetProtection password="C62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Лист3">
    <tabColor rgb="FFFFFF00"/>
  </sheetPr>
  <dimension ref="A1:DB167"/>
  <sheetViews>
    <sheetView showGridLines="0" topLeftCell="B1" zoomScaleNormal="100" zoomScalePageLayoutView="90" workbookViewId="0">
      <selection activeCell="T39" sqref="T39"/>
    </sheetView>
  </sheetViews>
  <sheetFormatPr defaultRowHeight="12.75"/>
  <cols>
    <col min="1" max="1" width="6.7109375" style="6" hidden="1" customWidth="1"/>
    <col min="2" max="2" width="4" style="6" customWidth="1"/>
    <col min="3" max="3" width="4.28515625" style="6" bestFit="1" customWidth="1"/>
    <col min="4" max="4" width="29" style="6" customWidth="1"/>
    <col min="5" max="5" width="5.28515625" style="6" customWidth="1"/>
    <col min="6" max="20" width="6.28515625" style="6" customWidth="1"/>
    <col min="21" max="21" width="6.28515625" style="6" hidden="1" customWidth="1"/>
    <col min="22" max="23" width="5.42578125" style="6" hidden="1" customWidth="1"/>
    <col min="24" max="24" width="4.7109375" style="6" hidden="1" customWidth="1"/>
    <col min="25" max="28" width="5.42578125" style="6" hidden="1" customWidth="1"/>
    <col min="29" max="29" width="4.85546875" style="6" hidden="1" customWidth="1"/>
    <col min="30" max="46" width="5.42578125" style="6" hidden="1" customWidth="1"/>
    <col min="47" max="47" width="6.570312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5703125" style="6" customWidth="1"/>
    <col min="54" max="54" width="6.85546875" style="1" customWidth="1"/>
    <col min="55" max="80" width="4.28515625" style="1" customWidth="1"/>
    <col min="81" max="106" width="4" style="1" customWidth="1"/>
    <col min="107" max="16384" width="9.140625" style="6"/>
  </cols>
  <sheetData>
    <row r="1" spans="1:106" ht="17.25" customHeight="1">
      <c r="B1" s="74"/>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157"/>
      <c r="BC1" s="75"/>
      <c r="BD1" s="75"/>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row>
    <row r="2" spans="1:106" ht="30.75" customHeight="1">
      <c r="B2" s="74"/>
      <c r="C2" s="51"/>
      <c r="D2" s="53"/>
      <c r="E2" s="565" t="s">
        <v>16</v>
      </c>
      <c r="F2" s="565"/>
      <c r="G2" s="565"/>
      <c r="H2" s="565"/>
      <c r="I2" s="565"/>
      <c r="J2" s="228"/>
      <c r="K2" s="566" t="str">
        <f>IF(NOT(ISBLANK('СПИСОК КЛАССА'!G1)),'СПИСОК КЛАССА'!G1,"")</f>
        <v>138074</v>
      </c>
      <c r="L2" s="567"/>
      <c r="M2" s="567"/>
      <c r="N2" s="568"/>
      <c r="O2" s="230"/>
      <c r="P2" s="565" t="s">
        <v>17</v>
      </c>
      <c r="Q2" s="565"/>
      <c r="R2" s="565"/>
      <c r="S2" s="565"/>
      <c r="T2" s="565"/>
      <c r="U2" s="229"/>
      <c r="V2" s="550" t="str">
        <f>IF(NOT(ISBLANK('СПИСОК КЛАССА'!I1)),'СПИСОК КЛАССА'!I1,"")</f>
        <v>0403</v>
      </c>
      <c r="W2" s="550"/>
      <c r="X2" s="550"/>
      <c r="Y2" s="54"/>
      <c r="Z2" s="54"/>
      <c r="AA2" s="54"/>
      <c r="AB2" s="54"/>
      <c r="AC2" s="54"/>
      <c r="AD2" s="54"/>
      <c r="AE2" s="54"/>
      <c r="AF2" s="54"/>
      <c r="AG2" s="54"/>
      <c r="AH2" s="54"/>
      <c r="AO2" s="54"/>
      <c r="AP2" s="54"/>
      <c r="AQ2" s="54"/>
      <c r="AR2" s="54"/>
      <c r="AS2" s="54"/>
      <c r="AT2" s="54"/>
      <c r="AU2" s="54"/>
      <c r="AV2" s="51"/>
      <c r="AW2" s="146"/>
      <c r="AX2" s="147"/>
      <c r="AY2" s="147"/>
      <c r="AZ2" s="147"/>
      <c r="BA2" s="147"/>
      <c r="BB2" s="157"/>
      <c r="BC2" s="75"/>
      <c r="BD2" s="75"/>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row>
    <row r="3" spans="1:106">
      <c r="B3" s="74"/>
      <c r="C3" s="51"/>
      <c r="D3" s="55"/>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148"/>
      <c r="AX3" s="147"/>
      <c r="AY3" s="147"/>
      <c r="AZ3" s="147"/>
      <c r="BA3" s="147"/>
      <c r="BB3" s="157"/>
      <c r="BC3" s="75"/>
      <c r="BD3" s="75"/>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row>
    <row r="4" spans="1:106" s="10" customFormat="1" ht="23.25" customHeight="1" thickBot="1">
      <c r="B4" s="59"/>
      <c r="C4" s="551" t="s">
        <v>24</v>
      </c>
      <c r="D4" s="551"/>
      <c r="E4" s="551"/>
      <c r="F4" s="551"/>
      <c r="G4" s="552" t="str">
        <f>'СПИСОК КЛАССА'!E3</f>
        <v>МБОУ СОШ с углубленным изучением отдельных предметов № 80</v>
      </c>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105"/>
      <c r="AJ4" s="105"/>
      <c r="AK4" s="105"/>
      <c r="AL4" s="105"/>
      <c r="AM4" s="105"/>
      <c r="AN4" s="105"/>
      <c r="AO4" s="105"/>
      <c r="AP4" s="105"/>
      <c r="AQ4" s="105"/>
      <c r="AR4" s="105"/>
      <c r="AS4" s="105"/>
      <c r="AT4" s="105"/>
      <c r="AU4" s="58"/>
      <c r="AV4" s="59"/>
      <c r="AW4" s="149"/>
      <c r="AX4" s="150"/>
      <c r="AY4" s="150"/>
      <c r="AZ4" s="150"/>
      <c r="BA4" s="150"/>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row>
    <row r="5" spans="1:106">
      <c r="B5" s="74"/>
      <c r="C5" s="51"/>
      <c r="D5" s="61"/>
      <c r="E5" s="57"/>
      <c r="F5" s="57"/>
      <c r="G5" s="51"/>
      <c r="H5" s="5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151"/>
      <c r="AX5" s="152"/>
      <c r="AY5" s="152"/>
      <c r="AZ5" s="152"/>
      <c r="BA5" s="152"/>
      <c r="BB5" s="157"/>
      <c r="BC5" s="75"/>
      <c r="BD5" s="75"/>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row>
    <row r="6" spans="1:106" ht="17.25" customHeight="1" thickBot="1">
      <c r="B6" s="74"/>
      <c r="C6" s="51"/>
      <c r="D6" s="62" t="s">
        <v>25</v>
      </c>
      <c r="E6" s="62"/>
      <c r="F6" s="63">
        <f>$A$24</f>
        <v>26</v>
      </c>
      <c r="G6" s="51"/>
      <c r="H6" s="51"/>
      <c r="K6" s="51"/>
      <c r="L6" s="51"/>
      <c r="M6" s="62" t="s">
        <v>18</v>
      </c>
      <c r="N6" s="569"/>
      <c r="O6" s="569"/>
      <c r="P6" s="569"/>
      <c r="Q6" s="569"/>
      <c r="R6" s="569"/>
      <c r="S6" s="569"/>
      <c r="T6" s="569"/>
      <c r="U6" s="231"/>
      <c r="V6" s="54"/>
      <c r="W6" s="54"/>
      <c r="X6" s="64"/>
      <c r="Y6" s="64"/>
      <c r="Z6" s="64"/>
      <c r="AA6" s="65"/>
      <c r="AB6" s="56"/>
      <c r="AC6" s="56"/>
      <c r="AD6" s="56"/>
      <c r="AE6" s="56"/>
      <c r="AF6" s="56"/>
      <c r="AG6" s="56"/>
      <c r="AI6" s="54"/>
      <c r="AJ6" s="54"/>
      <c r="AK6" s="54"/>
      <c r="AL6" s="54"/>
      <c r="AM6" s="54"/>
      <c r="AN6" s="54"/>
      <c r="AU6" s="232"/>
      <c r="AW6" s="153"/>
      <c r="AX6" s="539"/>
      <c r="AY6" s="539"/>
      <c r="AZ6" s="539"/>
      <c r="BA6" s="539"/>
      <c r="BB6" s="157"/>
      <c r="BC6" s="75"/>
      <c r="BD6" s="75"/>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row>
    <row r="7" spans="1:106">
      <c r="B7" s="74"/>
      <c r="C7" s="51"/>
      <c r="D7" s="67"/>
      <c r="E7" s="277"/>
      <c r="F7" s="277"/>
      <c r="G7" s="277"/>
      <c r="H7" s="277"/>
      <c r="I7" s="277"/>
      <c r="J7" s="277"/>
      <c r="K7" s="277"/>
      <c r="L7" s="277"/>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V7" s="56"/>
      <c r="AW7" s="148"/>
      <c r="AX7" s="540"/>
      <c r="AY7" s="540"/>
      <c r="AZ7" s="540"/>
      <c r="BA7" s="152"/>
      <c r="BB7" s="157"/>
      <c r="BC7" s="75"/>
      <c r="BD7" s="75"/>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row>
    <row r="8" spans="1:106" ht="16.5" thickBot="1">
      <c r="B8" s="77"/>
      <c r="C8" s="541" t="s">
        <v>1013</v>
      </c>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15"/>
      <c r="AR8" s="515"/>
      <c r="AS8" s="227"/>
      <c r="AT8" s="227"/>
      <c r="AU8" s="106"/>
      <c r="AV8" s="106"/>
      <c r="AW8" s="154"/>
      <c r="AX8" s="540"/>
      <c r="AY8" s="540"/>
      <c r="AZ8" s="540"/>
      <c r="BA8" s="152"/>
      <c r="BB8" s="157"/>
      <c r="BC8" s="75"/>
      <c r="BD8" s="75"/>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row>
    <row r="9" spans="1:106" ht="24.75" customHeight="1" thickBot="1">
      <c r="A9" s="68"/>
      <c r="B9" s="553" t="s">
        <v>10</v>
      </c>
      <c r="C9" s="556" t="s">
        <v>20</v>
      </c>
      <c r="D9" s="559" t="s">
        <v>12</v>
      </c>
      <c r="E9" s="562" t="s">
        <v>26</v>
      </c>
      <c r="F9" s="544" t="s">
        <v>27</v>
      </c>
      <c r="G9" s="545"/>
      <c r="H9" s="545"/>
      <c r="I9" s="545"/>
      <c r="J9" s="545"/>
      <c r="K9" s="545"/>
      <c r="L9" s="545"/>
      <c r="M9" s="545"/>
      <c r="N9" s="545"/>
      <c r="O9" s="545"/>
      <c r="P9" s="545"/>
      <c r="Q9" s="545"/>
      <c r="R9" s="545"/>
      <c r="S9" s="545"/>
      <c r="T9" s="546"/>
      <c r="U9" s="426"/>
      <c r="V9" s="426"/>
      <c r="W9" s="426"/>
      <c r="X9" s="426"/>
      <c r="Y9" s="426"/>
      <c r="Z9" s="426"/>
      <c r="AA9" s="426"/>
      <c r="AB9" s="426"/>
      <c r="AC9" s="426"/>
      <c r="AD9" s="426"/>
      <c r="AE9" s="426"/>
      <c r="AF9" s="426"/>
      <c r="AG9" s="426"/>
      <c r="AH9" s="426"/>
      <c r="AI9" s="426"/>
      <c r="AJ9" s="426"/>
      <c r="AK9" s="426"/>
      <c r="AL9" s="426"/>
      <c r="AM9" s="426"/>
      <c r="AN9" s="426"/>
      <c r="AO9" s="426"/>
      <c r="AP9" s="427"/>
      <c r="AQ9" s="204"/>
      <c r="AR9" s="104"/>
      <c r="AS9" s="104"/>
      <c r="AT9" s="104"/>
      <c r="AU9" s="543"/>
      <c r="AV9" s="543"/>
      <c r="AW9" s="542"/>
      <c r="AX9" s="542"/>
      <c r="AY9" s="542"/>
      <c r="AZ9" s="542"/>
      <c r="BA9" s="542"/>
      <c r="BB9" s="157"/>
      <c r="BC9" s="75"/>
      <c r="BD9" s="75"/>
      <c r="BE9" s="157"/>
      <c r="BF9" s="157"/>
      <c r="BG9" s="157"/>
      <c r="BH9" s="157"/>
      <c r="BI9" s="157"/>
      <c r="BJ9" s="157"/>
    </row>
    <row r="10" spans="1:106" ht="22.5" customHeight="1" thickBot="1">
      <c r="A10" s="69"/>
      <c r="B10" s="554"/>
      <c r="C10" s="557"/>
      <c r="D10" s="560"/>
      <c r="E10" s="563"/>
      <c r="F10" s="547"/>
      <c r="G10" s="548"/>
      <c r="H10" s="548"/>
      <c r="I10" s="548"/>
      <c r="J10" s="548"/>
      <c r="K10" s="548"/>
      <c r="L10" s="548"/>
      <c r="M10" s="548"/>
      <c r="N10" s="548"/>
      <c r="O10" s="548"/>
      <c r="P10" s="548"/>
      <c r="Q10" s="548"/>
      <c r="R10" s="548"/>
      <c r="S10" s="548"/>
      <c r="T10" s="549"/>
      <c r="U10" s="428"/>
      <c r="V10" s="428"/>
      <c r="W10" s="428"/>
      <c r="X10" s="428"/>
      <c r="Y10" s="428"/>
      <c r="Z10" s="428"/>
      <c r="AA10" s="428"/>
      <c r="AB10" s="428"/>
      <c r="AC10" s="428"/>
      <c r="AD10" s="428"/>
      <c r="AE10" s="428"/>
      <c r="AF10" s="428"/>
      <c r="AG10" s="428"/>
      <c r="AH10" s="428"/>
      <c r="AI10" s="428"/>
      <c r="AJ10" s="428"/>
      <c r="AK10" s="428"/>
      <c r="AL10" s="428"/>
      <c r="AM10" s="428"/>
      <c r="AN10" s="428"/>
      <c r="AO10" s="428"/>
      <c r="AP10" s="429"/>
      <c r="AQ10" s="204"/>
      <c r="AR10" s="104"/>
      <c r="AS10" s="104"/>
      <c r="AT10" s="104"/>
      <c r="AU10" s="543"/>
      <c r="AV10" s="543"/>
      <c r="AW10" s="542"/>
      <c r="AX10" s="542"/>
      <c r="AY10" s="542"/>
      <c r="AZ10" s="542"/>
      <c r="BA10" s="542"/>
      <c r="BB10" s="157"/>
      <c r="BC10" s="75"/>
      <c r="BD10" s="75"/>
      <c r="BE10" s="157"/>
      <c r="BF10" s="157"/>
      <c r="BG10" s="157"/>
      <c r="BH10" s="157"/>
      <c r="BI10" s="157"/>
      <c r="BJ10" s="157"/>
    </row>
    <row r="11" spans="1:106" ht="85.5" customHeight="1" thickBot="1">
      <c r="A11" s="69"/>
      <c r="B11" s="555"/>
      <c r="C11" s="558"/>
      <c r="D11" s="561"/>
      <c r="E11" s="564"/>
      <c r="F11" s="213">
        <v>1</v>
      </c>
      <c r="G11" s="214">
        <v>2</v>
      </c>
      <c r="H11" s="214">
        <v>3</v>
      </c>
      <c r="I11" s="214">
        <v>4</v>
      </c>
      <c r="J11" s="214">
        <v>5</v>
      </c>
      <c r="K11" s="214">
        <v>6</v>
      </c>
      <c r="L11" s="214">
        <v>7</v>
      </c>
      <c r="M11" s="214">
        <v>8</v>
      </c>
      <c r="N11" s="214">
        <v>9</v>
      </c>
      <c r="O11" s="214">
        <v>10</v>
      </c>
      <c r="P11" s="214">
        <v>11</v>
      </c>
      <c r="Q11" s="214">
        <v>12</v>
      </c>
      <c r="R11" s="214">
        <v>13</v>
      </c>
      <c r="S11" s="214">
        <v>14</v>
      </c>
      <c r="T11" s="347">
        <v>15</v>
      </c>
      <c r="U11" s="263"/>
      <c r="V11" s="214"/>
      <c r="W11" s="214"/>
      <c r="X11" s="214"/>
      <c r="Y11" s="214"/>
      <c r="Z11" s="214"/>
      <c r="AA11" s="214"/>
      <c r="AB11" s="214"/>
      <c r="AC11" s="214"/>
      <c r="AD11" s="214"/>
      <c r="AE11" s="214"/>
      <c r="AF11" s="214"/>
      <c r="AG11" s="214"/>
      <c r="AH11" s="214"/>
      <c r="AI11" s="214"/>
      <c r="AJ11" s="214"/>
      <c r="AK11" s="214"/>
      <c r="AL11" s="214"/>
      <c r="AM11" s="214"/>
      <c r="AN11" s="214"/>
      <c r="AO11" s="214"/>
      <c r="AP11" s="347"/>
      <c r="AQ11" s="374"/>
      <c r="AR11" s="211"/>
      <c r="AS11" s="211"/>
      <c r="AT11" s="211"/>
      <c r="AU11" s="543"/>
      <c r="AV11" s="543"/>
      <c r="AW11" s="542"/>
      <c r="AX11" s="542"/>
      <c r="AY11" s="542"/>
      <c r="AZ11" s="542"/>
      <c r="BA11" s="542"/>
      <c r="BB11" s="157"/>
      <c r="BC11" s="75"/>
      <c r="BD11" s="75"/>
      <c r="BE11" s="157"/>
      <c r="BF11" s="157"/>
      <c r="BG11" s="157"/>
      <c r="BH11" s="157"/>
      <c r="BI11" s="157"/>
      <c r="BJ11" s="157"/>
    </row>
    <row r="12" spans="1:106" ht="20.25" hidden="1" customHeight="1">
      <c r="A12" s="69"/>
      <c r="B12" s="315"/>
      <c r="C12" s="123"/>
      <c r="D12" s="124"/>
      <c r="E12" s="316"/>
      <c r="F12" s="375"/>
      <c r="G12" s="376"/>
      <c r="H12" s="376"/>
      <c r="I12" s="376"/>
      <c r="J12" s="376"/>
      <c r="K12" s="376"/>
      <c r="L12" s="376"/>
      <c r="M12" s="376"/>
      <c r="N12" s="376"/>
      <c r="O12" s="376"/>
      <c r="P12" s="376"/>
      <c r="Q12" s="376"/>
      <c r="R12" s="376"/>
      <c r="S12" s="376"/>
      <c r="T12" s="377"/>
      <c r="U12" s="111"/>
      <c r="V12" s="80"/>
      <c r="W12" s="80"/>
      <c r="X12" s="80"/>
      <c r="Y12" s="80"/>
      <c r="Z12" s="80"/>
      <c r="AA12" s="80"/>
      <c r="AB12" s="80"/>
      <c r="AC12" s="80"/>
      <c r="AD12" s="80"/>
      <c r="AE12" s="80"/>
      <c r="AF12" s="80"/>
      <c r="AG12" s="80"/>
      <c r="AH12" s="80"/>
      <c r="AI12" s="80"/>
      <c r="AJ12" s="80"/>
      <c r="AK12" s="80"/>
      <c r="AL12" s="80"/>
      <c r="AM12" s="80"/>
      <c r="AN12" s="80"/>
      <c r="AO12" s="80"/>
      <c r="AP12" s="345"/>
      <c r="AQ12" s="114"/>
      <c r="AR12" s="85"/>
      <c r="AS12" s="85"/>
      <c r="AT12" s="85"/>
      <c r="AU12" s="233"/>
      <c r="AV12" s="233"/>
      <c r="AW12" s="11"/>
      <c r="AX12" s="11"/>
      <c r="AY12" s="11"/>
      <c r="AZ12" s="11"/>
      <c r="BA12" s="11"/>
      <c r="BB12" s="157"/>
      <c r="BC12" s="75"/>
      <c r="BD12" s="75"/>
      <c r="BE12" s="157"/>
      <c r="BF12" s="157"/>
      <c r="BG12" s="157"/>
      <c r="BH12" s="157"/>
      <c r="BI12" s="157"/>
      <c r="BJ12" s="157"/>
    </row>
    <row r="13" spans="1:106" ht="20.25" hidden="1" customHeight="1">
      <c r="A13" s="69"/>
      <c r="B13" s="317"/>
      <c r="C13" s="78"/>
      <c r="D13" s="112"/>
      <c r="E13" s="122"/>
      <c r="F13" s="262"/>
      <c r="G13" s="85"/>
      <c r="H13" s="85"/>
      <c r="I13" s="85"/>
      <c r="J13" s="85"/>
      <c r="K13" s="85"/>
      <c r="L13" s="85"/>
      <c r="M13" s="85"/>
      <c r="N13" s="85"/>
      <c r="O13" s="85"/>
      <c r="P13" s="85"/>
      <c r="Q13" s="85"/>
      <c r="R13" s="85"/>
      <c r="S13" s="85"/>
      <c r="T13" s="252"/>
      <c r="U13" s="114"/>
      <c r="V13" s="85"/>
      <c r="W13" s="85"/>
      <c r="X13" s="85"/>
      <c r="Y13" s="85"/>
      <c r="Z13" s="85"/>
      <c r="AA13" s="85"/>
      <c r="AB13" s="85"/>
      <c r="AC13" s="85"/>
      <c r="AD13" s="85"/>
      <c r="AE13" s="85"/>
      <c r="AF13" s="85"/>
      <c r="AG13" s="85"/>
      <c r="AH13" s="85"/>
      <c r="AI13" s="85"/>
      <c r="AJ13" s="85"/>
      <c r="AK13" s="85"/>
      <c r="AL13" s="85"/>
      <c r="AM13" s="85"/>
      <c r="AN13" s="85"/>
      <c r="AO13" s="85"/>
      <c r="AP13" s="252"/>
      <c r="AQ13" s="114"/>
      <c r="AR13" s="85"/>
      <c r="AS13" s="85"/>
      <c r="AT13" s="85"/>
      <c r="AU13" s="233"/>
      <c r="AV13" s="233"/>
      <c r="AW13" s="11"/>
      <c r="AX13" s="11"/>
      <c r="AY13" s="11"/>
      <c r="AZ13" s="11"/>
      <c r="BA13" s="11"/>
      <c r="BB13" s="157"/>
      <c r="BC13" s="75"/>
      <c r="BD13" s="75"/>
      <c r="BE13" s="157"/>
      <c r="BF13" s="157"/>
      <c r="BG13" s="157"/>
      <c r="BH13" s="157"/>
      <c r="BI13" s="157"/>
      <c r="BJ13" s="157"/>
    </row>
    <row r="14" spans="1:106" ht="20.25" hidden="1" customHeight="1">
      <c r="A14" s="69"/>
      <c r="B14" s="317"/>
      <c r="C14" s="78"/>
      <c r="D14" s="112"/>
      <c r="E14" s="122"/>
      <c r="F14" s="262"/>
      <c r="G14" s="85"/>
      <c r="H14" s="85"/>
      <c r="I14" s="85"/>
      <c r="J14" s="85"/>
      <c r="K14" s="85"/>
      <c r="L14" s="85"/>
      <c r="M14" s="85"/>
      <c r="N14" s="85"/>
      <c r="O14" s="85"/>
      <c r="P14" s="85"/>
      <c r="Q14" s="85"/>
      <c r="R14" s="85"/>
      <c r="S14" s="85"/>
      <c r="T14" s="252"/>
      <c r="U14" s="114"/>
      <c r="V14" s="85"/>
      <c r="W14" s="85"/>
      <c r="X14" s="85"/>
      <c r="Y14" s="85"/>
      <c r="Z14" s="85"/>
      <c r="AA14" s="85"/>
      <c r="AB14" s="85"/>
      <c r="AC14" s="85"/>
      <c r="AD14" s="85"/>
      <c r="AE14" s="85"/>
      <c r="AF14" s="85"/>
      <c r="AG14" s="85"/>
      <c r="AH14" s="85"/>
      <c r="AI14" s="85"/>
      <c r="AJ14" s="85"/>
      <c r="AK14" s="85"/>
      <c r="AL14" s="85"/>
      <c r="AM14" s="85"/>
      <c r="AN14" s="85"/>
      <c r="AO14" s="85"/>
      <c r="AP14" s="252"/>
      <c r="AQ14" s="114"/>
      <c r="AR14" s="85"/>
      <c r="AS14" s="85"/>
      <c r="AT14" s="85"/>
      <c r="AU14" s="233"/>
      <c r="AV14" s="233"/>
      <c r="AW14" s="11"/>
      <c r="AX14" s="11"/>
      <c r="AY14" s="11"/>
      <c r="AZ14" s="11"/>
      <c r="BA14" s="11"/>
      <c r="BB14" s="157"/>
      <c r="BC14" s="75"/>
      <c r="BD14" s="75"/>
      <c r="BE14" s="157"/>
      <c r="BF14" s="157"/>
      <c r="BG14" s="157"/>
      <c r="BH14" s="157"/>
      <c r="BI14" s="157"/>
      <c r="BJ14" s="157"/>
    </row>
    <row r="15" spans="1:106" ht="20.25" hidden="1" customHeight="1">
      <c r="A15" s="69"/>
      <c r="B15" s="317"/>
      <c r="C15" s="78"/>
      <c r="D15" s="112"/>
      <c r="E15" s="122"/>
      <c r="F15" s="262"/>
      <c r="G15" s="85"/>
      <c r="H15" s="85"/>
      <c r="I15" s="85"/>
      <c r="J15" s="85"/>
      <c r="K15" s="85"/>
      <c r="L15" s="85"/>
      <c r="M15" s="85"/>
      <c r="N15" s="85"/>
      <c r="O15" s="85"/>
      <c r="P15" s="85"/>
      <c r="Q15" s="85"/>
      <c r="R15" s="85"/>
      <c r="S15" s="85"/>
      <c r="T15" s="252"/>
      <c r="U15" s="114"/>
      <c r="V15" s="85"/>
      <c r="W15" s="85"/>
      <c r="X15" s="85"/>
      <c r="Y15" s="85"/>
      <c r="Z15" s="85"/>
      <c r="AA15" s="85"/>
      <c r="AB15" s="85"/>
      <c r="AC15" s="85"/>
      <c r="AD15" s="85"/>
      <c r="AE15" s="85"/>
      <c r="AF15" s="85"/>
      <c r="AG15" s="85"/>
      <c r="AH15" s="85"/>
      <c r="AI15" s="85"/>
      <c r="AJ15" s="85"/>
      <c r="AK15" s="85"/>
      <c r="AL15" s="85"/>
      <c r="AM15" s="85"/>
      <c r="AN15" s="85"/>
      <c r="AO15" s="85"/>
      <c r="AP15" s="252"/>
      <c r="AQ15" s="114"/>
      <c r="AR15" s="85"/>
      <c r="AS15" s="85"/>
      <c r="AT15" s="85"/>
      <c r="AU15" s="233"/>
      <c r="AV15" s="233"/>
      <c r="AW15" s="11"/>
      <c r="AX15" s="11"/>
      <c r="AY15" s="11"/>
      <c r="AZ15" s="11"/>
      <c r="BA15" s="11"/>
      <c r="BB15" s="157"/>
      <c r="BC15" s="75"/>
      <c r="BD15" s="75"/>
      <c r="BE15" s="157"/>
      <c r="BF15" s="157"/>
      <c r="BG15" s="157"/>
      <c r="BH15" s="157"/>
      <c r="BI15" s="157"/>
      <c r="BJ15" s="157"/>
    </row>
    <row r="16" spans="1:106" ht="20.25" hidden="1" customHeight="1">
      <c r="A16" s="69"/>
      <c r="B16" s="317"/>
      <c r="C16" s="78"/>
      <c r="D16" s="112"/>
      <c r="E16" s="122"/>
      <c r="F16" s="262"/>
      <c r="G16" s="85"/>
      <c r="H16" s="85"/>
      <c r="I16" s="85"/>
      <c r="J16" s="85"/>
      <c r="K16" s="85"/>
      <c r="L16" s="85"/>
      <c r="M16" s="85"/>
      <c r="N16" s="85"/>
      <c r="O16" s="85"/>
      <c r="P16" s="85"/>
      <c r="Q16" s="85"/>
      <c r="R16" s="85"/>
      <c r="S16" s="85"/>
      <c r="T16" s="252"/>
      <c r="U16" s="114"/>
      <c r="V16" s="85"/>
      <c r="W16" s="85"/>
      <c r="X16" s="85"/>
      <c r="Y16" s="85"/>
      <c r="Z16" s="85"/>
      <c r="AA16" s="85"/>
      <c r="AB16" s="85"/>
      <c r="AC16" s="85"/>
      <c r="AD16" s="85"/>
      <c r="AE16" s="85"/>
      <c r="AF16" s="85"/>
      <c r="AG16" s="85"/>
      <c r="AH16" s="85"/>
      <c r="AI16" s="85"/>
      <c r="AJ16" s="85"/>
      <c r="AK16" s="85"/>
      <c r="AL16" s="85"/>
      <c r="AM16" s="85"/>
      <c r="AN16" s="85"/>
      <c r="AO16" s="85"/>
      <c r="AP16" s="252"/>
      <c r="AQ16" s="114"/>
      <c r="AR16" s="85"/>
      <c r="AS16" s="85"/>
      <c r="AT16" s="85"/>
      <c r="AU16" s="233"/>
      <c r="AV16" s="233"/>
      <c r="AW16" s="11"/>
      <c r="AX16" s="11"/>
      <c r="AY16" s="11"/>
      <c r="AZ16" s="11"/>
      <c r="BA16" s="11"/>
      <c r="BB16" s="157"/>
      <c r="BC16" s="75"/>
      <c r="BD16" s="75"/>
      <c r="BE16" s="157"/>
      <c r="BF16" s="157"/>
      <c r="BG16" s="157"/>
      <c r="BH16" s="157"/>
      <c r="BI16" s="157"/>
      <c r="BJ16" s="157"/>
    </row>
    <row r="17" spans="1:106" ht="20.25" hidden="1" customHeight="1">
      <c r="A17" s="69"/>
      <c r="B17" s="317"/>
      <c r="C17" s="78"/>
      <c r="D17" s="112"/>
      <c r="E17" s="122"/>
      <c r="F17" s="262"/>
      <c r="G17" s="85"/>
      <c r="H17" s="85"/>
      <c r="I17" s="85"/>
      <c r="J17" s="85"/>
      <c r="K17" s="85"/>
      <c r="L17" s="85"/>
      <c r="M17" s="85"/>
      <c r="N17" s="85"/>
      <c r="O17" s="85"/>
      <c r="P17" s="85"/>
      <c r="Q17" s="85"/>
      <c r="R17" s="85"/>
      <c r="S17" s="85"/>
      <c r="T17" s="252"/>
      <c r="U17" s="114"/>
      <c r="V17" s="85"/>
      <c r="W17" s="85"/>
      <c r="X17" s="85"/>
      <c r="Y17" s="85"/>
      <c r="Z17" s="85"/>
      <c r="AA17" s="85"/>
      <c r="AB17" s="85"/>
      <c r="AC17" s="85"/>
      <c r="AD17" s="85"/>
      <c r="AE17" s="85"/>
      <c r="AF17" s="85"/>
      <c r="AG17" s="85"/>
      <c r="AH17" s="85"/>
      <c r="AI17" s="85"/>
      <c r="AJ17" s="85"/>
      <c r="AK17" s="85"/>
      <c r="AL17" s="85"/>
      <c r="AM17" s="85"/>
      <c r="AN17" s="85"/>
      <c r="AO17" s="85"/>
      <c r="AP17" s="252"/>
      <c r="AQ17" s="114"/>
      <c r="AR17" s="85"/>
      <c r="AS17" s="85"/>
      <c r="AT17" s="85"/>
      <c r="AU17" s="233"/>
      <c r="AV17" s="233"/>
      <c r="AW17" s="11"/>
      <c r="AX17" s="11"/>
      <c r="AY17" s="11"/>
      <c r="AZ17" s="11"/>
      <c r="BA17" s="11"/>
      <c r="BB17" s="157"/>
      <c r="BC17" s="75"/>
      <c r="BD17" s="75"/>
      <c r="BE17" s="157"/>
      <c r="BF17" s="157"/>
      <c r="BG17" s="157"/>
      <c r="BH17" s="157"/>
      <c r="BI17" s="157"/>
      <c r="BJ17" s="157"/>
    </row>
    <row r="18" spans="1:106" ht="20.25" hidden="1" customHeight="1">
      <c r="A18" s="69"/>
      <c r="B18" s="317"/>
      <c r="C18" s="78"/>
      <c r="D18" s="112"/>
      <c r="E18" s="122"/>
      <c r="F18" s="262"/>
      <c r="G18" s="85"/>
      <c r="H18" s="85"/>
      <c r="I18" s="85"/>
      <c r="J18" s="85"/>
      <c r="K18" s="85"/>
      <c r="L18" s="85"/>
      <c r="M18" s="85"/>
      <c r="N18" s="85"/>
      <c r="O18" s="85"/>
      <c r="P18" s="85"/>
      <c r="Q18" s="85"/>
      <c r="R18" s="85"/>
      <c r="S18" s="85"/>
      <c r="T18" s="252"/>
      <c r="U18" s="114"/>
      <c r="V18" s="85"/>
      <c r="W18" s="85"/>
      <c r="X18" s="85"/>
      <c r="Y18" s="85"/>
      <c r="Z18" s="85"/>
      <c r="AA18" s="85"/>
      <c r="AB18" s="85"/>
      <c r="AC18" s="85"/>
      <c r="AD18" s="85"/>
      <c r="AE18" s="85"/>
      <c r="AF18" s="85"/>
      <c r="AG18" s="85"/>
      <c r="AH18" s="85"/>
      <c r="AI18" s="85"/>
      <c r="AJ18" s="85"/>
      <c r="AK18" s="85"/>
      <c r="AL18" s="85"/>
      <c r="AM18" s="85"/>
      <c r="AN18" s="85"/>
      <c r="AO18" s="85"/>
      <c r="AP18" s="252"/>
      <c r="AQ18" s="114"/>
      <c r="AR18" s="85"/>
      <c r="AS18" s="85"/>
      <c r="AT18" s="85"/>
      <c r="AU18" s="233"/>
      <c r="AV18" s="233"/>
      <c r="AW18" s="11"/>
      <c r="AX18" s="11"/>
      <c r="AY18" s="11"/>
      <c r="AZ18" s="11"/>
      <c r="BA18" s="11"/>
      <c r="BB18" s="157"/>
      <c r="BC18" s="75"/>
      <c r="BD18" s="75"/>
      <c r="BE18" s="157"/>
      <c r="BF18" s="157"/>
      <c r="BG18" s="157"/>
      <c r="BH18" s="157"/>
      <c r="BI18" s="157"/>
      <c r="BJ18" s="157"/>
    </row>
    <row r="19" spans="1:106" ht="20.25" hidden="1" customHeight="1">
      <c r="A19" s="69"/>
      <c r="B19" s="317"/>
      <c r="C19" s="78"/>
      <c r="D19" s="112"/>
      <c r="E19" s="206">
        <v>4</v>
      </c>
      <c r="F19" s="312"/>
      <c r="G19" s="92"/>
      <c r="H19" s="92"/>
      <c r="I19" s="92"/>
      <c r="J19" s="92"/>
      <c r="K19" s="92"/>
      <c r="L19" s="92"/>
      <c r="M19" s="92"/>
      <c r="N19" s="92"/>
      <c r="O19" s="92"/>
      <c r="P19" s="92"/>
      <c r="Q19" s="92"/>
      <c r="R19" s="92"/>
      <c r="S19" s="92"/>
      <c r="T19" s="313"/>
      <c r="U19" s="115"/>
      <c r="V19" s="92"/>
      <c r="W19" s="92"/>
      <c r="X19" s="92"/>
      <c r="Y19" s="92"/>
      <c r="Z19" s="92"/>
      <c r="AA19" s="92"/>
      <c r="AB19" s="85"/>
      <c r="AC19" s="85"/>
      <c r="AD19" s="85"/>
      <c r="AE19" s="85"/>
      <c r="AF19" s="85"/>
      <c r="AG19" s="85"/>
      <c r="AH19" s="85"/>
      <c r="AI19" s="85"/>
      <c r="AJ19" s="85"/>
      <c r="AK19" s="85"/>
      <c r="AL19" s="85"/>
      <c r="AM19" s="85"/>
      <c r="AN19" s="85"/>
      <c r="AO19" s="85"/>
      <c r="AP19" s="252"/>
      <c r="AQ19" s="114"/>
      <c r="AR19" s="85"/>
      <c r="AS19" s="85"/>
      <c r="AT19" s="85"/>
      <c r="AU19" s="233"/>
      <c r="AV19" s="233"/>
      <c r="AW19" s="11"/>
      <c r="AX19" s="11"/>
      <c r="AY19" s="11"/>
      <c r="AZ19" s="11"/>
      <c r="BA19" s="11"/>
      <c r="BB19" s="157"/>
      <c r="BC19" s="159"/>
      <c r="BD19" s="159"/>
      <c r="BE19" s="159"/>
      <c r="BF19" s="159"/>
      <c r="BG19" s="159"/>
      <c r="BH19" s="159"/>
      <c r="BI19" s="159"/>
      <c r="BJ19" s="159"/>
      <c r="BK19" s="159"/>
      <c r="BL19" s="159"/>
      <c r="BM19" s="159"/>
      <c r="BN19" s="159"/>
      <c r="BO19" s="159"/>
      <c r="BP19" s="159"/>
      <c r="CC19" s="159"/>
      <c r="CD19" s="159"/>
      <c r="CE19" s="159"/>
      <c r="CF19" s="159"/>
      <c r="CG19" s="159"/>
      <c r="CH19" s="159"/>
      <c r="CI19" s="159"/>
      <c r="CJ19" s="159"/>
      <c r="CK19" s="159"/>
      <c r="CL19" s="159"/>
      <c r="CM19" s="159"/>
      <c r="CN19" s="159"/>
      <c r="CO19" s="159"/>
      <c r="CP19" s="159"/>
    </row>
    <row r="20" spans="1:106" ht="20.25" hidden="1" customHeight="1">
      <c r="A20" s="69"/>
      <c r="B20" s="318"/>
      <c r="C20" s="89"/>
      <c r="D20" s="90"/>
      <c r="E20" s="206">
        <v>3</v>
      </c>
      <c r="F20" s="312"/>
      <c r="G20" s="92"/>
      <c r="H20" s="92"/>
      <c r="I20" s="92"/>
      <c r="J20" s="92"/>
      <c r="K20" s="92"/>
      <c r="L20" s="92"/>
      <c r="M20" s="92"/>
      <c r="N20" s="92"/>
      <c r="O20" s="92"/>
      <c r="P20" s="92"/>
      <c r="Q20" s="92"/>
      <c r="R20" s="92"/>
      <c r="S20" s="92"/>
      <c r="T20" s="313"/>
      <c r="U20" s="115"/>
      <c r="V20" s="92"/>
      <c r="W20" s="92"/>
      <c r="X20" s="92"/>
      <c r="Y20" s="92"/>
      <c r="Z20" s="92"/>
      <c r="AA20" s="92"/>
      <c r="AB20" s="92"/>
      <c r="AC20" s="92"/>
      <c r="AD20" s="92"/>
      <c r="AE20" s="92"/>
      <c r="AF20" s="92"/>
      <c r="AG20" s="92"/>
      <c r="AH20" s="92"/>
      <c r="AI20" s="92"/>
      <c r="AJ20" s="92"/>
      <c r="AK20" s="92"/>
      <c r="AL20" s="92"/>
      <c r="AM20" s="92"/>
      <c r="AN20" s="92"/>
      <c r="AO20" s="92"/>
      <c r="AP20" s="313"/>
      <c r="AQ20" s="115"/>
      <c r="AR20" s="92"/>
      <c r="AS20" s="92"/>
      <c r="AT20" s="92"/>
      <c r="AU20" s="234"/>
      <c r="AV20" s="234"/>
      <c r="AW20" s="235"/>
      <c r="AX20" s="235"/>
      <c r="AY20" s="235"/>
      <c r="AZ20" s="235"/>
      <c r="BA20" s="236"/>
      <c r="BB20" s="157"/>
      <c r="BC20" s="75"/>
      <c r="BD20" s="75"/>
      <c r="BE20" s="157"/>
      <c r="BF20" s="157"/>
      <c r="BG20" s="157"/>
      <c r="BH20" s="157"/>
      <c r="BI20" s="157"/>
      <c r="BJ20" s="157"/>
    </row>
    <row r="21" spans="1:106" ht="20.25" hidden="1" customHeight="1">
      <c r="A21" s="69"/>
      <c r="B21" s="319"/>
      <c r="C21" s="95"/>
      <c r="D21" s="96"/>
      <c r="E21" s="207">
        <v>2</v>
      </c>
      <c r="F21" s="312"/>
      <c r="G21" s="92"/>
      <c r="H21" s="92"/>
      <c r="I21" s="92"/>
      <c r="J21" s="92"/>
      <c r="K21" s="92"/>
      <c r="L21" s="92"/>
      <c r="M21" s="92"/>
      <c r="N21" s="92"/>
      <c r="O21" s="92"/>
      <c r="P21" s="92"/>
      <c r="Q21" s="92"/>
      <c r="R21" s="92"/>
      <c r="S21" s="92"/>
      <c r="T21" s="313"/>
      <c r="U21" s="115"/>
      <c r="V21" s="92"/>
      <c r="W21" s="92"/>
      <c r="X21" s="92"/>
      <c r="Y21" s="92"/>
      <c r="Z21" s="92"/>
      <c r="AA21" s="92"/>
      <c r="AB21" s="92"/>
      <c r="AC21" s="92"/>
      <c r="AD21" s="92"/>
      <c r="AE21" s="92"/>
      <c r="AF21" s="92"/>
      <c r="AG21" s="92"/>
      <c r="AH21" s="92"/>
      <c r="AI21" s="92"/>
      <c r="AJ21" s="92"/>
      <c r="AK21" s="92"/>
      <c r="AL21" s="92"/>
      <c r="AM21" s="92"/>
      <c r="AN21" s="92"/>
      <c r="AO21" s="92"/>
      <c r="AP21" s="313"/>
      <c r="AQ21" s="115"/>
      <c r="AR21" s="92"/>
      <c r="AS21" s="92"/>
      <c r="AT21" s="92"/>
      <c r="AU21" s="234"/>
      <c r="AV21" s="237"/>
      <c r="AW21" s="234"/>
      <c r="AX21" s="237"/>
      <c r="AY21" s="234"/>
      <c r="AZ21" s="237"/>
      <c r="BA21" s="236"/>
      <c r="BB21" s="238"/>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row>
    <row r="22" spans="1:106" ht="20.25" hidden="1" customHeight="1">
      <c r="A22" s="69"/>
      <c r="B22" s="319"/>
      <c r="C22" s="95"/>
      <c r="D22" s="96">
        <f ca="1">COUNTIF(OFFSET(E$25,0,0,$A$23,1),1)</f>
        <v>14</v>
      </c>
      <c r="E22" s="207">
        <v>1</v>
      </c>
      <c r="F22" s="312"/>
      <c r="G22" s="92"/>
      <c r="H22" s="92"/>
      <c r="I22" s="92"/>
      <c r="J22" s="92"/>
      <c r="K22" s="92"/>
      <c r="L22" s="92"/>
      <c r="M22" s="92"/>
      <c r="N22" s="92"/>
      <c r="O22" s="92"/>
      <c r="P22" s="92"/>
      <c r="Q22" s="92"/>
      <c r="R22" s="92"/>
      <c r="S22" s="92"/>
      <c r="T22" s="313"/>
      <c r="U22" s="115"/>
      <c r="V22" s="92"/>
      <c r="W22" s="92"/>
      <c r="X22" s="92"/>
      <c r="Y22" s="92"/>
      <c r="Z22" s="92"/>
      <c r="AA22" s="92"/>
      <c r="AB22" s="92"/>
      <c r="AC22" s="92"/>
      <c r="AD22" s="92"/>
      <c r="AE22" s="92"/>
      <c r="AF22" s="92"/>
      <c r="AG22" s="92"/>
      <c r="AH22" s="92"/>
      <c r="AI22" s="92"/>
      <c r="AJ22" s="92"/>
      <c r="AK22" s="92"/>
      <c r="AL22" s="92"/>
      <c r="AM22" s="92"/>
      <c r="AN22" s="92"/>
      <c r="AO22" s="92"/>
      <c r="AP22" s="313"/>
      <c r="AQ22" s="115"/>
      <c r="AR22" s="92"/>
      <c r="AS22" s="92"/>
      <c r="AT22" s="92"/>
      <c r="AU22" s="234"/>
      <c r="AV22" s="237"/>
      <c r="AW22" s="234"/>
      <c r="AX22" s="237"/>
      <c r="AY22" s="234"/>
      <c r="AZ22" s="237"/>
      <c r="BA22" s="236"/>
      <c r="BB22" s="238"/>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row>
    <row r="23" spans="1:106" ht="20.25" hidden="1" customHeight="1">
      <c r="A23" s="69">
        <f>COUNT(C25:C10000)</f>
        <v>30</v>
      </c>
      <c r="B23" s="319"/>
      <c r="C23" s="95"/>
      <c r="D23" s="96">
        <f ca="1">COUNTIF(OFFSET(E$25,0,0,$A$23,1),2)</f>
        <v>12</v>
      </c>
      <c r="E23" s="207">
        <v>0</v>
      </c>
      <c r="F23" s="312"/>
      <c r="G23" s="92"/>
      <c r="H23" s="92"/>
      <c r="I23" s="92"/>
      <c r="J23" s="92"/>
      <c r="K23" s="92"/>
      <c r="L23" s="92"/>
      <c r="M23" s="92"/>
      <c r="N23" s="92"/>
      <c r="O23" s="92"/>
      <c r="P23" s="92"/>
      <c r="Q23" s="92"/>
      <c r="R23" s="92"/>
      <c r="S23" s="92"/>
      <c r="T23" s="313"/>
      <c r="U23" s="115"/>
      <c r="V23" s="92"/>
      <c r="W23" s="92"/>
      <c r="X23" s="92"/>
      <c r="Y23" s="92"/>
      <c r="Z23" s="92"/>
      <c r="AA23" s="92"/>
      <c r="AB23" s="92"/>
      <c r="AC23" s="92"/>
      <c r="AD23" s="92"/>
      <c r="AE23" s="92"/>
      <c r="AF23" s="92"/>
      <c r="AG23" s="92"/>
      <c r="AH23" s="92"/>
      <c r="AI23" s="92"/>
      <c r="AJ23" s="92"/>
      <c r="AK23" s="92"/>
      <c r="AL23" s="92"/>
      <c r="AM23" s="92"/>
      <c r="AN23" s="92"/>
      <c r="AO23" s="92"/>
      <c r="AP23" s="313"/>
      <c r="AQ23" s="115"/>
      <c r="AR23" s="92"/>
      <c r="AS23" s="92"/>
      <c r="AT23" s="92"/>
      <c r="AU23" s="239"/>
      <c r="AV23" s="239"/>
      <c r="AW23" s="240"/>
      <c r="AX23" s="240"/>
      <c r="AY23" s="240"/>
      <c r="AZ23" s="241"/>
      <c r="BA23" s="236"/>
      <c r="BB23" s="238"/>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row>
    <row r="24" spans="1:106" ht="38.25" hidden="1" customHeight="1">
      <c r="A24" s="69">
        <f>SUM(A25:A10000)</f>
        <v>26</v>
      </c>
      <c r="B24" s="320" t="s">
        <v>10</v>
      </c>
      <c r="C24" s="99" t="s">
        <v>22</v>
      </c>
      <c r="D24" s="100" t="s">
        <v>23</v>
      </c>
      <c r="E24" s="207" t="s">
        <v>29</v>
      </c>
      <c r="F24" s="437">
        <f ca="1">COUNTIF(OFFSET(F$25,0,0,$A$23,1),$E24)</f>
        <v>0</v>
      </c>
      <c r="G24" s="437">
        <f t="shared" ref="G24:T24" ca="1" si="0">COUNTIF(OFFSET(G$25,0,0,$A$23,1),$E24)</f>
        <v>0</v>
      </c>
      <c r="H24" s="437">
        <f t="shared" ca="1" si="0"/>
        <v>0</v>
      </c>
      <c r="I24" s="437">
        <f t="shared" ca="1" si="0"/>
        <v>0</v>
      </c>
      <c r="J24" s="437">
        <f t="shared" ca="1" si="0"/>
        <v>0</v>
      </c>
      <c r="K24" s="437">
        <f t="shared" ca="1" si="0"/>
        <v>0</v>
      </c>
      <c r="L24" s="437">
        <f t="shared" ca="1" si="0"/>
        <v>1</v>
      </c>
      <c r="M24" s="437">
        <f t="shared" ca="1" si="0"/>
        <v>0</v>
      </c>
      <c r="N24" s="437">
        <f t="shared" ca="1" si="0"/>
        <v>0</v>
      </c>
      <c r="O24" s="437">
        <f t="shared" ca="1" si="0"/>
        <v>1</v>
      </c>
      <c r="P24" s="437">
        <f t="shared" ca="1" si="0"/>
        <v>0</v>
      </c>
      <c r="Q24" s="437">
        <f t="shared" ca="1" si="0"/>
        <v>0</v>
      </c>
      <c r="R24" s="437">
        <f t="shared" ca="1" si="0"/>
        <v>1</v>
      </c>
      <c r="S24" s="437">
        <f t="shared" ca="1" si="0"/>
        <v>0</v>
      </c>
      <c r="T24" s="437">
        <f t="shared" ca="1" si="0"/>
        <v>0</v>
      </c>
      <c r="U24" s="115"/>
      <c r="V24" s="92"/>
      <c r="W24" s="92"/>
      <c r="X24" s="92"/>
      <c r="Y24" s="92"/>
      <c r="Z24" s="92"/>
      <c r="AA24" s="92"/>
      <c r="AB24" s="92"/>
      <c r="AC24" s="92"/>
      <c r="AD24" s="92"/>
      <c r="AE24" s="92"/>
      <c r="AF24" s="92"/>
      <c r="AG24" s="92"/>
      <c r="AH24" s="92"/>
      <c r="AI24" s="92"/>
      <c r="AJ24" s="92"/>
      <c r="AK24" s="92"/>
      <c r="AL24" s="92"/>
      <c r="AM24" s="92"/>
      <c r="AN24" s="92"/>
      <c r="AO24" s="92"/>
      <c r="AP24" s="92"/>
      <c r="AQ24" s="115"/>
      <c r="AR24" s="92"/>
      <c r="AS24" s="92"/>
      <c r="AT24" s="92"/>
      <c r="AU24" s="242"/>
      <c r="AV24" s="243"/>
      <c r="AW24" s="241"/>
      <c r="AX24" s="244"/>
      <c r="AY24" s="241"/>
      <c r="AZ24" s="244"/>
      <c r="BA24" s="236"/>
      <c r="BB24" s="238"/>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row>
    <row r="25" spans="1:106" ht="15" customHeight="1">
      <c r="A25" s="1">
        <f>IF('СПИСОК КЛАССА'!I25&gt;0,1,0)</f>
        <v>1</v>
      </c>
      <c r="B25" s="321">
        <v>1</v>
      </c>
      <c r="C25" s="72">
        <f>IF(NOT(ISBLANK('СПИСОК КЛАССА'!C25)),'СПИСОК КЛАССА'!C25,"")</f>
        <v>1</v>
      </c>
      <c r="D25" s="101" t="str">
        <f>IF(NOT(ISBLANK('СПИСОК КЛАССА'!D25)),IF($A25=1,'СПИСОК КЛАССА'!D25, "УЧЕНИК НЕ ВЫПОЛНЯЛ РАБОТУ"),"")</f>
        <v/>
      </c>
      <c r="E25" s="113">
        <f>IF($C25&lt;&gt;"",'СПИСОК КЛАССА'!I25,"")</f>
        <v>1</v>
      </c>
      <c r="F25" s="439">
        <v>3</v>
      </c>
      <c r="G25" s="467">
        <v>1</v>
      </c>
      <c r="H25" s="467">
        <v>234</v>
      </c>
      <c r="I25" s="467">
        <v>2</v>
      </c>
      <c r="J25" s="467">
        <v>245</v>
      </c>
      <c r="K25" s="467">
        <v>2</v>
      </c>
      <c r="L25" s="467">
        <v>1</v>
      </c>
      <c r="M25" s="467">
        <v>0</v>
      </c>
      <c r="N25" s="467">
        <v>2</v>
      </c>
      <c r="O25" s="467">
        <v>0</v>
      </c>
      <c r="P25" s="467">
        <v>1</v>
      </c>
      <c r="Q25" s="467">
        <v>1</v>
      </c>
      <c r="R25" s="467">
        <v>0</v>
      </c>
      <c r="S25" s="467">
        <v>4</v>
      </c>
      <c r="T25" s="468">
        <v>312</v>
      </c>
      <c r="U25" s="155"/>
      <c r="V25" s="142"/>
      <c r="W25" s="142"/>
      <c r="X25" s="142"/>
      <c r="Y25" s="142"/>
      <c r="Z25" s="142"/>
      <c r="AA25" s="142"/>
      <c r="AB25" s="142"/>
      <c r="AC25" s="142"/>
      <c r="AD25" s="142"/>
      <c r="AE25" s="142"/>
      <c r="AF25" s="142"/>
      <c r="AG25" s="142"/>
      <c r="AH25" s="142"/>
      <c r="AI25" s="142"/>
      <c r="AJ25" s="142"/>
      <c r="AK25" s="142"/>
      <c r="AL25" s="142"/>
      <c r="AM25" s="142"/>
      <c r="AN25" s="142"/>
      <c r="AO25" s="142"/>
      <c r="AP25" s="378"/>
      <c r="AQ25" s="155"/>
      <c r="AR25" s="155"/>
      <c r="AS25" s="155"/>
      <c r="AT25" s="155"/>
      <c r="AU25" s="245"/>
      <c r="AV25" s="246"/>
      <c r="AW25" s="247"/>
      <c r="AX25" s="248"/>
      <c r="AY25" s="247"/>
      <c r="AZ25" s="248"/>
      <c r="BA25" s="249"/>
      <c r="BB25" s="25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row>
    <row r="26" spans="1:106" ht="12.75" customHeight="1">
      <c r="A26" s="1">
        <f>IF('СПИСОК КЛАССА'!I26&gt;0,1,0)</f>
        <v>1</v>
      </c>
      <c r="B26" s="321">
        <v>2</v>
      </c>
      <c r="C26" s="72">
        <f>IF(NOT(ISBLANK('СПИСОК КЛАССА'!C26)),'СПИСОК КЛАССА'!C26,"")</f>
        <v>2</v>
      </c>
      <c r="D26" s="101" t="str">
        <f>IF(NOT(ISBLANK('СПИСОК КЛАССА'!D26)),IF($A26=1,'СПИСОК КЛАССА'!D26, "УЧЕНИК НЕ ВЫПОЛНЯЛ РАБОТУ"),"")</f>
        <v/>
      </c>
      <c r="E26" s="113">
        <f>IF($C26&lt;&gt;"",'СПИСОК КЛАССА'!I26,"")</f>
        <v>1</v>
      </c>
      <c r="F26" s="314">
        <v>2</v>
      </c>
      <c r="G26" s="142">
        <v>1</v>
      </c>
      <c r="H26" s="142">
        <v>2</v>
      </c>
      <c r="I26" s="142">
        <v>2</v>
      </c>
      <c r="J26" s="142">
        <v>245</v>
      </c>
      <c r="K26" s="142">
        <v>1</v>
      </c>
      <c r="L26" s="142">
        <v>1</v>
      </c>
      <c r="M26" s="142">
        <v>1</v>
      </c>
      <c r="N26" s="142">
        <v>2</v>
      </c>
      <c r="O26" s="142">
        <v>0</v>
      </c>
      <c r="P26" s="142">
        <v>1</v>
      </c>
      <c r="Q26" s="142">
        <v>2</v>
      </c>
      <c r="R26" s="142">
        <v>2</v>
      </c>
      <c r="S26" s="142">
        <v>2356</v>
      </c>
      <c r="T26" s="378">
        <v>312</v>
      </c>
      <c r="U26" s="155"/>
      <c r="V26" s="142"/>
      <c r="W26" s="142"/>
      <c r="X26" s="142"/>
      <c r="Y26" s="142"/>
      <c r="Z26" s="142"/>
      <c r="AA26" s="142"/>
      <c r="AB26" s="142"/>
      <c r="AC26" s="142"/>
      <c r="AD26" s="142"/>
      <c r="AE26" s="142"/>
      <c r="AF26" s="142"/>
      <c r="AG26" s="142"/>
      <c r="AH26" s="142"/>
      <c r="AI26" s="142"/>
      <c r="AJ26" s="142"/>
      <c r="AK26" s="142"/>
      <c r="AL26" s="142"/>
      <c r="AM26" s="142"/>
      <c r="AN26" s="142"/>
      <c r="AO26" s="142"/>
      <c r="AP26" s="378"/>
      <c r="AQ26" s="155"/>
      <c r="AR26" s="155"/>
      <c r="AS26" s="155"/>
      <c r="AT26" s="155"/>
      <c r="AU26" s="245"/>
      <c r="AV26" s="246"/>
      <c r="AW26" s="247"/>
      <c r="AX26" s="248"/>
      <c r="AY26" s="247"/>
      <c r="AZ26" s="248"/>
      <c r="BA26" s="249"/>
      <c r="BB26" s="25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row>
    <row r="27" spans="1:106" ht="12.75" customHeight="1">
      <c r="A27" s="1">
        <f>IF('СПИСОК КЛАССА'!I27&gt;0,1,0)</f>
        <v>1</v>
      </c>
      <c r="B27" s="321">
        <v>3</v>
      </c>
      <c r="C27" s="72">
        <f>IF(NOT(ISBLANK('СПИСОК КЛАССА'!C27)),'СПИСОК КЛАССА'!C27,"")</f>
        <v>3</v>
      </c>
      <c r="D27" s="101" t="str">
        <f>IF(NOT(ISBLANK('СПИСОК КЛАССА'!D27)),IF($A27=1,'СПИСОК КЛАССА'!D27, "УЧЕНИК НЕ ВЫПОЛНЯЛ РАБОТУ"),"")</f>
        <v/>
      </c>
      <c r="E27" s="113">
        <f>IF($C27&lt;&gt;"",'СПИСОК КЛАССА'!I27,"")</f>
        <v>1</v>
      </c>
      <c r="F27" s="314">
        <v>234</v>
      </c>
      <c r="G27" s="142">
        <v>12</v>
      </c>
      <c r="H27" s="142">
        <v>12</v>
      </c>
      <c r="I27" s="142">
        <v>23</v>
      </c>
      <c r="J27" s="142">
        <v>2456</v>
      </c>
      <c r="K27" s="142">
        <v>124</v>
      </c>
      <c r="L27" s="142">
        <v>0</v>
      </c>
      <c r="M27" s="142">
        <v>0</v>
      </c>
      <c r="N27" s="142">
        <v>0</v>
      </c>
      <c r="O27" s="142">
        <v>0</v>
      </c>
      <c r="P27" s="142">
        <v>0</v>
      </c>
      <c r="Q27" s="142">
        <v>1</v>
      </c>
      <c r="R27" s="142" t="s">
        <v>1137</v>
      </c>
      <c r="S27" s="142">
        <v>234</v>
      </c>
      <c r="T27" s="378">
        <v>123</v>
      </c>
      <c r="U27" s="155"/>
      <c r="V27" s="142"/>
      <c r="W27" s="142"/>
      <c r="X27" s="142"/>
      <c r="Y27" s="142"/>
      <c r="Z27" s="142"/>
      <c r="AA27" s="142"/>
      <c r="AB27" s="142"/>
      <c r="AC27" s="142"/>
      <c r="AD27" s="142"/>
      <c r="AE27" s="142"/>
      <c r="AF27" s="142"/>
      <c r="AG27" s="142"/>
      <c r="AH27" s="142"/>
      <c r="AI27" s="142"/>
      <c r="AJ27" s="142"/>
      <c r="AK27" s="142"/>
      <c r="AL27" s="142"/>
      <c r="AM27" s="142"/>
      <c r="AN27" s="142"/>
      <c r="AO27" s="142"/>
      <c r="AP27" s="378"/>
      <c r="AQ27" s="155"/>
      <c r="AR27" s="155"/>
      <c r="AS27" s="155"/>
      <c r="AT27" s="155"/>
      <c r="AU27" s="245"/>
      <c r="AV27" s="246"/>
      <c r="AW27" s="247"/>
      <c r="AX27" s="248"/>
      <c r="AY27" s="247"/>
      <c r="AZ27" s="248"/>
      <c r="BA27" s="249"/>
      <c r="BB27" s="25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row>
    <row r="28" spans="1:106" ht="12.75" customHeight="1">
      <c r="A28" s="1">
        <f>IF('СПИСОК КЛАССА'!I28&gt;0,1,0)</f>
        <v>1</v>
      </c>
      <c r="B28" s="321">
        <v>4</v>
      </c>
      <c r="C28" s="72">
        <f>IF(NOT(ISBLANK('СПИСОК КЛАССА'!C28)),'СПИСОК КЛАССА'!C28,"")</f>
        <v>4</v>
      </c>
      <c r="D28" s="101" t="str">
        <f>IF(NOT(ISBLANK('СПИСОК КЛАССА'!D28)),IF($A28=1,'СПИСОК КЛАССА'!D28, "УЧЕНИК НЕ ВЫПОЛНЯЛ РАБОТУ"),"")</f>
        <v/>
      </c>
      <c r="E28" s="113">
        <f>IF($C28&lt;&gt;"",'СПИСОК КЛАССА'!I28,"")</f>
        <v>2</v>
      </c>
      <c r="F28" s="314">
        <v>2</v>
      </c>
      <c r="G28" s="142">
        <v>3</v>
      </c>
      <c r="H28" s="142">
        <v>3</v>
      </c>
      <c r="I28" s="142">
        <v>4</v>
      </c>
      <c r="J28" s="142">
        <v>156</v>
      </c>
      <c r="K28" s="142">
        <v>3</v>
      </c>
      <c r="L28" s="142">
        <v>1</v>
      </c>
      <c r="M28" s="142">
        <v>1</v>
      </c>
      <c r="N28" s="142">
        <v>2</v>
      </c>
      <c r="O28" s="142">
        <v>2</v>
      </c>
      <c r="P28" s="142">
        <v>1</v>
      </c>
      <c r="Q28" s="142">
        <v>2</v>
      </c>
      <c r="R28" s="142">
        <v>2</v>
      </c>
      <c r="S28" s="142">
        <v>156</v>
      </c>
      <c r="T28" s="378">
        <v>312</v>
      </c>
      <c r="U28" s="155"/>
      <c r="V28" s="142"/>
      <c r="W28" s="142"/>
      <c r="X28" s="142"/>
      <c r="Y28" s="142"/>
      <c r="Z28" s="142"/>
      <c r="AA28" s="142"/>
      <c r="AB28" s="142"/>
      <c r="AC28" s="142"/>
      <c r="AD28" s="142"/>
      <c r="AE28" s="142"/>
      <c r="AF28" s="142"/>
      <c r="AG28" s="142"/>
      <c r="AH28" s="142"/>
      <c r="AI28" s="142"/>
      <c r="AJ28" s="142"/>
      <c r="AK28" s="142"/>
      <c r="AL28" s="142"/>
      <c r="AM28" s="142"/>
      <c r="AN28" s="142"/>
      <c r="AO28" s="142"/>
      <c r="AP28" s="378"/>
      <c r="AQ28" s="155"/>
      <c r="AR28" s="155"/>
      <c r="AS28" s="155"/>
      <c r="AT28" s="155"/>
      <c r="AU28" s="245"/>
      <c r="AV28" s="246"/>
      <c r="AW28" s="247"/>
      <c r="AX28" s="248"/>
      <c r="AY28" s="247"/>
      <c r="AZ28" s="248"/>
      <c r="BA28" s="249"/>
      <c r="BB28" s="25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row>
    <row r="29" spans="1:106" ht="12.75" customHeight="1">
      <c r="A29" s="1">
        <f>IF('СПИСОК КЛАССА'!I29&gt;0,1,0)</f>
        <v>1</v>
      </c>
      <c r="B29" s="321">
        <v>5</v>
      </c>
      <c r="C29" s="72">
        <f>IF(NOT(ISBLANK('СПИСОК КЛАССА'!C29)),'СПИСОК КЛАССА'!C29,"")</f>
        <v>5</v>
      </c>
      <c r="D29" s="101" t="str">
        <f>IF(NOT(ISBLANK('СПИСОК КЛАССА'!D29)),IF($A29=1,'СПИСОК КЛАССА'!D29, "УЧЕНИК НЕ ВЫПОЛНЯЛ РАБОТУ"),"")</f>
        <v/>
      </c>
      <c r="E29" s="113">
        <f>IF($C29&lt;&gt;"",'СПИСОК КЛАССА'!I29,"")</f>
        <v>1</v>
      </c>
      <c r="F29" s="314">
        <v>4</v>
      </c>
      <c r="G29" s="142">
        <v>1</v>
      </c>
      <c r="H29" s="142">
        <v>23</v>
      </c>
      <c r="I29" s="142">
        <v>1</v>
      </c>
      <c r="J29" s="142">
        <v>1246</v>
      </c>
      <c r="K29" s="142">
        <v>1</v>
      </c>
      <c r="L29" s="142">
        <v>1</v>
      </c>
      <c r="M29" s="142">
        <v>0</v>
      </c>
      <c r="N29" s="142">
        <v>0</v>
      </c>
      <c r="O29" s="142">
        <v>0</v>
      </c>
      <c r="P29" s="142">
        <v>1</v>
      </c>
      <c r="Q29" s="142">
        <v>1</v>
      </c>
      <c r="R29" s="142">
        <v>0</v>
      </c>
      <c r="S29" s="142">
        <v>235</v>
      </c>
      <c r="T29" s="378">
        <v>312</v>
      </c>
      <c r="U29" s="155"/>
      <c r="V29" s="142"/>
      <c r="W29" s="142"/>
      <c r="X29" s="142"/>
      <c r="Y29" s="142"/>
      <c r="Z29" s="142"/>
      <c r="AA29" s="142"/>
      <c r="AB29" s="142"/>
      <c r="AC29" s="142"/>
      <c r="AD29" s="142"/>
      <c r="AE29" s="142"/>
      <c r="AF29" s="142"/>
      <c r="AG29" s="142"/>
      <c r="AH29" s="142"/>
      <c r="AI29" s="142"/>
      <c r="AJ29" s="142"/>
      <c r="AK29" s="142"/>
      <c r="AL29" s="142"/>
      <c r="AM29" s="142"/>
      <c r="AN29" s="142"/>
      <c r="AO29" s="142"/>
      <c r="AP29" s="378"/>
      <c r="AQ29" s="155"/>
      <c r="AR29" s="155"/>
      <c r="AS29" s="155"/>
      <c r="AT29" s="155"/>
      <c r="AU29" s="245"/>
      <c r="AV29" s="246"/>
      <c r="AW29" s="247"/>
      <c r="AX29" s="248"/>
      <c r="AY29" s="247"/>
      <c r="AZ29" s="248"/>
      <c r="BA29" s="249"/>
      <c r="BB29" s="25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row>
    <row r="30" spans="1:106" ht="12.75" customHeight="1">
      <c r="A30" s="1">
        <f>IF('СПИСОК КЛАССА'!I30&gt;0,1,0)</f>
        <v>1</v>
      </c>
      <c r="B30" s="321">
        <v>6</v>
      </c>
      <c r="C30" s="72">
        <f>IF(NOT(ISBLANK('СПИСОК КЛАССА'!C30)),'СПИСОК КЛАССА'!C30,"")</f>
        <v>6</v>
      </c>
      <c r="D30" s="101" t="str">
        <f>IF(NOT(ISBLANK('СПИСОК КЛАССА'!D30)),IF($A30=1,'СПИСОК КЛАССА'!D30, "УЧЕНИК НЕ ВЫПОЛНЯЛ РАБОТУ"),"")</f>
        <v/>
      </c>
      <c r="E30" s="113">
        <f>IF($C30&lt;&gt;"",'СПИСОК КЛАССА'!I30,"")</f>
        <v>1</v>
      </c>
      <c r="F30" s="314">
        <v>4</v>
      </c>
      <c r="G30" s="142">
        <v>12</v>
      </c>
      <c r="H30" s="142">
        <v>2</v>
      </c>
      <c r="I30" s="142">
        <v>23</v>
      </c>
      <c r="J30" s="142">
        <v>2456</v>
      </c>
      <c r="K30" s="142">
        <v>123</v>
      </c>
      <c r="L30" s="142" t="s">
        <v>1137</v>
      </c>
      <c r="M30" s="142">
        <v>1</v>
      </c>
      <c r="N30" s="142">
        <v>1</v>
      </c>
      <c r="O30" s="142">
        <v>0</v>
      </c>
      <c r="P30" s="142">
        <v>0</v>
      </c>
      <c r="Q30" s="142">
        <v>1</v>
      </c>
      <c r="R30" s="142">
        <v>1</v>
      </c>
      <c r="S30" s="142">
        <v>2356</v>
      </c>
      <c r="T30" s="378">
        <v>213</v>
      </c>
      <c r="U30" s="155"/>
      <c r="V30" s="142"/>
      <c r="W30" s="142"/>
      <c r="X30" s="142"/>
      <c r="Y30" s="142"/>
      <c r="Z30" s="142"/>
      <c r="AA30" s="142"/>
      <c r="AB30" s="142"/>
      <c r="AC30" s="142"/>
      <c r="AD30" s="142"/>
      <c r="AE30" s="142"/>
      <c r="AF30" s="142"/>
      <c r="AG30" s="142"/>
      <c r="AH30" s="142"/>
      <c r="AI30" s="142"/>
      <c r="AJ30" s="142"/>
      <c r="AK30" s="142"/>
      <c r="AL30" s="142"/>
      <c r="AM30" s="142"/>
      <c r="AN30" s="142"/>
      <c r="AO30" s="142"/>
      <c r="AP30" s="378"/>
      <c r="AQ30" s="155"/>
      <c r="AR30" s="155"/>
      <c r="AS30" s="155"/>
      <c r="AT30" s="155"/>
      <c r="AU30" s="245"/>
      <c r="AV30" s="246"/>
      <c r="AW30" s="247"/>
      <c r="AX30" s="248"/>
      <c r="AY30" s="247"/>
      <c r="AZ30" s="248"/>
      <c r="BA30" s="249"/>
      <c r="BB30" s="25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row>
    <row r="31" spans="1:106" ht="12.75" customHeight="1">
      <c r="A31" s="1">
        <f>IF('СПИСОК КЛАССА'!I31&gt;0,1,0)</f>
        <v>1</v>
      </c>
      <c r="B31" s="321">
        <v>7</v>
      </c>
      <c r="C31" s="72">
        <f>IF(NOT(ISBLANK('СПИСОК КЛАССА'!C31)),'СПИСОК КЛАССА'!C31,"")</f>
        <v>7</v>
      </c>
      <c r="D31" s="101" t="str">
        <f>IF(NOT(ISBLANK('СПИСОК КЛАССА'!D31)),IF($A31=1,'СПИСОК КЛАССА'!D31, "УЧЕНИК НЕ ВЫПОЛНЯЛ РАБОТУ"),"")</f>
        <v/>
      </c>
      <c r="E31" s="113">
        <f>IF($C31&lt;&gt;"",'СПИСОК КЛАССА'!I31,"")</f>
        <v>2</v>
      </c>
      <c r="F31" s="314">
        <v>2</v>
      </c>
      <c r="G31" s="142">
        <v>3</v>
      </c>
      <c r="H31" s="142">
        <v>3</v>
      </c>
      <c r="I31" s="142">
        <v>24</v>
      </c>
      <c r="J31" s="142">
        <v>156</v>
      </c>
      <c r="K31" s="142">
        <v>3</v>
      </c>
      <c r="L31" s="142">
        <v>1</v>
      </c>
      <c r="M31" s="142">
        <v>1</v>
      </c>
      <c r="N31" s="142">
        <v>1</v>
      </c>
      <c r="O31" s="142">
        <v>2</v>
      </c>
      <c r="P31" s="142">
        <v>0</v>
      </c>
      <c r="Q31" s="142">
        <v>2</v>
      </c>
      <c r="R31" s="142">
        <v>1</v>
      </c>
      <c r="S31" s="142">
        <v>156</v>
      </c>
      <c r="T31" s="378">
        <v>312</v>
      </c>
      <c r="U31" s="155"/>
      <c r="V31" s="142"/>
      <c r="W31" s="142"/>
      <c r="X31" s="142"/>
      <c r="Y31" s="142"/>
      <c r="Z31" s="142"/>
      <c r="AA31" s="142"/>
      <c r="AB31" s="142"/>
      <c r="AC31" s="142"/>
      <c r="AD31" s="142"/>
      <c r="AE31" s="142"/>
      <c r="AF31" s="142"/>
      <c r="AG31" s="142"/>
      <c r="AH31" s="142"/>
      <c r="AI31" s="142"/>
      <c r="AJ31" s="142"/>
      <c r="AK31" s="142"/>
      <c r="AL31" s="142"/>
      <c r="AM31" s="142"/>
      <c r="AN31" s="142"/>
      <c r="AO31" s="142"/>
      <c r="AP31" s="378"/>
      <c r="AQ31" s="155"/>
      <c r="AR31" s="155"/>
      <c r="AS31" s="155"/>
      <c r="AT31" s="155"/>
      <c r="AU31" s="245"/>
      <c r="AV31" s="246"/>
      <c r="AW31" s="247"/>
      <c r="AX31" s="248"/>
      <c r="AY31" s="247"/>
      <c r="AZ31" s="248"/>
      <c r="BA31" s="249"/>
      <c r="BB31" s="25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row>
    <row r="32" spans="1:106" ht="12.75" customHeight="1">
      <c r="A32" s="1">
        <f>IF('СПИСОК КЛАССА'!I32&gt;0,1,0)</f>
        <v>0</v>
      </c>
      <c r="B32" s="321">
        <v>8</v>
      </c>
      <c r="C32" s="72">
        <f>IF(NOT(ISBLANK('СПИСОК КЛАССА'!C32)),'СПИСОК КЛАССА'!C32,"")</f>
        <v>8</v>
      </c>
      <c r="D32" s="101" t="str">
        <f>IF(NOT(ISBLANK('СПИСОК КЛАССА'!D32)),IF($A32=1,'СПИСОК КЛАССА'!D32, "УЧЕНИК НЕ ВЫПОЛНЯЛ РАБОТУ"),"")</f>
        <v/>
      </c>
      <c r="E32" s="113">
        <f>IF($C32&lt;&gt;"",'СПИСОК КЛАССА'!I32,"")</f>
        <v>0</v>
      </c>
      <c r="F32" s="314"/>
      <c r="G32" s="142"/>
      <c r="H32" s="142"/>
      <c r="I32" s="142"/>
      <c r="J32" s="142"/>
      <c r="K32" s="142"/>
      <c r="L32" s="142"/>
      <c r="M32" s="142"/>
      <c r="N32" s="142"/>
      <c r="O32" s="142"/>
      <c r="P32" s="142"/>
      <c r="Q32" s="142"/>
      <c r="R32" s="142"/>
      <c r="S32" s="142"/>
      <c r="T32" s="378"/>
      <c r="U32" s="155"/>
      <c r="V32" s="142"/>
      <c r="W32" s="142"/>
      <c r="X32" s="142"/>
      <c r="Y32" s="142"/>
      <c r="Z32" s="142"/>
      <c r="AA32" s="142"/>
      <c r="AB32" s="142"/>
      <c r="AC32" s="142"/>
      <c r="AD32" s="142"/>
      <c r="AE32" s="142"/>
      <c r="AF32" s="142"/>
      <c r="AG32" s="142"/>
      <c r="AH32" s="142"/>
      <c r="AI32" s="142"/>
      <c r="AJ32" s="142"/>
      <c r="AK32" s="142"/>
      <c r="AL32" s="142"/>
      <c r="AM32" s="142"/>
      <c r="AN32" s="142"/>
      <c r="AO32" s="142"/>
      <c r="AP32" s="378"/>
      <c r="AQ32" s="155"/>
      <c r="AR32" s="155"/>
      <c r="AS32" s="155"/>
      <c r="AT32" s="155"/>
      <c r="AU32" s="245"/>
      <c r="AV32" s="246"/>
      <c r="AW32" s="247"/>
      <c r="AX32" s="248"/>
      <c r="AY32" s="247"/>
      <c r="AZ32" s="248"/>
      <c r="BA32" s="249"/>
      <c r="BB32" s="25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row>
    <row r="33" spans="1:80" ht="12.75" customHeight="1">
      <c r="A33" s="1">
        <f>IF('СПИСОК КЛАССА'!I33&gt;0,1,0)</f>
        <v>1</v>
      </c>
      <c r="B33" s="321">
        <v>9</v>
      </c>
      <c r="C33" s="72">
        <f>IF(NOT(ISBLANK('СПИСОК КЛАССА'!C33)),'СПИСОК КЛАССА'!C33,"")</f>
        <v>9</v>
      </c>
      <c r="D33" s="101" t="str">
        <f>IF(NOT(ISBLANK('СПИСОК КЛАССА'!D33)),IF($A33=1,'СПИСОК КЛАССА'!D33, "УЧЕНИК НЕ ВЫПОЛНЯЛ РАБОТУ"),"")</f>
        <v/>
      </c>
      <c r="E33" s="113">
        <f>IF($C33&lt;&gt;"",'СПИСОК КЛАССА'!I33,"")</f>
        <v>2</v>
      </c>
      <c r="F33" s="314">
        <v>2</v>
      </c>
      <c r="G33" s="142">
        <v>3</v>
      </c>
      <c r="H33" s="142">
        <v>13</v>
      </c>
      <c r="I33" s="142">
        <v>23</v>
      </c>
      <c r="J33" s="142">
        <v>156</v>
      </c>
      <c r="K33" s="142">
        <v>3</v>
      </c>
      <c r="L33" s="142">
        <v>1</v>
      </c>
      <c r="M33" s="142">
        <v>1</v>
      </c>
      <c r="N33" s="142">
        <v>1</v>
      </c>
      <c r="O33" s="142">
        <v>2</v>
      </c>
      <c r="P33" s="142">
        <v>0</v>
      </c>
      <c r="Q33" s="142">
        <v>2</v>
      </c>
      <c r="R33" s="142">
        <v>2</v>
      </c>
      <c r="S33" s="142">
        <v>56</v>
      </c>
      <c r="T33" s="378">
        <v>312</v>
      </c>
      <c r="U33" s="155"/>
      <c r="V33" s="142"/>
      <c r="W33" s="142"/>
      <c r="X33" s="142"/>
      <c r="Y33" s="142"/>
      <c r="Z33" s="142"/>
      <c r="AA33" s="142"/>
      <c r="AB33" s="142"/>
      <c r="AC33" s="142"/>
      <c r="AD33" s="142"/>
      <c r="AE33" s="142"/>
      <c r="AF33" s="142"/>
      <c r="AG33" s="142"/>
      <c r="AH33" s="142"/>
      <c r="AI33" s="142"/>
      <c r="AJ33" s="142"/>
      <c r="AK33" s="142"/>
      <c r="AL33" s="142"/>
      <c r="AM33" s="142"/>
      <c r="AN33" s="142"/>
      <c r="AO33" s="142"/>
      <c r="AP33" s="378"/>
      <c r="AQ33" s="155"/>
      <c r="AR33" s="155"/>
      <c r="AS33" s="155"/>
      <c r="AT33" s="155"/>
      <c r="AU33" s="245"/>
      <c r="AV33" s="246"/>
      <c r="AW33" s="247"/>
      <c r="AX33" s="248"/>
      <c r="AY33" s="247"/>
      <c r="AZ33" s="248"/>
      <c r="BA33" s="249"/>
      <c r="BB33" s="25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row>
    <row r="34" spans="1:80" ht="12.75" customHeight="1">
      <c r="A34" s="1">
        <f>IF('СПИСОК КЛАССА'!I34&gt;0,1,0)</f>
        <v>1</v>
      </c>
      <c r="B34" s="321">
        <v>10</v>
      </c>
      <c r="C34" s="72">
        <f>IF(NOT(ISBLANK('СПИСОК КЛАССА'!C34)),'СПИСОК КЛАССА'!C34,"")</f>
        <v>10</v>
      </c>
      <c r="D34" s="101" t="str">
        <f>IF(NOT(ISBLANK('СПИСОК КЛАССА'!D34)),IF($A34=1,'СПИСОК КЛАССА'!D34, "УЧЕНИК НЕ ВЫПОЛНЯЛ РАБОТУ"),"")</f>
        <v/>
      </c>
      <c r="E34" s="113">
        <f>IF($C34&lt;&gt;"",'СПИСОК КЛАССА'!I34,"")</f>
        <v>2</v>
      </c>
      <c r="F34" s="314">
        <v>2</v>
      </c>
      <c r="G34" s="142">
        <v>3</v>
      </c>
      <c r="H34" s="142">
        <v>3</v>
      </c>
      <c r="I34" s="142">
        <v>24</v>
      </c>
      <c r="J34" s="142">
        <v>1256</v>
      </c>
      <c r="K34" s="142">
        <v>3</v>
      </c>
      <c r="L34" s="142">
        <v>1</v>
      </c>
      <c r="M34" s="142">
        <v>1</v>
      </c>
      <c r="N34" s="142">
        <v>1</v>
      </c>
      <c r="O34" s="142">
        <v>2</v>
      </c>
      <c r="P34" s="142">
        <v>0</v>
      </c>
      <c r="Q34" s="142">
        <v>2</v>
      </c>
      <c r="R34" s="142">
        <v>2</v>
      </c>
      <c r="S34" s="142">
        <v>156</v>
      </c>
      <c r="T34" s="378">
        <v>312</v>
      </c>
      <c r="U34" s="155"/>
      <c r="V34" s="142"/>
      <c r="W34" s="142"/>
      <c r="X34" s="142"/>
      <c r="Y34" s="142"/>
      <c r="Z34" s="142"/>
      <c r="AA34" s="142"/>
      <c r="AB34" s="142"/>
      <c r="AC34" s="142"/>
      <c r="AD34" s="142"/>
      <c r="AE34" s="142"/>
      <c r="AF34" s="142"/>
      <c r="AG34" s="142"/>
      <c r="AH34" s="142"/>
      <c r="AI34" s="142"/>
      <c r="AJ34" s="142"/>
      <c r="AK34" s="142"/>
      <c r="AL34" s="142"/>
      <c r="AM34" s="142"/>
      <c r="AN34" s="142"/>
      <c r="AO34" s="142"/>
      <c r="AP34" s="378"/>
      <c r="AQ34" s="155"/>
      <c r="AR34" s="155"/>
      <c r="AS34" s="155"/>
      <c r="AT34" s="155"/>
      <c r="AU34" s="245"/>
      <c r="AV34" s="246"/>
      <c r="AW34" s="247"/>
      <c r="AX34" s="248"/>
      <c r="AY34" s="247"/>
      <c r="AZ34" s="248"/>
      <c r="BA34" s="249"/>
      <c r="BB34" s="25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row>
    <row r="35" spans="1:80" ht="12.75" customHeight="1">
      <c r="A35" s="1">
        <f>IF('СПИСОК КЛАССА'!I35&gt;0,1,0)</f>
        <v>1</v>
      </c>
      <c r="B35" s="321">
        <v>11</v>
      </c>
      <c r="C35" s="72">
        <f>IF(NOT(ISBLANK('СПИСОК КЛАССА'!C35)),'СПИСОК КЛАССА'!C35,"")</f>
        <v>11</v>
      </c>
      <c r="D35" s="101" t="str">
        <f>IF(NOT(ISBLANK('СПИСОК КЛАССА'!D35)),IF($A35=1,'СПИСОК КЛАССА'!D35, "УЧЕНИК НЕ ВЫПОЛНЯЛ РАБОТУ"),"")</f>
        <v/>
      </c>
      <c r="E35" s="113">
        <f>IF($C35&lt;&gt;"",'СПИСОК КЛАССА'!I35,"")</f>
        <v>2</v>
      </c>
      <c r="F35" s="314">
        <v>2</v>
      </c>
      <c r="G35" s="142">
        <v>3</v>
      </c>
      <c r="H35" s="142">
        <v>3</v>
      </c>
      <c r="I35" s="142">
        <v>24</v>
      </c>
      <c r="J35" s="142">
        <v>156</v>
      </c>
      <c r="K35" s="142">
        <v>4</v>
      </c>
      <c r="L35" s="142">
        <v>1</v>
      </c>
      <c r="M35" s="142">
        <v>1</v>
      </c>
      <c r="N35" s="142">
        <v>2</v>
      </c>
      <c r="O35" s="142">
        <v>1</v>
      </c>
      <c r="P35" s="142">
        <v>1</v>
      </c>
      <c r="Q35" s="142">
        <v>2</v>
      </c>
      <c r="R35" s="142">
        <v>2</v>
      </c>
      <c r="S35" s="142">
        <v>156</v>
      </c>
      <c r="T35" s="378">
        <v>312</v>
      </c>
      <c r="U35" s="155"/>
      <c r="V35" s="142"/>
      <c r="W35" s="142"/>
      <c r="X35" s="142"/>
      <c r="Y35" s="142"/>
      <c r="Z35" s="142"/>
      <c r="AA35" s="142"/>
      <c r="AB35" s="142"/>
      <c r="AC35" s="142"/>
      <c r="AD35" s="142"/>
      <c r="AE35" s="142"/>
      <c r="AF35" s="142"/>
      <c r="AG35" s="142"/>
      <c r="AH35" s="142"/>
      <c r="AI35" s="142"/>
      <c r="AJ35" s="142"/>
      <c r="AK35" s="142"/>
      <c r="AL35" s="142"/>
      <c r="AM35" s="142"/>
      <c r="AN35" s="142"/>
      <c r="AO35" s="142"/>
      <c r="AP35" s="378"/>
      <c r="AQ35" s="155"/>
      <c r="AR35" s="155"/>
      <c r="AS35" s="155"/>
      <c r="AT35" s="155"/>
      <c r="AU35" s="245"/>
      <c r="AV35" s="246"/>
      <c r="AW35" s="247"/>
      <c r="AX35" s="248"/>
      <c r="AY35" s="247"/>
      <c r="AZ35" s="248"/>
      <c r="BA35" s="249"/>
      <c r="BB35" s="25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row>
    <row r="36" spans="1:80" ht="12.75" customHeight="1">
      <c r="A36" s="1">
        <f>IF('СПИСОК КЛАССА'!I36&gt;0,1,0)</f>
        <v>1</v>
      </c>
      <c r="B36" s="321">
        <v>12</v>
      </c>
      <c r="C36" s="72">
        <f>IF(NOT(ISBLANK('СПИСОК КЛАССА'!C36)),'СПИСОК КЛАССА'!C36,"")</f>
        <v>12</v>
      </c>
      <c r="D36" s="101" t="str">
        <f>IF(NOT(ISBLANK('СПИСОК КЛАССА'!D36)),IF($A36=1,'СПИСОК КЛАССА'!D36, "УЧЕНИК НЕ ВЫПОЛНЯЛ РАБОТУ"),"")</f>
        <v/>
      </c>
      <c r="E36" s="113">
        <f>IF($C36&lt;&gt;"",'СПИСОК КЛАССА'!I36,"")</f>
        <v>1</v>
      </c>
      <c r="F36" s="314">
        <v>4</v>
      </c>
      <c r="G36" s="142">
        <v>1</v>
      </c>
      <c r="H36" s="142">
        <v>2</v>
      </c>
      <c r="I36" s="142">
        <v>2</v>
      </c>
      <c r="J36" s="142">
        <v>25</v>
      </c>
      <c r="K36" s="142">
        <v>2</v>
      </c>
      <c r="L36" s="142">
        <v>0</v>
      </c>
      <c r="M36" s="142">
        <v>1</v>
      </c>
      <c r="N36" s="142">
        <v>0</v>
      </c>
      <c r="O36" s="142">
        <v>0</v>
      </c>
      <c r="P36" s="142">
        <v>1</v>
      </c>
      <c r="Q36" s="142">
        <v>1</v>
      </c>
      <c r="R36" s="142">
        <v>1</v>
      </c>
      <c r="S36" s="142">
        <v>2356</v>
      </c>
      <c r="T36" s="378">
        <v>312</v>
      </c>
      <c r="U36" s="155"/>
      <c r="V36" s="142"/>
      <c r="W36" s="142"/>
      <c r="X36" s="142"/>
      <c r="Y36" s="142"/>
      <c r="Z36" s="142"/>
      <c r="AA36" s="142"/>
      <c r="AB36" s="142"/>
      <c r="AC36" s="142"/>
      <c r="AD36" s="142"/>
      <c r="AE36" s="142"/>
      <c r="AF36" s="142"/>
      <c r="AG36" s="142"/>
      <c r="AH36" s="142"/>
      <c r="AI36" s="142"/>
      <c r="AJ36" s="142"/>
      <c r="AK36" s="142"/>
      <c r="AL36" s="142"/>
      <c r="AM36" s="142"/>
      <c r="AN36" s="142"/>
      <c r="AO36" s="142"/>
      <c r="AP36" s="378"/>
      <c r="AQ36" s="155"/>
      <c r="AR36" s="155"/>
      <c r="AS36" s="155"/>
      <c r="AT36" s="155"/>
      <c r="AU36" s="245"/>
      <c r="AV36" s="246"/>
      <c r="AW36" s="247"/>
      <c r="AX36" s="248"/>
      <c r="AY36" s="247"/>
      <c r="AZ36" s="248"/>
      <c r="BA36" s="249"/>
      <c r="BB36" s="25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row>
    <row r="37" spans="1:80" ht="12.75" customHeight="1">
      <c r="A37" s="1">
        <f>IF('СПИСОК КЛАССА'!I37&gt;0,1,0)</f>
        <v>1</v>
      </c>
      <c r="B37" s="321">
        <v>13</v>
      </c>
      <c r="C37" s="72">
        <f>IF(NOT(ISBLANK('СПИСОК КЛАССА'!C37)),'СПИСОК КЛАССА'!C37,"")</f>
        <v>13</v>
      </c>
      <c r="D37" s="101" t="str">
        <f>IF(NOT(ISBLANK('СПИСОК КЛАССА'!D37)),IF($A37=1,'СПИСОК КЛАССА'!D37, "УЧЕНИК НЕ ВЫПОЛНЯЛ РАБОТУ"),"")</f>
        <v/>
      </c>
      <c r="E37" s="113">
        <f>IF($C37&lt;&gt;"",'СПИСОК КЛАССА'!I37,"")</f>
        <v>1</v>
      </c>
      <c r="F37" s="314">
        <v>2</v>
      </c>
      <c r="G37" s="142">
        <v>1</v>
      </c>
      <c r="H37" s="142">
        <v>2</v>
      </c>
      <c r="I37" s="142">
        <v>2</v>
      </c>
      <c r="J37" s="142">
        <v>245</v>
      </c>
      <c r="K37" s="142">
        <v>124</v>
      </c>
      <c r="L37" s="142">
        <v>1</v>
      </c>
      <c r="M37" s="142">
        <v>1</v>
      </c>
      <c r="N37" s="142">
        <v>1</v>
      </c>
      <c r="O37" s="142">
        <v>0</v>
      </c>
      <c r="P37" s="142">
        <v>1</v>
      </c>
      <c r="Q37" s="142">
        <v>1</v>
      </c>
      <c r="R37" s="142">
        <v>0</v>
      </c>
      <c r="S37" s="142">
        <v>2356</v>
      </c>
      <c r="T37" s="378">
        <v>312</v>
      </c>
      <c r="U37" s="155"/>
      <c r="V37" s="142"/>
      <c r="W37" s="142"/>
      <c r="X37" s="142"/>
      <c r="Y37" s="142"/>
      <c r="Z37" s="142"/>
      <c r="AA37" s="142"/>
      <c r="AB37" s="142"/>
      <c r="AC37" s="142"/>
      <c r="AD37" s="142"/>
      <c r="AE37" s="142"/>
      <c r="AF37" s="142"/>
      <c r="AG37" s="142"/>
      <c r="AH37" s="142"/>
      <c r="AI37" s="142"/>
      <c r="AJ37" s="142"/>
      <c r="AK37" s="142"/>
      <c r="AL37" s="142"/>
      <c r="AM37" s="142"/>
      <c r="AN37" s="142"/>
      <c r="AO37" s="142"/>
      <c r="AP37" s="378"/>
      <c r="AQ37" s="155"/>
      <c r="AR37" s="155"/>
      <c r="AS37" s="155"/>
      <c r="AT37" s="155"/>
      <c r="AU37" s="245"/>
      <c r="AV37" s="246"/>
      <c r="AW37" s="247"/>
      <c r="AX37" s="248"/>
      <c r="AY37" s="247"/>
      <c r="AZ37" s="248"/>
      <c r="BA37" s="249"/>
      <c r="BB37" s="25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row>
    <row r="38" spans="1:80" ht="12.75" customHeight="1">
      <c r="A38" s="1">
        <f>IF('СПИСОК КЛАССА'!I38&gt;0,1,0)</f>
        <v>1</v>
      </c>
      <c r="B38" s="321">
        <v>14</v>
      </c>
      <c r="C38" s="72">
        <f>IF(NOT(ISBLANK('СПИСОК КЛАССА'!C38)),'СПИСОК КЛАССА'!C38,"")</f>
        <v>14</v>
      </c>
      <c r="D38" s="101" t="str">
        <f>IF(NOT(ISBLANK('СПИСОК КЛАССА'!D38)),IF($A38=1,'СПИСОК КЛАССА'!D38, "УЧЕНИК НЕ ВЫПОЛНЯЛ РАБОТУ"),"")</f>
        <v/>
      </c>
      <c r="E38" s="113">
        <f>IF($C38&lt;&gt;"",'СПИСОК КЛАССА'!I38,"")</f>
        <v>1</v>
      </c>
      <c r="F38" s="314">
        <v>2</v>
      </c>
      <c r="G38" s="142">
        <v>1</v>
      </c>
      <c r="H38" s="142">
        <v>2</v>
      </c>
      <c r="I38" s="142">
        <v>2</v>
      </c>
      <c r="J38" s="142">
        <v>2456</v>
      </c>
      <c r="K38" s="142">
        <v>1</v>
      </c>
      <c r="L38" s="142">
        <v>1</v>
      </c>
      <c r="M38" s="142">
        <v>1</v>
      </c>
      <c r="N38" s="142">
        <v>0</v>
      </c>
      <c r="O38" s="142">
        <v>0</v>
      </c>
      <c r="P38" s="142">
        <v>1</v>
      </c>
      <c r="Q38" s="142">
        <v>2</v>
      </c>
      <c r="R38" s="142">
        <v>0</v>
      </c>
      <c r="S38" s="142">
        <v>236</v>
      </c>
      <c r="T38" s="378">
        <v>321</v>
      </c>
      <c r="U38" s="155"/>
      <c r="V38" s="142"/>
      <c r="W38" s="142"/>
      <c r="X38" s="142"/>
      <c r="Y38" s="142"/>
      <c r="Z38" s="142"/>
      <c r="AA38" s="142"/>
      <c r="AB38" s="142"/>
      <c r="AC38" s="142"/>
      <c r="AD38" s="142"/>
      <c r="AE38" s="142"/>
      <c r="AF38" s="142"/>
      <c r="AG38" s="142"/>
      <c r="AH38" s="142"/>
      <c r="AI38" s="142"/>
      <c r="AJ38" s="142"/>
      <c r="AK38" s="142"/>
      <c r="AL38" s="142"/>
      <c r="AM38" s="142"/>
      <c r="AN38" s="142"/>
      <c r="AO38" s="142"/>
      <c r="AP38" s="378"/>
      <c r="AQ38" s="155"/>
      <c r="AR38" s="155"/>
      <c r="AS38" s="155"/>
      <c r="AT38" s="155"/>
      <c r="AU38" s="245"/>
      <c r="AV38" s="246"/>
      <c r="AW38" s="247"/>
      <c r="AX38" s="248"/>
      <c r="AY38" s="247"/>
      <c r="AZ38" s="248"/>
      <c r="BA38" s="249"/>
      <c r="BB38" s="25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row>
    <row r="39" spans="1:80" ht="12.75" customHeight="1">
      <c r="A39" s="1">
        <f>IF('СПИСОК КЛАССА'!I39&gt;0,1,0)</f>
        <v>1</v>
      </c>
      <c r="B39" s="321">
        <v>15</v>
      </c>
      <c r="C39" s="72">
        <f>IF(NOT(ISBLANK('СПИСОК КЛАССА'!C39)),'СПИСОК КЛАССА'!C39,"")</f>
        <v>15</v>
      </c>
      <c r="D39" s="101" t="str">
        <f>IF(NOT(ISBLANK('СПИСОК КЛАССА'!D39)),IF($A39=1,'СПИСОК КЛАССА'!D39, "УЧЕНИК НЕ ВЫПОЛНЯЛ РАБОТУ"),"")</f>
        <v/>
      </c>
      <c r="E39" s="113">
        <f>IF($C39&lt;&gt;"",'СПИСОК КЛАССА'!I39,"")</f>
        <v>2</v>
      </c>
      <c r="F39" s="314">
        <v>2</v>
      </c>
      <c r="G39" s="142">
        <v>3</v>
      </c>
      <c r="H39" s="142">
        <v>3</v>
      </c>
      <c r="I39" s="142">
        <v>2</v>
      </c>
      <c r="J39" s="142">
        <v>156</v>
      </c>
      <c r="K39" s="142">
        <v>3</v>
      </c>
      <c r="L39" s="142">
        <v>1</v>
      </c>
      <c r="M39" s="142">
        <v>1</v>
      </c>
      <c r="N39" s="142">
        <v>2</v>
      </c>
      <c r="O39" s="142">
        <v>2</v>
      </c>
      <c r="P39" s="142">
        <v>1</v>
      </c>
      <c r="Q39" s="142">
        <v>2</v>
      </c>
      <c r="R39" s="142">
        <v>2</v>
      </c>
      <c r="S39" s="142">
        <v>156</v>
      </c>
      <c r="T39" s="378"/>
      <c r="U39" s="155"/>
      <c r="V39" s="142"/>
      <c r="W39" s="142"/>
      <c r="X39" s="142"/>
      <c r="Y39" s="142"/>
      <c r="Z39" s="142"/>
      <c r="AA39" s="142"/>
      <c r="AB39" s="142"/>
      <c r="AC39" s="142"/>
      <c r="AD39" s="142"/>
      <c r="AE39" s="142"/>
      <c r="AF39" s="142"/>
      <c r="AG39" s="142"/>
      <c r="AH39" s="142"/>
      <c r="AI39" s="142"/>
      <c r="AJ39" s="142"/>
      <c r="AK39" s="142"/>
      <c r="AL39" s="142"/>
      <c r="AM39" s="142"/>
      <c r="AN39" s="142"/>
      <c r="AO39" s="142"/>
      <c r="AP39" s="378"/>
      <c r="AQ39" s="155"/>
      <c r="AR39" s="155"/>
      <c r="AS39" s="155"/>
      <c r="AT39" s="155"/>
      <c r="AU39" s="245"/>
      <c r="AV39" s="246"/>
      <c r="AW39" s="247"/>
      <c r="AX39" s="248"/>
      <c r="AY39" s="247"/>
      <c r="AZ39" s="248"/>
      <c r="BA39" s="249"/>
      <c r="BB39" s="25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row>
    <row r="40" spans="1:80" ht="12.75" customHeight="1">
      <c r="A40" s="1">
        <f>IF('СПИСОК КЛАССА'!I40&gt;0,1,0)</f>
        <v>1</v>
      </c>
      <c r="B40" s="321">
        <v>16</v>
      </c>
      <c r="C40" s="72">
        <f>IF(NOT(ISBLANK('СПИСОК КЛАССА'!C40)),'СПИСОК КЛАССА'!C40,"")</f>
        <v>16</v>
      </c>
      <c r="D40" s="101" t="str">
        <f>IF(NOT(ISBLANK('СПИСОК КЛАССА'!D40)),IF($A40=1,'СПИСОК КЛАССА'!D40, "УЧЕНИК НЕ ВЫПОЛНЯЛ РАБОТУ"),"")</f>
        <v/>
      </c>
      <c r="E40" s="113">
        <f>IF($C40&lt;&gt;"",'СПИСОК КЛАССА'!I40,"")</f>
        <v>1</v>
      </c>
      <c r="F40" s="314">
        <v>2</v>
      </c>
      <c r="G40" s="142">
        <v>1</v>
      </c>
      <c r="H40" s="142">
        <v>2</v>
      </c>
      <c r="I40" s="142">
        <v>2</v>
      </c>
      <c r="J40" s="142">
        <v>2345</v>
      </c>
      <c r="K40" s="142">
        <v>1</v>
      </c>
      <c r="L40" s="142">
        <v>1</v>
      </c>
      <c r="M40" s="142">
        <v>1</v>
      </c>
      <c r="N40" s="142">
        <v>2</v>
      </c>
      <c r="O40" s="142">
        <v>0</v>
      </c>
      <c r="P40" s="142">
        <v>1</v>
      </c>
      <c r="Q40" s="142">
        <v>1</v>
      </c>
      <c r="R40" s="142">
        <v>1</v>
      </c>
      <c r="S40" s="142">
        <v>2345</v>
      </c>
      <c r="T40" s="378">
        <v>312</v>
      </c>
      <c r="U40" s="155"/>
      <c r="V40" s="142"/>
      <c r="W40" s="142"/>
      <c r="X40" s="142"/>
      <c r="Y40" s="142"/>
      <c r="Z40" s="142"/>
      <c r="AA40" s="142"/>
      <c r="AB40" s="142"/>
      <c r="AC40" s="142"/>
      <c r="AD40" s="142"/>
      <c r="AE40" s="142"/>
      <c r="AF40" s="142"/>
      <c r="AG40" s="142"/>
      <c r="AH40" s="142"/>
      <c r="AI40" s="142"/>
      <c r="AJ40" s="142"/>
      <c r="AK40" s="142"/>
      <c r="AL40" s="142"/>
      <c r="AM40" s="142"/>
      <c r="AN40" s="142"/>
      <c r="AO40" s="142"/>
      <c r="AP40" s="378"/>
      <c r="AQ40" s="155"/>
      <c r="AR40" s="155"/>
      <c r="AS40" s="155"/>
      <c r="AT40" s="155"/>
      <c r="AU40" s="245"/>
      <c r="AV40" s="246"/>
      <c r="AW40" s="247"/>
      <c r="AX40" s="248"/>
      <c r="AY40" s="247"/>
      <c r="AZ40" s="248"/>
      <c r="BA40" s="249"/>
      <c r="BB40" s="25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row>
    <row r="41" spans="1:80" ht="12.75" customHeight="1">
      <c r="A41" s="1">
        <f>IF('СПИСОК КЛАССА'!I41&gt;0,1,0)</f>
        <v>1</v>
      </c>
      <c r="B41" s="321">
        <v>17</v>
      </c>
      <c r="C41" s="72">
        <f>IF(NOT(ISBLANK('СПИСОК КЛАССА'!C41)),'СПИСОК КЛАССА'!C41,"")</f>
        <v>17</v>
      </c>
      <c r="D41" s="101" t="str">
        <f>IF(NOT(ISBLANK('СПИСОК КЛАССА'!D41)),IF($A41=1,'СПИСОК КЛАССА'!D41, "УЧЕНИК НЕ ВЫПОЛНЯЛ РАБОТУ"),"")</f>
        <v/>
      </c>
      <c r="E41" s="113">
        <f>IF($C41&lt;&gt;"",'СПИСОК КЛАССА'!I41,"")</f>
        <v>2</v>
      </c>
      <c r="F41" s="314">
        <v>2</v>
      </c>
      <c r="G41" s="142">
        <v>3</v>
      </c>
      <c r="H41" s="142">
        <v>3</v>
      </c>
      <c r="I41" s="142">
        <v>2</v>
      </c>
      <c r="J41" s="142">
        <v>156</v>
      </c>
      <c r="K41" s="142">
        <v>3</v>
      </c>
      <c r="L41" s="142">
        <v>1</v>
      </c>
      <c r="M41" s="142">
        <v>1</v>
      </c>
      <c r="N41" s="142">
        <v>1</v>
      </c>
      <c r="O41" s="142">
        <v>2</v>
      </c>
      <c r="P41" s="142">
        <v>1</v>
      </c>
      <c r="Q41" s="142">
        <v>2</v>
      </c>
      <c r="R41" s="142">
        <v>2</v>
      </c>
      <c r="S41" s="142">
        <v>156</v>
      </c>
      <c r="T41" s="378">
        <v>312</v>
      </c>
      <c r="U41" s="155"/>
      <c r="V41" s="142"/>
      <c r="W41" s="142"/>
      <c r="X41" s="142"/>
      <c r="Y41" s="142"/>
      <c r="Z41" s="142"/>
      <c r="AA41" s="142"/>
      <c r="AB41" s="142"/>
      <c r="AC41" s="142"/>
      <c r="AD41" s="142"/>
      <c r="AE41" s="142"/>
      <c r="AF41" s="142"/>
      <c r="AG41" s="142"/>
      <c r="AH41" s="142"/>
      <c r="AI41" s="142"/>
      <c r="AJ41" s="142"/>
      <c r="AK41" s="142"/>
      <c r="AL41" s="142"/>
      <c r="AM41" s="142"/>
      <c r="AN41" s="142"/>
      <c r="AO41" s="142"/>
      <c r="AP41" s="378"/>
      <c r="AQ41" s="155"/>
      <c r="AR41" s="155"/>
      <c r="AS41" s="155"/>
      <c r="AT41" s="155"/>
      <c r="AU41" s="245"/>
      <c r="AV41" s="246"/>
      <c r="AW41" s="247"/>
      <c r="AX41" s="248"/>
      <c r="AY41" s="247"/>
      <c r="AZ41" s="248"/>
      <c r="BA41" s="249"/>
      <c r="BB41" s="25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row>
    <row r="42" spans="1:80" ht="12.75" customHeight="1">
      <c r="A42" s="1">
        <f>IF('СПИСОК КЛАССА'!I42&gt;0,1,0)</f>
        <v>0</v>
      </c>
      <c r="B42" s="321">
        <v>18</v>
      </c>
      <c r="C42" s="72">
        <f>IF(NOT(ISBLANK('СПИСОК КЛАССА'!C42)),'СПИСОК КЛАССА'!C42,"")</f>
        <v>18</v>
      </c>
      <c r="D42" s="101" t="str">
        <f>IF(NOT(ISBLANK('СПИСОК КЛАССА'!D42)),IF($A42=1,'СПИСОК КЛАССА'!D42, "УЧЕНИК НЕ ВЫПОЛНЯЛ РАБОТУ"),"")</f>
        <v/>
      </c>
      <c r="E42" s="113">
        <f>IF($C42&lt;&gt;"",'СПИСОК КЛАССА'!I42,"")</f>
        <v>0</v>
      </c>
      <c r="F42" s="314"/>
      <c r="G42" s="142"/>
      <c r="H42" s="142"/>
      <c r="I42" s="142"/>
      <c r="J42" s="142"/>
      <c r="K42" s="142"/>
      <c r="L42" s="142"/>
      <c r="M42" s="142"/>
      <c r="N42" s="142"/>
      <c r="O42" s="142"/>
      <c r="P42" s="142"/>
      <c r="Q42" s="142"/>
      <c r="R42" s="142"/>
      <c r="S42" s="142"/>
      <c r="T42" s="378"/>
      <c r="U42" s="155"/>
      <c r="V42" s="142"/>
      <c r="W42" s="142"/>
      <c r="X42" s="142"/>
      <c r="Y42" s="142"/>
      <c r="Z42" s="142"/>
      <c r="AA42" s="142"/>
      <c r="AB42" s="142"/>
      <c r="AC42" s="142"/>
      <c r="AD42" s="142"/>
      <c r="AE42" s="142"/>
      <c r="AF42" s="142"/>
      <c r="AG42" s="142"/>
      <c r="AH42" s="142"/>
      <c r="AI42" s="142"/>
      <c r="AJ42" s="142"/>
      <c r="AK42" s="142"/>
      <c r="AL42" s="142"/>
      <c r="AM42" s="142"/>
      <c r="AN42" s="142"/>
      <c r="AO42" s="142"/>
      <c r="AP42" s="378"/>
      <c r="AQ42" s="155"/>
      <c r="AR42" s="155"/>
      <c r="AS42" s="155"/>
      <c r="AT42" s="155"/>
      <c r="AU42" s="245"/>
      <c r="AV42" s="246"/>
      <c r="AW42" s="247"/>
      <c r="AX42" s="248"/>
      <c r="AY42" s="247"/>
      <c r="AZ42" s="248"/>
      <c r="BA42" s="249"/>
      <c r="BB42" s="25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row>
    <row r="43" spans="1:80" ht="12.75" customHeight="1">
      <c r="A43" s="1">
        <f>IF('СПИСОК КЛАССА'!I43&gt;0,1,0)</f>
        <v>1</v>
      </c>
      <c r="B43" s="321">
        <v>19</v>
      </c>
      <c r="C43" s="72">
        <f>IF(NOT(ISBLANK('СПИСОК КЛАССА'!C43)),'СПИСОК КЛАССА'!C43,"")</f>
        <v>19</v>
      </c>
      <c r="D43" s="101" t="str">
        <f>IF(NOT(ISBLANK('СПИСОК КЛАССА'!D43)),IF($A43=1,'СПИСОК КЛАССА'!D43, "УЧЕНИК НЕ ВЫПОЛНЯЛ РАБОТУ"),"")</f>
        <v/>
      </c>
      <c r="E43" s="113">
        <f>IF($C43&lt;&gt;"",'СПИСОК КЛАССА'!I43,"")</f>
        <v>2</v>
      </c>
      <c r="F43" s="314">
        <v>1</v>
      </c>
      <c r="G43" s="142">
        <v>3</v>
      </c>
      <c r="H43" s="142">
        <v>3</v>
      </c>
      <c r="I43" s="142">
        <v>4</v>
      </c>
      <c r="J43" s="142">
        <v>156</v>
      </c>
      <c r="K43" s="142">
        <v>3</v>
      </c>
      <c r="L43" s="142">
        <v>1</v>
      </c>
      <c r="M43" s="142">
        <v>1</v>
      </c>
      <c r="N43" s="142">
        <v>0</v>
      </c>
      <c r="O43" s="142">
        <v>2</v>
      </c>
      <c r="P43" s="142">
        <v>0</v>
      </c>
      <c r="Q43" s="142">
        <v>2</v>
      </c>
      <c r="R43" s="142">
        <v>2</v>
      </c>
      <c r="S43" s="142">
        <v>1456</v>
      </c>
      <c r="T43" s="378">
        <v>312</v>
      </c>
      <c r="U43" s="155"/>
      <c r="V43" s="142"/>
      <c r="W43" s="142"/>
      <c r="X43" s="142"/>
      <c r="Y43" s="142"/>
      <c r="Z43" s="142"/>
      <c r="AA43" s="142"/>
      <c r="AB43" s="142"/>
      <c r="AC43" s="142"/>
      <c r="AD43" s="142"/>
      <c r="AE43" s="142"/>
      <c r="AF43" s="142"/>
      <c r="AG43" s="142"/>
      <c r="AH43" s="142"/>
      <c r="AI43" s="142"/>
      <c r="AJ43" s="142"/>
      <c r="AK43" s="142"/>
      <c r="AL43" s="142"/>
      <c r="AM43" s="142"/>
      <c r="AN43" s="142"/>
      <c r="AO43" s="142"/>
      <c r="AP43" s="378"/>
      <c r="AQ43" s="155"/>
      <c r="AR43" s="155"/>
      <c r="AS43" s="155"/>
      <c r="AT43" s="155"/>
      <c r="AU43" s="245"/>
      <c r="AV43" s="246"/>
      <c r="AW43" s="247"/>
      <c r="AX43" s="248"/>
      <c r="AY43" s="247"/>
      <c r="AZ43" s="248"/>
      <c r="BA43" s="249"/>
      <c r="BB43" s="25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row>
    <row r="44" spans="1:80" ht="12.75" customHeight="1">
      <c r="A44" s="1">
        <f>IF('СПИСОК КЛАССА'!I44&gt;0,1,0)</f>
        <v>1</v>
      </c>
      <c r="B44" s="321">
        <v>20</v>
      </c>
      <c r="C44" s="72">
        <f>IF(NOT(ISBLANK('СПИСОК КЛАССА'!C44)),'СПИСОК КЛАССА'!C44,"")</f>
        <v>20</v>
      </c>
      <c r="D44" s="101" t="str">
        <f>IF(NOT(ISBLANK('СПИСОК КЛАССА'!D44)),IF($A44=1,'СПИСОК КЛАССА'!D44, "УЧЕНИК НЕ ВЫПОЛНЯЛ РАБОТУ"),"")</f>
        <v/>
      </c>
      <c r="E44" s="113">
        <f>IF($C44&lt;&gt;"",'СПИСОК КЛАССА'!I44,"")</f>
        <v>2</v>
      </c>
      <c r="F44" s="314">
        <v>2</v>
      </c>
      <c r="G44" s="142">
        <v>3</v>
      </c>
      <c r="H44" s="142">
        <v>1</v>
      </c>
      <c r="I44" s="142">
        <v>2</v>
      </c>
      <c r="J44" s="142">
        <v>1</v>
      </c>
      <c r="K44" s="142">
        <v>4</v>
      </c>
      <c r="L44" s="142">
        <v>1</v>
      </c>
      <c r="M44" s="142">
        <v>1</v>
      </c>
      <c r="N44" s="142">
        <v>1</v>
      </c>
      <c r="O44" s="142">
        <v>1</v>
      </c>
      <c r="P44" s="142">
        <v>0</v>
      </c>
      <c r="Q44" s="142">
        <v>1</v>
      </c>
      <c r="R44" s="142">
        <v>1</v>
      </c>
      <c r="S44" s="142">
        <v>6</v>
      </c>
      <c r="T44" s="378">
        <v>321</v>
      </c>
      <c r="U44" s="155"/>
      <c r="V44" s="142"/>
      <c r="W44" s="142"/>
      <c r="X44" s="142"/>
      <c r="Y44" s="142"/>
      <c r="Z44" s="142"/>
      <c r="AA44" s="142"/>
      <c r="AB44" s="142"/>
      <c r="AC44" s="142"/>
      <c r="AD44" s="142"/>
      <c r="AE44" s="142"/>
      <c r="AF44" s="142"/>
      <c r="AG44" s="142"/>
      <c r="AH44" s="142"/>
      <c r="AI44" s="142"/>
      <c r="AJ44" s="142"/>
      <c r="AK44" s="142"/>
      <c r="AL44" s="142"/>
      <c r="AM44" s="142"/>
      <c r="AN44" s="142"/>
      <c r="AO44" s="142"/>
      <c r="AP44" s="378"/>
      <c r="AQ44" s="155"/>
      <c r="AR44" s="155"/>
      <c r="AS44" s="155"/>
      <c r="AT44" s="155"/>
      <c r="AU44" s="245"/>
      <c r="AV44" s="246"/>
      <c r="AW44" s="247"/>
      <c r="AX44" s="248"/>
      <c r="AY44" s="247"/>
      <c r="AZ44" s="248"/>
      <c r="BA44" s="249"/>
      <c r="BB44" s="25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row>
    <row r="45" spans="1:80" ht="12.75" customHeight="1">
      <c r="A45" s="1">
        <f>IF('СПИСОК КЛАССА'!I45&gt;0,1,0)</f>
        <v>1</v>
      </c>
      <c r="B45" s="321">
        <v>21</v>
      </c>
      <c r="C45" s="72">
        <f>IF(NOT(ISBLANK('СПИСОК КЛАССА'!C45)),'СПИСОК КЛАССА'!C45,"")</f>
        <v>21</v>
      </c>
      <c r="D45" s="101" t="str">
        <f>IF(NOT(ISBLANK('СПИСОК КЛАССА'!D45)),IF($A45=1,'СПИСОК КЛАССА'!D45, "УЧЕНИК НЕ ВЫПОЛНЯЛ РАБОТУ"),"")</f>
        <v/>
      </c>
      <c r="E45" s="113">
        <f>IF($C45&lt;&gt;"",'СПИСОК КЛАССА'!I45,"")</f>
        <v>2</v>
      </c>
      <c r="F45" s="314">
        <v>2</v>
      </c>
      <c r="G45" s="142">
        <v>3</v>
      </c>
      <c r="H45" s="142">
        <v>13</v>
      </c>
      <c r="I45" s="142">
        <v>2</v>
      </c>
      <c r="J45" s="142">
        <v>156</v>
      </c>
      <c r="K45" s="142">
        <v>3</v>
      </c>
      <c r="L45" s="142">
        <v>1</v>
      </c>
      <c r="M45" s="142">
        <v>1</v>
      </c>
      <c r="N45" s="142">
        <v>1</v>
      </c>
      <c r="O45" s="142">
        <v>2</v>
      </c>
      <c r="P45" s="142">
        <v>0</v>
      </c>
      <c r="Q45" s="142">
        <v>1</v>
      </c>
      <c r="R45" s="142">
        <v>2</v>
      </c>
      <c r="S45" s="142">
        <v>16</v>
      </c>
      <c r="T45" s="378">
        <v>123</v>
      </c>
      <c r="U45" s="155"/>
      <c r="V45" s="142"/>
      <c r="W45" s="142"/>
      <c r="X45" s="142"/>
      <c r="Y45" s="142"/>
      <c r="Z45" s="142"/>
      <c r="AA45" s="142"/>
      <c r="AB45" s="142"/>
      <c r="AC45" s="142"/>
      <c r="AD45" s="142"/>
      <c r="AE45" s="142"/>
      <c r="AF45" s="142"/>
      <c r="AG45" s="142"/>
      <c r="AH45" s="142"/>
      <c r="AI45" s="142"/>
      <c r="AJ45" s="142"/>
      <c r="AK45" s="142"/>
      <c r="AL45" s="142"/>
      <c r="AM45" s="142"/>
      <c r="AN45" s="142"/>
      <c r="AO45" s="142"/>
      <c r="AP45" s="378"/>
      <c r="AQ45" s="155"/>
      <c r="AR45" s="155"/>
      <c r="AS45" s="155"/>
      <c r="AT45" s="155"/>
      <c r="AU45" s="245"/>
      <c r="AV45" s="246"/>
      <c r="AW45" s="247"/>
      <c r="AX45" s="248"/>
      <c r="AY45" s="247"/>
      <c r="AZ45" s="248"/>
      <c r="BA45" s="249"/>
      <c r="BB45" s="25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row>
    <row r="46" spans="1:80" ht="12.75" customHeight="1">
      <c r="A46" s="1">
        <f>IF('СПИСОК КЛАССА'!I46&gt;0,1,0)</f>
        <v>1</v>
      </c>
      <c r="B46" s="321">
        <v>22</v>
      </c>
      <c r="C46" s="72">
        <f>IF(NOT(ISBLANK('СПИСОК КЛАССА'!C46)),'СПИСОК КЛАССА'!C46,"")</f>
        <v>22</v>
      </c>
      <c r="D46" s="101" t="str">
        <f>IF(NOT(ISBLANK('СПИСОК КЛАССА'!D46)),IF($A46=1,'СПИСОК КЛАССА'!D46, "УЧЕНИК НЕ ВЫПОЛНЯЛ РАБОТУ"),"")</f>
        <v/>
      </c>
      <c r="E46" s="113">
        <f>IF($C46&lt;&gt;"",'СПИСОК КЛАССА'!I46,"")</f>
        <v>1</v>
      </c>
      <c r="F46" s="314">
        <v>2</v>
      </c>
      <c r="G46" s="142">
        <v>1</v>
      </c>
      <c r="H46" s="142">
        <v>24</v>
      </c>
      <c r="I46" s="142">
        <v>3</v>
      </c>
      <c r="J46" s="142">
        <v>45</v>
      </c>
      <c r="K46" s="142">
        <v>1</v>
      </c>
      <c r="L46" s="142">
        <v>1</v>
      </c>
      <c r="M46" s="142">
        <v>1</v>
      </c>
      <c r="N46" s="142">
        <v>1</v>
      </c>
      <c r="O46" s="142">
        <v>0</v>
      </c>
      <c r="P46" s="142">
        <v>1</v>
      </c>
      <c r="Q46" s="142">
        <v>1</v>
      </c>
      <c r="R46" s="142">
        <v>0</v>
      </c>
      <c r="S46" s="142">
        <v>236</v>
      </c>
      <c r="T46" s="378">
        <v>312</v>
      </c>
      <c r="U46" s="155"/>
      <c r="V46" s="142"/>
      <c r="W46" s="142"/>
      <c r="X46" s="142"/>
      <c r="Y46" s="142"/>
      <c r="Z46" s="142"/>
      <c r="AA46" s="142"/>
      <c r="AB46" s="142"/>
      <c r="AC46" s="142"/>
      <c r="AD46" s="142"/>
      <c r="AE46" s="142"/>
      <c r="AF46" s="142"/>
      <c r="AG46" s="142"/>
      <c r="AH46" s="142"/>
      <c r="AI46" s="142"/>
      <c r="AJ46" s="142"/>
      <c r="AK46" s="142"/>
      <c r="AL46" s="142"/>
      <c r="AM46" s="142"/>
      <c r="AN46" s="142"/>
      <c r="AO46" s="142"/>
      <c r="AP46" s="378"/>
      <c r="AQ46" s="155"/>
      <c r="AR46" s="155"/>
      <c r="AS46" s="155"/>
      <c r="AT46" s="155"/>
      <c r="AU46" s="245"/>
      <c r="AV46" s="246"/>
      <c r="AW46" s="247"/>
      <c r="AX46" s="248"/>
      <c r="AY46" s="247"/>
      <c r="AZ46" s="248"/>
      <c r="BA46" s="249"/>
      <c r="BB46" s="25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row>
    <row r="47" spans="1:80" ht="12.75" customHeight="1">
      <c r="A47" s="1">
        <f>IF('СПИСОК КЛАССА'!I47&gt;0,1,0)</f>
        <v>1</v>
      </c>
      <c r="B47" s="321">
        <v>23</v>
      </c>
      <c r="C47" s="72">
        <f>IF(NOT(ISBLANK('СПИСОК КЛАССА'!C47)),'СПИСОК КЛАССА'!C47,"")</f>
        <v>23</v>
      </c>
      <c r="D47" s="101" t="str">
        <f>IF(NOT(ISBLANK('СПИСОК КЛАССА'!D47)),IF($A47=1,'СПИСОК КЛАССА'!D47, "УЧЕНИК НЕ ВЫПОЛНЯЛ РАБОТУ"),"")</f>
        <v/>
      </c>
      <c r="E47" s="113">
        <f>IF($C47&lt;&gt;"",'СПИСОК КЛАССА'!I47,"")</f>
        <v>1</v>
      </c>
      <c r="F47" s="314">
        <v>2</v>
      </c>
      <c r="G47" s="142">
        <v>1</v>
      </c>
      <c r="H47" s="142">
        <v>12</v>
      </c>
      <c r="I47" s="142">
        <v>2</v>
      </c>
      <c r="J47" s="142">
        <v>245</v>
      </c>
      <c r="K47" s="142">
        <v>11</v>
      </c>
      <c r="L47" s="142">
        <v>1</v>
      </c>
      <c r="M47" s="142">
        <v>1</v>
      </c>
      <c r="N47" s="142">
        <v>0</v>
      </c>
      <c r="O47" s="142">
        <v>1</v>
      </c>
      <c r="P47" s="142">
        <v>1</v>
      </c>
      <c r="Q47" s="142">
        <v>1</v>
      </c>
      <c r="R47" s="142">
        <v>1</v>
      </c>
      <c r="S47" s="142">
        <v>2356</v>
      </c>
      <c r="T47" s="378">
        <v>312</v>
      </c>
      <c r="U47" s="155"/>
      <c r="V47" s="142"/>
      <c r="W47" s="142"/>
      <c r="X47" s="142"/>
      <c r="Y47" s="142"/>
      <c r="Z47" s="142"/>
      <c r="AA47" s="142"/>
      <c r="AB47" s="142"/>
      <c r="AC47" s="142"/>
      <c r="AD47" s="142"/>
      <c r="AE47" s="142"/>
      <c r="AF47" s="142"/>
      <c r="AG47" s="142"/>
      <c r="AH47" s="142"/>
      <c r="AI47" s="142"/>
      <c r="AJ47" s="142"/>
      <c r="AK47" s="142"/>
      <c r="AL47" s="142"/>
      <c r="AM47" s="142"/>
      <c r="AN47" s="142"/>
      <c r="AO47" s="142"/>
      <c r="AP47" s="378"/>
      <c r="AQ47" s="155"/>
      <c r="AR47" s="155"/>
      <c r="AS47" s="155"/>
      <c r="AT47" s="155"/>
      <c r="AU47" s="245"/>
      <c r="AV47" s="246"/>
      <c r="AW47" s="247"/>
      <c r="AX47" s="248"/>
      <c r="AY47" s="247"/>
      <c r="AZ47" s="248"/>
      <c r="BA47" s="249"/>
      <c r="BB47" s="25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row>
    <row r="48" spans="1:80" ht="12.75" customHeight="1">
      <c r="A48" s="1">
        <f>IF('СПИСОК КЛАССА'!I48&gt;0,1,0)</f>
        <v>0</v>
      </c>
      <c r="B48" s="321">
        <v>24</v>
      </c>
      <c r="C48" s="72">
        <f>IF(NOT(ISBLANK('СПИСОК КЛАССА'!C48)),'СПИСОК КЛАССА'!C48,"")</f>
        <v>24</v>
      </c>
      <c r="D48" s="101" t="str">
        <f>IF(NOT(ISBLANK('СПИСОК КЛАССА'!D48)),IF($A48=1,'СПИСОК КЛАССА'!D48, "УЧЕНИК НЕ ВЫПОЛНЯЛ РАБОТУ"),"")</f>
        <v/>
      </c>
      <c r="E48" s="113">
        <f>IF($C48&lt;&gt;"",'СПИСОК КЛАССА'!I48,"")</f>
        <v>0</v>
      </c>
      <c r="F48" s="314"/>
      <c r="G48" s="142"/>
      <c r="H48" s="142"/>
      <c r="I48" s="142"/>
      <c r="J48" s="142"/>
      <c r="K48" s="142"/>
      <c r="L48" s="142"/>
      <c r="M48" s="142"/>
      <c r="N48" s="142"/>
      <c r="O48" s="142"/>
      <c r="P48" s="142"/>
      <c r="Q48" s="142"/>
      <c r="R48" s="142"/>
      <c r="S48" s="142"/>
      <c r="T48" s="378"/>
      <c r="U48" s="155"/>
      <c r="V48" s="142"/>
      <c r="W48" s="142"/>
      <c r="X48" s="142"/>
      <c r="Y48" s="142"/>
      <c r="Z48" s="142"/>
      <c r="AA48" s="142"/>
      <c r="AB48" s="142"/>
      <c r="AC48" s="142"/>
      <c r="AD48" s="142"/>
      <c r="AE48" s="142"/>
      <c r="AF48" s="142"/>
      <c r="AG48" s="142"/>
      <c r="AH48" s="142"/>
      <c r="AI48" s="142"/>
      <c r="AJ48" s="142"/>
      <c r="AK48" s="142"/>
      <c r="AL48" s="142"/>
      <c r="AM48" s="142"/>
      <c r="AN48" s="142"/>
      <c r="AO48" s="142"/>
      <c r="AP48" s="378"/>
      <c r="AQ48" s="155"/>
      <c r="AR48" s="155"/>
      <c r="AS48" s="155"/>
      <c r="AT48" s="155"/>
      <c r="AU48" s="245"/>
      <c r="AV48" s="246"/>
      <c r="AW48" s="247"/>
      <c r="AX48" s="248"/>
      <c r="AY48" s="247"/>
      <c r="AZ48" s="248"/>
      <c r="BA48" s="249"/>
      <c r="BB48" s="25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row>
    <row r="49" spans="1:80" ht="12.75" customHeight="1">
      <c r="A49" s="1">
        <f>IF('СПИСОК КЛАССА'!I49&gt;0,1,0)</f>
        <v>1</v>
      </c>
      <c r="B49" s="321">
        <v>25</v>
      </c>
      <c r="C49" s="72">
        <f>IF(NOT(ISBLANK('СПИСОК КЛАССА'!C49)),'СПИСОК КЛАССА'!C49,"")</f>
        <v>25</v>
      </c>
      <c r="D49" s="101" t="str">
        <f>IF(NOT(ISBLANK('СПИСОК КЛАССА'!D49)),IF($A49=1,'СПИСОК КЛАССА'!D49, "УЧЕНИК НЕ ВЫПОЛНЯЛ РАБОТУ"),"")</f>
        <v/>
      </c>
      <c r="E49" s="113">
        <f>IF($C49&lt;&gt;"",'СПИСОК КЛАССА'!I49,"")</f>
        <v>1</v>
      </c>
      <c r="F49" s="314">
        <v>2</v>
      </c>
      <c r="G49" s="142">
        <v>1</v>
      </c>
      <c r="H49" s="142">
        <v>2</v>
      </c>
      <c r="I49" s="142">
        <v>2</v>
      </c>
      <c r="J49" s="142">
        <v>124</v>
      </c>
      <c r="K49" s="142">
        <v>1</v>
      </c>
      <c r="L49" s="142">
        <v>1</v>
      </c>
      <c r="M49" s="142">
        <v>1</v>
      </c>
      <c r="N49" s="142">
        <v>1</v>
      </c>
      <c r="O49" s="142" t="s">
        <v>1137</v>
      </c>
      <c r="P49" s="142">
        <v>0</v>
      </c>
      <c r="Q49" s="142">
        <v>2</v>
      </c>
      <c r="R49" s="142">
        <v>0</v>
      </c>
      <c r="S49" s="142">
        <v>2356</v>
      </c>
      <c r="T49" s="378">
        <v>312</v>
      </c>
      <c r="U49" s="155"/>
      <c r="V49" s="142"/>
      <c r="W49" s="142"/>
      <c r="X49" s="142"/>
      <c r="Y49" s="142"/>
      <c r="Z49" s="142"/>
      <c r="AA49" s="142"/>
      <c r="AB49" s="142"/>
      <c r="AC49" s="142"/>
      <c r="AD49" s="142"/>
      <c r="AE49" s="142"/>
      <c r="AF49" s="142"/>
      <c r="AG49" s="142"/>
      <c r="AH49" s="142"/>
      <c r="AI49" s="142"/>
      <c r="AJ49" s="142"/>
      <c r="AK49" s="142"/>
      <c r="AL49" s="142"/>
      <c r="AM49" s="142"/>
      <c r="AN49" s="142"/>
      <c r="AO49" s="142"/>
      <c r="AP49" s="378"/>
      <c r="AQ49" s="155"/>
      <c r="AR49" s="155"/>
      <c r="AS49" s="155"/>
      <c r="AT49" s="155"/>
      <c r="AU49" s="245"/>
      <c r="AV49" s="246"/>
      <c r="AW49" s="247"/>
      <c r="AX49" s="248"/>
      <c r="AY49" s="247"/>
      <c r="AZ49" s="248"/>
      <c r="BA49" s="249"/>
      <c r="BB49" s="25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row>
    <row r="50" spans="1:80" ht="12.75" customHeight="1">
      <c r="A50" s="1">
        <f>IF('СПИСОК КЛАССА'!I50&gt;0,1,0)</f>
        <v>0</v>
      </c>
      <c r="B50" s="321">
        <v>26</v>
      </c>
      <c r="C50" s="72">
        <f>IF(NOT(ISBLANK('СПИСОК КЛАССА'!C50)),'СПИСОК КЛАССА'!C50,"")</f>
        <v>26</v>
      </c>
      <c r="D50" s="101" t="str">
        <f>IF(NOT(ISBLANK('СПИСОК КЛАССА'!D50)),IF($A50=1,'СПИСОК КЛАССА'!D50, "УЧЕНИК НЕ ВЫПОЛНЯЛ РАБОТУ"),"")</f>
        <v/>
      </c>
      <c r="E50" s="113">
        <f>IF($C50&lt;&gt;"",'СПИСОК КЛАССА'!I50,"")</f>
        <v>0</v>
      </c>
      <c r="F50" s="314"/>
      <c r="G50" s="142"/>
      <c r="H50" s="142"/>
      <c r="I50" s="142"/>
      <c r="J50" s="142"/>
      <c r="K50" s="142"/>
      <c r="L50" s="142"/>
      <c r="M50" s="142"/>
      <c r="N50" s="142"/>
      <c r="O50" s="142"/>
      <c r="P50" s="142"/>
      <c r="Q50" s="142"/>
      <c r="R50" s="142"/>
      <c r="S50" s="142"/>
      <c r="T50" s="378"/>
      <c r="U50" s="155"/>
      <c r="V50" s="142"/>
      <c r="W50" s="142"/>
      <c r="X50" s="142"/>
      <c r="Y50" s="142"/>
      <c r="Z50" s="142"/>
      <c r="AA50" s="142"/>
      <c r="AB50" s="142"/>
      <c r="AC50" s="142"/>
      <c r="AD50" s="142"/>
      <c r="AE50" s="142"/>
      <c r="AF50" s="142"/>
      <c r="AG50" s="142"/>
      <c r="AH50" s="142"/>
      <c r="AI50" s="142"/>
      <c r="AJ50" s="142"/>
      <c r="AK50" s="142"/>
      <c r="AL50" s="142"/>
      <c r="AM50" s="142"/>
      <c r="AN50" s="142"/>
      <c r="AO50" s="142"/>
      <c r="AP50" s="378"/>
      <c r="AQ50" s="155"/>
      <c r="AR50" s="155"/>
      <c r="AS50" s="155"/>
      <c r="AT50" s="155"/>
      <c r="AU50" s="245"/>
      <c r="AV50" s="246"/>
      <c r="AW50" s="247"/>
      <c r="AX50" s="248"/>
      <c r="AY50" s="247"/>
      <c r="AZ50" s="248"/>
      <c r="BA50" s="249"/>
      <c r="BB50" s="25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row>
    <row r="51" spans="1:80" ht="12.75" customHeight="1">
      <c r="A51" s="1">
        <f>IF('СПИСОК КЛАССА'!I51&gt;0,1,0)</f>
        <v>1</v>
      </c>
      <c r="B51" s="321">
        <v>27</v>
      </c>
      <c r="C51" s="72">
        <f>IF(NOT(ISBLANK('СПИСОК КЛАССА'!C51)),'СПИСОК КЛАССА'!C51,"")</f>
        <v>27</v>
      </c>
      <c r="D51" s="101" t="str">
        <f>IF(NOT(ISBLANK('СПИСОК КЛАССА'!D51)),IF($A51=1,'СПИСОК КЛАССА'!D51, "УЧЕНИК НЕ ВЫПОЛНЯЛ РАБОТУ"),"")</f>
        <v/>
      </c>
      <c r="E51" s="113">
        <f>IF($C51&lt;&gt;"",'СПИСОК КЛАССА'!I51,"")</f>
        <v>2</v>
      </c>
      <c r="F51" s="314">
        <v>2</v>
      </c>
      <c r="G51" s="142">
        <v>3</v>
      </c>
      <c r="H51" s="142">
        <v>3</v>
      </c>
      <c r="I51" s="142">
        <v>4</v>
      </c>
      <c r="J51" s="142">
        <v>156</v>
      </c>
      <c r="K51" s="142">
        <v>3</v>
      </c>
      <c r="L51" s="142">
        <v>1</v>
      </c>
      <c r="M51" s="142">
        <v>0</v>
      </c>
      <c r="N51" s="142">
        <v>2</v>
      </c>
      <c r="O51" s="142">
        <v>2</v>
      </c>
      <c r="P51" s="142">
        <v>0</v>
      </c>
      <c r="Q51" s="142">
        <v>2</v>
      </c>
      <c r="R51" s="142">
        <v>2</v>
      </c>
      <c r="S51" s="142">
        <v>156</v>
      </c>
      <c r="T51" s="378">
        <v>312</v>
      </c>
      <c r="U51" s="155"/>
      <c r="V51" s="142"/>
      <c r="W51" s="142"/>
      <c r="X51" s="142"/>
      <c r="Y51" s="142"/>
      <c r="Z51" s="142"/>
      <c r="AA51" s="142"/>
      <c r="AB51" s="142"/>
      <c r="AC51" s="142"/>
      <c r="AD51" s="142"/>
      <c r="AE51" s="142"/>
      <c r="AF51" s="142"/>
      <c r="AG51" s="142"/>
      <c r="AH51" s="142"/>
      <c r="AI51" s="142"/>
      <c r="AJ51" s="142"/>
      <c r="AK51" s="142"/>
      <c r="AL51" s="142"/>
      <c r="AM51" s="142"/>
      <c r="AN51" s="142"/>
      <c r="AO51" s="142"/>
      <c r="AP51" s="378"/>
      <c r="AQ51" s="155"/>
      <c r="AR51" s="155"/>
      <c r="AS51" s="155"/>
      <c r="AT51" s="155"/>
      <c r="AU51" s="245"/>
      <c r="AV51" s="246"/>
      <c r="AW51" s="247"/>
      <c r="AX51" s="248"/>
      <c r="AY51" s="247"/>
      <c r="AZ51" s="248"/>
      <c r="BA51" s="249"/>
      <c r="BB51" s="25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row>
    <row r="52" spans="1:80" ht="12.75" customHeight="1">
      <c r="A52" s="1">
        <f>IF('СПИСОК КЛАССА'!I52&gt;0,1,0)</f>
        <v>1</v>
      </c>
      <c r="B52" s="321">
        <v>28</v>
      </c>
      <c r="C52" s="72">
        <f>IF(NOT(ISBLANK('СПИСОК КЛАССА'!C52)),'СПИСОК КЛАССА'!C52,"")</f>
        <v>28</v>
      </c>
      <c r="D52" s="101" t="str">
        <f>IF(NOT(ISBLANK('СПИСОК КЛАССА'!D52)),IF($A52=1,'СПИСОК КЛАССА'!D52, "УЧЕНИК НЕ ВЫПОЛНЯЛ РАБОТУ"),"")</f>
        <v/>
      </c>
      <c r="E52" s="113">
        <f>IF($C52&lt;&gt;"",'СПИСОК КЛАССА'!I52,"")</f>
        <v>2</v>
      </c>
      <c r="F52" s="314">
        <v>2</v>
      </c>
      <c r="G52" s="142">
        <v>3</v>
      </c>
      <c r="H52" s="142">
        <v>3</v>
      </c>
      <c r="I52" s="142">
        <v>4</v>
      </c>
      <c r="J52" s="142">
        <v>156</v>
      </c>
      <c r="K52" s="142">
        <v>3</v>
      </c>
      <c r="L52" s="142">
        <v>1</v>
      </c>
      <c r="M52" s="142">
        <v>1</v>
      </c>
      <c r="N52" s="142">
        <v>2</v>
      </c>
      <c r="O52" s="142">
        <v>0</v>
      </c>
      <c r="P52" s="142">
        <v>1</v>
      </c>
      <c r="Q52" s="142">
        <v>1</v>
      </c>
      <c r="R52" s="142">
        <v>2</v>
      </c>
      <c r="S52" s="142">
        <v>156</v>
      </c>
      <c r="T52" s="378">
        <v>213</v>
      </c>
      <c r="U52" s="155"/>
      <c r="V52" s="142"/>
      <c r="W52" s="142"/>
      <c r="X52" s="142"/>
      <c r="Y52" s="142"/>
      <c r="Z52" s="142"/>
      <c r="AA52" s="142"/>
      <c r="AB52" s="142"/>
      <c r="AC52" s="142"/>
      <c r="AD52" s="142"/>
      <c r="AE52" s="142"/>
      <c r="AF52" s="142"/>
      <c r="AG52" s="142"/>
      <c r="AH52" s="142"/>
      <c r="AI52" s="142"/>
      <c r="AJ52" s="142"/>
      <c r="AK52" s="142"/>
      <c r="AL52" s="142"/>
      <c r="AM52" s="142"/>
      <c r="AN52" s="142"/>
      <c r="AO52" s="142"/>
      <c r="AP52" s="378"/>
      <c r="AQ52" s="155"/>
      <c r="AR52" s="155"/>
      <c r="AS52" s="155"/>
      <c r="AT52" s="155"/>
      <c r="AU52" s="245"/>
      <c r="AV52" s="246"/>
      <c r="AW52" s="247"/>
      <c r="AX52" s="248"/>
      <c r="AY52" s="247"/>
      <c r="AZ52" s="248"/>
      <c r="BA52" s="249"/>
      <c r="BB52" s="25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row>
    <row r="53" spans="1:80" ht="12.75" customHeight="1">
      <c r="A53" s="1">
        <f>IF('СПИСОК КЛАССА'!I53&gt;0,1,0)</f>
        <v>1</v>
      </c>
      <c r="B53" s="321">
        <v>29</v>
      </c>
      <c r="C53" s="72">
        <f>IF(NOT(ISBLANK('СПИСОК КЛАССА'!C53)),'СПИСОК КЛАССА'!C53,"")</f>
        <v>29</v>
      </c>
      <c r="D53" s="101" t="str">
        <f>IF(NOT(ISBLANK('СПИСОК КЛАССА'!D53)),IF($A53=1,'СПИСОК КЛАССА'!D53, "УЧЕНИК НЕ ВЫПОЛНЯЛ РАБОТУ"),"")</f>
        <v/>
      </c>
      <c r="E53" s="113">
        <f>IF($C53&lt;&gt;"",'СПИСОК КЛАССА'!I53,"")</f>
        <v>1</v>
      </c>
      <c r="F53" s="314">
        <v>2</v>
      </c>
      <c r="G53" s="142">
        <v>1</v>
      </c>
      <c r="H53" s="142">
        <v>2</v>
      </c>
      <c r="I53" s="142">
        <v>2</v>
      </c>
      <c r="J53" s="142">
        <v>245</v>
      </c>
      <c r="K53" s="142">
        <v>124</v>
      </c>
      <c r="L53" s="142">
        <v>1</v>
      </c>
      <c r="M53" s="142">
        <v>1</v>
      </c>
      <c r="N53" s="142">
        <v>0</v>
      </c>
      <c r="O53" s="142">
        <v>0</v>
      </c>
      <c r="P53" s="142">
        <v>1</v>
      </c>
      <c r="Q53" s="142">
        <v>1</v>
      </c>
      <c r="R53" s="142">
        <v>1</v>
      </c>
      <c r="S53" s="142">
        <v>235</v>
      </c>
      <c r="T53" s="378">
        <v>312</v>
      </c>
      <c r="U53" s="155"/>
      <c r="V53" s="142"/>
      <c r="W53" s="142"/>
      <c r="X53" s="142"/>
      <c r="Y53" s="142"/>
      <c r="Z53" s="142"/>
      <c r="AA53" s="142"/>
      <c r="AB53" s="142"/>
      <c r="AC53" s="142"/>
      <c r="AD53" s="142"/>
      <c r="AE53" s="142"/>
      <c r="AF53" s="142"/>
      <c r="AG53" s="142"/>
      <c r="AH53" s="142"/>
      <c r="AI53" s="142"/>
      <c r="AJ53" s="142"/>
      <c r="AK53" s="142"/>
      <c r="AL53" s="142"/>
      <c r="AM53" s="142"/>
      <c r="AN53" s="142"/>
      <c r="AO53" s="142"/>
      <c r="AP53" s="378"/>
      <c r="AQ53" s="155"/>
      <c r="AR53" s="155"/>
      <c r="AS53" s="155"/>
      <c r="AT53" s="155"/>
      <c r="AU53" s="245"/>
      <c r="AV53" s="246"/>
      <c r="AW53" s="247"/>
      <c r="AX53" s="248"/>
      <c r="AY53" s="247"/>
      <c r="AZ53" s="248"/>
      <c r="BA53" s="249"/>
      <c r="BB53" s="25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row>
    <row r="54" spans="1:80" ht="12.75" customHeight="1">
      <c r="A54" s="1">
        <f>IF('СПИСОК КЛАССА'!I54&gt;0,1,0)</f>
        <v>1</v>
      </c>
      <c r="B54" s="321">
        <v>30</v>
      </c>
      <c r="C54" s="72">
        <f>IF(NOT(ISBLANK('СПИСОК КЛАССА'!C54)),'СПИСОК КЛАССА'!C54,"")</f>
        <v>30</v>
      </c>
      <c r="D54" s="101" t="str">
        <f>IF(NOT(ISBLANK('СПИСОК КЛАССА'!D54)),IF($A54=1,'СПИСОК КЛАССА'!D54, "УЧЕНИК НЕ ВЫПОЛНЯЛ РАБОТУ"),"")</f>
        <v/>
      </c>
      <c r="E54" s="113">
        <f>IF($C54&lt;&gt;"",'СПИСОК КЛАССА'!I54,"")</f>
        <v>1</v>
      </c>
      <c r="F54" s="314">
        <v>2</v>
      </c>
      <c r="G54" s="142">
        <v>1</v>
      </c>
      <c r="H54" s="142">
        <v>2</v>
      </c>
      <c r="I54" s="142">
        <v>2</v>
      </c>
      <c r="J54" s="142">
        <v>245</v>
      </c>
      <c r="K54" s="142">
        <v>1</v>
      </c>
      <c r="L54" s="142">
        <v>0</v>
      </c>
      <c r="M54" s="142">
        <v>1</v>
      </c>
      <c r="N54" s="142">
        <v>0</v>
      </c>
      <c r="O54" s="142">
        <v>0</v>
      </c>
      <c r="P54" s="142">
        <v>0</v>
      </c>
      <c r="Q54" s="142">
        <v>1</v>
      </c>
      <c r="R54" s="142">
        <v>2</v>
      </c>
      <c r="S54" s="142">
        <v>235</v>
      </c>
      <c r="T54" s="378">
        <v>312</v>
      </c>
      <c r="U54" s="155"/>
      <c r="V54" s="142"/>
      <c r="W54" s="142"/>
      <c r="X54" s="142"/>
      <c r="Y54" s="142"/>
      <c r="Z54" s="142"/>
      <c r="AA54" s="142"/>
      <c r="AB54" s="142"/>
      <c r="AC54" s="142"/>
      <c r="AD54" s="142"/>
      <c r="AE54" s="142"/>
      <c r="AF54" s="142"/>
      <c r="AG54" s="142"/>
      <c r="AH54" s="142"/>
      <c r="AI54" s="142"/>
      <c r="AJ54" s="142"/>
      <c r="AK54" s="142"/>
      <c r="AL54" s="142"/>
      <c r="AM54" s="142"/>
      <c r="AN54" s="142"/>
      <c r="AO54" s="142"/>
      <c r="AP54" s="378"/>
      <c r="AQ54" s="155"/>
      <c r="AR54" s="155"/>
      <c r="AS54" s="155"/>
      <c r="AT54" s="155"/>
      <c r="AU54" s="245"/>
      <c r="AV54" s="246"/>
      <c r="AW54" s="247"/>
      <c r="AX54" s="248"/>
      <c r="AY54" s="247"/>
      <c r="AZ54" s="248"/>
      <c r="BA54" s="249"/>
      <c r="BB54" s="25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row>
    <row r="55" spans="1:80" ht="12.75" customHeight="1">
      <c r="A55" s="1">
        <f>IF('СПИСОК КЛАССА'!I55&gt;0,1,0)</f>
        <v>0</v>
      </c>
      <c r="B55" s="321">
        <v>31</v>
      </c>
      <c r="C55" s="72" t="str">
        <f>IF(NOT(ISBLANK('СПИСОК КЛАССА'!C55)),'СПИСОК КЛАССА'!C55,"")</f>
        <v/>
      </c>
      <c r="D55" s="101" t="str">
        <f>IF(NOT(ISBLANK('СПИСОК КЛАССА'!D55)),IF($A55=1,'СПИСОК КЛАССА'!D55, "УЧЕНИК НЕ ВЫПОЛНЯЛ РАБОТУ"),"")</f>
        <v/>
      </c>
      <c r="E55" s="113" t="str">
        <f>IF($C55&lt;&gt;"",'СПИСОК КЛАССА'!I55,"")</f>
        <v/>
      </c>
      <c r="F55" s="314"/>
      <c r="G55" s="142"/>
      <c r="H55" s="142"/>
      <c r="I55" s="142"/>
      <c r="J55" s="142"/>
      <c r="K55" s="142"/>
      <c r="L55" s="142"/>
      <c r="M55" s="142"/>
      <c r="N55" s="142"/>
      <c r="O55" s="142"/>
      <c r="P55" s="142"/>
      <c r="Q55" s="142"/>
      <c r="R55" s="142"/>
      <c r="S55" s="142"/>
      <c r="T55" s="378"/>
      <c r="U55" s="155"/>
      <c r="V55" s="142"/>
      <c r="W55" s="142"/>
      <c r="X55" s="142"/>
      <c r="Y55" s="142"/>
      <c r="Z55" s="142"/>
      <c r="AA55" s="142"/>
      <c r="AB55" s="142"/>
      <c r="AC55" s="142"/>
      <c r="AD55" s="142"/>
      <c r="AE55" s="142"/>
      <c r="AF55" s="142"/>
      <c r="AG55" s="142"/>
      <c r="AH55" s="142"/>
      <c r="AI55" s="142"/>
      <c r="AJ55" s="142"/>
      <c r="AK55" s="142"/>
      <c r="AL55" s="142"/>
      <c r="AM55" s="142"/>
      <c r="AN55" s="142"/>
      <c r="AO55" s="142"/>
      <c r="AP55" s="378"/>
      <c r="AQ55" s="155"/>
      <c r="AR55" s="155"/>
      <c r="AS55" s="155"/>
      <c r="AT55" s="155"/>
      <c r="AU55" s="245"/>
      <c r="AV55" s="246"/>
      <c r="AW55" s="247"/>
      <c r="AX55" s="248"/>
      <c r="AY55" s="247"/>
      <c r="AZ55" s="248"/>
      <c r="BA55" s="249"/>
      <c r="BB55" s="25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row>
    <row r="56" spans="1:80" ht="12.75" customHeight="1">
      <c r="A56" s="1">
        <f>IF('СПИСОК КЛАССА'!I56&gt;0,1,0)</f>
        <v>0</v>
      </c>
      <c r="B56" s="321">
        <v>32</v>
      </c>
      <c r="C56" s="72" t="str">
        <f>IF(NOT(ISBLANK('СПИСОК КЛАССА'!C56)),'СПИСОК КЛАССА'!C56,"")</f>
        <v/>
      </c>
      <c r="D56" s="101" t="str">
        <f>IF(NOT(ISBLANK('СПИСОК КЛАССА'!D56)),IF($A56=1,'СПИСОК КЛАССА'!D56, "УЧЕНИК НЕ ВЫПОЛНЯЛ РАБОТУ"),"")</f>
        <v/>
      </c>
      <c r="E56" s="113" t="str">
        <f>IF($C56&lt;&gt;"",'СПИСОК КЛАССА'!I56,"")</f>
        <v/>
      </c>
      <c r="F56" s="314"/>
      <c r="G56" s="142"/>
      <c r="H56" s="142"/>
      <c r="I56" s="142"/>
      <c r="J56" s="142"/>
      <c r="K56" s="142"/>
      <c r="L56" s="142"/>
      <c r="M56" s="142"/>
      <c r="N56" s="142"/>
      <c r="O56" s="142"/>
      <c r="P56" s="142"/>
      <c r="Q56" s="142"/>
      <c r="R56" s="142"/>
      <c r="S56" s="142"/>
      <c r="T56" s="378"/>
      <c r="U56" s="155"/>
      <c r="V56" s="142"/>
      <c r="W56" s="142"/>
      <c r="X56" s="142"/>
      <c r="Y56" s="142"/>
      <c r="Z56" s="142"/>
      <c r="AA56" s="142"/>
      <c r="AB56" s="142"/>
      <c r="AC56" s="142"/>
      <c r="AD56" s="142"/>
      <c r="AE56" s="142"/>
      <c r="AF56" s="142"/>
      <c r="AG56" s="142"/>
      <c r="AH56" s="142"/>
      <c r="AI56" s="142"/>
      <c r="AJ56" s="142"/>
      <c r="AK56" s="142"/>
      <c r="AL56" s="142"/>
      <c r="AM56" s="142"/>
      <c r="AN56" s="142"/>
      <c r="AO56" s="142"/>
      <c r="AP56" s="378"/>
      <c r="AQ56" s="155"/>
      <c r="AR56" s="155"/>
      <c r="AS56" s="155"/>
      <c r="AT56" s="155"/>
      <c r="AU56" s="245"/>
      <c r="AV56" s="246"/>
      <c r="AW56" s="247"/>
      <c r="AX56" s="248"/>
      <c r="AY56" s="247"/>
      <c r="AZ56" s="248"/>
      <c r="BA56" s="249"/>
      <c r="BB56" s="25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row>
    <row r="57" spans="1:80" ht="12.75" customHeight="1">
      <c r="A57" s="1">
        <f>IF('СПИСОК КЛАССА'!I57&gt;0,1,0)</f>
        <v>0</v>
      </c>
      <c r="B57" s="321">
        <v>33</v>
      </c>
      <c r="C57" s="72" t="str">
        <f>IF(NOT(ISBLANK('СПИСОК КЛАССА'!C57)),'СПИСОК КЛАССА'!C57,"")</f>
        <v/>
      </c>
      <c r="D57" s="101" t="str">
        <f>IF(NOT(ISBLANK('СПИСОК КЛАССА'!D57)),IF($A57=1,'СПИСОК КЛАССА'!D57, "УЧЕНИК НЕ ВЫПОЛНЯЛ РАБОТУ"),"")</f>
        <v/>
      </c>
      <c r="E57" s="113" t="str">
        <f>IF($C57&lt;&gt;"",'СПИСОК КЛАССА'!I57,"")</f>
        <v/>
      </c>
      <c r="F57" s="314"/>
      <c r="G57" s="142"/>
      <c r="H57" s="142"/>
      <c r="I57" s="142"/>
      <c r="J57" s="142"/>
      <c r="K57" s="142"/>
      <c r="L57" s="142"/>
      <c r="M57" s="142"/>
      <c r="N57" s="142"/>
      <c r="O57" s="142"/>
      <c r="P57" s="142"/>
      <c r="Q57" s="142"/>
      <c r="R57" s="142"/>
      <c r="S57" s="142"/>
      <c r="T57" s="378"/>
      <c r="U57" s="155"/>
      <c r="V57" s="142"/>
      <c r="W57" s="142"/>
      <c r="X57" s="142"/>
      <c r="Y57" s="142"/>
      <c r="Z57" s="142"/>
      <c r="AA57" s="142"/>
      <c r="AB57" s="142"/>
      <c r="AC57" s="142"/>
      <c r="AD57" s="142"/>
      <c r="AE57" s="142"/>
      <c r="AF57" s="142"/>
      <c r="AG57" s="142"/>
      <c r="AH57" s="142"/>
      <c r="AI57" s="142"/>
      <c r="AJ57" s="142"/>
      <c r="AK57" s="142"/>
      <c r="AL57" s="142"/>
      <c r="AM57" s="142"/>
      <c r="AN57" s="142"/>
      <c r="AO57" s="142"/>
      <c r="AP57" s="378"/>
      <c r="AQ57" s="155"/>
      <c r="AR57" s="155"/>
      <c r="AS57" s="155"/>
      <c r="AT57" s="155"/>
      <c r="AU57" s="245"/>
      <c r="AV57" s="246"/>
      <c r="AW57" s="247"/>
      <c r="AX57" s="248"/>
      <c r="AY57" s="247"/>
      <c r="AZ57" s="248"/>
      <c r="BA57" s="249"/>
      <c r="BB57" s="25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row>
    <row r="58" spans="1:80" ht="12.75" customHeight="1">
      <c r="A58" s="1">
        <f>IF('СПИСОК КЛАССА'!I58&gt;0,1,0)</f>
        <v>0</v>
      </c>
      <c r="B58" s="321">
        <v>34</v>
      </c>
      <c r="C58" s="72" t="str">
        <f>IF(NOT(ISBLANK('СПИСОК КЛАССА'!C58)),'СПИСОК КЛАССА'!C58,"")</f>
        <v/>
      </c>
      <c r="D58" s="101" t="str">
        <f>IF(NOT(ISBLANK('СПИСОК КЛАССА'!D58)),IF($A58=1,'СПИСОК КЛАССА'!D58, "УЧЕНИК НЕ ВЫПОЛНЯЛ РАБОТУ"),"")</f>
        <v/>
      </c>
      <c r="E58" s="113" t="str">
        <f>IF($C58&lt;&gt;"",'СПИСОК КЛАССА'!I58,"")</f>
        <v/>
      </c>
      <c r="F58" s="314"/>
      <c r="G58" s="142"/>
      <c r="H58" s="142"/>
      <c r="I58" s="142"/>
      <c r="J58" s="142"/>
      <c r="K58" s="142"/>
      <c r="L58" s="142"/>
      <c r="M58" s="142"/>
      <c r="N58" s="142"/>
      <c r="O58" s="142"/>
      <c r="P58" s="142"/>
      <c r="Q58" s="142"/>
      <c r="R58" s="142"/>
      <c r="S58" s="142"/>
      <c r="T58" s="378"/>
      <c r="U58" s="155"/>
      <c r="V58" s="142"/>
      <c r="W58" s="142"/>
      <c r="X58" s="142"/>
      <c r="Y58" s="142"/>
      <c r="Z58" s="142"/>
      <c r="AA58" s="142"/>
      <c r="AB58" s="142"/>
      <c r="AC58" s="142"/>
      <c r="AD58" s="142"/>
      <c r="AE58" s="142"/>
      <c r="AF58" s="142"/>
      <c r="AG58" s="142"/>
      <c r="AH58" s="142"/>
      <c r="AI58" s="142"/>
      <c r="AJ58" s="142"/>
      <c r="AK58" s="142"/>
      <c r="AL58" s="142"/>
      <c r="AM58" s="142"/>
      <c r="AN58" s="142"/>
      <c r="AO58" s="142"/>
      <c r="AP58" s="378"/>
      <c r="AQ58" s="155"/>
      <c r="AR58" s="155"/>
      <c r="AS58" s="155"/>
      <c r="AT58" s="155"/>
      <c r="AU58" s="245"/>
      <c r="AV58" s="246"/>
      <c r="AW58" s="247"/>
      <c r="AX58" s="248"/>
      <c r="AY58" s="247"/>
      <c r="AZ58" s="248"/>
      <c r="BA58" s="249"/>
      <c r="BB58" s="25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row>
    <row r="59" spans="1:80" ht="12.75" customHeight="1">
      <c r="A59" s="1">
        <f>IF('СПИСОК КЛАССА'!I59&gt;0,1,0)</f>
        <v>0</v>
      </c>
      <c r="B59" s="321">
        <v>35</v>
      </c>
      <c r="C59" s="72" t="str">
        <f>IF(NOT(ISBLANK('СПИСОК КЛАССА'!C59)),'СПИСОК КЛАССА'!C59,"")</f>
        <v/>
      </c>
      <c r="D59" s="101" t="str">
        <f>IF(NOT(ISBLANK('СПИСОК КЛАССА'!D59)),IF($A59=1,'СПИСОК КЛАССА'!D59, "УЧЕНИК НЕ ВЫПОЛНЯЛ РАБОТУ"),"")</f>
        <v/>
      </c>
      <c r="E59" s="113" t="str">
        <f>IF($C59&lt;&gt;"",'СПИСОК КЛАССА'!I59,"")</f>
        <v/>
      </c>
      <c r="F59" s="314"/>
      <c r="G59" s="142"/>
      <c r="H59" s="142"/>
      <c r="I59" s="142"/>
      <c r="J59" s="142"/>
      <c r="K59" s="142"/>
      <c r="L59" s="142"/>
      <c r="M59" s="142"/>
      <c r="N59" s="142"/>
      <c r="O59" s="142"/>
      <c r="P59" s="142"/>
      <c r="Q59" s="142"/>
      <c r="R59" s="142"/>
      <c r="S59" s="142"/>
      <c r="T59" s="378"/>
      <c r="U59" s="155"/>
      <c r="V59" s="142"/>
      <c r="W59" s="142"/>
      <c r="X59" s="142"/>
      <c r="Y59" s="142"/>
      <c r="Z59" s="142"/>
      <c r="AA59" s="142"/>
      <c r="AB59" s="142"/>
      <c r="AC59" s="142"/>
      <c r="AD59" s="142"/>
      <c r="AE59" s="142"/>
      <c r="AF59" s="142"/>
      <c r="AG59" s="142"/>
      <c r="AH59" s="142"/>
      <c r="AI59" s="142"/>
      <c r="AJ59" s="142"/>
      <c r="AK59" s="142"/>
      <c r="AL59" s="142"/>
      <c r="AM59" s="142"/>
      <c r="AN59" s="142"/>
      <c r="AO59" s="142"/>
      <c r="AP59" s="378"/>
      <c r="AQ59" s="155"/>
      <c r="AR59" s="155"/>
      <c r="AS59" s="155"/>
      <c r="AT59" s="155"/>
      <c r="AU59" s="245"/>
      <c r="AV59" s="246"/>
      <c r="AW59" s="247"/>
      <c r="AX59" s="248"/>
      <c r="AY59" s="247"/>
      <c r="AZ59" s="248"/>
      <c r="BA59" s="249"/>
      <c r="BB59" s="25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row>
    <row r="60" spans="1:80" ht="12.75" customHeight="1">
      <c r="A60" s="1">
        <f>IF('СПИСОК КЛАССА'!I60&gt;0,1,0)</f>
        <v>0</v>
      </c>
      <c r="B60" s="321">
        <v>36</v>
      </c>
      <c r="C60" s="72" t="str">
        <f>IF(NOT(ISBLANK('СПИСОК КЛАССА'!C60)),'СПИСОК КЛАССА'!C60,"")</f>
        <v/>
      </c>
      <c r="D60" s="101" t="str">
        <f>IF(NOT(ISBLANK('СПИСОК КЛАССА'!D60)),IF($A60=1,'СПИСОК КЛАССА'!D60, "УЧЕНИК НЕ ВЫПОЛНЯЛ РАБОТУ"),"")</f>
        <v/>
      </c>
      <c r="E60" s="113" t="str">
        <f>IF($C60&lt;&gt;"",'СПИСОК КЛАССА'!I60,"")</f>
        <v/>
      </c>
      <c r="F60" s="314"/>
      <c r="G60" s="142"/>
      <c r="H60" s="142"/>
      <c r="I60" s="142"/>
      <c r="J60" s="142"/>
      <c r="K60" s="142"/>
      <c r="L60" s="142"/>
      <c r="M60" s="142"/>
      <c r="N60" s="142"/>
      <c r="O60" s="142"/>
      <c r="P60" s="142"/>
      <c r="Q60" s="142"/>
      <c r="R60" s="142"/>
      <c r="S60" s="142"/>
      <c r="T60" s="378"/>
      <c r="U60" s="155"/>
      <c r="V60" s="142"/>
      <c r="W60" s="142"/>
      <c r="X60" s="142"/>
      <c r="Y60" s="142"/>
      <c r="Z60" s="142"/>
      <c r="AA60" s="142"/>
      <c r="AB60" s="142"/>
      <c r="AC60" s="142"/>
      <c r="AD60" s="142"/>
      <c r="AE60" s="142"/>
      <c r="AF60" s="142"/>
      <c r="AG60" s="142"/>
      <c r="AH60" s="142"/>
      <c r="AI60" s="142"/>
      <c r="AJ60" s="142"/>
      <c r="AK60" s="142"/>
      <c r="AL60" s="142"/>
      <c r="AM60" s="142"/>
      <c r="AN60" s="142"/>
      <c r="AO60" s="142"/>
      <c r="AP60" s="378"/>
      <c r="AQ60" s="155"/>
      <c r="AR60" s="155"/>
      <c r="AS60" s="155"/>
      <c r="AT60" s="155"/>
      <c r="AU60" s="245"/>
      <c r="AV60" s="246"/>
      <c r="AW60" s="247"/>
      <c r="AX60" s="248"/>
      <c r="AY60" s="247"/>
      <c r="AZ60" s="248"/>
      <c r="BA60" s="249"/>
      <c r="BB60" s="25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row>
    <row r="61" spans="1:80" ht="12.75" customHeight="1">
      <c r="A61" s="1">
        <f>IF('СПИСОК КЛАССА'!I61&gt;0,1,0)</f>
        <v>0</v>
      </c>
      <c r="B61" s="321">
        <v>37</v>
      </c>
      <c r="C61" s="72" t="str">
        <f>IF(NOT(ISBLANK('СПИСОК КЛАССА'!C61)),'СПИСОК КЛАССА'!C61,"")</f>
        <v/>
      </c>
      <c r="D61" s="101" t="str">
        <f>IF(NOT(ISBLANK('СПИСОК КЛАССА'!D61)),IF($A61=1,'СПИСОК КЛАССА'!D61, "УЧЕНИК НЕ ВЫПОЛНЯЛ РАБОТУ"),"")</f>
        <v/>
      </c>
      <c r="E61" s="113" t="str">
        <f>IF($C61&lt;&gt;"",'СПИСОК КЛАССА'!I61,"")</f>
        <v/>
      </c>
      <c r="F61" s="314"/>
      <c r="G61" s="142"/>
      <c r="H61" s="142"/>
      <c r="I61" s="142"/>
      <c r="J61" s="142"/>
      <c r="K61" s="142"/>
      <c r="L61" s="142"/>
      <c r="M61" s="142"/>
      <c r="N61" s="142"/>
      <c r="O61" s="142"/>
      <c r="P61" s="142"/>
      <c r="Q61" s="142"/>
      <c r="R61" s="142"/>
      <c r="S61" s="142"/>
      <c r="T61" s="378"/>
      <c r="U61" s="155"/>
      <c r="V61" s="142"/>
      <c r="W61" s="142"/>
      <c r="X61" s="142"/>
      <c r="Y61" s="142"/>
      <c r="Z61" s="142"/>
      <c r="AA61" s="142"/>
      <c r="AB61" s="142"/>
      <c r="AC61" s="142"/>
      <c r="AD61" s="142"/>
      <c r="AE61" s="142"/>
      <c r="AF61" s="142"/>
      <c r="AG61" s="142"/>
      <c r="AH61" s="142"/>
      <c r="AI61" s="142"/>
      <c r="AJ61" s="142"/>
      <c r="AK61" s="142"/>
      <c r="AL61" s="142"/>
      <c r="AM61" s="142"/>
      <c r="AN61" s="142"/>
      <c r="AO61" s="142"/>
      <c r="AP61" s="378"/>
      <c r="AQ61" s="155"/>
      <c r="AR61" s="155"/>
      <c r="AS61" s="155"/>
      <c r="AT61" s="155"/>
      <c r="AU61" s="245"/>
      <c r="AV61" s="246"/>
      <c r="AW61" s="247"/>
      <c r="AX61" s="248"/>
      <c r="AY61" s="247"/>
      <c r="AZ61" s="248"/>
      <c r="BA61" s="249"/>
      <c r="BB61" s="25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row>
    <row r="62" spans="1:80" ht="12.75" customHeight="1">
      <c r="A62" s="1">
        <f>IF('СПИСОК КЛАССА'!I62&gt;0,1,0)</f>
        <v>0</v>
      </c>
      <c r="B62" s="321">
        <v>38</v>
      </c>
      <c r="C62" s="72" t="str">
        <f>IF(NOT(ISBLANK('СПИСОК КЛАССА'!C62)),'СПИСОК КЛАССА'!C62,"")</f>
        <v/>
      </c>
      <c r="D62" s="101" t="str">
        <f>IF(NOT(ISBLANK('СПИСОК КЛАССА'!D62)),IF($A62=1,'СПИСОК КЛАССА'!D62, "УЧЕНИК НЕ ВЫПОЛНЯЛ РАБОТУ"),"")</f>
        <v/>
      </c>
      <c r="E62" s="113" t="str">
        <f>IF($C62&lt;&gt;"",'СПИСОК КЛАССА'!I62,"")</f>
        <v/>
      </c>
      <c r="F62" s="314"/>
      <c r="G62" s="142"/>
      <c r="H62" s="142"/>
      <c r="I62" s="142"/>
      <c r="J62" s="142"/>
      <c r="K62" s="142"/>
      <c r="L62" s="142"/>
      <c r="M62" s="142"/>
      <c r="N62" s="142"/>
      <c r="O62" s="142"/>
      <c r="P62" s="142"/>
      <c r="Q62" s="142"/>
      <c r="R62" s="142"/>
      <c r="S62" s="142"/>
      <c r="T62" s="378"/>
      <c r="U62" s="155"/>
      <c r="V62" s="142"/>
      <c r="W62" s="142"/>
      <c r="X62" s="142"/>
      <c r="Y62" s="142"/>
      <c r="Z62" s="142"/>
      <c r="AA62" s="142"/>
      <c r="AB62" s="142"/>
      <c r="AC62" s="142"/>
      <c r="AD62" s="142"/>
      <c r="AE62" s="142"/>
      <c r="AF62" s="142"/>
      <c r="AG62" s="142"/>
      <c r="AH62" s="142"/>
      <c r="AI62" s="142"/>
      <c r="AJ62" s="142"/>
      <c r="AK62" s="142"/>
      <c r="AL62" s="142"/>
      <c r="AM62" s="142"/>
      <c r="AN62" s="142"/>
      <c r="AO62" s="142"/>
      <c r="AP62" s="378"/>
      <c r="AQ62" s="155"/>
      <c r="AR62" s="155"/>
      <c r="AS62" s="155"/>
      <c r="AT62" s="155"/>
      <c r="AU62" s="245"/>
      <c r="AV62" s="246"/>
      <c r="AW62" s="247"/>
      <c r="AX62" s="248"/>
      <c r="AY62" s="247"/>
      <c r="AZ62" s="248"/>
      <c r="BA62" s="249"/>
      <c r="BB62" s="25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row>
    <row r="63" spans="1:80" ht="12.75" customHeight="1">
      <c r="A63" s="1">
        <f>IF('СПИСОК КЛАССА'!I63&gt;0,1,0)</f>
        <v>0</v>
      </c>
      <c r="B63" s="321">
        <v>39</v>
      </c>
      <c r="C63" s="72" t="str">
        <f>IF(NOT(ISBLANK('СПИСОК КЛАССА'!C63)),'СПИСОК КЛАССА'!C63,"")</f>
        <v/>
      </c>
      <c r="D63" s="101" t="str">
        <f>IF(NOT(ISBLANK('СПИСОК КЛАССА'!D63)),IF($A63=1,'СПИСОК КЛАССА'!D63, "УЧЕНИК НЕ ВЫПОЛНЯЛ РАБОТУ"),"")</f>
        <v/>
      </c>
      <c r="E63" s="113" t="str">
        <f>IF($C63&lt;&gt;"",'СПИСОК КЛАССА'!I63,"")</f>
        <v/>
      </c>
      <c r="F63" s="314"/>
      <c r="G63" s="142"/>
      <c r="H63" s="142"/>
      <c r="I63" s="142"/>
      <c r="J63" s="142"/>
      <c r="K63" s="142"/>
      <c r="L63" s="142"/>
      <c r="M63" s="142"/>
      <c r="N63" s="142"/>
      <c r="O63" s="142"/>
      <c r="P63" s="142"/>
      <c r="Q63" s="142"/>
      <c r="R63" s="142"/>
      <c r="S63" s="142"/>
      <c r="T63" s="378"/>
      <c r="U63" s="155"/>
      <c r="V63" s="142"/>
      <c r="W63" s="142"/>
      <c r="X63" s="142"/>
      <c r="Y63" s="142"/>
      <c r="Z63" s="142"/>
      <c r="AA63" s="142"/>
      <c r="AB63" s="142"/>
      <c r="AC63" s="142"/>
      <c r="AD63" s="142"/>
      <c r="AE63" s="142"/>
      <c r="AF63" s="142"/>
      <c r="AG63" s="142"/>
      <c r="AH63" s="142"/>
      <c r="AI63" s="142"/>
      <c r="AJ63" s="142"/>
      <c r="AK63" s="142"/>
      <c r="AL63" s="142"/>
      <c r="AM63" s="142"/>
      <c r="AN63" s="142"/>
      <c r="AO63" s="142"/>
      <c r="AP63" s="378"/>
      <c r="AQ63" s="155"/>
      <c r="AR63" s="155"/>
      <c r="AS63" s="155"/>
      <c r="AT63" s="155"/>
      <c r="AU63" s="245"/>
      <c r="AV63" s="246"/>
      <c r="AW63" s="247"/>
      <c r="AX63" s="248"/>
      <c r="AY63" s="247"/>
      <c r="AZ63" s="248"/>
      <c r="BA63" s="249"/>
      <c r="BB63" s="25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row>
    <row r="64" spans="1:80" ht="12.75" customHeight="1" thickBot="1">
      <c r="A64" s="1">
        <f>IF('СПИСОК КЛАССА'!I64&gt;0,1,0)</f>
        <v>0</v>
      </c>
      <c r="B64" s="322">
        <v>40</v>
      </c>
      <c r="C64" s="323" t="str">
        <f>IF(NOT(ISBLANK('СПИСОК КЛАССА'!C64)),'СПИСОК КЛАССА'!C64,"")</f>
        <v/>
      </c>
      <c r="D64" s="324" t="str">
        <f>IF(NOT(ISBLANK('СПИСОК КЛАССА'!D64)),IF($A64=1,'СПИСОК КЛАССА'!D64, "УЧЕНИК НЕ ВЫПОЛНЯЛ РАБОТУ"),"")</f>
        <v/>
      </c>
      <c r="E64" s="382" t="str">
        <f>IF($C64&lt;&gt;"",'СПИСОК КЛАССА'!I64,"")</f>
        <v/>
      </c>
      <c r="F64" s="379"/>
      <c r="G64" s="380"/>
      <c r="H64" s="380"/>
      <c r="I64" s="380"/>
      <c r="J64" s="380"/>
      <c r="K64" s="380"/>
      <c r="L64" s="380"/>
      <c r="M64" s="380"/>
      <c r="N64" s="380"/>
      <c r="O64" s="380"/>
      <c r="P64" s="380"/>
      <c r="Q64" s="380"/>
      <c r="R64" s="380"/>
      <c r="S64" s="380"/>
      <c r="T64" s="381"/>
      <c r="U64" s="383"/>
      <c r="V64" s="142"/>
      <c r="W64" s="142"/>
      <c r="X64" s="142"/>
      <c r="Y64" s="142"/>
      <c r="Z64" s="142"/>
      <c r="AA64" s="142"/>
      <c r="AB64" s="142"/>
      <c r="AC64" s="142"/>
      <c r="AD64" s="142"/>
      <c r="AE64" s="142"/>
      <c r="AF64" s="142"/>
      <c r="AG64" s="142"/>
      <c r="AH64" s="142"/>
      <c r="AI64" s="142"/>
      <c r="AJ64" s="380"/>
      <c r="AK64" s="380"/>
      <c r="AL64" s="380"/>
      <c r="AM64" s="380"/>
      <c r="AN64" s="380"/>
      <c r="AO64" s="380"/>
      <c r="AP64" s="381"/>
      <c r="AQ64" s="155"/>
      <c r="AR64" s="155"/>
      <c r="AS64" s="155"/>
      <c r="AT64" s="155"/>
      <c r="AU64" s="245"/>
      <c r="AV64" s="246"/>
      <c r="AW64" s="247"/>
      <c r="AX64" s="248"/>
      <c r="AY64" s="247"/>
      <c r="AZ64" s="248"/>
      <c r="BA64" s="249"/>
      <c r="BB64" s="25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row>
    <row r="65" spans="1:8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251"/>
      <c r="AV65" s="251"/>
      <c r="AW65" s="251"/>
      <c r="AX65" s="251"/>
      <c r="AY65" s="251"/>
      <c r="AZ65" s="251"/>
      <c r="BA65" s="251"/>
      <c r="BB65" s="157"/>
      <c r="BC65" s="75"/>
      <c r="BD65" s="75"/>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row>
    <row r="66" spans="1:8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251"/>
      <c r="AV66" s="251"/>
      <c r="AW66" s="251"/>
      <c r="AX66" s="251"/>
      <c r="AY66" s="251"/>
      <c r="AZ66" s="251"/>
      <c r="BA66" s="251"/>
      <c r="BB66" s="157"/>
      <c r="BC66" s="75"/>
      <c r="BD66" s="75"/>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row>
    <row r="67" spans="1:8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157"/>
      <c r="BC67" s="75"/>
      <c r="BD67" s="75"/>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row>
    <row r="68" spans="1:8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157"/>
      <c r="BC68" s="75"/>
      <c r="BD68" s="75"/>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row>
    <row r="69" spans="1:8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157"/>
      <c r="BC69" s="75"/>
      <c r="BD69" s="75"/>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row>
    <row r="70" spans="1:8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157"/>
      <c r="BC70" s="75"/>
      <c r="BD70" s="75"/>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row>
    <row r="71" spans="1:8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157"/>
      <c r="BC71" s="75"/>
      <c r="BD71" s="75"/>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row>
    <row r="72" spans="1:8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157"/>
      <c r="BC72" s="75"/>
      <c r="BD72" s="75"/>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row>
    <row r="73" spans="1:8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157"/>
      <c r="BC73" s="75"/>
      <c r="BD73" s="75"/>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row>
    <row r="74" spans="1:8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157"/>
      <c r="BC74" s="75"/>
      <c r="BD74" s="75"/>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row>
    <row r="75" spans="1:8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157"/>
      <c r="BC75" s="75"/>
      <c r="BD75" s="75"/>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row>
    <row r="76" spans="1:8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157"/>
      <c r="BC76" s="75"/>
      <c r="BD76" s="75"/>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row>
    <row r="77" spans="1:8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157"/>
      <c r="BC77" s="75"/>
      <c r="BD77" s="75"/>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row>
    <row r="78" spans="1:8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157"/>
      <c r="BC78" s="75"/>
      <c r="BD78" s="75"/>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row>
    <row r="79" spans="1:8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157"/>
      <c r="BC79" s="75"/>
      <c r="BD79" s="75"/>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row>
    <row r="80" spans="1:8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157"/>
      <c r="BC80" s="75"/>
      <c r="BD80" s="75"/>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row>
    <row r="81" spans="1:8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157"/>
      <c r="BC81" s="75"/>
      <c r="BD81" s="75"/>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row>
    <row r="82" spans="1:8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157"/>
      <c r="BC82" s="75"/>
      <c r="BD82" s="75"/>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row>
    <row r="83" spans="1:8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157"/>
      <c r="BC83" s="75"/>
      <c r="BD83" s="75"/>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row>
    <row r="84" spans="1:8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157"/>
      <c r="BC84" s="75"/>
      <c r="BD84" s="75"/>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row>
    <row r="85" spans="1:8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157"/>
      <c r="BC85" s="75"/>
      <c r="BD85" s="75"/>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row>
    <row r="86" spans="1:8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157"/>
      <c r="BC86" s="75"/>
      <c r="BD86" s="75"/>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row>
    <row r="87" spans="1:8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157"/>
      <c r="BC87" s="75"/>
      <c r="BD87" s="75"/>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row>
    <row r="88" spans="1:8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157"/>
      <c r="BC88" s="75"/>
      <c r="BD88" s="75"/>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row>
    <row r="89" spans="1:8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157"/>
      <c r="BC89" s="75"/>
      <c r="BD89" s="75"/>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row>
    <row r="90" spans="1:8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157"/>
      <c r="BC90" s="75"/>
      <c r="BD90" s="75"/>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row>
    <row r="91" spans="1:8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157"/>
      <c r="BC91" s="75"/>
      <c r="BD91" s="75"/>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row>
    <row r="92" spans="1:8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157"/>
      <c r="BC92" s="75"/>
      <c r="BD92" s="75"/>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row>
    <row r="93" spans="1:8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157"/>
      <c r="BC93" s="75"/>
      <c r="BD93" s="75"/>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c r="CC93" s="157"/>
      <c r="CD93" s="157"/>
    </row>
    <row r="94" spans="1:8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157"/>
      <c r="BC94" s="75"/>
      <c r="BD94" s="75"/>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row>
    <row r="95" spans="1:8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157"/>
      <c r="BC95" s="75"/>
      <c r="BD95" s="75"/>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row>
    <row r="96" spans="1:8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157"/>
      <c r="BC96" s="75"/>
      <c r="BD96" s="75"/>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row>
    <row r="97" spans="1:8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157"/>
      <c r="BC97" s="75"/>
      <c r="BD97" s="75"/>
      <c r="BE97" s="157"/>
      <c r="BF97" s="157"/>
      <c r="BG97" s="157"/>
      <c r="BH97" s="157"/>
      <c r="BI97" s="157"/>
      <c r="BJ97" s="157"/>
      <c r="BK97" s="157"/>
      <c r="BL97" s="157"/>
      <c r="BM97" s="157"/>
      <c r="BN97" s="157"/>
      <c r="BO97" s="157"/>
      <c r="BP97" s="157"/>
      <c r="BQ97" s="157"/>
      <c r="BR97" s="157"/>
      <c r="BS97" s="157"/>
      <c r="BT97" s="157"/>
      <c r="BU97" s="157"/>
      <c r="BV97" s="157"/>
      <c r="BW97" s="157"/>
      <c r="BX97" s="157"/>
      <c r="BY97" s="157"/>
      <c r="BZ97" s="157"/>
      <c r="CA97" s="157"/>
      <c r="CB97" s="157"/>
      <c r="CC97" s="157"/>
      <c r="CD97" s="157"/>
    </row>
    <row r="98" spans="1:8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157"/>
      <c r="BC98" s="75"/>
      <c r="BD98" s="75"/>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row>
    <row r="99" spans="1:8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157"/>
      <c r="BC99" s="75"/>
      <c r="BD99" s="75"/>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row>
    <row r="100" spans="1:8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157"/>
      <c r="BC100" s="75"/>
      <c r="BD100" s="75"/>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row>
    <row r="101" spans="1:8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157"/>
      <c r="BC101" s="75"/>
      <c r="BD101" s="75"/>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row>
    <row r="102" spans="1:8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157"/>
      <c r="BC102" s="75"/>
      <c r="BD102" s="75"/>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row>
    <row r="103" spans="1:8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157"/>
      <c r="BC103" s="75"/>
      <c r="BD103" s="75"/>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row>
    <row r="104" spans="1:8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157"/>
      <c r="BC104" s="75"/>
      <c r="BD104" s="75"/>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row>
    <row r="105" spans="1:8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157"/>
      <c r="BC105" s="75"/>
      <c r="BD105" s="75"/>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row>
    <row r="106" spans="1:8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157"/>
      <c r="BC106" s="75"/>
      <c r="BD106" s="75"/>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row>
    <row r="107" spans="1:8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157"/>
      <c r="BC107" s="75"/>
      <c r="BD107" s="75"/>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row>
    <row r="108" spans="1:8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157"/>
      <c r="BC108" s="75"/>
      <c r="BD108" s="75"/>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row>
    <row r="109" spans="1:8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157"/>
      <c r="BC109" s="75"/>
      <c r="BD109" s="75"/>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57"/>
      <c r="CD109" s="157"/>
    </row>
    <row r="110" spans="1:8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157"/>
      <c r="BC110" s="75"/>
      <c r="BD110" s="75"/>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57"/>
      <c r="CD110" s="157"/>
    </row>
    <row r="111" spans="1:8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157"/>
      <c r="BC111" s="75"/>
      <c r="BD111" s="75"/>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row>
    <row r="112" spans="1:8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157"/>
      <c r="BC112" s="75"/>
      <c r="BD112" s="75"/>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row>
    <row r="113" spans="1:8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157"/>
      <c r="BC113" s="75"/>
      <c r="BD113" s="75"/>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row>
    <row r="114" spans="1:8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157"/>
      <c r="BC114" s="75"/>
      <c r="BD114" s="75"/>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7"/>
    </row>
    <row r="115" spans="1:8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157"/>
      <c r="BC115" s="75"/>
      <c r="BD115" s="75"/>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row>
    <row r="116" spans="1:8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157"/>
      <c r="BC116" s="75"/>
      <c r="BD116" s="75"/>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row>
    <row r="117" spans="1:8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157"/>
      <c r="BC117" s="75"/>
      <c r="BD117" s="75"/>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row>
    <row r="118" spans="1:8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157"/>
      <c r="BC118" s="75"/>
      <c r="BD118" s="75"/>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row>
    <row r="119" spans="1:8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157"/>
      <c r="BC119" s="75"/>
      <c r="BD119" s="75"/>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row>
    <row r="120" spans="1:8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157"/>
      <c r="BC120" s="75"/>
      <c r="BD120" s="75"/>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row>
    <row r="121" spans="1:8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157"/>
      <c r="BC121" s="75"/>
      <c r="BD121" s="75"/>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row>
    <row r="122" spans="1:8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157"/>
      <c r="BC122" s="75"/>
      <c r="BD122" s="75"/>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row>
    <row r="123" spans="1:8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157"/>
      <c r="BC123" s="75"/>
      <c r="BD123" s="75"/>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row>
    <row r="124" spans="1:8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157"/>
      <c r="BC124" s="75"/>
      <c r="BD124" s="75"/>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row>
    <row r="125" spans="1:8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157"/>
      <c r="BC125" s="75"/>
      <c r="BD125" s="75"/>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row>
    <row r="126" spans="1:8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157"/>
      <c r="BC126" s="75"/>
      <c r="BD126" s="75"/>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row>
    <row r="127" spans="1:8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157"/>
      <c r="BC127" s="75"/>
      <c r="BD127" s="75"/>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row>
    <row r="128" spans="1:8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157"/>
      <c r="BC128" s="75"/>
      <c r="BD128" s="75"/>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row>
    <row r="129" spans="1:8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157"/>
      <c r="BC129" s="75"/>
      <c r="BD129" s="75"/>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row>
    <row r="130" spans="1:8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157"/>
      <c r="BC130" s="75"/>
      <c r="BD130" s="75"/>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row>
    <row r="131" spans="1:8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157"/>
      <c r="BC131" s="75"/>
      <c r="BD131" s="75"/>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row>
    <row r="132" spans="1:8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157"/>
      <c r="BC132" s="75"/>
      <c r="BD132" s="75"/>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row>
    <row r="133" spans="1:8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157"/>
      <c r="BC133" s="75"/>
      <c r="BD133" s="75"/>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row>
    <row r="134" spans="1:8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157"/>
      <c r="BC134" s="75"/>
      <c r="BD134" s="75"/>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row>
    <row r="135" spans="1:8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157"/>
      <c r="BC135" s="75"/>
      <c r="BD135" s="75"/>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row>
    <row r="136" spans="1:8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157"/>
      <c r="BC136" s="75"/>
      <c r="BD136" s="75"/>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row>
    <row r="137" spans="1:8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157"/>
      <c r="BC137" s="75"/>
      <c r="BD137" s="75"/>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row>
    <row r="138" spans="1:8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157"/>
      <c r="BC138" s="75"/>
      <c r="BD138" s="75"/>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row>
    <row r="139" spans="1:8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157"/>
      <c r="BC139" s="75"/>
      <c r="BD139" s="75"/>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row>
    <row r="140" spans="1:8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157"/>
      <c r="BC140" s="75"/>
      <c r="BD140" s="75"/>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row>
    <row r="141" spans="1:8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157"/>
      <c r="BC141" s="75"/>
      <c r="BD141" s="75"/>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row>
    <row r="142" spans="1:8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157"/>
      <c r="BC142" s="75"/>
      <c r="BD142" s="75"/>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row>
    <row r="143" spans="1:8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157"/>
      <c r="BC143" s="75"/>
      <c r="BD143" s="75"/>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row>
    <row r="144" spans="1:8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157"/>
      <c r="BC144" s="75"/>
      <c r="BD144" s="75"/>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7"/>
    </row>
    <row r="145" spans="1:8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157"/>
      <c r="BC145" s="75"/>
      <c r="BD145" s="75"/>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row>
    <row r="146" spans="1:8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157"/>
      <c r="BC146" s="75"/>
      <c r="BD146" s="75"/>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row>
    <row r="147" spans="1:8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157"/>
      <c r="BC147" s="75"/>
      <c r="BD147" s="75"/>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row>
    <row r="148" spans="1:8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157"/>
      <c r="BC148" s="75"/>
      <c r="BD148" s="75"/>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row>
    <row r="149" spans="1:8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157"/>
      <c r="BC149" s="75"/>
      <c r="BD149" s="75"/>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row>
    <row r="150" spans="1:8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157"/>
      <c r="BC150" s="75"/>
      <c r="BD150" s="75"/>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row>
    <row r="151" spans="1:8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157"/>
      <c r="BC151" s="75"/>
      <c r="BD151" s="75"/>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row>
    <row r="152" spans="1:8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157"/>
      <c r="BC152" s="75"/>
      <c r="BD152" s="75"/>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row>
    <row r="153" spans="1:8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157"/>
      <c r="BC153" s="75"/>
      <c r="BD153" s="75"/>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row>
    <row r="154" spans="1:8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157"/>
      <c r="BC154" s="75"/>
      <c r="BD154" s="75"/>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row>
    <row r="155" spans="1:8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157"/>
      <c r="BC155" s="75"/>
      <c r="BD155" s="75"/>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row>
    <row r="156" spans="1:8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157"/>
      <c r="BC156" s="75"/>
      <c r="BD156" s="75"/>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row>
    <row r="157" spans="1:8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157"/>
      <c r="BC157" s="75"/>
      <c r="BD157" s="75"/>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row>
    <row r="158" spans="1:8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157"/>
      <c r="BC158" s="75"/>
      <c r="BD158" s="75"/>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7"/>
      <c r="CA158" s="157"/>
      <c r="CB158" s="157"/>
      <c r="CC158" s="157"/>
      <c r="CD158" s="157"/>
    </row>
    <row r="159" spans="1:8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157"/>
      <c r="BC159" s="75"/>
      <c r="BD159" s="75"/>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row>
    <row r="160" spans="1:8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157"/>
      <c r="BC160" s="75"/>
      <c r="BD160" s="75"/>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row>
    <row r="161" spans="1:8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157"/>
      <c r="BC161" s="75"/>
      <c r="BD161" s="75"/>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row>
    <row r="162" spans="1:8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157"/>
      <c r="BC162" s="75"/>
      <c r="BD162" s="75"/>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row>
    <row r="163" spans="1:8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157"/>
      <c r="BC163" s="75"/>
      <c r="BD163" s="75"/>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row>
    <row r="164" spans="1:8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157"/>
      <c r="BC164" s="75"/>
      <c r="BD164" s="75"/>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row>
    <row r="165" spans="1:8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157"/>
      <c r="BC165" s="75"/>
      <c r="BD165" s="75"/>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row>
    <row r="166" spans="1:8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157"/>
      <c r="BC166" s="75"/>
      <c r="BD166" s="75"/>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row>
    <row r="167" spans="1:8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157"/>
      <c r="BC167" s="75"/>
      <c r="BD167" s="75"/>
      <c r="BE167" s="157"/>
      <c r="BF167" s="157"/>
      <c r="BG167" s="157"/>
      <c r="BH167" s="157"/>
      <c r="BI167" s="157"/>
      <c r="BJ167" s="157"/>
      <c r="BK167" s="157"/>
      <c r="BL167" s="157"/>
      <c r="BM167" s="157"/>
      <c r="BN167" s="157"/>
      <c r="BO167" s="157"/>
      <c r="BP167" s="157"/>
      <c r="BQ167" s="157"/>
      <c r="BR167" s="157"/>
      <c r="BS167" s="157"/>
      <c r="BT167" s="157"/>
      <c r="BU167" s="157"/>
      <c r="BV167" s="157"/>
      <c r="BW167" s="157"/>
      <c r="BX167" s="157"/>
      <c r="BY167" s="157"/>
      <c r="BZ167" s="157"/>
      <c r="CA167" s="157"/>
      <c r="CB167" s="157"/>
      <c r="CC167" s="157"/>
      <c r="CD167" s="157"/>
    </row>
  </sheetData>
  <sheetProtection password="C621" sheet="1" objects="1" scenarios="1" selectLockedCells="1"/>
  <protectedRanges>
    <protectedRange sqref="N6:T6" name="Диапазон2"/>
  </protectedRanges>
  <mergeCells count="23">
    <mergeCell ref="V2:X2"/>
    <mergeCell ref="C4:F4"/>
    <mergeCell ref="G4:AH4"/>
    <mergeCell ref="B9:B11"/>
    <mergeCell ref="C9:C11"/>
    <mergeCell ref="D9:D11"/>
    <mergeCell ref="E9:E11"/>
    <mergeCell ref="E2:I2"/>
    <mergeCell ref="K2:N2"/>
    <mergeCell ref="P2:T2"/>
    <mergeCell ref="N6:T6"/>
    <mergeCell ref="AX6:BA6"/>
    <mergeCell ref="AX7:AZ7"/>
    <mergeCell ref="C8:AR8"/>
    <mergeCell ref="AX8:AZ8"/>
    <mergeCell ref="BA9:BA11"/>
    <mergeCell ref="AU9:AU11"/>
    <mergeCell ref="AV9:AV11"/>
    <mergeCell ref="AW9:AW11"/>
    <mergeCell ref="AX9:AX11"/>
    <mergeCell ref="AY9:AY11"/>
    <mergeCell ref="AZ9:AZ11"/>
    <mergeCell ref="F9:T10"/>
  </mergeCells>
  <conditionalFormatting sqref="Z25:AT64">
    <cfRule type="expression" dxfId="17" priority="4" stopIfTrue="1">
      <formula>AND(OR($C25&lt;&gt;"",$D25&lt;&gt;""),$A25=1,ISBLANK(Z25))</formula>
    </cfRule>
  </conditionalFormatting>
  <conditionalFormatting sqref="AU6">
    <cfRule type="cellIs" dxfId="16" priority="3" stopIfTrue="1" operator="equal">
      <formula>"НЕТ"</formula>
    </cfRule>
  </conditionalFormatting>
  <conditionalFormatting sqref="F25:Y64">
    <cfRule type="expression" dxfId="15" priority="2">
      <formula>AND(OR($C25&lt;&gt;"",$D25&lt;&gt;""),$A25=1,ISBLANK(F25))</formula>
    </cfRule>
  </conditionalFormatting>
  <conditionalFormatting sqref="F25:Y64">
    <cfRule type="containsErrors" dxfId="14" priority="1">
      <formula>ISERROR(F25)</formula>
    </cfRule>
  </conditionalFormatting>
  <dataValidations xWindow="566" yWindow="657" count="2">
    <dataValidation operator="equal" allowBlank="1" showErrorMessage="1" prompt="После внесения в таблицу данных для всех учащихся, принимавших участие в тестировании, выберите &quot;Да&quot;" sqref="AU6"/>
    <dataValidation allowBlank="1" showDropDown="1" showInputMessage="1" showErrorMessage="1" prompt="Возможные значения: 0, 1, 2._x000a_Если ученик не дал ответ - N." sqref="AK25:AT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566" yWindow="657" count="24">
        <x14:dataValidation type="list" allowBlank="1" showDropDown="1" showInputMessage="1" showErrorMessage="1" prompt="Возможные значения: 1, 2, 3, 4._x000a_Если ученик не дал ответ - N.">
          <x14:formula1>
            <xm:f>Рабочий!$B$5:$F$5</xm:f>
          </x14:formula1>
          <xm:sqref>U25:U64</xm:sqref>
        </x14:dataValidation>
        <x14:dataValidation type="list" allowBlank="1" showDropDown="1" showInputMessage="1" showErrorMessage="1" prompt="Возможные значения: 1, 2, 3, 4._x000a_Если ученик не дал ответ - N.">
          <x14:formula1>
            <xm:f>Рабочий!$B$5:$F$5</xm:f>
          </x14:formula1>
          <xm:sqref>V25:V64</xm:sqref>
        </x14:dataValidation>
        <x14:dataValidation type="list" allowBlank="1" showDropDown="1" showInputMessage="1" showErrorMessage="1" prompt="Возможные значения: 1, 2, 3, 4._x000a_Если ученик не дал ответ - N.">
          <x14:formula1>
            <xm:f>Рабочий!$B$5:$F$5</xm:f>
          </x14:formula1>
          <xm:sqref>W25:W64</xm:sqref>
        </x14:dataValidation>
        <x14:dataValidation type="list" allowBlank="1" showDropDown="1" showInputMessage="1" showErrorMessage="1" prompt="Возможные значения: 0, 1, 2._x000a_Если ученик не дал ответ - N.">
          <x14:formula1>
            <xm:f>Рабочий!$B$3:$E$3</xm:f>
          </x14:formula1>
          <xm:sqref>Y25:Y64</xm:sqref>
        </x14:dataValidation>
        <x14:dataValidation type="list" allowBlank="1" showDropDown="1" showInputMessage="1" showErrorMessage="1" prompt="Возможные значения: 0, 1, 2._x000a_Если ученик не дал ответ - N.">
          <x14:formula1>
            <xm:f>Рабочий!$B$3:$E$3</xm:f>
          </x14:formula1>
          <xm:sqref>Z25:Z64</xm:sqref>
        </x14:dataValidation>
        <x14:dataValidation type="list" allowBlank="1" showDropDown="1" showInputMessage="1" showErrorMessage="1" prompt="Возможные значения: 0, 1._x000a_Если ученик не дал ответ - N.">
          <x14:formula1>
            <xm:f>Рабочий!$B$2:$D$2</xm:f>
          </x14:formula1>
          <xm:sqref>AB25:AB64</xm:sqref>
        </x14:dataValidation>
        <x14:dataValidation type="list" allowBlank="1" showDropDown="1" showInputMessage="1" showErrorMessage="1" prompt="Возможные значения: 0, 1, 2, 3._x000a_Если ученик не дал ответ - N.">
          <x14:formula1>
            <xm:f>Рабочий!$B$4:$F$4</xm:f>
          </x14:formula1>
          <xm:sqref>AC25:AC64</xm:sqref>
        </x14:dataValidation>
        <x14:dataValidation type="list" allowBlank="1" showDropDown="1" showInputMessage="1" showErrorMessage="1" prompt="Возможные значения: 0, 1, 2._x000a_Если ученик не дал ответ - N.">
          <x14:formula1>
            <xm:f>Рабочий!$B$3:$E$3</xm:f>
          </x14:formula1>
          <xm:sqref>AD25:AD64</xm:sqref>
        </x14:dataValidation>
        <x14:dataValidation type="list" allowBlank="1" showDropDown="1" showInputMessage="1" showErrorMessage="1" prompt="Возможные значения: 0, 1._x000a_Если ученик не дал ответ - N.">
          <x14:formula1>
            <xm:f>Рабочий!$B$2:$D$2</xm:f>
          </x14:formula1>
          <xm:sqref>AE25:AE64</xm:sqref>
        </x14:dataValidation>
        <x14:dataValidation type="list" allowBlank="1" showDropDown="1" showInputMessage="1" showErrorMessage="1" prompt="Возможные значения: 0, 1._x000a_Если ученик не дал ответ - N.">
          <x14:formula1>
            <xm:f>Рабочий!$B$2:$D$2</xm:f>
          </x14:formula1>
          <xm:sqref>AF25:AF64</xm:sqref>
        </x14:dataValidation>
        <x14:dataValidation type="list" allowBlank="1" showDropDown="1" showInputMessage="1" showErrorMessage="1" prompt="Возможные значения: 0, 1, 2._x000a_Если ученик не дал ответ - N.">
          <x14:formula1>
            <xm:f>Рабочий!$B$3:$E$3</xm:f>
          </x14:formula1>
          <xm:sqref>AH25:AH64</xm:sqref>
        </x14:dataValidation>
        <x14:dataValidation type="list" allowBlank="1" showDropDown="1" showInputMessage="1" showErrorMessage="1" prompt="Возможные значения: 1, 2, 3, 4._x000a_Если ученик не дал ответ - N.">
          <x14:formula1>
            <xm:f>Рабочий!$B$5:$F$5</xm:f>
          </x14:formula1>
          <xm:sqref>AJ25:AJ64</xm:sqref>
        </x14:dataValidation>
        <x14:dataValidation type="list" allowBlank="1" showDropDown="1" showInputMessage="1" showErrorMessage="1" prompt="Возможные значения: 1, 2, 3, 4._x000a_Если ученик не дал ответ - N.">
          <x14:formula1>
            <xm:f>Рабочий!$B$4:$F$4</xm:f>
          </x14:formula1>
          <xm:sqref>F25:F64</xm:sqref>
        </x14:dataValidation>
        <x14:dataValidation type="list" allowBlank="1" showDropDown="1" showInputMessage="1" showErrorMessage="1" prompt="Возможные значения: 1, 2, 3, 4._x000a_Если ученик не дал ответ - N.">
          <x14:formula1>
            <xm:f>Рабочий!$B$4:$F$4</xm:f>
          </x14:formula1>
          <xm:sqref>G25:G64</xm:sqref>
        </x14:dataValidation>
        <x14:dataValidation type="list" allowBlank="1" showDropDown="1" showInputMessage="1" showErrorMessage="1" prompt="Возможные значения: 1, 2, 3, 4._x000a_Если ученик не дал ответ - N.">
          <x14:formula1>
            <xm:f>Рабочий!$B$4:$F$4</xm:f>
          </x14:formula1>
          <xm:sqref>H25:H64</xm:sqref>
        </x14:dataValidation>
        <x14:dataValidation type="list" allowBlank="1" showDropDown="1" showInputMessage="1" showErrorMessage="1" prompt="Возможные значения: 1, 2, 3, 4._x000a_Если ученик не дал ответ - N.">
          <x14:formula1>
            <xm:f>Рабочий!$B$4:$F$4</xm:f>
          </x14:formula1>
          <xm:sqref>I25:I64</xm:sqref>
        </x14:dataValidation>
        <x14:dataValidation type="list" allowBlank="1" showDropDown="1" showInputMessage="1" showErrorMessage="1" prompt="Возможные значения: 1, 2, 3, 4._x000a_Если ученик не дал ответ - N.">
          <x14:formula1>
            <xm:f>Рабочий!$B$4:$F$4</xm:f>
          </x14:formula1>
          <xm:sqref>K25:K64</xm:sqref>
        </x14:dataValidation>
        <x14:dataValidation type="list" allowBlank="1" showDropDown="1" showInputMessage="1" showErrorMessage="1" prompt="Возможные значения: 0, 1._x000a_Если ученик не дал ответ - N.">
          <x14:formula1>
            <xm:f>Рабочий!$B$2:$D$2</xm:f>
          </x14:formula1>
          <xm:sqref>L25:L64</xm:sqref>
        </x14:dataValidation>
        <x14:dataValidation type="list" allowBlank="1" showDropDown="1" showInputMessage="1" showErrorMessage="1" prompt="Возможные значения: 0, 1._x000a_Если ученик не дал ответ - N.">
          <x14:formula1>
            <xm:f>Рабочий!$B$2:$D$2</xm:f>
          </x14:formula1>
          <xm:sqref>M25:M64</xm:sqref>
        </x14:dataValidation>
        <x14:dataValidation type="list" allowBlank="1" showDropDown="1" showInputMessage="1" showErrorMessage="1" prompt="Возможные значения: 0, 1, 2._x000a_Если ученик не дал ответ - N.">
          <x14:formula1>
            <xm:f>Рабочий!$B$3:$E$3</xm:f>
          </x14:formula1>
          <xm:sqref>N25:N64</xm:sqref>
        </x14:dataValidation>
        <x14:dataValidation type="list" allowBlank="1" showDropDown="1" showInputMessage="1" showErrorMessage="1" prompt="Возможные значения: 0, 1, 2._x000a_Если ученик не дал ответ - N.">
          <x14:formula1>
            <xm:f>Рабочий!$B$3:$E$3</xm:f>
          </x14:formula1>
          <xm:sqref>O25:O64</xm:sqref>
        </x14:dataValidation>
        <x14:dataValidation type="list" allowBlank="1" showDropDown="1" showInputMessage="1" showErrorMessage="1" prompt="Возможные значения: 0, 1._x000a_Если ученик не дал ответ - N.">
          <x14:formula1>
            <xm:f>Рабочий!$B$2:$D$2</xm:f>
          </x14:formula1>
          <xm:sqref>P25:P64</xm:sqref>
        </x14:dataValidation>
        <x14:dataValidation type="list" allowBlank="1" showDropDown="1" showInputMessage="1" showErrorMessage="1" prompt="Возможные значения: 0, 1, 2._x000a_Если ученик не дал ответ - N.">
          <x14:formula1>
            <xm:f>Рабочий!$B$3:$E$3</xm:f>
          </x14:formula1>
          <xm:sqref>Q25:Q64</xm:sqref>
        </x14:dataValidation>
        <x14:dataValidation type="list" allowBlank="1" showDropDown="1" showInputMessage="1" showErrorMessage="1" prompt="Возможные значения: 0, 1, 2._x000a_Если ученик не дал ответ - N.">
          <x14:formula1>
            <xm:f>Рабочий!$B$3:$E$3</xm:f>
          </x14:formula1>
          <xm:sqref>R25:R64</xm:sqref>
        </x14:dataValidation>
      </x14:dataValidations>
    </ext>
  </extLst>
</worksheet>
</file>

<file path=xl/worksheets/sheet4.xml><?xml version="1.0" encoding="utf-8"?>
<worksheet xmlns="http://schemas.openxmlformats.org/spreadsheetml/2006/main" xmlns:r="http://schemas.openxmlformats.org/officeDocument/2006/relationships">
  <sheetPr codeName="Лист4">
    <tabColor rgb="FFFFFF00"/>
  </sheetPr>
  <dimension ref="A1:DN167"/>
  <sheetViews>
    <sheetView showGridLines="0" topLeftCell="B25" zoomScaleNormal="100" zoomScalePageLayoutView="90" workbookViewId="0">
      <selection activeCell="AU6" sqref="AU6"/>
    </sheetView>
  </sheetViews>
  <sheetFormatPr defaultRowHeight="12.75"/>
  <cols>
    <col min="1" max="1" width="11.28515625" style="6" hidden="1" customWidth="1"/>
    <col min="2" max="2" width="4.85546875" style="6" customWidth="1"/>
    <col min="3" max="3" width="4.28515625" style="6" bestFit="1" customWidth="1"/>
    <col min="4" max="4" width="29" style="6" customWidth="1"/>
    <col min="5" max="5" width="4" style="6" customWidth="1"/>
    <col min="6" max="20" width="5.5703125" style="6" customWidth="1"/>
    <col min="21" max="25" width="5.5703125" style="6" hidden="1" customWidth="1"/>
    <col min="26" max="27" width="5.42578125" style="6" hidden="1" customWidth="1"/>
    <col min="28" max="28" width="5.7109375" style="6" hidden="1" customWidth="1"/>
    <col min="29" max="46" width="5.42578125" style="6" hidden="1" customWidth="1"/>
    <col min="47" max="47" width="7.85546875" style="6" customWidth="1"/>
    <col min="48" max="50" width="8.5703125" style="6" customWidth="1"/>
    <col min="51" max="56" width="16" style="6" customWidth="1"/>
    <col min="57" max="57" width="18.7109375" style="6" customWidth="1"/>
    <col min="58" max="58" width="4" style="6" customWidth="1"/>
    <col min="59" max="62" width="6.140625" style="6" hidden="1" customWidth="1"/>
    <col min="63" max="63" width="3.7109375" style="6" hidden="1" customWidth="1"/>
    <col min="64" max="65" width="9.140625" style="224" hidden="1" customWidth="1"/>
    <col min="66" max="66" width="6.28515625" style="225" hidden="1" customWidth="1"/>
    <col min="67" max="67" width="9.140625" style="225" hidden="1" customWidth="1"/>
    <col min="68" max="68" width="10.28515625" style="1" hidden="1" customWidth="1"/>
    <col min="69" max="69" width="6.28515625" style="1" hidden="1" customWidth="1"/>
    <col min="70" max="70" width="9.140625" style="1" hidden="1" customWidth="1"/>
    <col min="71" max="72" width="4.28515625" style="1" hidden="1" customWidth="1"/>
    <col min="73" max="73" width="17.85546875" style="364" hidden="1" customWidth="1"/>
    <col min="74" max="74" width="29.42578125" style="364" hidden="1" customWidth="1"/>
    <col min="75" max="92" width="4.28515625" style="1" customWidth="1"/>
    <col min="93" max="118" width="4" style="1" customWidth="1"/>
    <col min="119" max="16384" width="9.140625" style="6"/>
  </cols>
  <sheetData>
    <row r="1" spans="1:118" s="496" customFormat="1" ht="17.25" customHeight="1" thickBot="1">
      <c r="D1" s="496">
        <v>1</v>
      </c>
      <c r="E1" s="496">
        <v>2</v>
      </c>
      <c r="F1" s="496">
        <v>3</v>
      </c>
      <c r="G1" s="496">
        <v>4</v>
      </c>
      <c r="H1" s="496">
        <v>5</v>
      </c>
      <c r="I1" s="496">
        <v>6</v>
      </c>
      <c r="J1" s="496">
        <v>7</v>
      </c>
      <c r="K1" s="496">
        <v>8</v>
      </c>
      <c r="L1" s="496">
        <v>9</v>
      </c>
      <c r="M1" s="496">
        <v>10</v>
      </c>
      <c r="N1" s="496">
        <v>11</v>
      </c>
      <c r="O1" s="496">
        <v>12</v>
      </c>
      <c r="P1" s="496">
        <v>13</v>
      </c>
      <c r="Q1" s="496">
        <v>14</v>
      </c>
      <c r="R1" s="496">
        <v>15</v>
      </c>
      <c r="S1" s="496">
        <v>16</v>
      </c>
      <c r="T1" s="496">
        <v>17</v>
      </c>
      <c r="U1" s="496">
        <v>18</v>
      </c>
      <c r="V1" s="496">
        <v>19</v>
      </c>
      <c r="W1" s="496">
        <v>20</v>
      </c>
      <c r="X1" s="496">
        <v>21</v>
      </c>
      <c r="Y1" s="496">
        <v>22</v>
      </c>
      <c r="Z1" s="496">
        <v>23</v>
      </c>
      <c r="AA1" s="496">
        <v>24</v>
      </c>
      <c r="AB1" s="496">
        <v>25</v>
      </c>
      <c r="AC1" s="496">
        <v>26</v>
      </c>
      <c r="AD1" s="496">
        <v>27</v>
      </c>
      <c r="AE1" s="496">
        <v>28</v>
      </c>
      <c r="AF1" s="496">
        <v>29</v>
      </c>
      <c r="AG1" s="496">
        <v>30</v>
      </c>
      <c r="AH1" s="496">
        <v>31</v>
      </c>
      <c r="AI1" s="496">
        <v>32</v>
      </c>
      <c r="AJ1" s="496">
        <v>33</v>
      </c>
      <c r="AK1" s="496">
        <v>34</v>
      </c>
      <c r="AL1" s="496">
        <v>35</v>
      </c>
      <c r="AM1" s="496">
        <v>36</v>
      </c>
      <c r="AN1" s="496">
        <v>37</v>
      </c>
      <c r="AO1" s="496">
        <v>38</v>
      </c>
      <c r="AP1" s="496">
        <v>39</v>
      </c>
      <c r="AQ1" s="496">
        <v>40</v>
      </c>
      <c r="AR1" s="496">
        <v>41</v>
      </c>
      <c r="AS1" s="496">
        <v>42</v>
      </c>
      <c r="AT1" s="496">
        <v>43</v>
      </c>
      <c r="AU1" s="496">
        <v>44</v>
      </c>
      <c r="AV1" s="496">
        <v>45</v>
      </c>
      <c r="AW1" s="496">
        <v>46</v>
      </c>
      <c r="AX1" s="496">
        <v>47</v>
      </c>
      <c r="AY1" s="496">
        <v>48</v>
      </c>
      <c r="AZ1" s="496">
        <v>49</v>
      </c>
      <c r="BA1" s="496">
        <v>50</v>
      </c>
      <c r="BB1" s="496">
        <v>51</v>
      </c>
      <c r="BC1" s="496">
        <v>52</v>
      </c>
      <c r="BD1" s="496">
        <v>53</v>
      </c>
      <c r="BE1" s="496">
        <v>54</v>
      </c>
      <c r="BF1" s="497"/>
      <c r="BG1" s="497"/>
      <c r="BH1" s="497"/>
      <c r="BI1" s="497"/>
      <c r="BJ1" s="497"/>
      <c r="BK1" s="497"/>
      <c r="BL1" s="498"/>
      <c r="BM1" s="498"/>
      <c r="BN1" s="499"/>
      <c r="BO1" s="500"/>
      <c r="BP1" s="501"/>
      <c r="BQ1" s="502"/>
      <c r="BR1" s="502"/>
      <c r="BS1" s="502"/>
      <c r="BT1" s="502"/>
      <c r="BU1" s="503"/>
      <c r="BV1" s="504"/>
      <c r="BW1" s="502"/>
      <c r="BX1" s="502"/>
      <c r="BY1" s="502"/>
      <c r="BZ1" s="502"/>
      <c r="CA1" s="502"/>
      <c r="CB1" s="502"/>
      <c r="CC1" s="502"/>
      <c r="CD1" s="502"/>
      <c r="CE1" s="502"/>
      <c r="CF1" s="502"/>
      <c r="CG1" s="502"/>
      <c r="CH1" s="502"/>
      <c r="CI1" s="502"/>
      <c r="CJ1" s="502"/>
      <c r="CK1" s="502"/>
      <c r="CL1" s="502"/>
      <c r="CM1" s="502"/>
      <c r="CN1" s="502"/>
      <c r="CO1" s="502"/>
      <c r="CP1" s="502"/>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row>
    <row r="2" spans="1:118" ht="30.75" customHeight="1" thickBot="1">
      <c r="B2" s="74"/>
      <c r="C2" s="51"/>
      <c r="D2" s="53"/>
      <c r="E2" s="565" t="s">
        <v>16</v>
      </c>
      <c r="F2" s="565"/>
      <c r="G2" s="565"/>
      <c r="H2" s="582"/>
      <c r="I2" s="566" t="str">
        <f>IF(NOT(ISBLANK('СПИСОК КЛАССА'!G1)),'СПИСОК КЛАССА'!G1,"")</f>
        <v>138074</v>
      </c>
      <c r="J2" s="567"/>
      <c r="K2" s="568"/>
      <c r="L2" s="583" t="s">
        <v>17</v>
      </c>
      <c r="M2" s="565"/>
      <c r="N2" s="582"/>
      <c r="O2" s="550" t="str">
        <f>IF(NOT(ISBLANK('СПИСОК КЛАССА'!I1)),'СПИСОК КЛАССА'!I1,"")</f>
        <v>0403</v>
      </c>
      <c r="P2" s="550"/>
      <c r="Q2" s="54"/>
      <c r="R2" s="54"/>
      <c r="S2" s="54"/>
      <c r="T2" s="54"/>
      <c r="U2" s="54"/>
      <c r="V2" s="54"/>
      <c r="W2" s="54"/>
      <c r="X2" s="54"/>
      <c r="Y2" s="54"/>
      <c r="Z2" s="54"/>
      <c r="AB2" s="54"/>
      <c r="AC2" s="54"/>
      <c r="AD2" s="54"/>
      <c r="AE2" s="54"/>
      <c r="AF2" s="54"/>
      <c r="AG2" s="54"/>
      <c r="AH2" s="54"/>
      <c r="AI2" s="54"/>
      <c r="AJ2" s="54"/>
      <c r="AK2" s="54"/>
      <c r="AL2" s="54"/>
      <c r="AM2" s="54"/>
      <c r="AN2" s="54"/>
      <c r="AO2" s="54"/>
      <c r="AP2" s="54"/>
      <c r="AQ2" s="54"/>
      <c r="AR2" s="54"/>
      <c r="AS2" s="54"/>
      <c r="AT2" s="54"/>
      <c r="AU2" s="54"/>
      <c r="AV2" s="51"/>
      <c r="AW2" s="51"/>
      <c r="AX2" s="51"/>
      <c r="AY2" s="147"/>
      <c r="AZ2" s="147"/>
      <c r="BA2" s="147"/>
      <c r="BB2" s="147"/>
      <c r="BC2" s="147"/>
      <c r="BD2" s="147"/>
      <c r="BE2" s="147"/>
      <c r="BF2" s="52"/>
      <c r="BG2" s="52"/>
      <c r="BH2" s="52"/>
      <c r="BI2" s="52"/>
      <c r="BJ2" s="52"/>
      <c r="BK2" s="52"/>
      <c r="BL2" s="215"/>
      <c r="BM2" s="215"/>
      <c r="BN2" s="216"/>
      <c r="BO2" s="217"/>
      <c r="BP2" s="75"/>
      <c r="BQ2" s="157"/>
      <c r="BR2" s="157"/>
      <c r="BS2" s="157"/>
      <c r="BT2" s="157"/>
      <c r="BU2" s="356">
        <v>0</v>
      </c>
      <c r="BV2" s="357"/>
      <c r="BW2" s="157"/>
      <c r="BX2" s="157"/>
      <c r="BY2" s="157"/>
      <c r="BZ2" s="157"/>
      <c r="CA2" s="157"/>
      <c r="CB2" s="157"/>
      <c r="CC2" s="157"/>
      <c r="CD2" s="157"/>
      <c r="CE2" s="157"/>
      <c r="CF2" s="157"/>
      <c r="CG2" s="157"/>
      <c r="CH2" s="157"/>
      <c r="CI2" s="157"/>
      <c r="CJ2" s="157"/>
      <c r="CK2" s="157"/>
      <c r="CL2" s="157"/>
      <c r="CM2" s="157"/>
      <c r="CN2" s="157"/>
      <c r="CO2" s="157"/>
      <c r="CP2" s="157"/>
    </row>
    <row r="3" spans="1:118">
      <c r="B3" s="74"/>
      <c r="C3" s="51"/>
      <c r="D3" s="55"/>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148" t="str">
        <f ca="1">'СПИСОК КЛАССА'!D5</f>
        <v/>
      </c>
      <c r="AW3" s="148"/>
      <c r="AX3" s="148"/>
      <c r="AY3" s="147"/>
      <c r="AZ3" s="147"/>
      <c r="BA3" s="147"/>
      <c r="BB3" s="147"/>
      <c r="BC3" s="147"/>
      <c r="BD3" s="147"/>
      <c r="BE3" s="147"/>
      <c r="BF3" s="52"/>
      <c r="BG3" s="52"/>
      <c r="BH3" s="52"/>
      <c r="BI3" s="52"/>
      <c r="BJ3" s="52"/>
      <c r="BK3" s="52"/>
      <c r="BL3" s="215"/>
      <c r="BM3" s="215"/>
      <c r="BN3" s="216"/>
      <c r="BO3" s="217"/>
      <c r="BP3" s="75"/>
      <c r="BQ3" s="157"/>
      <c r="BR3" s="157"/>
      <c r="BS3" s="157"/>
      <c r="BT3" s="157"/>
      <c r="BU3" s="358"/>
      <c r="BV3" s="355"/>
      <c r="BW3" s="157"/>
      <c r="BX3" s="157"/>
      <c r="BY3" s="157"/>
      <c r="BZ3" s="157"/>
      <c r="CA3" s="157"/>
      <c r="CB3" s="157"/>
      <c r="CC3" s="157"/>
      <c r="CD3" s="157"/>
      <c r="CE3" s="157"/>
      <c r="CF3" s="157"/>
      <c r="CG3" s="157"/>
      <c r="CH3" s="157"/>
      <c r="CI3" s="157"/>
      <c r="CJ3" s="157"/>
      <c r="CK3" s="157"/>
      <c r="CL3" s="157"/>
      <c r="CM3" s="157"/>
      <c r="CN3" s="157"/>
      <c r="CO3" s="157"/>
      <c r="CP3" s="157"/>
    </row>
    <row r="4" spans="1:118" s="10" customFormat="1" ht="23.25" customHeight="1" thickBot="1">
      <c r="B4" s="59"/>
      <c r="C4" s="551" t="s">
        <v>24</v>
      </c>
      <c r="D4" s="551"/>
      <c r="E4" s="551"/>
      <c r="F4" s="551"/>
      <c r="G4" s="552" t="str">
        <f>IF(NOT(ISBLANK('СПИСОК КЛАССА'!E3)),'СПИСОК КЛАССА'!E3,"")</f>
        <v>МБОУ СОШ с углубленным изучением отдельных предметов № 80</v>
      </c>
      <c r="H4" s="552"/>
      <c r="I4" s="552"/>
      <c r="J4" s="552"/>
      <c r="K4" s="552"/>
      <c r="L4" s="552"/>
      <c r="M4" s="552"/>
      <c r="N4" s="552"/>
      <c r="O4" s="552"/>
      <c r="P4" s="552"/>
      <c r="Q4" s="552"/>
      <c r="R4" s="552"/>
      <c r="S4" s="552"/>
      <c r="T4" s="552"/>
      <c r="U4" s="552"/>
      <c r="V4" s="552"/>
      <c r="W4" s="552"/>
      <c r="X4" s="552"/>
      <c r="Y4" s="552"/>
      <c r="Z4" s="105"/>
      <c r="AA4" s="105"/>
      <c r="AB4" s="105"/>
      <c r="AC4" s="105"/>
      <c r="AD4" s="105"/>
      <c r="AE4" s="105"/>
      <c r="AF4" s="105"/>
      <c r="AG4" s="105"/>
      <c r="AH4" s="105"/>
      <c r="AI4" s="105"/>
      <c r="AJ4" s="105"/>
      <c r="AK4" s="105"/>
      <c r="AL4" s="105"/>
      <c r="AM4" s="105"/>
      <c r="AN4" s="105"/>
      <c r="AO4" s="105"/>
      <c r="AP4" s="105"/>
      <c r="AQ4" s="105"/>
      <c r="AR4" s="105"/>
      <c r="AS4" s="105"/>
      <c r="AT4" s="105"/>
      <c r="AU4" s="58"/>
      <c r="AV4" s="148" t="str">
        <f>'СПИСОК КЛАССА'!D6</f>
        <v>В списке класса не должно быть красных(пустых полей). Заполните их!!!</v>
      </c>
      <c r="AW4" s="148"/>
      <c r="AX4" s="148"/>
      <c r="AY4" s="150"/>
      <c r="AZ4" s="150"/>
      <c r="BA4" s="150"/>
      <c r="BB4" s="150"/>
      <c r="BC4" s="150"/>
      <c r="BD4" s="150"/>
      <c r="BE4" s="150"/>
      <c r="BF4" s="60"/>
      <c r="BG4" s="60"/>
      <c r="BH4" s="60"/>
      <c r="BI4" s="60"/>
      <c r="BJ4" s="60"/>
      <c r="BK4" s="60"/>
      <c r="BL4" s="218"/>
      <c r="BM4" s="218"/>
      <c r="BN4" s="219"/>
      <c r="BO4" s="219"/>
      <c r="BP4" s="76"/>
      <c r="BQ4" s="76"/>
      <c r="BR4" s="76"/>
      <c r="BS4" s="76"/>
      <c r="BT4" s="76"/>
      <c r="BU4" s="359"/>
      <c r="BV4" s="359"/>
      <c r="BW4" s="76"/>
      <c r="BX4" s="76"/>
      <c r="BY4" s="76"/>
      <c r="BZ4" s="76"/>
      <c r="CA4" s="76"/>
      <c r="CB4" s="76"/>
      <c r="CC4" s="76"/>
      <c r="CD4" s="76"/>
      <c r="CE4" s="76"/>
      <c r="CF4" s="76"/>
      <c r="CG4" s="76"/>
      <c r="CH4" s="76"/>
      <c r="CI4" s="76"/>
      <c r="CJ4" s="76"/>
      <c r="CK4" s="76"/>
      <c r="CL4" s="76"/>
      <c r="CM4" s="76"/>
      <c r="CN4" s="76"/>
      <c r="CO4" s="76"/>
      <c r="CP4" s="76"/>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row>
    <row r="5" spans="1:118" ht="13.5" thickBot="1">
      <c r="B5" s="74"/>
      <c r="C5" s="51"/>
      <c r="D5" s="61"/>
      <c r="E5" s="57"/>
      <c r="F5" s="57"/>
      <c r="G5" s="5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152"/>
      <c r="AZ5" s="152"/>
      <c r="BA5" s="152"/>
      <c r="BB5" s="152"/>
      <c r="BC5" s="152"/>
      <c r="BD5" s="152"/>
      <c r="BE5" s="152"/>
      <c r="BF5" s="52"/>
      <c r="BG5" s="52"/>
      <c r="BH5" s="52"/>
      <c r="BI5" s="52"/>
      <c r="BJ5" s="52"/>
      <c r="BK5" s="52"/>
      <c r="BL5" s="215"/>
      <c r="BM5" s="215"/>
      <c r="BN5" s="216"/>
      <c r="BO5" s="217"/>
      <c r="BP5" s="75"/>
      <c r="BQ5" s="157"/>
      <c r="BR5" s="157"/>
      <c r="BS5" s="157"/>
      <c r="BT5" s="157"/>
      <c r="BU5" s="355"/>
      <c r="BV5" s="355"/>
      <c r="BW5" s="157"/>
      <c r="BX5" s="157"/>
      <c r="BY5" s="157"/>
      <c r="BZ5" s="157"/>
      <c r="CA5" s="157"/>
      <c r="CB5" s="157"/>
      <c r="CC5" s="157"/>
      <c r="CD5" s="157"/>
      <c r="CE5" s="157"/>
      <c r="CF5" s="157"/>
      <c r="CG5" s="157"/>
      <c r="CH5" s="157"/>
      <c r="CI5" s="157"/>
      <c r="CJ5" s="157"/>
      <c r="CK5" s="157"/>
      <c r="CL5" s="157"/>
      <c r="CM5" s="157"/>
      <c r="CN5" s="157"/>
      <c r="CO5" s="157"/>
      <c r="CP5" s="157"/>
    </row>
    <row r="6" spans="1:118" ht="31.5" customHeight="1" thickBot="1">
      <c r="B6" s="74"/>
      <c r="C6" s="51"/>
      <c r="D6" s="62" t="s">
        <v>25</v>
      </c>
      <c r="E6" s="62"/>
      <c r="F6" s="63">
        <f ca="1">$A$24</f>
        <v>26</v>
      </c>
      <c r="G6" s="51"/>
      <c r="I6" s="51"/>
      <c r="J6" s="62" t="s">
        <v>18</v>
      </c>
      <c r="K6" s="569"/>
      <c r="L6" s="569"/>
      <c r="M6" s="569"/>
      <c r="N6" s="569"/>
      <c r="O6" s="584" t="s">
        <v>19</v>
      </c>
      <c r="P6" s="584"/>
      <c r="Q6" s="584"/>
      <c r="R6" s="584"/>
      <c r="S6" s="584"/>
      <c r="T6" s="584"/>
      <c r="U6" s="56"/>
      <c r="V6" s="56"/>
      <c r="W6" s="56"/>
      <c r="AA6" s="54"/>
      <c r="AU6" s="66" t="s">
        <v>1138</v>
      </c>
      <c r="AV6" s="277" t="str">
        <f ca="1">IF(AU6="Да",IF('СПИСОК КЛАССА'!A5 = 0, 1, "Вы не сможете посмотреть результаты, пока все формы не будут заполненны верно" ),"")</f>
        <v>Вы не сможете посмотреть результаты, пока все формы не будут заполненны верно</v>
      </c>
      <c r="AW6" s="277"/>
      <c r="AX6" s="277"/>
      <c r="AY6" s="275"/>
      <c r="AZ6" s="275"/>
      <c r="BA6" s="275"/>
      <c r="BB6" s="275"/>
      <c r="BC6" s="275"/>
      <c r="BD6" s="275"/>
      <c r="BE6" s="275"/>
      <c r="BF6" s="52"/>
      <c r="BG6" s="52"/>
      <c r="BH6" s="52"/>
      <c r="BI6" s="52"/>
      <c r="BJ6" s="52"/>
      <c r="BK6" s="52"/>
      <c r="BL6" s="215"/>
      <c r="BM6" s="215"/>
      <c r="BN6" s="216"/>
      <c r="BO6" s="217"/>
      <c r="BP6" s="75"/>
      <c r="BQ6" s="157"/>
      <c r="BR6" s="157"/>
      <c r="BS6" s="157"/>
      <c r="BT6" s="157"/>
      <c r="BU6" s="355"/>
      <c r="BV6" s="355"/>
      <c r="BW6" s="157"/>
      <c r="BX6" s="157"/>
      <c r="BY6" s="157"/>
      <c r="BZ6" s="157"/>
      <c r="CA6" s="157"/>
      <c r="CB6" s="157"/>
      <c r="CC6" s="157"/>
      <c r="CD6" s="157"/>
      <c r="CE6" s="157"/>
      <c r="CF6" s="157"/>
      <c r="CG6" s="157"/>
      <c r="CH6" s="157"/>
      <c r="CI6" s="157"/>
      <c r="CJ6" s="157"/>
      <c r="CK6" s="157"/>
      <c r="CL6" s="157"/>
      <c r="CM6" s="157"/>
      <c r="CN6" s="157"/>
      <c r="CO6" s="157"/>
      <c r="CP6" s="157"/>
    </row>
    <row r="7" spans="1:118">
      <c r="B7" s="74"/>
      <c r="C7" s="51"/>
      <c r="D7" s="67"/>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V7" s="56"/>
      <c r="AW7" s="56"/>
      <c r="AX7" s="56"/>
      <c r="AY7" s="152"/>
      <c r="AZ7" s="152"/>
      <c r="BA7" s="152"/>
      <c r="BB7" s="152"/>
      <c r="BC7" s="152"/>
      <c r="BD7" s="152"/>
      <c r="BE7" s="152"/>
      <c r="BF7" s="52"/>
      <c r="BG7" s="52"/>
      <c r="BH7" s="52"/>
      <c r="BI7" s="52"/>
      <c r="BJ7" s="52"/>
      <c r="BK7" s="52"/>
      <c r="BL7" s="215"/>
      <c r="BM7" s="215"/>
      <c r="BN7" s="216"/>
      <c r="BO7" s="217"/>
      <c r="BP7" s="75"/>
      <c r="BQ7" s="157"/>
      <c r="BR7" s="157"/>
      <c r="BS7" s="157"/>
      <c r="BT7" s="157"/>
      <c r="BU7" s="355">
        <f>'Общий свод'!A2</f>
        <v>1</v>
      </c>
      <c r="BV7" s="355"/>
      <c r="BW7" s="157"/>
      <c r="BX7" s="157"/>
      <c r="BY7" s="157"/>
      <c r="BZ7" s="157"/>
      <c r="CA7" s="157"/>
      <c r="CB7" s="157"/>
      <c r="CC7" s="157"/>
      <c r="CD7" s="157"/>
      <c r="CE7" s="157"/>
      <c r="CF7" s="157"/>
      <c r="CG7" s="157"/>
      <c r="CH7" s="157"/>
      <c r="CI7" s="157"/>
      <c r="CJ7" s="157"/>
      <c r="CK7" s="157"/>
      <c r="CL7" s="157"/>
      <c r="CM7" s="157"/>
      <c r="CN7" s="157"/>
      <c r="CO7" s="157"/>
      <c r="CP7" s="157"/>
    </row>
    <row r="8" spans="1:118" ht="16.5" thickBot="1">
      <c r="B8" s="77"/>
      <c r="C8" s="541" t="str">
        <f>Ввод_данных!C8</f>
        <v>РЕЗУЛЬТАТЫ ВЫПОЛНЕНИЯ ИТОГОВОЙ КОМПЛЕКСНОЙ РАБОТЫ(результаты учащихя)</v>
      </c>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107"/>
      <c r="AH8" s="107"/>
      <c r="AI8" s="107"/>
      <c r="AJ8" s="107"/>
      <c r="AK8" s="107"/>
      <c r="AL8" s="107"/>
      <c r="AM8" s="107"/>
      <c r="AN8" s="107"/>
      <c r="AO8" s="106"/>
      <c r="AP8" s="106"/>
      <c r="AQ8" s="106"/>
      <c r="AR8" s="106"/>
      <c r="AS8" s="106"/>
      <c r="AT8" s="106"/>
      <c r="AU8" s="106"/>
      <c r="AV8" s="106"/>
      <c r="AW8" s="106"/>
      <c r="AX8" s="106"/>
      <c r="AY8" s="152"/>
      <c r="AZ8" s="152"/>
      <c r="BA8" s="152"/>
      <c r="BB8" s="152"/>
      <c r="BC8" s="152"/>
      <c r="BD8" s="152"/>
      <c r="BE8" s="152"/>
      <c r="BF8" s="52"/>
      <c r="BG8" s="52"/>
      <c r="BH8" s="52"/>
      <c r="BI8" s="52"/>
      <c r="BJ8" s="52"/>
      <c r="BK8" s="52"/>
      <c r="BL8" s="215"/>
      <c r="BM8" s="215"/>
      <c r="BN8" s="216"/>
      <c r="BO8" s="217"/>
      <c r="BP8" s="75"/>
      <c r="BQ8" s="157"/>
      <c r="BR8" s="157"/>
      <c r="BS8" s="157"/>
      <c r="BT8" s="157"/>
      <c r="BU8" s="355"/>
      <c r="BV8" s="355"/>
      <c r="BW8" s="157"/>
      <c r="BX8" s="157"/>
      <c r="BY8" s="157"/>
      <c r="BZ8" s="157"/>
      <c r="CA8" s="157"/>
      <c r="CB8" s="157"/>
      <c r="CC8" s="157"/>
      <c r="CD8" s="157"/>
      <c r="CE8" s="157"/>
      <c r="CF8" s="157"/>
      <c r="CG8" s="157"/>
      <c r="CH8" s="157"/>
      <c r="CI8" s="157"/>
      <c r="CJ8" s="157"/>
      <c r="CK8" s="157"/>
      <c r="CL8" s="157"/>
      <c r="CM8" s="157"/>
      <c r="CN8" s="157"/>
      <c r="CO8" s="157"/>
      <c r="CP8" s="157"/>
    </row>
    <row r="9" spans="1:118" ht="34.5" customHeight="1">
      <c r="A9" s="68"/>
      <c r="B9" s="585" t="s">
        <v>10</v>
      </c>
      <c r="C9" s="556" t="s">
        <v>20</v>
      </c>
      <c r="D9" s="559" t="s">
        <v>12</v>
      </c>
      <c r="E9" s="562" t="s">
        <v>26</v>
      </c>
      <c r="F9" s="544" t="s">
        <v>27</v>
      </c>
      <c r="G9" s="545"/>
      <c r="H9" s="545"/>
      <c r="I9" s="545"/>
      <c r="J9" s="545"/>
      <c r="K9" s="545"/>
      <c r="L9" s="545"/>
      <c r="M9" s="545"/>
      <c r="N9" s="545"/>
      <c r="O9" s="545"/>
      <c r="P9" s="545"/>
      <c r="Q9" s="545"/>
      <c r="R9" s="545"/>
      <c r="S9" s="545"/>
      <c r="T9" s="588"/>
      <c r="U9" s="428"/>
      <c r="V9" s="428"/>
      <c r="W9" s="428"/>
      <c r="X9" s="428"/>
      <c r="Y9" s="428"/>
      <c r="Z9" s="428"/>
      <c r="AA9" s="428"/>
      <c r="AB9" s="428"/>
      <c r="AC9" s="428"/>
      <c r="AD9" s="428"/>
      <c r="AE9" s="428"/>
      <c r="AF9" s="428"/>
      <c r="AG9" s="428"/>
      <c r="AH9" s="428"/>
      <c r="AI9" s="428"/>
      <c r="AJ9" s="428"/>
      <c r="AK9" s="428"/>
      <c r="AL9" s="428"/>
      <c r="AM9" s="428"/>
      <c r="AN9" s="428"/>
      <c r="AO9" s="428"/>
      <c r="AP9" s="431"/>
      <c r="AQ9" s="326"/>
      <c r="AR9" s="326"/>
      <c r="AS9" s="326"/>
      <c r="AT9" s="327"/>
      <c r="AU9" s="576" t="s">
        <v>1087</v>
      </c>
      <c r="AV9" s="579" t="s">
        <v>21</v>
      </c>
      <c r="AW9" s="579" t="s">
        <v>1088</v>
      </c>
      <c r="AX9" s="579" t="s">
        <v>1089</v>
      </c>
      <c r="AY9" s="570" t="s">
        <v>1090</v>
      </c>
      <c r="AZ9" s="570" t="s">
        <v>1012</v>
      </c>
      <c r="BA9" s="570" t="s">
        <v>1091</v>
      </c>
      <c r="BB9" s="570" t="s">
        <v>1012</v>
      </c>
      <c r="BC9" s="570" t="s">
        <v>1092</v>
      </c>
      <c r="BD9" s="570" t="s">
        <v>1012</v>
      </c>
      <c r="BE9" s="573" t="s">
        <v>28</v>
      </c>
      <c r="BF9" s="52"/>
      <c r="BG9" s="52"/>
      <c r="BH9" s="52"/>
      <c r="BI9" s="52"/>
      <c r="BJ9" s="52"/>
      <c r="BK9" s="52"/>
      <c r="BL9" s="215"/>
      <c r="BM9" s="215"/>
      <c r="BN9" s="216"/>
      <c r="BO9" s="217"/>
      <c r="BP9" s="75"/>
      <c r="BQ9" s="157"/>
      <c r="BR9" s="157"/>
      <c r="BS9" s="157"/>
      <c r="BT9" s="157"/>
      <c r="BU9" s="355"/>
      <c r="BV9" s="355"/>
    </row>
    <row r="10" spans="1:118" ht="28.5" customHeight="1" thickBot="1">
      <c r="A10" s="69"/>
      <c r="B10" s="586"/>
      <c r="C10" s="557"/>
      <c r="D10" s="560"/>
      <c r="E10" s="563"/>
      <c r="F10" s="547"/>
      <c r="G10" s="548"/>
      <c r="H10" s="548"/>
      <c r="I10" s="548"/>
      <c r="J10" s="548"/>
      <c r="K10" s="548"/>
      <c r="L10" s="548"/>
      <c r="M10" s="548"/>
      <c r="N10" s="548"/>
      <c r="O10" s="548"/>
      <c r="P10" s="548"/>
      <c r="Q10" s="548"/>
      <c r="R10" s="548"/>
      <c r="S10" s="548"/>
      <c r="T10" s="589"/>
      <c r="U10" s="2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204"/>
      <c r="AR10" s="104"/>
      <c r="AS10" s="104"/>
      <c r="AT10" s="261"/>
      <c r="AU10" s="577"/>
      <c r="AV10" s="580"/>
      <c r="AW10" s="580"/>
      <c r="AX10" s="580"/>
      <c r="AY10" s="571"/>
      <c r="AZ10" s="571"/>
      <c r="BA10" s="571"/>
      <c r="BB10" s="571"/>
      <c r="BC10" s="571"/>
      <c r="BD10" s="571"/>
      <c r="BE10" s="574"/>
      <c r="BF10" s="52"/>
      <c r="BG10" s="52"/>
      <c r="BH10" s="52"/>
      <c r="BI10" s="52"/>
      <c r="BJ10" s="52"/>
      <c r="BK10" s="52"/>
      <c r="BL10" s="215"/>
      <c r="BM10" s="215"/>
      <c r="BN10" s="216"/>
      <c r="BO10" s="217"/>
      <c r="BP10" s="75"/>
      <c r="BQ10" s="157"/>
      <c r="BR10" s="157"/>
      <c r="BS10" s="157"/>
      <c r="BT10" s="157"/>
      <c r="BU10" s="355"/>
      <c r="BV10" s="355"/>
    </row>
    <row r="11" spans="1:118" ht="85.5" customHeight="1" thickBot="1">
      <c r="A11" s="69"/>
      <c r="B11" s="587"/>
      <c r="C11" s="558"/>
      <c r="D11" s="561"/>
      <c r="E11" s="564"/>
      <c r="F11" s="213">
        <v>1</v>
      </c>
      <c r="G11" s="214">
        <v>2</v>
      </c>
      <c r="H11" s="263">
        <v>3</v>
      </c>
      <c r="I11" s="214">
        <v>4</v>
      </c>
      <c r="J11" s="263">
        <v>5</v>
      </c>
      <c r="K11" s="214">
        <v>6</v>
      </c>
      <c r="L11" s="263">
        <v>7</v>
      </c>
      <c r="M11" s="422">
        <v>8</v>
      </c>
      <c r="N11" s="214">
        <v>9</v>
      </c>
      <c r="O11" s="214">
        <v>10</v>
      </c>
      <c r="P11" s="263">
        <v>11</v>
      </c>
      <c r="Q11" s="214">
        <v>12</v>
      </c>
      <c r="R11" s="263">
        <v>13</v>
      </c>
      <c r="S11" s="214">
        <v>14</v>
      </c>
      <c r="T11" s="434">
        <v>15</v>
      </c>
      <c r="U11" s="433"/>
      <c r="V11" s="211"/>
      <c r="W11" s="211"/>
      <c r="X11" s="211"/>
      <c r="Y11" s="211"/>
      <c r="Z11" s="211"/>
      <c r="AA11" s="211"/>
      <c r="AB11" s="211"/>
      <c r="AC11" s="211"/>
      <c r="AD11" s="211"/>
      <c r="AE11" s="211"/>
      <c r="AF11" s="211"/>
      <c r="AG11" s="211"/>
      <c r="AH11" s="211"/>
      <c r="AI11" s="211"/>
      <c r="AJ11" s="211"/>
      <c r="AK11" s="211"/>
      <c r="AL11" s="211"/>
      <c r="AM11" s="211"/>
      <c r="AN11" s="211"/>
      <c r="AO11" s="211"/>
      <c r="AP11" s="211"/>
      <c r="AQ11" s="430"/>
      <c r="AR11" s="125"/>
      <c r="AS11" s="328"/>
      <c r="AT11" s="346"/>
      <c r="AU11" s="578"/>
      <c r="AV11" s="581"/>
      <c r="AW11" s="581"/>
      <c r="AX11" s="581"/>
      <c r="AY11" s="572"/>
      <c r="AZ11" s="572"/>
      <c r="BA11" s="572"/>
      <c r="BB11" s="572"/>
      <c r="BC11" s="572"/>
      <c r="BD11" s="572"/>
      <c r="BE11" s="575"/>
      <c r="BF11" s="52"/>
      <c r="BG11" s="52"/>
      <c r="BH11" s="52"/>
      <c r="BI11" s="52"/>
      <c r="BJ11" s="52"/>
      <c r="BK11" s="52"/>
      <c r="BL11" s="222" t="s">
        <v>482</v>
      </c>
      <c r="BM11" s="222" t="s">
        <v>483</v>
      </c>
      <c r="BN11" s="222" t="s">
        <v>484</v>
      </c>
      <c r="BO11" s="222" t="s">
        <v>103</v>
      </c>
      <c r="BP11" s="222" t="s">
        <v>104</v>
      </c>
      <c r="BQ11" s="222" t="s">
        <v>105</v>
      </c>
      <c r="BR11" s="222" t="s">
        <v>108</v>
      </c>
      <c r="BS11" s="222"/>
      <c r="BT11" s="222"/>
      <c r="BU11" s="355"/>
      <c r="BV11" s="355"/>
    </row>
    <row r="12" spans="1:118" ht="26.25" hidden="1" customHeight="1" thickBot="1">
      <c r="A12" s="69"/>
      <c r="B12" s="83"/>
      <c r="C12" s="123"/>
      <c r="D12" s="124" t="s">
        <v>30</v>
      </c>
      <c r="E12" s="329">
        <f ca="1">SUM(F12:AT12)</f>
        <v>0</v>
      </c>
      <c r="F12" s="394">
        <f ca="1">IFERROR(IF(SUM(F15:F24)=$F$6,0,1), 0)</f>
        <v>0</v>
      </c>
      <c r="G12" s="325">
        <f t="shared" ref="G12:T12" ca="1" si="0">IFERROR(IF(SUM(G15:G24)=$F$6,0,1), 0)</f>
        <v>0</v>
      </c>
      <c r="H12" s="325">
        <f t="shared" ca="1" si="0"/>
        <v>0</v>
      </c>
      <c r="I12" s="325">
        <f t="shared" ca="1" si="0"/>
        <v>0</v>
      </c>
      <c r="J12" s="80">
        <f t="shared" ca="1" si="0"/>
        <v>0</v>
      </c>
      <c r="K12" s="325">
        <f t="shared" ca="1" si="0"/>
        <v>0</v>
      </c>
      <c r="L12" s="480">
        <f t="shared" ca="1" si="0"/>
        <v>0</v>
      </c>
      <c r="M12" s="481">
        <f ca="1">IFERROR(IF(SUM(M15:M24)=$F$6,0,1), 0)</f>
        <v>0</v>
      </c>
      <c r="N12" s="479">
        <f t="shared" ca="1" si="0"/>
        <v>0</v>
      </c>
      <c r="O12" s="479">
        <f t="shared" ca="1" si="0"/>
        <v>0</v>
      </c>
      <c r="P12" s="482">
        <f t="shared" ca="1" si="0"/>
        <v>0</v>
      </c>
      <c r="Q12" s="479">
        <f t="shared" ca="1" si="0"/>
        <v>0</v>
      </c>
      <c r="R12" s="479">
        <f t="shared" ca="1" si="0"/>
        <v>0</v>
      </c>
      <c r="S12" s="80">
        <f t="shared" ca="1" si="0"/>
        <v>0</v>
      </c>
      <c r="T12" s="116">
        <f t="shared" ca="1" si="0"/>
        <v>0</v>
      </c>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111"/>
      <c r="AR12" s="80"/>
      <c r="AS12" s="80"/>
      <c r="AT12" s="121"/>
      <c r="AU12" s="81">
        <v>19</v>
      </c>
      <c r="AV12" s="82"/>
      <c r="AW12" s="82">
        <v>15</v>
      </c>
      <c r="AX12" s="82"/>
      <c r="AY12" s="83"/>
      <c r="AZ12" s="83">
        <v>8</v>
      </c>
      <c r="BA12" s="83"/>
      <c r="BB12" s="83">
        <v>8</v>
      </c>
      <c r="BC12" s="83"/>
      <c r="BD12" s="83">
        <v>3</v>
      </c>
      <c r="BE12" s="84"/>
      <c r="BF12" s="52"/>
      <c r="BG12" s="52"/>
      <c r="BH12" s="52"/>
      <c r="BI12" s="52"/>
      <c r="BJ12" s="52"/>
      <c r="BK12" s="52"/>
      <c r="BL12" s="215"/>
      <c r="BM12" s="215"/>
      <c r="BN12" s="216"/>
      <c r="BO12" s="217"/>
      <c r="BP12" s="75"/>
      <c r="BQ12" s="157"/>
      <c r="BR12" s="157"/>
      <c r="BS12" s="157"/>
      <c r="BT12" s="157"/>
      <c r="BU12" s="355"/>
      <c r="BV12" s="355"/>
    </row>
    <row r="13" spans="1:118" ht="20.25" hidden="1" customHeight="1">
      <c r="A13" s="69"/>
      <c r="B13" s="71"/>
      <c r="C13" s="78"/>
      <c r="D13" s="112"/>
      <c r="E13" s="316"/>
      <c r="F13" s="79">
        <v>1</v>
      </c>
      <c r="G13" s="80">
        <v>1</v>
      </c>
      <c r="H13" s="80">
        <v>1</v>
      </c>
      <c r="I13" s="80">
        <v>1</v>
      </c>
      <c r="J13" s="80">
        <v>2</v>
      </c>
      <c r="K13" s="80">
        <v>1</v>
      </c>
      <c r="L13" s="80">
        <v>3</v>
      </c>
      <c r="M13" s="116">
        <v>1</v>
      </c>
      <c r="N13" s="85">
        <v>2</v>
      </c>
      <c r="O13" s="85">
        <v>3</v>
      </c>
      <c r="P13" s="111">
        <v>2</v>
      </c>
      <c r="Q13" s="80">
        <v>2</v>
      </c>
      <c r="R13" s="80">
        <v>2</v>
      </c>
      <c r="S13" s="85">
        <v>1</v>
      </c>
      <c r="T13" s="117">
        <v>1</v>
      </c>
      <c r="U13" s="85"/>
      <c r="V13" s="85"/>
      <c r="W13" s="85"/>
      <c r="X13" s="85"/>
      <c r="Y13" s="85"/>
      <c r="Z13" s="85"/>
      <c r="AA13" s="85"/>
      <c r="AB13" s="85"/>
      <c r="AC13" s="85"/>
      <c r="AD13" s="85"/>
      <c r="AE13" s="85"/>
      <c r="AF13" s="85"/>
      <c r="AG13" s="85"/>
      <c r="AH13" s="85"/>
      <c r="AI13" s="85"/>
      <c r="AJ13" s="85"/>
      <c r="AK13" s="85"/>
      <c r="AL13" s="85"/>
      <c r="AM13" s="85"/>
      <c r="AN13" s="85"/>
      <c r="AO13" s="85"/>
      <c r="AP13" s="85"/>
      <c r="AQ13" s="111"/>
      <c r="AR13" s="80"/>
      <c r="AS13" s="80"/>
      <c r="AT13" s="116"/>
      <c r="AU13" s="81"/>
      <c r="AV13" s="82"/>
      <c r="AW13" s="82"/>
      <c r="AX13" s="82"/>
      <c r="AY13" s="71"/>
      <c r="AZ13" s="71"/>
      <c r="BA13" s="71"/>
      <c r="BB13" s="71"/>
      <c r="BC13" s="71"/>
      <c r="BD13" s="71"/>
      <c r="BE13" s="87"/>
      <c r="BF13" s="52"/>
      <c r="BG13" s="52"/>
      <c r="BH13" s="52"/>
      <c r="BI13" s="52"/>
      <c r="BJ13" s="52"/>
      <c r="BK13" s="52"/>
      <c r="BL13" s="215"/>
      <c r="BM13" s="215"/>
      <c r="BN13" s="216"/>
      <c r="BO13" s="217"/>
      <c r="BP13" s="75"/>
      <c r="BQ13" s="157"/>
      <c r="BR13" s="157"/>
      <c r="BS13" s="157"/>
      <c r="BT13" s="157"/>
      <c r="BU13" s="355"/>
      <c r="BV13" s="355"/>
    </row>
    <row r="14" spans="1:118" ht="20.25" hidden="1" customHeight="1">
      <c r="A14" s="69"/>
      <c r="B14" s="71"/>
      <c r="C14" s="78"/>
      <c r="D14" s="112"/>
      <c r="E14" s="122"/>
      <c r="F14" s="79"/>
      <c r="G14" s="80"/>
      <c r="H14" s="80"/>
      <c r="I14" s="80"/>
      <c r="J14" s="80"/>
      <c r="K14" s="80"/>
      <c r="L14" s="80"/>
      <c r="M14" s="116"/>
      <c r="N14" s="85"/>
      <c r="O14" s="85"/>
      <c r="P14" s="111"/>
      <c r="Q14" s="80"/>
      <c r="R14" s="80"/>
      <c r="S14" s="85"/>
      <c r="T14" s="117"/>
      <c r="U14" s="85"/>
      <c r="V14" s="85"/>
      <c r="W14" s="85"/>
      <c r="X14" s="85"/>
      <c r="Y14" s="85"/>
      <c r="Z14" s="85"/>
      <c r="AA14" s="85"/>
      <c r="AB14" s="85"/>
      <c r="AC14" s="85"/>
      <c r="AD14" s="85"/>
      <c r="AE14" s="85"/>
      <c r="AF14" s="85"/>
      <c r="AG14" s="85"/>
      <c r="AH14" s="85"/>
      <c r="AI14" s="85"/>
      <c r="AJ14" s="85"/>
      <c r="AK14" s="85"/>
      <c r="AL14" s="85"/>
      <c r="AM14" s="85"/>
      <c r="AN14" s="85"/>
      <c r="AO14" s="85"/>
      <c r="AP14" s="85"/>
      <c r="AQ14" s="111"/>
      <c r="AR14" s="80"/>
      <c r="AS14" s="80"/>
      <c r="AT14" s="116"/>
      <c r="AU14" s="81"/>
      <c r="AV14" s="82"/>
      <c r="AW14" s="82"/>
      <c r="AX14" s="82"/>
      <c r="AY14" s="71"/>
      <c r="AZ14" s="71"/>
      <c r="BA14" s="71"/>
      <c r="BB14" s="71"/>
      <c r="BC14" s="71"/>
      <c r="BD14" s="71"/>
      <c r="BE14" s="87"/>
      <c r="BF14" s="52"/>
      <c r="BG14" s="52"/>
      <c r="BH14" s="52"/>
      <c r="BI14" s="52"/>
      <c r="BJ14" s="52"/>
      <c r="BK14" s="52"/>
      <c r="BL14" s="215"/>
      <c r="BM14" s="215"/>
      <c r="BN14" s="216"/>
      <c r="BO14" s="217"/>
      <c r="BP14" s="75"/>
      <c r="BQ14" s="157"/>
      <c r="BR14" s="157"/>
      <c r="BS14" s="157"/>
      <c r="BT14" s="157"/>
      <c r="BU14" s="355"/>
      <c r="BV14" s="355"/>
    </row>
    <row r="15" spans="1:118" ht="20.25" hidden="1" customHeight="1">
      <c r="A15" s="69"/>
      <c r="B15" s="71"/>
      <c r="C15" s="78"/>
      <c r="D15" s="112"/>
      <c r="E15" s="122"/>
      <c r="F15" s="79"/>
      <c r="G15" s="80"/>
      <c r="H15" s="80"/>
      <c r="I15" s="80"/>
      <c r="J15" s="80"/>
      <c r="K15" s="80"/>
      <c r="L15" s="80"/>
      <c r="M15" s="116"/>
      <c r="N15" s="85"/>
      <c r="O15" s="85"/>
      <c r="P15" s="111"/>
      <c r="Q15" s="80"/>
      <c r="R15" s="80"/>
      <c r="S15" s="85"/>
      <c r="T15" s="117"/>
      <c r="U15" s="85"/>
      <c r="V15" s="85"/>
      <c r="W15" s="85"/>
      <c r="X15" s="85"/>
      <c r="Y15" s="85"/>
      <c r="Z15" s="85"/>
      <c r="AA15" s="85"/>
      <c r="AB15" s="85"/>
      <c r="AC15" s="85"/>
      <c r="AD15" s="85"/>
      <c r="AE15" s="85"/>
      <c r="AF15" s="85"/>
      <c r="AG15" s="85"/>
      <c r="AH15" s="85"/>
      <c r="AI15" s="85"/>
      <c r="AJ15" s="85"/>
      <c r="AK15" s="85"/>
      <c r="AL15" s="85"/>
      <c r="AM15" s="85"/>
      <c r="AN15" s="85"/>
      <c r="AO15" s="85"/>
      <c r="AP15" s="85"/>
      <c r="AQ15" s="111"/>
      <c r="AR15" s="80"/>
      <c r="AS15" s="80"/>
      <c r="AT15" s="116"/>
      <c r="AU15" s="81"/>
      <c r="AV15" s="82"/>
      <c r="AW15" s="82"/>
      <c r="AX15" s="82"/>
      <c r="AY15" s="71"/>
      <c r="AZ15" s="71"/>
      <c r="BA15" s="71"/>
      <c r="BB15" s="71"/>
      <c r="BC15" s="71"/>
      <c r="BD15" s="71"/>
      <c r="BE15" s="87"/>
      <c r="BF15" s="52"/>
      <c r="BG15" s="52"/>
      <c r="BH15" s="52"/>
      <c r="BI15" s="52"/>
      <c r="BJ15" s="52"/>
      <c r="BK15" s="52"/>
      <c r="BL15" s="215"/>
      <c r="BM15" s="215"/>
      <c r="BN15" s="216"/>
      <c r="BO15" s="217"/>
      <c r="BP15" s="75"/>
      <c r="BQ15" s="157"/>
      <c r="BR15" s="157"/>
      <c r="BS15" s="157"/>
      <c r="BT15" s="157"/>
      <c r="BU15" s="355"/>
      <c r="BV15" s="355"/>
    </row>
    <row r="16" spans="1:118" ht="20.25" hidden="1" customHeight="1">
      <c r="A16" s="69"/>
      <c r="B16" s="71"/>
      <c r="C16" s="78"/>
      <c r="D16" s="112"/>
      <c r="E16" s="122"/>
      <c r="F16" s="79"/>
      <c r="G16" s="80"/>
      <c r="H16" s="80"/>
      <c r="I16" s="80"/>
      <c r="J16" s="80"/>
      <c r="K16" s="80"/>
      <c r="L16" s="80"/>
      <c r="M16" s="116"/>
      <c r="N16" s="85"/>
      <c r="O16" s="85"/>
      <c r="P16" s="111"/>
      <c r="Q16" s="80"/>
      <c r="R16" s="80"/>
      <c r="S16" s="85"/>
      <c r="T16" s="117"/>
      <c r="U16" s="85"/>
      <c r="V16" s="85"/>
      <c r="W16" s="85"/>
      <c r="X16" s="85"/>
      <c r="Y16" s="85"/>
      <c r="Z16" s="85"/>
      <c r="AA16" s="85"/>
      <c r="AB16" s="85"/>
      <c r="AC16" s="85"/>
      <c r="AD16" s="85"/>
      <c r="AE16" s="85"/>
      <c r="AF16" s="85"/>
      <c r="AG16" s="85"/>
      <c r="AH16" s="85"/>
      <c r="AI16" s="85"/>
      <c r="AJ16" s="85"/>
      <c r="AK16" s="85"/>
      <c r="AL16" s="85"/>
      <c r="AM16" s="85"/>
      <c r="AN16" s="85"/>
      <c r="AO16" s="85"/>
      <c r="AP16" s="85"/>
      <c r="AQ16" s="111"/>
      <c r="AR16" s="80"/>
      <c r="AS16" s="80"/>
      <c r="AT16" s="116"/>
      <c r="AU16" s="81"/>
      <c r="AV16" s="82"/>
      <c r="AW16" s="82"/>
      <c r="AX16" s="82"/>
      <c r="AY16" s="71"/>
      <c r="AZ16" s="71"/>
      <c r="BA16" s="71"/>
      <c r="BB16" s="71"/>
      <c r="BC16" s="71"/>
      <c r="BD16" s="71"/>
      <c r="BE16" s="87"/>
      <c r="BF16" s="52"/>
      <c r="BG16" s="52"/>
      <c r="BH16" s="52"/>
      <c r="BI16" s="52"/>
      <c r="BJ16" s="52"/>
      <c r="BK16" s="52"/>
      <c r="BL16" s="215"/>
      <c r="BM16" s="215"/>
      <c r="BN16" s="216"/>
      <c r="BO16" s="217"/>
      <c r="BP16" s="75"/>
      <c r="BQ16" s="157"/>
      <c r="BR16" s="157"/>
      <c r="BS16" s="157"/>
      <c r="BT16" s="157"/>
      <c r="BU16" s="355"/>
      <c r="BV16" s="355"/>
    </row>
    <row r="17" spans="1:118" ht="20.25" hidden="1" customHeight="1">
      <c r="A17" s="69"/>
      <c r="B17" s="71"/>
      <c r="C17" s="78"/>
      <c r="D17" s="112"/>
      <c r="E17" s="122"/>
      <c r="F17" s="79"/>
      <c r="G17" s="80"/>
      <c r="H17" s="80"/>
      <c r="I17" s="80"/>
      <c r="J17" s="80"/>
      <c r="K17" s="80"/>
      <c r="L17" s="80"/>
      <c r="M17" s="116"/>
      <c r="N17" s="85"/>
      <c r="O17" s="85"/>
      <c r="P17" s="111"/>
      <c r="Q17" s="80"/>
      <c r="R17" s="80"/>
      <c r="S17" s="85"/>
      <c r="T17" s="117"/>
      <c r="U17" s="85"/>
      <c r="V17" s="85"/>
      <c r="W17" s="85"/>
      <c r="X17" s="85"/>
      <c r="Y17" s="85"/>
      <c r="Z17" s="85"/>
      <c r="AA17" s="85"/>
      <c r="AB17" s="85"/>
      <c r="AC17" s="85"/>
      <c r="AD17" s="85"/>
      <c r="AE17" s="85"/>
      <c r="AF17" s="85"/>
      <c r="AG17" s="85"/>
      <c r="AH17" s="85"/>
      <c r="AI17" s="85"/>
      <c r="AJ17" s="85"/>
      <c r="AK17" s="85"/>
      <c r="AL17" s="85"/>
      <c r="AM17" s="85"/>
      <c r="AN17" s="85"/>
      <c r="AO17" s="85"/>
      <c r="AP17" s="85"/>
      <c r="AQ17" s="111"/>
      <c r="AR17" s="80"/>
      <c r="AS17" s="80"/>
      <c r="AT17" s="116"/>
      <c r="AU17" s="81"/>
      <c r="AV17" s="82"/>
      <c r="AW17" s="82"/>
      <c r="AX17" s="82"/>
      <c r="AY17" s="71"/>
      <c r="AZ17" s="71"/>
      <c r="BA17" s="71"/>
      <c r="BB17" s="71"/>
      <c r="BC17" s="71"/>
      <c r="BD17" s="71"/>
      <c r="BE17" s="87"/>
      <c r="BF17" s="52"/>
      <c r="BG17" s="52"/>
      <c r="BH17" s="52"/>
      <c r="BI17" s="52"/>
      <c r="BJ17" s="52"/>
      <c r="BK17" s="52"/>
      <c r="BL17" s="215"/>
      <c r="BM17" s="215"/>
      <c r="BN17" s="216"/>
      <c r="BO17" s="217"/>
      <c r="BP17" s="75"/>
      <c r="BQ17" s="157"/>
      <c r="BR17" s="157"/>
      <c r="BS17" s="157"/>
      <c r="BT17" s="157"/>
      <c r="BU17" s="355"/>
      <c r="BV17" s="355"/>
    </row>
    <row r="18" spans="1:118" ht="20.25" hidden="1" customHeight="1">
      <c r="A18" s="69"/>
      <c r="B18" s="71"/>
      <c r="C18" s="78"/>
      <c r="D18" s="112"/>
      <c r="E18" s="122"/>
      <c r="F18" s="262"/>
      <c r="G18" s="85"/>
      <c r="H18" s="85"/>
      <c r="I18" s="85"/>
      <c r="J18" s="85"/>
      <c r="K18" s="85"/>
      <c r="L18" s="85"/>
      <c r="M18" s="117"/>
      <c r="N18" s="85"/>
      <c r="O18" s="85"/>
      <c r="P18" s="114"/>
      <c r="Q18" s="85"/>
      <c r="R18" s="85"/>
      <c r="S18" s="85"/>
      <c r="T18" s="117"/>
      <c r="U18" s="85"/>
      <c r="V18" s="85"/>
      <c r="W18" s="85"/>
      <c r="X18" s="85"/>
      <c r="Y18" s="85"/>
      <c r="Z18" s="85"/>
      <c r="AA18" s="85"/>
      <c r="AB18" s="85"/>
      <c r="AC18" s="85"/>
      <c r="AD18" s="85"/>
      <c r="AE18" s="85"/>
      <c r="AF18" s="85"/>
      <c r="AG18" s="85"/>
      <c r="AH18" s="85"/>
      <c r="AI18" s="85"/>
      <c r="AJ18" s="85"/>
      <c r="AK18" s="85"/>
      <c r="AL18" s="85"/>
      <c r="AM18" s="85"/>
      <c r="AN18" s="85"/>
      <c r="AO18" s="85"/>
      <c r="AP18" s="85"/>
      <c r="AQ18" s="114"/>
      <c r="AR18" s="85"/>
      <c r="AS18" s="85"/>
      <c r="AT18" s="117"/>
      <c r="AU18" s="86"/>
      <c r="AV18" s="70"/>
      <c r="AW18" s="70"/>
      <c r="AX18" s="70"/>
      <c r="AY18" s="71"/>
      <c r="AZ18" s="71"/>
      <c r="BA18" s="71"/>
      <c r="BB18" s="71"/>
      <c r="BC18" s="71"/>
      <c r="BD18" s="71"/>
      <c r="BE18" s="87"/>
      <c r="BF18" s="52"/>
      <c r="BG18" s="52"/>
      <c r="BH18" s="52"/>
      <c r="BI18" s="52"/>
      <c r="BJ18" s="52"/>
      <c r="BK18" s="52"/>
      <c r="BL18" s="215"/>
      <c r="BM18" s="215"/>
      <c r="BN18" s="216"/>
      <c r="BO18" s="217"/>
      <c r="BP18" s="75"/>
      <c r="BQ18" s="157"/>
      <c r="BR18" s="157"/>
      <c r="BS18" s="157"/>
      <c r="BT18" s="157"/>
      <c r="BU18" s="355"/>
      <c r="BV18" s="355"/>
    </row>
    <row r="19" spans="1:118" ht="20.25" hidden="1" customHeight="1">
      <c r="A19" s="69"/>
      <c r="B19" s="71"/>
      <c r="C19" s="78"/>
      <c r="D19" s="112"/>
      <c r="E19" s="206">
        <v>4</v>
      </c>
      <c r="F19" s="395"/>
      <c r="G19" s="91"/>
      <c r="H19" s="91"/>
      <c r="I19" s="91"/>
      <c r="J19" s="91"/>
      <c r="K19" s="91"/>
      <c r="L19" s="92"/>
      <c r="M19" s="118"/>
      <c r="N19" s="92"/>
      <c r="O19" s="92"/>
      <c r="P19" s="115"/>
      <c r="Q19" s="92"/>
      <c r="R19" s="92"/>
      <c r="S19" s="92"/>
      <c r="T19" s="118"/>
      <c r="U19" s="92"/>
      <c r="V19" s="92"/>
      <c r="W19" s="92"/>
      <c r="X19" s="92"/>
      <c r="Y19" s="92"/>
      <c r="Z19" s="85"/>
      <c r="AA19" s="85"/>
      <c r="AB19" s="85"/>
      <c r="AC19" s="85"/>
      <c r="AD19" s="85"/>
      <c r="AE19" s="85"/>
      <c r="AF19" s="85"/>
      <c r="AG19" s="85"/>
      <c r="AH19" s="85"/>
      <c r="AI19" s="85"/>
      <c r="AJ19" s="85"/>
      <c r="AK19" s="85"/>
      <c r="AL19" s="85"/>
      <c r="AM19" s="85"/>
      <c r="AN19" s="85"/>
      <c r="AO19" s="85"/>
      <c r="AP19" s="85"/>
      <c r="AQ19" s="114"/>
      <c r="AR19" s="85"/>
      <c r="AS19" s="85"/>
      <c r="AT19" s="117"/>
      <c r="AU19" s="86"/>
      <c r="AV19" s="70"/>
      <c r="AW19" s="70"/>
      <c r="AX19" s="70"/>
      <c r="AY19" s="71"/>
      <c r="AZ19" s="71"/>
      <c r="BA19" s="71"/>
      <c r="BB19" s="71"/>
      <c r="BC19" s="71"/>
      <c r="BD19" s="71"/>
      <c r="BE19" s="87"/>
      <c r="BF19" s="52"/>
      <c r="BG19" s="52"/>
      <c r="BH19" s="52"/>
      <c r="BI19" s="52"/>
      <c r="BJ19" s="52"/>
      <c r="BK19" s="52"/>
      <c r="BL19" s="215"/>
      <c r="BM19" s="215"/>
      <c r="BN19" s="216"/>
      <c r="BO19" s="220"/>
      <c r="BP19" s="159"/>
      <c r="BQ19" s="159"/>
      <c r="BR19" s="159"/>
      <c r="BS19" s="159"/>
      <c r="BT19" s="159"/>
      <c r="BU19" s="360"/>
      <c r="BV19" s="360"/>
      <c r="BW19" s="159"/>
      <c r="BX19" s="159"/>
      <c r="BY19" s="159"/>
      <c r="BZ19" s="159"/>
      <c r="CA19" s="159"/>
      <c r="CB19" s="159"/>
      <c r="CO19" s="159"/>
      <c r="CP19" s="159"/>
      <c r="CQ19" s="159"/>
      <c r="CR19" s="159"/>
      <c r="CS19" s="159"/>
      <c r="CT19" s="159"/>
      <c r="CU19" s="159"/>
      <c r="CV19" s="159"/>
      <c r="CW19" s="159"/>
      <c r="CX19" s="159"/>
      <c r="CY19" s="159"/>
      <c r="CZ19" s="159"/>
      <c r="DA19" s="159"/>
      <c r="DB19" s="159"/>
    </row>
    <row r="20" spans="1:118" ht="20.25" hidden="1" customHeight="1">
      <c r="A20" s="69"/>
      <c r="B20" s="88"/>
      <c r="C20" s="89"/>
      <c r="D20" s="90"/>
      <c r="E20" s="206">
        <v>3</v>
      </c>
      <c r="F20" s="395"/>
      <c r="G20" s="91"/>
      <c r="H20" s="91"/>
      <c r="I20" s="91"/>
      <c r="J20" s="91"/>
      <c r="K20" s="91"/>
      <c r="L20" s="92"/>
      <c r="M20" s="118"/>
      <c r="N20" s="92"/>
      <c r="O20" s="92"/>
      <c r="P20" s="115"/>
      <c r="Q20" s="92"/>
      <c r="R20" s="92"/>
      <c r="S20" s="92"/>
      <c r="T20" s="118"/>
      <c r="U20" s="92"/>
      <c r="V20" s="92"/>
      <c r="W20" s="92"/>
      <c r="X20" s="92"/>
      <c r="Y20" s="92"/>
      <c r="Z20" s="92"/>
      <c r="AA20" s="92"/>
      <c r="AB20" s="92"/>
      <c r="AC20" s="92"/>
      <c r="AD20" s="92"/>
      <c r="AE20" s="92"/>
      <c r="AF20" s="92"/>
      <c r="AG20" s="92"/>
      <c r="AH20" s="92"/>
      <c r="AI20" s="92"/>
      <c r="AJ20" s="92"/>
      <c r="AK20" s="92"/>
      <c r="AL20" s="92"/>
      <c r="AM20" s="92"/>
      <c r="AN20" s="92"/>
      <c r="AO20" s="92"/>
      <c r="AP20" s="92"/>
      <c r="AQ20" s="115"/>
      <c r="AR20" s="92"/>
      <c r="AS20" s="92"/>
      <c r="AT20" s="118"/>
      <c r="AU20" s="386">
        <f ca="1">AU23/AU12</f>
        <v>0</v>
      </c>
      <c r="AV20" s="93"/>
      <c r="AW20" s="93"/>
      <c r="AX20" s="93"/>
      <c r="AY20" s="476"/>
      <c r="AZ20" s="476"/>
      <c r="BA20" s="476"/>
      <c r="BB20" s="476"/>
      <c r="BC20" s="476"/>
      <c r="BD20" s="476"/>
      <c r="BE20" s="387"/>
      <c r="BF20" s="52"/>
      <c r="BG20" s="52"/>
      <c r="BH20" s="52"/>
      <c r="BI20" s="52"/>
      <c r="BJ20" s="52"/>
      <c r="BK20" s="52"/>
      <c r="BL20" s="257"/>
      <c r="BM20" s="257"/>
      <c r="BN20" s="258"/>
      <c r="BO20" s="217"/>
      <c r="BP20" s="75"/>
      <c r="BQ20" s="157"/>
      <c r="BR20" s="157"/>
      <c r="BS20" s="157"/>
      <c r="BT20" s="157"/>
      <c r="BU20" s="355"/>
      <c r="BV20" s="355"/>
    </row>
    <row r="21" spans="1:118" ht="20.25" hidden="1" customHeight="1">
      <c r="A21" s="69"/>
      <c r="B21" s="94"/>
      <c r="C21" s="95"/>
      <c r="D21" s="96"/>
      <c r="E21" s="207">
        <v>2</v>
      </c>
      <c r="F21" s="312"/>
      <c r="G21" s="115"/>
      <c r="H21" s="115"/>
      <c r="I21" s="115"/>
      <c r="J21" s="115"/>
      <c r="K21" s="115"/>
      <c r="L21" s="115"/>
      <c r="M21" s="156"/>
      <c r="N21" s="92">
        <f ca="1">COUNTIF(OFFSET(N$25,0,0,$A$23,1),$E21)</f>
        <v>8</v>
      </c>
      <c r="O21" s="92">
        <f ca="1">COUNTIF(OFFSET(O$25,0,0,$A$23,2),$E21)</f>
        <v>9</v>
      </c>
      <c r="P21" s="92"/>
      <c r="Q21" s="92">
        <f t="shared" ref="G21:T24" ca="1" si="1">COUNTIF(OFFSET(Q$25,0,0,$A$23,1),$E21)</f>
        <v>12</v>
      </c>
      <c r="R21" s="92">
        <f t="shared" ca="1" si="1"/>
        <v>12</v>
      </c>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115"/>
      <c r="AR21" s="115"/>
      <c r="AS21" s="115"/>
      <c r="AT21" s="115"/>
      <c r="AU21" s="330">
        <f ca="1">MAX(OFFSET(AU$25,0,0,$A$23,1))</f>
        <v>0</v>
      </c>
      <c r="AV21" s="331">
        <f t="shared" ref="AV21" ca="1" si="2">MAX(OFFSET(AV$25,0,0,$A$23,1))</f>
        <v>0</v>
      </c>
      <c r="AW21" s="331"/>
      <c r="AX21" s="331"/>
      <c r="AY21" s="476"/>
      <c r="AZ21" s="476"/>
      <c r="BA21" s="476"/>
      <c r="BB21" s="476"/>
      <c r="BC21" s="476"/>
      <c r="BD21" s="476"/>
      <c r="BE21" s="387">
        <f ca="1">COUNTIF(OFFSET(BE$25,0,0,$A$23),"ПОВЫШЕННЫЙ")</f>
        <v>0</v>
      </c>
      <c r="BF21" s="52"/>
      <c r="BG21" s="52"/>
      <c r="BH21" s="52"/>
      <c r="BI21" s="52"/>
      <c r="BJ21" s="52"/>
      <c r="BK21" s="52"/>
      <c r="BL21" s="258"/>
      <c r="BM21" s="258"/>
      <c r="BN21" s="258"/>
      <c r="BO21" s="221"/>
      <c r="BP21" s="152"/>
      <c r="BQ21" s="152"/>
      <c r="BR21" s="152"/>
      <c r="BS21" s="152"/>
      <c r="BT21" s="152"/>
      <c r="BU21" s="361"/>
      <c r="BV21" s="361"/>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row>
    <row r="22" spans="1:118" ht="20.25" hidden="1" customHeight="1">
      <c r="A22" s="69"/>
      <c r="B22" s="94"/>
      <c r="C22" s="95"/>
      <c r="D22" s="96">
        <f ca="1">COUNTIF(OFFSET(E$25,0,0,$A$23),1)</f>
        <v>14</v>
      </c>
      <c r="E22" s="207">
        <v>1</v>
      </c>
      <c r="F22" s="312">
        <f t="shared" ref="F22:F23" ca="1" si="3">COUNTIF(OFFSET(F$25,0,0,$A$23,1),$E22)</f>
        <v>20</v>
      </c>
      <c r="G22" s="115">
        <f t="shared" ca="1" si="1"/>
        <v>24</v>
      </c>
      <c r="H22" s="115">
        <f t="shared" ca="1" si="1"/>
        <v>18</v>
      </c>
      <c r="I22" s="115">
        <f t="shared" ca="1" si="1"/>
        <v>14</v>
      </c>
      <c r="J22" s="115">
        <f t="shared" ca="1" si="1"/>
        <v>16</v>
      </c>
      <c r="K22" s="115">
        <f t="shared" ca="1" si="1"/>
        <v>17</v>
      </c>
      <c r="L22" s="115">
        <f t="shared" ca="1" si="1"/>
        <v>22</v>
      </c>
      <c r="M22" s="156">
        <f t="shared" ca="1" si="1"/>
        <v>22</v>
      </c>
      <c r="N22" s="92">
        <f ca="1">COUNTIF(OFFSET(N$25,0,0,$A$23,1),$E22)</f>
        <v>10</v>
      </c>
      <c r="O22" s="92">
        <f t="shared" ca="1" si="1"/>
        <v>3</v>
      </c>
      <c r="P22" s="115">
        <f t="shared" ca="1" si="1"/>
        <v>15</v>
      </c>
      <c r="Q22" s="115">
        <f t="shared" ca="1" si="1"/>
        <v>14</v>
      </c>
      <c r="R22" s="115">
        <f t="shared" ca="1" si="1"/>
        <v>7</v>
      </c>
      <c r="S22" s="115">
        <f t="shared" ca="1" si="1"/>
        <v>10</v>
      </c>
      <c r="T22" s="156">
        <f t="shared" ca="1" si="1"/>
        <v>19</v>
      </c>
      <c r="U22" s="92"/>
      <c r="V22" s="92"/>
      <c r="W22" s="92"/>
      <c r="X22" s="92"/>
      <c r="Y22" s="92"/>
      <c r="Z22" s="92"/>
      <c r="AA22" s="92"/>
      <c r="AB22" s="92"/>
      <c r="AC22" s="92"/>
      <c r="AD22" s="92"/>
      <c r="AE22" s="92"/>
      <c r="AF22" s="92"/>
      <c r="AG22" s="92"/>
      <c r="AH22" s="92"/>
      <c r="AI22" s="92"/>
      <c r="AJ22" s="92"/>
      <c r="AK22" s="92"/>
      <c r="AL22" s="92"/>
      <c r="AM22" s="92"/>
      <c r="AN22" s="92"/>
      <c r="AO22" s="92"/>
      <c r="AP22" s="92"/>
      <c r="AQ22" s="115"/>
      <c r="AR22" s="115"/>
      <c r="AS22" s="115"/>
      <c r="AT22" s="156"/>
      <c r="AU22" s="97">
        <f ca="1">MIN(OFFSET(AU$25,0,0,$A$23,1))</f>
        <v>0</v>
      </c>
      <c r="AV22" s="126">
        <f t="shared" ref="AV22" ca="1" si="4">MIN(AV25:AV64)</f>
        <v>0</v>
      </c>
      <c r="AW22" s="126"/>
      <c r="AX22" s="126"/>
      <c r="AY22" s="476"/>
      <c r="AZ22" s="476"/>
      <c r="BA22" s="476"/>
      <c r="BB22" s="476"/>
      <c r="BC22" s="476"/>
      <c r="BD22" s="476"/>
      <c r="BE22" s="387">
        <f ca="1">COUNTIF(OFFSET(BE$25,0,0,$A$23),"БАЗОВЫЙ")</f>
        <v>0</v>
      </c>
      <c r="BF22" s="52"/>
      <c r="BG22" s="52"/>
      <c r="BH22" s="52"/>
      <c r="BI22" s="52"/>
      <c r="BJ22" s="52"/>
      <c r="BK22" s="52"/>
      <c r="BL22" s="258"/>
      <c r="BM22" s="258"/>
      <c r="BN22" s="258"/>
      <c r="BO22" s="221"/>
      <c r="BP22" s="152"/>
      <c r="BQ22" s="152"/>
      <c r="BR22" s="152"/>
      <c r="BS22" s="152"/>
      <c r="BT22" s="152"/>
      <c r="BU22" s="361" t="s">
        <v>504</v>
      </c>
      <c r="BV22" s="361">
        <f>COUNTA(BU25:BU10000)</f>
        <v>0</v>
      </c>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row>
    <row r="23" spans="1:118" ht="20.25" hidden="1" customHeight="1">
      <c r="A23" s="69">
        <f>COUNT(C25:C10000)</f>
        <v>30</v>
      </c>
      <c r="B23" s="94"/>
      <c r="C23" s="95"/>
      <c r="D23" s="96">
        <f ca="1">COUNTIF(OFFSET(E$25,0,0,$A$23),2)</f>
        <v>12</v>
      </c>
      <c r="E23" s="207">
        <v>0</v>
      </c>
      <c r="F23" s="312">
        <f t="shared" ca="1" si="3"/>
        <v>6</v>
      </c>
      <c r="G23" s="115">
        <f t="shared" ca="1" si="1"/>
        <v>2</v>
      </c>
      <c r="H23" s="115">
        <f t="shared" ca="1" si="1"/>
        <v>8</v>
      </c>
      <c r="I23" s="115">
        <f t="shared" ca="1" si="1"/>
        <v>12</v>
      </c>
      <c r="J23" s="115">
        <f t="shared" ca="1" si="1"/>
        <v>10</v>
      </c>
      <c r="K23" s="115">
        <f t="shared" ca="1" si="1"/>
        <v>9</v>
      </c>
      <c r="L23" s="115">
        <f t="shared" ca="1" si="1"/>
        <v>3</v>
      </c>
      <c r="M23" s="156">
        <f t="shared" ca="1" si="1"/>
        <v>4</v>
      </c>
      <c r="N23" s="92">
        <f t="shared" ca="1" si="1"/>
        <v>8</v>
      </c>
      <c r="O23" s="92">
        <f t="shared" ca="1" si="1"/>
        <v>13</v>
      </c>
      <c r="P23" s="115">
        <f t="shared" ca="1" si="1"/>
        <v>11</v>
      </c>
      <c r="Q23" s="115">
        <f t="shared" ca="1" si="1"/>
        <v>0</v>
      </c>
      <c r="R23" s="115">
        <f t="shared" ca="1" si="1"/>
        <v>6</v>
      </c>
      <c r="S23" s="115">
        <f t="shared" ca="1" si="1"/>
        <v>16</v>
      </c>
      <c r="T23" s="156">
        <f t="shared" ca="1" si="1"/>
        <v>7</v>
      </c>
      <c r="U23" s="92"/>
      <c r="V23" s="92"/>
      <c r="W23" s="92"/>
      <c r="X23" s="92"/>
      <c r="Y23" s="92"/>
      <c r="Z23" s="92"/>
      <c r="AA23" s="92"/>
      <c r="AB23" s="92"/>
      <c r="AC23" s="92"/>
      <c r="AD23" s="92"/>
      <c r="AE23" s="92"/>
      <c r="AF23" s="92"/>
      <c r="AG23" s="92"/>
      <c r="AH23" s="92"/>
      <c r="AI23" s="92"/>
      <c r="AJ23" s="92"/>
      <c r="AK23" s="92"/>
      <c r="AL23" s="92"/>
      <c r="AM23" s="92"/>
      <c r="AN23" s="92"/>
      <c r="AO23" s="92"/>
      <c r="AP23" s="92"/>
      <c r="AQ23" s="115"/>
      <c r="AR23" s="115"/>
      <c r="AS23" s="115"/>
      <c r="AT23" s="115"/>
      <c r="AU23" s="139">
        <f ca="1">AU24/$F$6</f>
        <v>0</v>
      </c>
      <c r="AV23" s="292" t="e">
        <f ca="1">AVERAGE(OFFSET(AV$25,0,0,$A$23,1))</f>
        <v>#DIV/0!</v>
      </c>
      <c r="AW23" s="292"/>
      <c r="AX23" s="292"/>
      <c r="AY23" s="476"/>
      <c r="AZ23" s="476"/>
      <c r="BA23" s="476"/>
      <c r="BB23" s="476"/>
      <c r="BC23" s="476"/>
      <c r="BD23" s="476"/>
      <c r="BE23" s="387">
        <f ca="1">COUNTIF(OFFSET(BE$25,0,0,$A$23),"ПОНИЖЕННЫЙ")</f>
        <v>0</v>
      </c>
      <c r="BF23" s="52"/>
      <c r="BG23" s="52"/>
      <c r="BH23" s="52"/>
      <c r="BI23" s="52"/>
      <c r="BJ23" s="52"/>
      <c r="BK23" s="52"/>
      <c r="BL23" s="258"/>
      <c r="BM23" s="258"/>
      <c r="BN23" s="258"/>
      <c r="BO23" s="221"/>
      <c r="BP23" s="152"/>
      <c r="BQ23" s="152"/>
      <c r="BR23" s="152"/>
      <c r="BS23" s="152"/>
      <c r="BT23" s="152"/>
      <c r="BU23" s="361" t="s">
        <v>505</v>
      </c>
      <c r="BV23" s="361">
        <f>COUNTA(BV25:BV10000)</f>
        <v>0</v>
      </c>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row>
    <row r="24" spans="1:118" ht="38.25" hidden="1" customHeight="1" thickBot="1">
      <c r="A24" s="69">
        <f ca="1">SUM(OFFSET(A$25,0,0,$A$23))</f>
        <v>26</v>
      </c>
      <c r="B24" s="98" t="s">
        <v>10</v>
      </c>
      <c r="C24" s="99" t="s">
        <v>22</v>
      </c>
      <c r="D24" s="100" t="s">
        <v>23</v>
      </c>
      <c r="E24" s="208" t="s">
        <v>29</v>
      </c>
      <c r="F24" s="437">
        <f ca="1">COUNTIF(OFFSET(F$25,0,0,$A$23,1),$E24)</f>
        <v>0</v>
      </c>
      <c r="G24" s="438">
        <f t="shared" ca="1" si="1"/>
        <v>0</v>
      </c>
      <c r="H24" s="438">
        <f t="shared" ca="1" si="1"/>
        <v>0</v>
      </c>
      <c r="I24" s="438">
        <f t="shared" ca="1" si="1"/>
        <v>0</v>
      </c>
      <c r="J24" s="438">
        <f t="shared" ca="1" si="1"/>
        <v>0</v>
      </c>
      <c r="K24" s="438">
        <f t="shared" ca="1" si="1"/>
        <v>0</v>
      </c>
      <c r="L24" s="438">
        <f t="shared" ca="1" si="1"/>
        <v>1</v>
      </c>
      <c r="M24" s="435">
        <f t="shared" ca="1" si="1"/>
        <v>0</v>
      </c>
      <c r="N24" s="436">
        <f t="shared" ca="1" si="1"/>
        <v>0</v>
      </c>
      <c r="O24" s="436">
        <f t="shared" ca="1" si="1"/>
        <v>1</v>
      </c>
      <c r="P24" s="438">
        <f t="shared" ca="1" si="1"/>
        <v>0</v>
      </c>
      <c r="Q24" s="438">
        <f t="shared" ca="1" si="1"/>
        <v>0</v>
      </c>
      <c r="R24" s="438">
        <f t="shared" ca="1" si="1"/>
        <v>1</v>
      </c>
      <c r="S24" s="438">
        <f t="shared" ca="1" si="1"/>
        <v>0</v>
      </c>
      <c r="T24" s="435">
        <f t="shared" ca="1" si="1"/>
        <v>0</v>
      </c>
      <c r="U24" s="92"/>
      <c r="V24" s="92"/>
      <c r="W24" s="92"/>
      <c r="X24" s="92"/>
      <c r="Y24" s="92"/>
      <c r="Z24" s="92"/>
      <c r="AA24" s="92"/>
      <c r="AB24" s="92"/>
      <c r="AC24" s="92"/>
      <c r="AD24" s="92"/>
      <c r="AE24" s="92"/>
      <c r="AF24" s="92"/>
      <c r="AG24" s="92"/>
      <c r="AH24" s="92"/>
      <c r="AI24" s="92"/>
      <c r="AJ24" s="92"/>
      <c r="AK24" s="92"/>
      <c r="AL24" s="92"/>
      <c r="AM24" s="92"/>
      <c r="AN24" s="92"/>
      <c r="AO24" s="92"/>
      <c r="AP24" s="92"/>
      <c r="AQ24" s="115"/>
      <c r="AR24" s="115"/>
      <c r="AS24" s="115"/>
      <c r="AT24" s="156"/>
      <c r="AU24" s="388">
        <f ca="1">SUM(OFFSET(AU$25,0,0,$A$23,1))</f>
        <v>0</v>
      </c>
      <c r="AV24" s="389" t="e">
        <f ca="1">AVERAGE(OFFSET(AV$25,0,0,$A$23,1))</f>
        <v>#DIV/0!</v>
      </c>
      <c r="AW24" s="388">
        <f ca="1">SUM(OFFSET(AW$25,0,0,$A$23,1))</f>
        <v>0</v>
      </c>
      <c r="AX24" s="389" t="e">
        <f ca="1">AVERAGE(OFFSET(AX$25,0,0,$A$23,1))</f>
        <v>#DIV/0!</v>
      </c>
      <c r="AY24" s="477"/>
      <c r="AZ24" s="486" t="e">
        <f ca="1">AVERAGE(OFFSET(AZ$25,0,0,$A$23,1))</f>
        <v>#DIV/0!</v>
      </c>
      <c r="BA24" s="477"/>
      <c r="BB24" s="486" t="e">
        <f ca="1">AVERAGE(OFFSET(BB$25,0,0,$A$23,1))</f>
        <v>#DIV/0!</v>
      </c>
      <c r="BC24" s="477"/>
      <c r="BD24" s="486" t="e">
        <f ca="1">AVERAGE(OFFSET(BD$25,0,0,$A$23,1))</f>
        <v>#DIV/0!</v>
      </c>
      <c r="BE24" s="390">
        <f ca="1">COUNTIF(OFFSET(BE$25,0,0,$A$23),"НИЗКИЙ")</f>
        <v>0</v>
      </c>
      <c r="BF24" s="384"/>
      <c r="BG24" s="384">
        <v>9</v>
      </c>
      <c r="BH24" s="384">
        <v>10</v>
      </c>
      <c r="BI24" s="384">
        <v>12</v>
      </c>
      <c r="BJ24" s="384">
        <v>13</v>
      </c>
      <c r="BK24" s="384"/>
      <c r="BL24" s="259" t="str">
        <f>'АНКЕТА УЧИТЕЛЯ'!B15</f>
        <v>общеобразовательная</v>
      </c>
      <c r="BM24" s="259">
        <f>'АНКЕТА УЧИТЕЛЯ'!B27</f>
        <v>5</v>
      </c>
      <c r="BN24" s="259" t="str">
        <f>'АНКЕТА УЧИТЕЛЯ'!B32</f>
        <v>Свиридова</v>
      </c>
      <c r="BO24" s="259">
        <f>'АНКЕТА УЧИТЕЛЯ'!B36</f>
        <v>49</v>
      </c>
      <c r="BP24" s="259" t="str">
        <f>'АНКЕТА УЧИТЕЛЯ'!B40</f>
        <v>высшая</v>
      </c>
      <c r="BQ24" s="259">
        <f>'АНКЕТА УЧИТЕЛЯ'!B44</f>
        <v>31</v>
      </c>
      <c r="BR24" s="259">
        <f>'АНКЕТА УЧИТЕЛЯ'!B7</f>
        <v>0</v>
      </c>
      <c r="BS24" s="159"/>
      <c r="BT24" s="159"/>
      <c r="BU24" s="362" t="s">
        <v>506</v>
      </c>
      <c r="BV24" s="362" t="s">
        <v>507</v>
      </c>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row>
    <row r="25" spans="1:118" ht="15" customHeight="1" thickBot="1">
      <c r="A25" s="1">
        <f>IF('СПИСОК КЛАССА'!I25&gt;0,1,0)</f>
        <v>1</v>
      </c>
      <c r="B25" s="440">
        <v>1</v>
      </c>
      <c r="C25" s="441">
        <f>IF(NOT(ISBLANK('СПИСОК КЛАССА'!C25)),'СПИСОК КЛАССА'!C25,"")</f>
        <v>1</v>
      </c>
      <c r="D25" s="442" t="str">
        <f>IF(NOT(ISBLANK('СПИСОК КЛАССА'!D25)),IF($A25=1,'СПИСОК КЛАССА'!D25, "УЧЕНИК НЕ ВЫПОЛНЯЛ РАБОТУ"),"")</f>
        <v/>
      </c>
      <c r="E25" s="469">
        <f>IF($C25&lt;&gt;"",'СПИСОК КЛАССА'!I25,"")</f>
        <v>1</v>
      </c>
      <c r="F25" s="439">
        <f>IF(HLOOKUP(Ответы_учащихся!$E25,КЛЮЧИ!$C$5:$D$20,Ответы_учащихся!F$11+1)=Ввод_данных!F25,1,IF(Ввод_данных!F25="N","N",0))</f>
        <v>0</v>
      </c>
      <c r="G25" s="467">
        <f>IF(HLOOKUP(Ответы_учащихся!$E25,КЛЮЧИ!$C$5:$D$20,Ответы_учащихся!G$11+1)=Ввод_данных!G25,1,IF(Ввод_данных!G25="N","N",0))</f>
        <v>1</v>
      </c>
      <c r="H25" s="467">
        <f>IF(HLOOKUP(Ответы_учащихся!$E25,КЛЮЧИ!$C$5:$D$20,Ответы_учащихся!H$11+1)=Ввод_данных!H25,1,IF(Ввод_данных!H25="N","N",0))</f>
        <v>0</v>
      </c>
      <c r="I25" s="467">
        <f>IF(HLOOKUP(Ответы_учащихся!$E25,КЛЮЧИ!$C$5:$D$20,Ответы_учащихся!I$11+1)=Ввод_данных!I25,1,IF(Ввод_данных!I25="N","N",0))</f>
        <v>1</v>
      </c>
      <c r="J25" s="467">
        <f>IF(HLOOKUP(Ответы_учащихся!$E25,КЛЮЧИ!$C$5:$D$20,Ответы_учащихся!J$11+1)=Ввод_данных!J25,1,IF(Ввод_данных!J25="N","N",0))</f>
        <v>1</v>
      </c>
      <c r="K25" s="467">
        <f>IF(HLOOKUP(Ответы_учащихся!$E25,КЛЮЧИ!$C$5:$D$20,Ответы_учащихся!K$11+1)=Ввод_данных!K25,1,IF(Ввод_данных!K25="N","N",0))</f>
        <v>0</v>
      </c>
      <c r="L25" s="467">
        <f>IF(AND($E25&lt;&gt;"",$E25&gt;0),Ввод_данных!L25,NA())</f>
        <v>1</v>
      </c>
      <c r="M25" s="472">
        <f>IF(AND($E25&lt;&gt;"",$E25&gt;0),Ввод_данных!M25,NA())</f>
        <v>0</v>
      </c>
      <c r="N25" s="475">
        <f>IF(AND($E25&lt;&gt;"",$E25&gt;0),Ввод_данных!N25,NA())</f>
        <v>2</v>
      </c>
      <c r="O25" s="467">
        <f>IF(AND($E25&lt;&gt;"",$E25&gt;0),Ввод_данных!O25,NA())</f>
        <v>0</v>
      </c>
      <c r="P25" s="467">
        <f>IF(AND($E25&lt;&gt;"",$E25&gt;0),Ввод_данных!P25,NA())</f>
        <v>1</v>
      </c>
      <c r="Q25" s="467">
        <f>IF(AND($E25&lt;&gt;"",$E25&gt;0),Ввод_данных!Q25,NA())</f>
        <v>1</v>
      </c>
      <c r="R25" s="467">
        <f>IF(AND($E25&lt;&gt;"",$E25&gt;0),Ввод_данных!R25,NA())</f>
        <v>0</v>
      </c>
      <c r="S25" s="467">
        <f>IF(HLOOKUP(Ответы_учащихся!$E25,КЛЮЧИ!$C$5:$D$20,Ответы_учащихся!S$11+1)=Ввод_данных!S25,1,IF(Ввод_данных!S25="N","N",0))</f>
        <v>0</v>
      </c>
      <c r="T25" s="468">
        <f>IF(HLOOKUP(Ответы_учащихся!$E25,КЛЮЧИ!$C$5:$D$20,Ответы_учащихся!T$11+1)=Ввод_данных!T25,1,IF(Ввод_данных!T25="N","N",0))</f>
        <v>1</v>
      </c>
      <c r="U25" s="155"/>
      <c r="V25" s="142"/>
      <c r="W25" s="142"/>
      <c r="X25" s="142"/>
      <c r="Y25" s="142"/>
      <c r="Z25" s="142"/>
      <c r="AA25" s="142"/>
      <c r="AB25" s="142"/>
      <c r="AC25" s="142"/>
      <c r="AD25" s="142"/>
      <c r="AE25" s="142"/>
      <c r="AF25" s="142"/>
      <c r="AG25" s="142"/>
      <c r="AH25" s="142"/>
      <c r="AI25" s="142"/>
      <c r="AJ25" s="142"/>
      <c r="AK25" s="142"/>
      <c r="AL25" s="142"/>
      <c r="AM25" s="142"/>
      <c r="AN25" s="142"/>
      <c r="AO25" s="142"/>
      <c r="AP25" s="142"/>
      <c r="AQ25" s="155"/>
      <c r="AR25" s="314"/>
      <c r="AS25" s="314"/>
      <c r="AT25" s="314"/>
      <c r="AU25" s="392" t="str">
        <f ca="1">IF(AND(OR($C25&lt;&gt;"",$D25&lt;&gt;""),$A25=1,$AV$6= 1),SUM(F25:T25),"")</f>
        <v/>
      </c>
      <c r="AV25" s="393" t="str">
        <f ca="1">IF(AND(OR($C25&lt;&gt;"",$D25&lt;&gt;""),$A25=1,$AV$6= 1),AU25/$AU$12,"")</f>
        <v/>
      </c>
      <c r="AW25" s="484" t="str">
        <f ca="1">IF(AND(OR($C25&lt;&gt;"",$D25&lt;&gt;""),$A25=1,$AV$6= 1),SUM(F25:M25,P25,S25:T25,BG25:BJ25),"")</f>
        <v/>
      </c>
      <c r="AX25" s="393" t="str">
        <f ca="1">IF(AND(OR($C25&lt;&gt;"",$D25&lt;&gt;""),$A25=1,$AV$6= 1),AW25/$AW$12,"")</f>
        <v/>
      </c>
      <c r="AY25" s="478" t="str">
        <f ca="1">IF(AND(OR($C25&lt;&gt;"",$D25&lt;&gt;""),$A25=1,$AV$6= 1),SUM(F25:I25,K25,M25,S25:T25),"")</f>
        <v/>
      </c>
      <c r="AZ25" s="485" t="str">
        <f ca="1">IF(AND(OR($C25&lt;&gt;"",$D25&lt;&gt;""),$A25=1,$AV$6= 1),AY25/$AZ$12,"")</f>
        <v/>
      </c>
      <c r="BA25" s="478" t="str">
        <f ca="1">IF(AND(OR($C25&lt;&gt;"",$D25&lt;&gt;""),$A25=1,$AV$6= 1),SUM(J25,N25,P25:R25),"")</f>
        <v/>
      </c>
      <c r="BB25" s="485" t="str">
        <f ca="1">IF(AND(OR($C25&lt;&gt;"",$D25&lt;&gt;""),$A25=1,$AV$6= 1),BA25/$BB$12,"")</f>
        <v/>
      </c>
      <c r="BC25" s="478" t="str">
        <f ca="1">IF(AND(OR($C25&lt;&gt;"",$D25&lt;&gt;""),$A25=1,$AV$6= 1),SUM(L25,O25),"")</f>
        <v/>
      </c>
      <c r="BD25" s="485" t="str">
        <f ca="1">IF(AND(OR($C25&lt;&gt;"",$D25&lt;&gt;""),$A25=1,$AV$6= 1),BC25/$BD$12,"")</f>
        <v/>
      </c>
      <c r="BE25" s="391" t="str">
        <f ca="1">IF(AND(OR($C25&lt;&gt;"",$D25&lt;&gt;""),$A25=1,$AV$6= 1),IF(AX25&lt;30%,"НИЗКИЙ",IF(AND(AX25&gt;=30%,AX25&lt;50%),"ПОНИЖЕННЫЙ",IF(AND(AX25&gt;75%,AV25&gt;=75%),"ПОВЫШЕННЫЙ","БАЗОВЫЙ"))),"")</f>
        <v/>
      </c>
      <c r="BF25" s="385"/>
      <c r="BG25" s="483">
        <f>IF(OR(N25=2,N25=1),1,"")</f>
        <v>1</v>
      </c>
      <c r="BH25" s="483" t="str">
        <f>IF(OR(O25=1,O25=2),1,"")</f>
        <v/>
      </c>
      <c r="BI25" s="483">
        <f>IF(OR(Q25=1,Q25=2),1,"")</f>
        <v>1</v>
      </c>
      <c r="BJ25" s="483" t="str">
        <f>IF(OR(R25=1,R25=2),1,"")</f>
        <v/>
      </c>
      <c r="BK25" s="385"/>
      <c r="BL25" s="223" t="str">
        <f>IF($A25=1,BL$24,"")</f>
        <v>общеобразовательная</v>
      </c>
      <c r="BM25" s="223">
        <f t="shared" ref="BM25:BR40" si="5">IF($A25=1,BM$24,"")</f>
        <v>5</v>
      </c>
      <c r="BN25" s="223" t="str">
        <f t="shared" si="5"/>
        <v>Свиридова</v>
      </c>
      <c r="BO25" s="223">
        <f t="shared" si="5"/>
        <v>49</v>
      </c>
      <c r="BP25" s="223" t="str">
        <f>IF($A25=1,BP$24,"")</f>
        <v>высшая</v>
      </c>
      <c r="BQ25" s="223">
        <f>IF($A25=1,BQ$24,"")</f>
        <v>31</v>
      </c>
      <c r="BR25" s="223">
        <f>IF($A25=1,BR$24,"")</f>
        <v>0</v>
      </c>
      <c r="BS25" s="160"/>
      <c r="BT25" s="160"/>
      <c r="BU25" s="363"/>
      <c r="BV25" s="363"/>
      <c r="BW25" s="160"/>
      <c r="BX25" s="160"/>
      <c r="BY25" s="160"/>
      <c r="BZ25" s="160"/>
      <c r="CA25" s="160"/>
      <c r="CB25" s="160"/>
      <c r="CC25" s="160"/>
      <c r="CD25" s="160"/>
      <c r="CE25" s="160"/>
      <c r="CF25" s="160"/>
      <c r="CG25" s="160"/>
      <c r="CH25" s="160"/>
      <c r="CI25" s="160"/>
      <c r="CJ25" s="160"/>
      <c r="CK25" s="160"/>
      <c r="CL25" s="160"/>
      <c r="CM25" s="160"/>
      <c r="CN25" s="160"/>
    </row>
    <row r="26" spans="1:118" ht="12.75" customHeight="1" thickBot="1">
      <c r="A26" s="1">
        <f>IF('СПИСОК КЛАССА'!I26&gt;0,1,0)</f>
        <v>1</v>
      </c>
      <c r="B26" s="321">
        <v>2</v>
      </c>
      <c r="C26" s="72">
        <f>IF(NOT(ISBLANK('СПИСОК КЛАССА'!C26)),'СПИСОК КЛАССА'!C26,"")</f>
        <v>2</v>
      </c>
      <c r="D26" s="443" t="str">
        <f>IF(NOT(ISBLANK('СПИСОК КЛАССА'!D26)),IF($A26=1,'СПИСОК КЛАССА'!D26, "УЧЕНИК НЕ ВЫПОЛНЯЛ РАБОТУ"),"")</f>
        <v/>
      </c>
      <c r="E26" s="470">
        <f>IF($C26&lt;&gt;"",'СПИСОК КЛАССА'!I26,"")</f>
        <v>1</v>
      </c>
      <c r="F26" s="314">
        <f>IF(HLOOKUP(Ответы_учащихся!$E26,КЛЮЧИ!$C$5:$D$20,Ответы_учащихся!F$11+1)=Ввод_данных!F26,1,IF(Ввод_данных!F26="N","N",0))</f>
        <v>1</v>
      </c>
      <c r="G26" s="142">
        <f>IF(HLOOKUP(Ответы_учащихся!$E26,КЛЮЧИ!$C$5:$D$20,Ответы_учащихся!G$11+1)=Ввод_данных!G26,1,IF(Ввод_данных!G26="N","N",0))</f>
        <v>1</v>
      </c>
      <c r="H26" s="142">
        <f>IF(HLOOKUP(Ответы_учащихся!$E26,КЛЮЧИ!$C$5:$D$20,Ответы_учащихся!H$11+1)=Ввод_данных!H26,1,IF(Ввод_данных!H26="N","N",0))</f>
        <v>1</v>
      </c>
      <c r="I26" s="142">
        <f>IF(HLOOKUP(Ответы_учащихся!$E26,КЛЮЧИ!$C$5:$D$20,Ответы_учащихся!I$11+1)=Ввод_данных!I26,1,IF(Ввод_данных!I26="N","N",0))</f>
        <v>1</v>
      </c>
      <c r="J26" s="142">
        <f>IF(HLOOKUP(Ответы_учащихся!$E26,КЛЮЧИ!$C$5:$D$20,Ответы_учащихся!J$11+1)=Ввод_данных!J26,1,IF(Ввод_данных!J26="N","N",0))</f>
        <v>1</v>
      </c>
      <c r="K26" s="142">
        <f>IF(HLOOKUP(Ответы_учащихся!$E26,КЛЮЧИ!$C$5:$D$20,Ответы_учащихся!K$11+1)=Ввод_данных!K26,1,IF(Ввод_данных!K26="N","N",0))</f>
        <v>1</v>
      </c>
      <c r="L26" s="142">
        <f>IF(AND($E26&lt;&gt;"",$E26&gt;0),Ввод_данных!L26,NA())</f>
        <v>1</v>
      </c>
      <c r="M26" s="473">
        <f>IF(AND($E26&lt;&gt;"",$E26&gt;0),Ввод_данных!M26,NA())</f>
        <v>1</v>
      </c>
      <c r="N26" s="142">
        <f>IF(AND($E26&lt;&gt;"",$E26&gt;0),Ввод_данных!N26,NA())</f>
        <v>2</v>
      </c>
      <c r="O26" s="142">
        <f>IF(AND($E26&lt;&gt;"",$E26&gt;0),Ввод_данных!O26,NA())</f>
        <v>0</v>
      </c>
      <c r="P26" s="142">
        <f>IF(AND($E26&lt;&gt;"",$E26&gt;0),Ввод_данных!P26,NA())</f>
        <v>1</v>
      </c>
      <c r="Q26" s="142">
        <f>IF(AND($E26&lt;&gt;"",$E26&gt;0),Ввод_данных!Q26,NA())</f>
        <v>2</v>
      </c>
      <c r="R26" s="142">
        <f>IF(AND($E26&lt;&gt;"",$E26&gt;0),Ввод_данных!R26,NA())</f>
        <v>2</v>
      </c>
      <c r="S26" s="142">
        <f>IF(HLOOKUP(Ответы_учащихся!$E26,КЛЮЧИ!$C$5:$D$20,Ответы_учащихся!S$11+1)=Ввод_данных!S26,1,IF(Ввод_данных!S26="N","N",0))</f>
        <v>0</v>
      </c>
      <c r="T26" s="378">
        <f>IF(HLOOKUP(Ответы_учащихся!$E26,КЛЮЧИ!$C$5:$D$20,Ответы_учащихся!T$11+1)=Ввод_данных!T26,1,IF(Ввод_данных!T26="N","N",0))</f>
        <v>1</v>
      </c>
      <c r="U26" s="155"/>
      <c r="V26" s="142"/>
      <c r="W26" s="142"/>
      <c r="X26" s="142"/>
      <c r="Y26" s="142"/>
      <c r="Z26" s="142"/>
      <c r="AA26" s="142"/>
      <c r="AB26" s="142"/>
      <c r="AC26" s="142"/>
      <c r="AD26" s="142"/>
      <c r="AE26" s="142"/>
      <c r="AF26" s="142"/>
      <c r="AG26" s="142"/>
      <c r="AH26" s="142"/>
      <c r="AI26" s="142"/>
      <c r="AJ26" s="142"/>
      <c r="AK26" s="142"/>
      <c r="AL26" s="142"/>
      <c r="AM26" s="142"/>
      <c r="AN26" s="142"/>
      <c r="AO26" s="142"/>
      <c r="AP26" s="142"/>
      <c r="AQ26" s="423"/>
      <c r="AR26" s="73"/>
      <c r="AS26" s="73"/>
      <c r="AT26" s="119"/>
      <c r="AU26" s="392" t="str">
        <f t="shared" ref="AU26:AU64" ca="1" si="6">IF(AND(OR($C26&lt;&gt;"",$D26&lt;&gt;""),$A26=1,$AV$6= 1),SUM(F26:T26),"")</f>
        <v/>
      </c>
      <c r="AV26" s="393" t="str">
        <f t="shared" ref="AV26:AV64" ca="1" si="7">IF(AND(OR($C26&lt;&gt;"",$D26&lt;&gt;""),$A26=1,$AV$6= 1),AU26/$AU$12,"")</f>
        <v/>
      </c>
      <c r="AW26" s="484" t="str">
        <f t="shared" ref="AW26:AW64" ca="1" si="8">IF(AND(OR($C26&lt;&gt;"",$D26&lt;&gt;""),$A26=1,$AV$6= 1),SUM(F26:M26,P26,S26:T26,BG26:BJ26),"")</f>
        <v/>
      </c>
      <c r="AX26" s="393" t="str">
        <f t="shared" ref="AX26:AX64" ca="1" si="9">IF(AND(OR($C26&lt;&gt;"",$D26&lt;&gt;""),$A26=1,$AV$6= 1),AW26/$AW$12,"")</f>
        <v/>
      </c>
      <c r="AY26" s="478" t="str">
        <f t="shared" ref="AY26:AY64" ca="1" si="10">IF(AND(OR($C26&lt;&gt;"",$D26&lt;&gt;""),$A26=1,$AV$6= 1),SUM(F26:I26,K26,M26,S26:T26),"")</f>
        <v/>
      </c>
      <c r="AZ26" s="485" t="str">
        <f t="shared" ref="AZ26:AZ64" ca="1" si="11">IF(AND(OR($C26&lt;&gt;"",$D26&lt;&gt;""),$A26=1,$AV$6= 1),AY26/$AZ$12,"")</f>
        <v/>
      </c>
      <c r="BA26" s="478" t="str">
        <f t="shared" ref="BA26:BA64" ca="1" si="12">IF(AND(OR($C26&lt;&gt;"",$D26&lt;&gt;""),$A26=1,$AV$6= 1),SUM(J26,N26,P26:R26),"")</f>
        <v/>
      </c>
      <c r="BB26" s="485" t="str">
        <f t="shared" ref="BB26:BB64" ca="1" si="13">IF(AND(OR($C26&lt;&gt;"",$D26&lt;&gt;""),$A26=1,$AV$6= 1),BA26/$BB$12,"")</f>
        <v/>
      </c>
      <c r="BC26" s="478" t="str">
        <f t="shared" ref="BC26:BC64" ca="1" si="14">IF(AND(OR($C26&lt;&gt;"",$D26&lt;&gt;""),$A26=1,$AV$6= 1),SUM(L26,O26),"")</f>
        <v/>
      </c>
      <c r="BD26" s="485" t="str">
        <f t="shared" ref="BD26:BD64" ca="1" si="15">IF(AND(OR($C26&lt;&gt;"",$D26&lt;&gt;""),$A26=1,$AV$6= 1),BC26/$BD$12,"")</f>
        <v/>
      </c>
      <c r="BE26" s="391" t="str">
        <f t="shared" ref="BE26:BE64" ca="1" si="16">IF(AND(OR($C26&lt;&gt;"",$D26&lt;&gt;""),$A26=1,$AV$6= 1),IF(AX26&lt;30%,"НИЗКИЙ",IF(AND(AX26&gt;=30%,AX26&lt;50%),"ПОНИЖЕННЫЙ",IF(AND(AX26&gt;75%,AV26&gt;=75%),"ПОВЫШЕННЫЙ","БАЗОВЫЙ"))),"")</f>
        <v/>
      </c>
      <c r="BF26" s="385"/>
      <c r="BG26" s="483">
        <f t="shared" ref="BG26:BG64" si="17">IF(OR(N26=2,N26=1),1,"")</f>
        <v>1</v>
      </c>
      <c r="BH26" s="483" t="str">
        <f t="shared" ref="BH26:BH64" si="18">IF(OR(O26=1,O26=2),1,"")</f>
        <v/>
      </c>
      <c r="BI26" s="483">
        <f t="shared" ref="BI26:BI64" si="19">IF(OR(Q26=1,Q26=2),1,"")</f>
        <v>1</v>
      </c>
      <c r="BJ26" s="483">
        <f t="shared" ref="BJ26:BJ64" si="20">IF(OR(R26=1,R26=2),1,"")</f>
        <v>1</v>
      </c>
      <c r="BK26" s="385"/>
      <c r="BL26" s="223" t="str">
        <f t="shared" ref="BL26:BR64" si="21">IF($A26=1,BL$24,"")</f>
        <v>общеобразовательная</v>
      </c>
      <c r="BM26" s="223">
        <f t="shared" si="5"/>
        <v>5</v>
      </c>
      <c r="BN26" s="223" t="str">
        <f t="shared" si="5"/>
        <v>Свиридова</v>
      </c>
      <c r="BO26" s="223">
        <f t="shared" si="5"/>
        <v>49</v>
      </c>
      <c r="BP26" s="223" t="str">
        <f t="shared" si="5"/>
        <v>высшая</v>
      </c>
      <c r="BQ26" s="223">
        <f t="shared" si="5"/>
        <v>31</v>
      </c>
      <c r="BR26" s="223">
        <f t="shared" si="5"/>
        <v>0</v>
      </c>
      <c r="BS26" s="160"/>
      <c r="BT26" s="160"/>
      <c r="BU26" s="363"/>
      <c r="BV26" s="363"/>
      <c r="BW26" s="160"/>
      <c r="BX26" s="160"/>
      <c r="BY26" s="160"/>
      <c r="BZ26" s="160"/>
      <c r="CA26" s="160"/>
      <c r="CB26" s="160"/>
      <c r="CC26" s="160"/>
      <c r="CD26" s="160"/>
      <c r="CE26" s="160"/>
      <c r="CF26" s="160"/>
      <c r="CG26" s="160"/>
      <c r="CH26" s="160"/>
      <c r="CI26" s="160"/>
      <c r="CJ26" s="160"/>
      <c r="CK26" s="160"/>
      <c r="CL26" s="160"/>
      <c r="CM26" s="160"/>
      <c r="CN26" s="160"/>
    </row>
    <row r="27" spans="1:118" ht="12.75" customHeight="1" thickBot="1">
      <c r="A27" s="1">
        <f>IF('СПИСОК КЛАССА'!I27&gt;0,1,0)</f>
        <v>1</v>
      </c>
      <c r="B27" s="321">
        <v>3</v>
      </c>
      <c r="C27" s="72">
        <f>IF(NOT(ISBLANK('СПИСОК КЛАССА'!C27)),'СПИСОК КЛАССА'!C27,"")</f>
        <v>3</v>
      </c>
      <c r="D27" s="443" t="str">
        <f>IF(NOT(ISBLANK('СПИСОК КЛАССА'!D27)),IF($A27=1,'СПИСОК КЛАССА'!D27, "УЧЕНИК НЕ ВЫПОЛНЯЛ РАБОТУ"),"")</f>
        <v/>
      </c>
      <c r="E27" s="470">
        <f>IF($C27&lt;&gt;"",'СПИСОК КЛАССА'!I27,"")</f>
        <v>1</v>
      </c>
      <c r="F27" s="314">
        <f>IF(HLOOKUP(Ответы_учащихся!$E27,КЛЮЧИ!$C$5:$D$20,Ответы_учащихся!F$11+1)=Ввод_данных!F27,1,IF(Ввод_данных!F27="N","N",0))</f>
        <v>0</v>
      </c>
      <c r="G27" s="142">
        <f>IF(HLOOKUP(Ответы_учащихся!$E27,КЛЮЧИ!$C$5:$D$20,Ответы_учащихся!G$11+1)=Ввод_данных!G27,1,IF(Ввод_данных!G27="N","N",0))</f>
        <v>0</v>
      </c>
      <c r="H27" s="142">
        <f>IF(HLOOKUP(Ответы_учащихся!$E27,КЛЮЧИ!$C$5:$D$20,Ответы_учащихся!H$11+1)=Ввод_данных!H27,1,IF(Ввод_данных!H27="N","N",0))</f>
        <v>0</v>
      </c>
      <c r="I27" s="142">
        <f>IF(HLOOKUP(Ответы_учащихся!$E27,КЛЮЧИ!$C$5:$D$20,Ответы_учащихся!I$11+1)=Ввод_данных!I27,1,IF(Ввод_данных!I27="N","N",0))</f>
        <v>0</v>
      </c>
      <c r="J27" s="142">
        <f>IF(HLOOKUP(Ответы_учащихся!$E27,КЛЮЧИ!$C$5:$D$20,Ответы_учащихся!J$11+1)=Ввод_данных!J27,1,IF(Ввод_данных!J27="N","N",0))</f>
        <v>0</v>
      </c>
      <c r="K27" s="142">
        <f>IF(HLOOKUP(Ответы_учащихся!$E27,КЛЮЧИ!$C$5:$D$20,Ответы_учащихся!K$11+1)=Ввод_данных!K27,1,IF(Ввод_данных!K27="N","N",0))</f>
        <v>0</v>
      </c>
      <c r="L27" s="142">
        <f>IF(AND($E27&lt;&gt;"",$E27&gt;0),Ввод_данных!L27,NA())</f>
        <v>0</v>
      </c>
      <c r="M27" s="473">
        <f>IF(AND($E27&lt;&gt;"",$E27&gt;0),Ввод_данных!M27,NA())</f>
        <v>0</v>
      </c>
      <c r="N27" s="142">
        <f>IF(AND($E27&lt;&gt;"",$E27&gt;0),Ввод_данных!N27,NA())</f>
        <v>0</v>
      </c>
      <c r="O27" s="142">
        <f>IF(AND($E27&lt;&gt;"",$E27&gt;0),Ввод_данных!O27,NA())</f>
        <v>0</v>
      </c>
      <c r="P27" s="142">
        <f>IF(AND($E27&lt;&gt;"",$E27&gt;0),Ввод_данных!P27,NA())</f>
        <v>0</v>
      </c>
      <c r="Q27" s="142">
        <f>IF(AND($E27&lt;&gt;"",$E27&gt;0),Ввод_данных!Q27,NA())</f>
        <v>1</v>
      </c>
      <c r="R27" s="142" t="str">
        <f>IF(AND($E27&lt;&gt;"",$E27&gt;0),Ввод_данных!R27,NA())</f>
        <v>n</v>
      </c>
      <c r="S27" s="142">
        <f>IF(HLOOKUP(Ответы_учащихся!$E27,КЛЮЧИ!$C$5:$D$20,Ответы_учащихся!S$11+1)=Ввод_данных!S27,1,IF(Ввод_данных!S27="N","N",0))</f>
        <v>0</v>
      </c>
      <c r="T27" s="378">
        <f>IF(HLOOKUP(Ответы_учащихся!$E27,КЛЮЧИ!$C$5:$D$20,Ответы_учащихся!T$11+1)=Ввод_данных!T27,1,IF(Ввод_данных!T27="N","N",0))</f>
        <v>0</v>
      </c>
      <c r="U27" s="155"/>
      <c r="V27" s="142"/>
      <c r="W27" s="142"/>
      <c r="X27" s="142"/>
      <c r="Y27" s="142"/>
      <c r="Z27" s="142"/>
      <c r="AA27" s="142"/>
      <c r="AB27" s="142"/>
      <c r="AC27" s="142"/>
      <c r="AD27" s="142"/>
      <c r="AE27" s="142"/>
      <c r="AF27" s="142"/>
      <c r="AG27" s="142"/>
      <c r="AH27" s="142"/>
      <c r="AI27" s="142"/>
      <c r="AJ27" s="142"/>
      <c r="AK27" s="142"/>
      <c r="AL27" s="142"/>
      <c r="AM27" s="142"/>
      <c r="AN27" s="142"/>
      <c r="AO27" s="142"/>
      <c r="AP27" s="142"/>
      <c r="AQ27" s="423"/>
      <c r="AR27" s="73"/>
      <c r="AS27" s="73"/>
      <c r="AT27" s="119"/>
      <c r="AU27" s="392" t="str">
        <f t="shared" ca="1" si="6"/>
        <v/>
      </c>
      <c r="AV27" s="393" t="str">
        <f t="shared" ca="1" si="7"/>
        <v/>
      </c>
      <c r="AW27" s="484" t="str">
        <f t="shared" ca="1" si="8"/>
        <v/>
      </c>
      <c r="AX27" s="393" t="str">
        <f t="shared" ca="1" si="9"/>
        <v/>
      </c>
      <c r="AY27" s="478" t="str">
        <f t="shared" ca="1" si="10"/>
        <v/>
      </c>
      <c r="AZ27" s="485" t="str">
        <f t="shared" ca="1" si="11"/>
        <v/>
      </c>
      <c r="BA27" s="478" t="str">
        <f t="shared" ca="1" si="12"/>
        <v/>
      </c>
      <c r="BB27" s="485" t="str">
        <f t="shared" ca="1" si="13"/>
        <v/>
      </c>
      <c r="BC27" s="478" t="str">
        <f t="shared" ca="1" si="14"/>
        <v/>
      </c>
      <c r="BD27" s="485" t="str">
        <f t="shared" ca="1" si="15"/>
        <v/>
      </c>
      <c r="BE27" s="391" t="str">
        <f t="shared" ca="1" si="16"/>
        <v/>
      </c>
      <c r="BF27" s="385"/>
      <c r="BG27" s="483" t="str">
        <f t="shared" si="17"/>
        <v/>
      </c>
      <c r="BH27" s="483" t="str">
        <f t="shared" si="18"/>
        <v/>
      </c>
      <c r="BI27" s="483">
        <f t="shared" si="19"/>
        <v>1</v>
      </c>
      <c r="BJ27" s="483" t="str">
        <f t="shared" si="20"/>
        <v/>
      </c>
      <c r="BK27" s="385"/>
      <c r="BL27" s="223" t="str">
        <f t="shared" si="21"/>
        <v>общеобразовательная</v>
      </c>
      <c r="BM27" s="223">
        <f t="shared" si="5"/>
        <v>5</v>
      </c>
      <c r="BN27" s="223" t="str">
        <f t="shared" si="5"/>
        <v>Свиридова</v>
      </c>
      <c r="BO27" s="223">
        <f t="shared" si="5"/>
        <v>49</v>
      </c>
      <c r="BP27" s="223" t="str">
        <f t="shared" si="5"/>
        <v>высшая</v>
      </c>
      <c r="BQ27" s="223">
        <f t="shared" si="5"/>
        <v>31</v>
      </c>
      <c r="BR27" s="223">
        <f t="shared" si="5"/>
        <v>0</v>
      </c>
      <c r="BS27" s="160"/>
      <c r="BT27" s="160"/>
      <c r="BU27" s="363"/>
      <c r="BV27" s="363"/>
      <c r="BW27" s="160"/>
      <c r="BX27" s="160"/>
      <c r="BY27" s="160"/>
      <c r="BZ27" s="160"/>
      <c r="CA27" s="160"/>
      <c r="CB27" s="160"/>
      <c r="CC27" s="160"/>
      <c r="CD27" s="160"/>
      <c r="CE27" s="160"/>
      <c r="CF27" s="160"/>
      <c r="CG27" s="160"/>
      <c r="CH27" s="160"/>
      <c r="CI27" s="160"/>
      <c r="CJ27" s="160"/>
      <c r="CK27" s="160"/>
      <c r="CL27" s="160"/>
      <c r="CM27" s="160"/>
      <c r="CN27" s="160"/>
    </row>
    <row r="28" spans="1:118" ht="12.75" customHeight="1" thickBot="1">
      <c r="A28" s="1">
        <f>IF('СПИСОК КЛАССА'!I28&gt;0,1,0)</f>
        <v>1</v>
      </c>
      <c r="B28" s="321">
        <v>4</v>
      </c>
      <c r="C28" s="72">
        <f>IF(NOT(ISBLANK('СПИСОК КЛАССА'!C28)),'СПИСОК КЛАССА'!C28,"")</f>
        <v>4</v>
      </c>
      <c r="D28" s="443" t="str">
        <f>IF(NOT(ISBLANK('СПИСОК КЛАССА'!D28)),IF($A28=1,'СПИСОК КЛАССА'!D28, "УЧЕНИК НЕ ВЫПОЛНЯЛ РАБОТУ"),"")</f>
        <v/>
      </c>
      <c r="E28" s="470">
        <f>IF($C28&lt;&gt;"",'СПИСОК КЛАССА'!I28,"")</f>
        <v>2</v>
      </c>
      <c r="F28" s="314">
        <f>IF(HLOOKUP(Ответы_учащихся!$E28,КЛЮЧИ!$C$5:$D$20,Ответы_учащихся!F$11+1)=Ввод_данных!F28,1,IF(Ввод_данных!F28="N","N",0))</f>
        <v>1</v>
      </c>
      <c r="G28" s="142">
        <f>IF(HLOOKUP(Ответы_учащихся!$E28,КЛЮЧИ!$C$5:$D$20,Ответы_учащихся!G$11+1)=Ввод_данных!G28,1,IF(Ввод_данных!G28="N","N",0))</f>
        <v>1</v>
      </c>
      <c r="H28" s="142">
        <f>IF(HLOOKUP(Ответы_учащихся!$E28,КЛЮЧИ!$C$5:$D$20,Ответы_учащихся!H$11+1)=Ввод_данных!H28,1,IF(Ввод_данных!H28="N","N",0))</f>
        <v>1</v>
      </c>
      <c r="I28" s="142">
        <f>IF(HLOOKUP(Ответы_учащихся!$E28,КЛЮЧИ!$C$5:$D$20,Ответы_учащихся!I$11+1)=Ввод_данных!I28,1,IF(Ввод_данных!I28="N","N",0))</f>
        <v>1</v>
      </c>
      <c r="J28" s="142">
        <f>IF(HLOOKUP(Ответы_учащихся!$E28,КЛЮЧИ!$C$5:$D$20,Ответы_учащихся!J$11+1)=Ввод_данных!J28,1,IF(Ввод_данных!J28="N","N",0))</f>
        <v>1</v>
      </c>
      <c r="K28" s="142">
        <f>IF(HLOOKUP(Ответы_учащихся!$E28,КЛЮЧИ!$C$5:$D$20,Ответы_учащихся!K$11+1)=Ввод_данных!K28,1,IF(Ввод_данных!K28="N","N",0))</f>
        <v>1</v>
      </c>
      <c r="L28" s="142">
        <f>IF(AND($E28&lt;&gt;"",$E28&gt;0),Ввод_данных!L28,NA())</f>
        <v>1</v>
      </c>
      <c r="M28" s="473">
        <f>IF(AND($E28&lt;&gt;"",$E28&gt;0),Ввод_данных!M28,NA())</f>
        <v>1</v>
      </c>
      <c r="N28" s="142">
        <f>IF(AND($E28&lt;&gt;"",$E28&gt;0),Ввод_данных!N28,NA())</f>
        <v>2</v>
      </c>
      <c r="O28" s="142">
        <f>IF(AND($E28&lt;&gt;"",$E28&gt;0),Ввод_данных!O28,NA())</f>
        <v>2</v>
      </c>
      <c r="P28" s="142">
        <f>IF(AND($E28&lt;&gt;"",$E28&gt;0),Ввод_данных!P28,NA())</f>
        <v>1</v>
      </c>
      <c r="Q28" s="142">
        <f>IF(AND($E28&lt;&gt;"",$E28&gt;0),Ввод_данных!Q28,NA())</f>
        <v>2</v>
      </c>
      <c r="R28" s="142">
        <f>IF(AND($E28&lt;&gt;"",$E28&gt;0),Ввод_данных!R28,NA())</f>
        <v>2</v>
      </c>
      <c r="S28" s="142">
        <f>IF(HLOOKUP(Ответы_учащихся!$E28,КЛЮЧИ!$C$5:$D$20,Ответы_учащихся!S$11+1)=Ввод_данных!S28,1,IF(Ввод_данных!S28="N","N",0))</f>
        <v>1</v>
      </c>
      <c r="T28" s="378">
        <f>IF(HLOOKUP(Ответы_учащихся!$E28,КЛЮЧИ!$C$5:$D$20,Ответы_учащихся!T$11+1)=Ввод_данных!T28,1,IF(Ввод_данных!T28="N","N",0))</f>
        <v>1</v>
      </c>
      <c r="U28" s="155"/>
      <c r="V28" s="142"/>
      <c r="W28" s="142"/>
      <c r="X28" s="142"/>
      <c r="Y28" s="142"/>
      <c r="Z28" s="142"/>
      <c r="AA28" s="142"/>
      <c r="AB28" s="142"/>
      <c r="AC28" s="142"/>
      <c r="AD28" s="142"/>
      <c r="AE28" s="142"/>
      <c r="AF28" s="142"/>
      <c r="AG28" s="142"/>
      <c r="AH28" s="142"/>
      <c r="AI28" s="142"/>
      <c r="AJ28" s="142"/>
      <c r="AK28" s="142"/>
      <c r="AL28" s="142"/>
      <c r="AM28" s="142"/>
      <c r="AN28" s="142"/>
      <c r="AO28" s="142"/>
      <c r="AP28" s="142"/>
      <c r="AQ28" s="423"/>
      <c r="AR28" s="73"/>
      <c r="AS28" s="73"/>
      <c r="AT28" s="119"/>
      <c r="AU28" s="392" t="str">
        <f t="shared" ca="1" si="6"/>
        <v/>
      </c>
      <c r="AV28" s="393" t="str">
        <f t="shared" ca="1" si="7"/>
        <v/>
      </c>
      <c r="AW28" s="484" t="str">
        <f t="shared" ca="1" si="8"/>
        <v/>
      </c>
      <c r="AX28" s="393" t="str">
        <f t="shared" ca="1" si="9"/>
        <v/>
      </c>
      <c r="AY28" s="478" t="str">
        <f t="shared" ca="1" si="10"/>
        <v/>
      </c>
      <c r="AZ28" s="485" t="str">
        <f t="shared" ca="1" si="11"/>
        <v/>
      </c>
      <c r="BA28" s="478" t="str">
        <f t="shared" ca="1" si="12"/>
        <v/>
      </c>
      <c r="BB28" s="485" t="str">
        <f t="shared" ca="1" si="13"/>
        <v/>
      </c>
      <c r="BC28" s="478" t="str">
        <f t="shared" ca="1" si="14"/>
        <v/>
      </c>
      <c r="BD28" s="485" t="str">
        <f t="shared" ca="1" si="15"/>
        <v/>
      </c>
      <c r="BE28" s="391" t="str">
        <f t="shared" ca="1" si="16"/>
        <v/>
      </c>
      <c r="BF28" s="385"/>
      <c r="BG28" s="483">
        <f t="shared" si="17"/>
        <v>1</v>
      </c>
      <c r="BH28" s="483">
        <f t="shared" si="18"/>
        <v>1</v>
      </c>
      <c r="BI28" s="483">
        <f t="shared" si="19"/>
        <v>1</v>
      </c>
      <c r="BJ28" s="483">
        <f t="shared" si="20"/>
        <v>1</v>
      </c>
      <c r="BK28" s="385"/>
      <c r="BL28" s="223" t="str">
        <f t="shared" si="21"/>
        <v>общеобразовательная</v>
      </c>
      <c r="BM28" s="223">
        <f t="shared" si="5"/>
        <v>5</v>
      </c>
      <c r="BN28" s="223" t="str">
        <f t="shared" si="5"/>
        <v>Свиридова</v>
      </c>
      <c r="BO28" s="223">
        <f t="shared" si="5"/>
        <v>49</v>
      </c>
      <c r="BP28" s="223" t="str">
        <f t="shared" si="5"/>
        <v>высшая</v>
      </c>
      <c r="BQ28" s="223">
        <f t="shared" si="5"/>
        <v>31</v>
      </c>
      <c r="BR28" s="223">
        <f t="shared" si="5"/>
        <v>0</v>
      </c>
      <c r="BS28" s="160"/>
      <c r="BT28" s="160"/>
      <c r="BU28" s="363"/>
      <c r="BV28" s="363"/>
      <c r="BW28" s="160"/>
      <c r="BX28" s="160"/>
      <c r="BY28" s="160"/>
      <c r="BZ28" s="160"/>
      <c r="CA28" s="160"/>
      <c r="CB28" s="160"/>
      <c r="CC28" s="160"/>
      <c r="CD28" s="160"/>
      <c r="CE28" s="160"/>
      <c r="CF28" s="160"/>
      <c r="CG28" s="160"/>
      <c r="CH28" s="160"/>
      <c r="CI28" s="160"/>
      <c r="CJ28" s="160"/>
      <c r="CK28" s="160"/>
      <c r="CL28" s="160"/>
      <c r="CM28" s="160"/>
      <c r="CN28" s="160"/>
    </row>
    <row r="29" spans="1:118" ht="12.75" customHeight="1" thickBot="1">
      <c r="A29" s="1">
        <f>IF('СПИСОК КЛАССА'!I29&gt;0,1,0)</f>
        <v>1</v>
      </c>
      <c r="B29" s="321">
        <v>5</v>
      </c>
      <c r="C29" s="72">
        <f>IF(NOT(ISBLANK('СПИСОК КЛАССА'!C29)),'СПИСОК КЛАССА'!C29,"")</f>
        <v>5</v>
      </c>
      <c r="D29" s="443" t="str">
        <f>IF(NOT(ISBLANK('СПИСОК КЛАССА'!D29)),IF($A29=1,'СПИСОК КЛАССА'!D29, "УЧЕНИК НЕ ВЫПОЛНЯЛ РАБОТУ"),"")</f>
        <v/>
      </c>
      <c r="E29" s="470">
        <f>IF($C29&lt;&gt;"",'СПИСОК КЛАССА'!I29,"")</f>
        <v>1</v>
      </c>
      <c r="F29" s="314">
        <f>IF(HLOOKUP(Ответы_учащихся!$E29,КЛЮЧИ!$C$5:$D$20,Ответы_учащихся!F$11+1)=Ввод_данных!F29,1,IF(Ввод_данных!F29="N","N",0))</f>
        <v>0</v>
      </c>
      <c r="G29" s="142">
        <f>IF(HLOOKUP(Ответы_учащихся!$E29,КЛЮЧИ!$C$5:$D$20,Ответы_учащихся!G$11+1)=Ввод_данных!G29,1,IF(Ввод_данных!G29="N","N",0))</f>
        <v>1</v>
      </c>
      <c r="H29" s="142">
        <f>IF(HLOOKUP(Ответы_учащихся!$E29,КЛЮЧИ!$C$5:$D$20,Ответы_учащихся!H$11+1)=Ввод_данных!H29,1,IF(Ввод_данных!H29="N","N",0))</f>
        <v>0</v>
      </c>
      <c r="I29" s="142">
        <f>IF(HLOOKUP(Ответы_учащихся!$E29,КЛЮЧИ!$C$5:$D$20,Ответы_учащихся!I$11+1)=Ввод_данных!I29,1,IF(Ввод_данных!I29="N","N",0))</f>
        <v>0</v>
      </c>
      <c r="J29" s="142">
        <f>IF(HLOOKUP(Ответы_учащихся!$E29,КЛЮЧИ!$C$5:$D$20,Ответы_учащихся!J$11+1)=Ввод_данных!J29,1,IF(Ввод_данных!J29="N","N",0))</f>
        <v>0</v>
      </c>
      <c r="K29" s="142">
        <f>IF(HLOOKUP(Ответы_учащихся!$E29,КЛЮЧИ!$C$5:$D$20,Ответы_учащихся!K$11+1)=Ввод_данных!K29,1,IF(Ввод_данных!K29="N","N",0))</f>
        <v>1</v>
      </c>
      <c r="L29" s="142">
        <f>IF(AND($E29&lt;&gt;"",$E29&gt;0),Ввод_данных!L29,NA())</f>
        <v>1</v>
      </c>
      <c r="M29" s="473">
        <f>IF(AND($E29&lt;&gt;"",$E29&gt;0),Ввод_данных!M29,NA())</f>
        <v>0</v>
      </c>
      <c r="N29" s="142">
        <f>IF(AND($E29&lt;&gt;"",$E29&gt;0),Ввод_данных!N29,NA())</f>
        <v>0</v>
      </c>
      <c r="O29" s="142">
        <f>IF(AND($E29&lt;&gt;"",$E29&gt;0),Ввод_данных!O29,NA())</f>
        <v>0</v>
      </c>
      <c r="P29" s="142">
        <f>IF(AND($E29&lt;&gt;"",$E29&gt;0),Ввод_данных!P29,NA())</f>
        <v>1</v>
      </c>
      <c r="Q29" s="142">
        <f>IF(AND($E29&lt;&gt;"",$E29&gt;0),Ввод_данных!Q29,NA())</f>
        <v>1</v>
      </c>
      <c r="R29" s="142">
        <f>IF(AND($E29&lt;&gt;"",$E29&gt;0),Ввод_данных!R29,NA())</f>
        <v>0</v>
      </c>
      <c r="S29" s="142">
        <f>IF(HLOOKUP(Ответы_учащихся!$E29,КЛЮЧИ!$C$5:$D$20,Ответы_учащихся!S$11+1)=Ввод_данных!S29,1,IF(Ввод_данных!S29="N","N",0))</f>
        <v>0</v>
      </c>
      <c r="T29" s="378">
        <f>IF(HLOOKUP(Ответы_учащихся!$E29,КЛЮЧИ!$C$5:$D$20,Ответы_учащихся!T$11+1)=Ввод_данных!T29,1,IF(Ввод_данных!T29="N","N",0))</f>
        <v>1</v>
      </c>
      <c r="U29" s="155"/>
      <c r="V29" s="142"/>
      <c r="W29" s="142"/>
      <c r="X29" s="142"/>
      <c r="Y29" s="142"/>
      <c r="Z29" s="142"/>
      <c r="AA29" s="142"/>
      <c r="AB29" s="142"/>
      <c r="AC29" s="142"/>
      <c r="AD29" s="142"/>
      <c r="AE29" s="142"/>
      <c r="AF29" s="142"/>
      <c r="AG29" s="142"/>
      <c r="AH29" s="142"/>
      <c r="AI29" s="142"/>
      <c r="AJ29" s="142"/>
      <c r="AK29" s="142"/>
      <c r="AL29" s="142"/>
      <c r="AM29" s="142"/>
      <c r="AN29" s="142"/>
      <c r="AO29" s="142"/>
      <c r="AP29" s="142"/>
      <c r="AQ29" s="423"/>
      <c r="AR29" s="73"/>
      <c r="AS29" s="73"/>
      <c r="AT29" s="119"/>
      <c r="AU29" s="392" t="str">
        <f t="shared" ca="1" si="6"/>
        <v/>
      </c>
      <c r="AV29" s="393" t="str">
        <f t="shared" ca="1" si="7"/>
        <v/>
      </c>
      <c r="AW29" s="484" t="str">
        <f t="shared" ca="1" si="8"/>
        <v/>
      </c>
      <c r="AX29" s="393" t="str">
        <f t="shared" ca="1" si="9"/>
        <v/>
      </c>
      <c r="AY29" s="478" t="str">
        <f t="shared" ca="1" si="10"/>
        <v/>
      </c>
      <c r="AZ29" s="485" t="str">
        <f t="shared" ca="1" si="11"/>
        <v/>
      </c>
      <c r="BA29" s="478" t="str">
        <f t="shared" ca="1" si="12"/>
        <v/>
      </c>
      <c r="BB29" s="485" t="str">
        <f t="shared" ca="1" si="13"/>
        <v/>
      </c>
      <c r="BC29" s="478" t="str">
        <f t="shared" ca="1" si="14"/>
        <v/>
      </c>
      <c r="BD29" s="485" t="str">
        <f t="shared" ca="1" si="15"/>
        <v/>
      </c>
      <c r="BE29" s="391" t="str">
        <f t="shared" ca="1" si="16"/>
        <v/>
      </c>
      <c r="BF29" s="385"/>
      <c r="BG29" s="483" t="str">
        <f t="shared" si="17"/>
        <v/>
      </c>
      <c r="BH29" s="483" t="str">
        <f t="shared" si="18"/>
        <v/>
      </c>
      <c r="BI29" s="483">
        <f t="shared" si="19"/>
        <v>1</v>
      </c>
      <c r="BJ29" s="483" t="str">
        <f t="shared" si="20"/>
        <v/>
      </c>
      <c r="BK29" s="385"/>
      <c r="BL29" s="223" t="str">
        <f t="shared" si="21"/>
        <v>общеобразовательная</v>
      </c>
      <c r="BM29" s="223">
        <f t="shared" si="5"/>
        <v>5</v>
      </c>
      <c r="BN29" s="223" t="str">
        <f t="shared" si="5"/>
        <v>Свиридова</v>
      </c>
      <c r="BO29" s="223">
        <f t="shared" si="5"/>
        <v>49</v>
      </c>
      <c r="BP29" s="223" t="str">
        <f t="shared" si="5"/>
        <v>высшая</v>
      </c>
      <c r="BQ29" s="223">
        <f t="shared" si="5"/>
        <v>31</v>
      </c>
      <c r="BR29" s="223">
        <f t="shared" si="5"/>
        <v>0</v>
      </c>
      <c r="BS29" s="160"/>
      <c r="BT29" s="160"/>
      <c r="BU29" s="363"/>
      <c r="BV29" s="363"/>
      <c r="BW29" s="160"/>
      <c r="BX29" s="160"/>
      <c r="BY29" s="160"/>
      <c r="BZ29" s="160"/>
      <c r="CA29" s="160"/>
      <c r="CB29" s="160"/>
      <c r="CC29" s="160"/>
      <c r="CD29" s="160"/>
      <c r="CE29" s="160"/>
      <c r="CF29" s="160"/>
      <c r="CG29" s="160"/>
      <c r="CH29" s="160"/>
      <c r="CI29" s="160"/>
      <c r="CJ29" s="160"/>
      <c r="CK29" s="160"/>
      <c r="CL29" s="160"/>
      <c r="CM29" s="160"/>
      <c r="CN29" s="160"/>
    </row>
    <row r="30" spans="1:118" ht="12.75" customHeight="1" thickBot="1">
      <c r="A30" s="1">
        <f>IF('СПИСОК КЛАССА'!I30&gt;0,1,0)</f>
        <v>1</v>
      </c>
      <c r="B30" s="321">
        <v>6</v>
      </c>
      <c r="C30" s="72">
        <f>IF(NOT(ISBLANK('СПИСОК КЛАССА'!C30)),'СПИСОК КЛАССА'!C30,"")</f>
        <v>6</v>
      </c>
      <c r="D30" s="443" t="str">
        <f>IF(NOT(ISBLANK('СПИСОК КЛАССА'!D30)),IF($A30=1,'СПИСОК КЛАССА'!D30, "УЧЕНИК НЕ ВЫПОЛНЯЛ РАБОТУ"),"")</f>
        <v/>
      </c>
      <c r="E30" s="470">
        <f>IF($C30&lt;&gt;"",'СПИСОК КЛАССА'!I30,"")</f>
        <v>1</v>
      </c>
      <c r="F30" s="314">
        <f>IF(HLOOKUP(Ответы_учащихся!$E30,КЛЮЧИ!$C$5:$D$20,Ответы_учащихся!F$11+1)=Ввод_данных!F30,1,IF(Ввод_данных!F30="N","N",0))</f>
        <v>0</v>
      </c>
      <c r="G30" s="142">
        <f>IF(HLOOKUP(Ответы_учащихся!$E30,КЛЮЧИ!$C$5:$D$20,Ответы_учащихся!G$11+1)=Ввод_данных!G30,1,IF(Ввод_данных!G30="N","N",0))</f>
        <v>0</v>
      </c>
      <c r="H30" s="142">
        <f>IF(HLOOKUP(Ответы_учащихся!$E30,КЛЮЧИ!$C$5:$D$20,Ответы_учащихся!H$11+1)=Ввод_данных!H30,1,IF(Ввод_данных!H30="N","N",0))</f>
        <v>1</v>
      </c>
      <c r="I30" s="142">
        <f>IF(HLOOKUP(Ответы_учащихся!$E30,КЛЮЧИ!$C$5:$D$20,Ответы_учащихся!I$11+1)=Ввод_данных!I30,1,IF(Ввод_данных!I30="N","N",0))</f>
        <v>0</v>
      </c>
      <c r="J30" s="142">
        <f>IF(HLOOKUP(Ответы_учащихся!$E30,КЛЮЧИ!$C$5:$D$20,Ответы_учащихся!J$11+1)=Ввод_данных!J30,1,IF(Ввод_данных!J30="N","N",0))</f>
        <v>0</v>
      </c>
      <c r="K30" s="142">
        <f>IF(HLOOKUP(Ответы_учащихся!$E30,КЛЮЧИ!$C$5:$D$20,Ответы_учащихся!K$11+1)=Ввод_данных!K30,1,IF(Ввод_данных!K30="N","N",0))</f>
        <v>0</v>
      </c>
      <c r="L30" s="142" t="str">
        <f>IF(AND($E30&lt;&gt;"",$E30&gt;0),Ввод_данных!L30,NA())</f>
        <v>n</v>
      </c>
      <c r="M30" s="473">
        <f>IF(AND($E30&lt;&gt;"",$E30&gt;0),Ввод_данных!M30,NA())</f>
        <v>1</v>
      </c>
      <c r="N30" s="142">
        <f>IF(AND($E30&lt;&gt;"",$E30&gt;0),Ввод_данных!N30,NA())</f>
        <v>1</v>
      </c>
      <c r="O30" s="142">
        <f>IF(AND($E30&lt;&gt;"",$E30&gt;0),Ввод_данных!O30,NA())</f>
        <v>0</v>
      </c>
      <c r="P30" s="142">
        <f>IF(AND($E30&lt;&gt;"",$E30&gt;0),Ввод_данных!P30,NA())</f>
        <v>0</v>
      </c>
      <c r="Q30" s="142">
        <f>IF(AND($E30&lt;&gt;"",$E30&gt;0),Ввод_данных!Q30,NA())</f>
        <v>1</v>
      </c>
      <c r="R30" s="142">
        <f>IF(AND($E30&lt;&gt;"",$E30&gt;0),Ввод_данных!R30,NA())</f>
        <v>1</v>
      </c>
      <c r="S30" s="142">
        <f>IF(HLOOKUP(Ответы_учащихся!$E30,КЛЮЧИ!$C$5:$D$20,Ответы_учащихся!S$11+1)=Ввод_данных!S30,1,IF(Ввод_данных!S30="N","N",0))</f>
        <v>0</v>
      </c>
      <c r="T30" s="378">
        <f>IF(HLOOKUP(Ответы_учащихся!$E30,КЛЮЧИ!$C$5:$D$20,Ответы_учащихся!T$11+1)=Ввод_данных!T30,1,IF(Ввод_данных!T30="N","N",0))</f>
        <v>0</v>
      </c>
      <c r="U30" s="155"/>
      <c r="V30" s="142"/>
      <c r="W30" s="142"/>
      <c r="X30" s="142"/>
      <c r="Y30" s="142"/>
      <c r="Z30" s="142"/>
      <c r="AA30" s="142"/>
      <c r="AB30" s="142"/>
      <c r="AC30" s="142"/>
      <c r="AD30" s="142"/>
      <c r="AE30" s="142"/>
      <c r="AF30" s="142"/>
      <c r="AG30" s="142"/>
      <c r="AH30" s="142"/>
      <c r="AI30" s="142"/>
      <c r="AJ30" s="142"/>
      <c r="AK30" s="142"/>
      <c r="AL30" s="142"/>
      <c r="AM30" s="142"/>
      <c r="AN30" s="142"/>
      <c r="AO30" s="142"/>
      <c r="AP30" s="142"/>
      <c r="AQ30" s="423"/>
      <c r="AR30" s="73"/>
      <c r="AS30" s="73"/>
      <c r="AT30" s="119"/>
      <c r="AU30" s="392" t="str">
        <f t="shared" ca="1" si="6"/>
        <v/>
      </c>
      <c r="AV30" s="393" t="str">
        <f t="shared" ca="1" si="7"/>
        <v/>
      </c>
      <c r="AW30" s="484" t="str">
        <f t="shared" ca="1" si="8"/>
        <v/>
      </c>
      <c r="AX30" s="393" t="str">
        <f t="shared" ca="1" si="9"/>
        <v/>
      </c>
      <c r="AY30" s="478" t="str">
        <f t="shared" ca="1" si="10"/>
        <v/>
      </c>
      <c r="AZ30" s="485" t="str">
        <f t="shared" ca="1" si="11"/>
        <v/>
      </c>
      <c r="BA30" s="478" t="str">
        <f t="shared" ca="1" si="12"/>
        <v/>
      </c>
      <c r="BB30" s="485" t="str">
        <f t="shared" ca="1" si="13"/>
        <v/>
      </c>
      <c r="BC30" s="478" t="str">
        <f t="shared" ca="1" si="14"/>
        <v/>
      </c>
      <c r="BD30" s="485" t="str">
        <f t="shared" ca="1" si="15"/>
        <v/>
      </c>
      <c r="BE30" s="391" t="str">
        <f t="shared" ca="1" si="16"/>
        <v/>
      </c>
      <c r="BF30" s="385"/>
      <c r="BG30" s="483">
        <f t="shared" si="17"/>
        <v>1</v>
      </c>
      <c r="BH30" s="483" t="str">
        <f t="shared" si="18"/>
        <v/>
      </c>
      <c r="BI30" s="483">
        <f t="shared" si="19"/>
        <v>1</v>
      </c>
      <c r="BJ30" s="483">
        <f t="shared" si="20"/>
        <v>1</v>
      </c>
      <c r="BK30" s="385"/>
      <c r="BL30" s="223" t="str">
        <f t="shared" si="21"/>
        <v>общеобразовательная</v>
      </c>
      <c r="BM30" s="223">
        <f t="shared" si="5"/>
        <v>5</v>
      </c>
      <c r="BN30" s="223" t="str">
        <f t="shared" si="5"/>
        <v>Свиридова</v>
      </c>
      <c r="BO30" s="223">
        <f t="shared" si="5"/>
        <v>49</v>
      </c>
      <c r="BP30" s="223" t="str">
        <f t="shared" si="5"/>
        <v>высшая</v>
      </c>
      <c r="BQ30" s="223">
        <f t="shared" si="5"/>
        <v>31</v>
      </c>
      <c r="BR30" s="223">
        <f t="shared" si="5"/>
        <v>0</v>
      </c>
      <c r="BS30" s="160"/>
      <c r="BT30" s="160"/>
      <c r="BU30" s="363"/>
      <c r="BV30" s="363"/>
      <c r="BW30" s="160"/>
      <c r="BX30" s="160"/>
      <c r="BY30" s="160"/>
      <c r="BZ30" s="160"/>
      <c r="CA30" s="160"/>
      <c r="CB30" s="160"/>
      <c r="CC30" s="160"/>
      <c r="CD30" s="160"/>
      <c r="CE30" s="160"/>
      <c r="CF30" s="160"/>
      <c r="CG30" s="160"/>
      <c r="CH30" s="160"/>
      <c r="CI30" s="160"/>
      <c r="CJ30" s="160"/>
      <c r="CK30" s="160"/>
      <c r="CL30" s="160"/>
      <c r="CM30" s="160"/>
      <c r="CN30" s="160"/>
    </row>
    <row r="31" spans="1:118" ht="12.75" customHeight="1" thickBot="1">
      <c r="A31" s="1">
        <f>IF('СПИСОК КЛАССА'!I31&gt;0,1,0)</f>
        <v>1</v>
      </c>
      <c r="B31" s="321">
        <v>7</v>
      </c>
      <c r="C31" s="72">
        <f>IF(NOT(ISBLANK('СПИСОК КЛАССА'!C31)),'СПИСОК КЛАССА'!C31,"")</f>
        <v>7</v>
      </c>
      <c r="D31" s="443" t="str">
        <f>IF(NOT(ISBLANK('СПИСОК КЛАССА'!D31)),IF($A31=1,'СПИСОК КЛАССА'!D31, "УЧЕНИК НЕ ВЫПОЛНЯЛ РАБОТУ"),"")</f>
        <v/>
      </c>
      <c r="E31" s="470">
        <f>IF($C31&lt;&gt;"",'СПИСОК КЛАССА'!I31,"")</f>
        <v>2</v>
      </c>
      <c r="F31" s="314">
        <f>IF(HLOOKUP(Ответы_учащихся!$E31,КЛЮЧИ!$C$5:$D$20,Ответы_учащихся!F$11+1)=Ввод_данных!F31,1,IF(Ввод_данных!F31="N","N",0))</f>
        <v>1</v>
      </c>
      <c r="G31" s="142">
        <f>IF(HLOOKUP(Ответы_учащихся!$E31,КЛЮЧИ!$C$5:$D$20,Ответы_учащихся!G$11+1)=Ввод_данных!G31,1,IF(Ввод_данных!G31="N","N",0))</f>
        <v>1</v>
      </c>
      <c r="H31" s="142">
        <f>IF(HLOOKUP(Ответы_учащихся!$E31,КЛЮЧИ!$C$5:$D$20,Ответы_учащихся!H$11+1)=Ввод_данных!H31,1,IF(Ввод_данных!H31="N","N",0))</f>
        <v>1</v>
      </c>
      <c r="I31" s="142">
        <f>IF(HLOOKUP(Ответы_учащихся!$E31,КЛЮЧИ!$C$5:$D$20,Ответы_учащихся!I$11+1)=Ввод_данных!I31,1,IF(Ввод_данных!I31="N","N",0))</f>
        <v>0</v>
      </c>
      <c r="J31" s="142">
        <f>IF(HLOOKUP(Ответы_учащихся!$E31,КЛЮЧИ!$C$5:$D$20,Ответы_учащихся!J$11+1)=Ввод_данных!J31,1,IF(Ввод_данных!J31="N","N",0))</f>
        <v>1</v>
      </c>
      <c r="K31" s="142">
        <f>IF(HLOOKUP(Ответы_учащихся!$E31,КЛЮЧИ!$C$5:$D$20,Ответы_учащихся!K$11+1)=Ввод_данных!K31,1,IF(Ввод_данных!K31="N","N",0))</f>
        <v>1</v>
      </c>
      <c r="L31" s="142">
        <f>IF(AND($E31&lt;&gt;"",$E31&gt;0),Ввод_данных!L31,NA())</f>
        <v>1</v>
      </c>
      <c r="M31" s="473">
        <f>IF(AND($E31&lt;&gt;"",$E31&gt;0),Ввод_данных!M31,NA())</f>
        <v>1</v>
      </c>
      <c r="N31" s="142">
        <f>IF(AND($E31&lt;&gt;"",$E31&gt;0),Ввод_данных!N31,NA())</f>
        <v>1</v>
      </c>
      <c r="O31" s="142">
        <f>IF(AND($E31&lt;&gt;"",$E31&gt;0),Ввод_данных!O31,NA())</f>
        <v>2</v>
      </c>
      <c r="P31" s="142">
        <f>IF(AND($E31&lt;&gt;"",$E31&gt;0),Ввод_данных!P31,NA())</f>
        <v>0</v>
      </c>
      <c r="Q31" s="142">
        <f>IF(AND($E31&lt;&gt;"",$E31&gt;0),Ввод_данных!Q31,NA())</f>
        <v>2</v>
      </c>
      <c r="R31" s="142">
        <f>IF(AND($E31&lt;&gt;"",$E31&gt;0),Ввод_данных!R31,NA())</f>
        <v>1</v>
      </c>
      <c r="S31" s="142">
        <f>IF(HLOOKUP(Ответы_учащихся!$E31,КЛЮЧИ!$C$5:$D$20,Ответы_учащихся!S$11+1)=Ввод_данных!S31,1,IF(Ввод_данных!S31="N","N",0))</f>
        <v>1</v>
      </c>
      <c r="T31" s="378">
        <f>IF(HLOOKUP(Ответы_учащихся!$E31,КЛЮЧИ!$C$5:$D$20,Ответы_учащихся!T$11+1)=Ввод_данных!T31,1,IF(Ввод_данных!T31="N","N",0))</f>
        <v>1</v>
      </c>
      <c r="U31" s="155"/>
      <c r="V31" s="142"/>
      <c r="W31" s="142"/>
      <c r="X31" s="142"/>
      <c r="Y31" s="142"/>
      <c r="Z31" s="142"/>
      <c r="AA31" s="142"/>
      <c r="AB31" s="142"/>
      <c r="AC31" s="142"/>
      <c r="AD31" s="142"/>
      <c r="AE31" s="142"/>
      <c r="AF31" s="142"/>
      <c r="AG31" s="142"/>
      <c r="AH31" s="142"/>
      <c r="AI31" s="142"/>
      <c r="AJ31" s="142"/>
      <c r="AK31" s="142"/>
      <c r="AL31" s="142"/>
      <c r="AM31" s="142"/>
      <c r="AN31" s="142"/>
      <c r="AO31" s="142"/>
      <c r="AP31" s="142"/>
      <c r="AQ31" s="423"/>
      <c r="AR31" s="73"/>
      <c r="AS31" s="73"/>
      <c r="AT31" s="119"/>
      <c r="AU31" s="392" t="str">
        <f t="shared" ca="1" si="6"/>
        <v/>
      </c>
      <c r="AV31" s="393" t="str">
        <f t="shared" ca="1" si="7"/>
        <v/>
      </c>
      <c r="AW31" s="484" t="str">
        <f t="shared" ca="1" si="8"/>
        <v/>
      </c>
      <c r="AX31" s="393" t="str">
        <f t="shared" ca="1" si="9"/>
        <v/>
      </c>
      <c r="AY31" s="478" t="str">
        <f t="shared" ca="1" si="10"/>
        <v/>
      </c>
      <c r="AZ31" s="485" t="str">
        <f t="shared" ca="1" si="11"/>
        <v/>
      </c>
      <c r="BA31" s="478" t="str">
        <f t="shared" ca="1" si="12"/>
        <v/>
      </c>
      <c r="BB31" s="485" t="str">
        <f t="shared" ca="1" si="13"/>
        <v/>
      </c>
      <c r="BC31" s="478" t="str">
        <f t="shared" ca="1" si="14"/>
        <v/>
      </c>
      <c r="BD31" s="485" t="str">
        <f t="shared" ca="1" si="15"/>
        <v/>
      </c>
      <c r="BE31" s="391" t="str">
        <f t="shared" ca="1" si="16"/>
        <v/>
      </c>
      <c r="BF31" s="385"/>
      <c r="BG31" s="483">
        <f t="shared" si="17"/>
        <v>1</v>
      </c>
      <c r="BH31" s="483">
        <f t="shared" si="18"/>
        <v>1</v>
      </c>
      <c r="BI31" s="483">
        <f t="shared" si="19"/>
        <v>1</v>
      </c>
      <c r="BJ31" s="483">
        <f t="shared" si="20"/>
        <v>1</v>
      </c>
      <c r="BK31" s="385"/>
      <c r="BL31" s="223" t="str">
        <f t="shared" si="21"/>
        <v>общеобразовательная</v>
      </c>
      <c r="BM31" s="223">
        <f t="shared" si="5"/>
        <v>5</v>
      </c>
      <c r="BN31" s="223" t="str">
        <f t="shared" si="5"/>
        <v>Свиридова</v>
      </c>
      <c r="BO31" s="223">
        <f t="shared" si="5"/>
        <v>49</v>
      </c>
      <c r="BP31" s="223" t="str">
        <f t="shared" si="5"/>
        <v>высшая</v>
      </c>
      <c r="BQ31" s="223">
        <f t="shared" si="5"/>
        <v>31</v>
      </c>
      <c r="BR31" s="223">
        <f t="shared" si="5"/>
        <v>0</v>
      </c>
      <c r="BS31" s="160"/>
      <c r="BT31" s="160"/>
      <c r="BU31" s="363"/>
      <c r="BV31" s="363"/>
      <c r="BW31" s="160"/>
      <c r="BX31" s="160"/>
      <c r="BY31" s="160"/>
      <c r="BZ31" s="160"/>
      <c r="CA31" s="160"/>
      <c r="CB31" s="160"/>
      <c r="CC31" s="160"/>
      <c r="CD31" s="160"/>
      <c r="CE31" s="160"/>
      <c r="CF31" s="160"/>
      <c r="CG31" s="160"/>
      <c r="CH31" s="160"/>
      <c r="CI31" s="160"/>
      <c r="CJ31" s="160"/>
      <c r="CK31" s="160"/>
      <c r="CL31" s="160"/>
      <c r="CM31" s="160"/>
      <c r="CN31" s="160"/>
    </row>
    <row r="32" spans="1:118" ht="12.75" customHeight="1" thickBot="1">
      <c r="A32" s="1">
        <f>IF('СПИСОК КЛАССА'!I32&gt;0,1,0)</f>
        <v>0</v>
      </c>
      <c r="B32" s="321">
        <v>8</v>
      </c>
      <c r="C32" s="72">
        <f>IF(NOT(ISBLANK('СПИСОК КЛАССА'!C32)),'СПИСОК КЛАССА'!C32,"")</f>
        <v>8</v>
      </c>
      <c r="D32" s="443" t="str">
        <f>IF(NOT(ISBLANK('СПИСОК КЛАССА'!D32)),IF($A32=1,'СПИСОК КЛАССА'!D32, "УЧЕНИК НЕ ВЫПОЛНЯЛ РАБОТУ"),"")</f>
        <v/>
      </c>
      <c r="E32" s="470">
        <f>IF($C32&lt;&gt;"",'СПИСОК КЛАССА'!I32,"")</f>
        <v>0</v>
      </c>
      <c r="F32" s="314" t="e">
        <f>IF(HLOOKUP(Ответы_учащихся!$E32,КЛЮЧИ!$C$5:$D$20,Ответы_учащихся!F$11+1)=Ввод_данных!F32,1,IF(Ввод_данных!F32="N","N",0))</f>
        <v>#N/A</v>
      </c>
      <c r="G32" s="142" t="e">
        <f>IF(HLOOKUP(Ответы_учащихся!$E32,КЛЮЧИ!$C$5:$D$20,Ответы_учащихся!G$11+1)=Ввод_данных!G32,1,IF(Ввод_данных!G32="N","N",0))</f>
        <v>#N/A</v>
      </c>
      <c r="H32" s="142" t="e">
        <f>IF(HLOOKUP(Ответы_учащихся!$E32,КЛЮЧИ!$C$5:$D$20,Ответы_учащихся!H$11+1)=Ввод_данных!H32,1,IF(Ввод_данных!H32="N","N",0))</f>
        <v>#N/A</v>
      </c>
      <c r="I32" s="142" t="e">
        <f>IF(HLOOKUP(Ответы_учащихся!$E32,КЛЮЧИ!$C$5:$D$20,Ответы_учащихся!I$11+1)=Ввод_данных!I32,1,IF(Ввод_данных!I32="N","N",0))</f>
        <v>#N/A</v>
      </c>
      <c r="J32" s="142" t="e">
        <f>IF(HLOOKUP(Ответы_учащихся!$E32,КЛЮЧИ!$C$5:$D$20,Ответы_учащихся!J$11+1)=Ввод_данных!J32,1,IF(Ввод_данных!J32="N","N",0))</f>
        <v>#N/A</v>
      </c>
      <c r="K32" s="142" t="e">
        <f>IF(HLOOKUP(Ответы_учащихся!$E32,КЛЮЧИ!$C$5:$D$20,Ответы_учащихся!K$11+1)=Ввод_данных!K32,1,IF(Ввод_данных!K32="N","N",0))</f>
        <v>#N/A</v>
      </c>
      <c r="L32" s="142" t="e">
        <f>IF(AND($E32&lt;&gt;"",$E32&gt;0),Ввод_данных!L32,NA())</f>
        <v>#N/A</v>
      </c>
      <c r="M32" s="473" t="e">
        <f>IF(AND($E32&lt;&gt;"",$E32&gt;0),Ввод_данных!M32,NA())</f>
        <v>#N/A</v>
      </c>
      <c r="N32" s="142" t="e">
        <f>IF(AND($E32&lt;&gt;"",$E32&gt;0),Ввод_данных!N32,NA())</f>
        <v>#N/A</v>
      </c>
      <c r="O32" s="142" t="e">
        <f>IF(AND($E32&lt;&gt;"",$E32&gt;0),Ввод_данных!O32,NA())</f>
        <v>#N/A</v>
      </c>
      <c r="P32" s="142" t="e">
        <f>IF(AND($E32&lt;&gt;"",$E32&gt;0),Ввод_данных!P32,NA())</f>
        <v>#N/A</v>
      </c>
      <c r="Q32" s="142" t="e">
        <f>IF(AND($E32&lt;&gt;"",$E32&gt;0),Ввод_данных!Q32,NA())</f>
        <v>#N/A</v>
      </c>
      <c r="R32" s="142" t="e">
        <f>IF(AND($E32&lt;&gt;"",$E32&gt;0),Ввод_данных!R32,NA())</f>
        <v>#N/A</v>
      </c>
      <c r="S32" s="142" t="e">
        <f>IF(HLOOKUP(Ответы_учащихся!$E32,КЛЮЧИ!$C$5:$D$20,Ответы_учащихся!S$11+1)=Ввод_данных!S32,1,IF(Ввод_данных!S32="N","N",0))</f>
        <v>#N/A</v>
      </c>
      <c r="T32" s="378" t="e">
        <f>IF(HLOOKUP(Ответы_учащихся!$E32,КЛЮЧИ!$C$5:$D$20,Ответы_учащихся!T$11+1)=Ввод_данных!T32,1,IF(Ввод_данных!T32="N","N",0))</f>
        <v>#N/A</v>
      </c>
      <c r="U32" s="155"/>
      <c r="V32" s="142"/>
      <c r="W32" s="142"/>
      <c r="X32" s="142"/>
      <c r="Y32" s="142"/>
      <c r="Z32" s="142"/>
      <c r="AA32" s="142"/>
      <c r="AB32" s="142"/>
      <c r="AC32" s="142"/>
      <c r="AD32" s="142"/>
      <c r="AE32" s="142"/>
      <c r="AF32" s="142"/>
      <c r="AG32" s="142"/>
      <c r="AH32" s="142"/>
      <c r="AI32" s="142"/>
      <c r="AJ32" s="142"/>
      <c r="AK32" s="142"/>
      <c r="AL32" s="142"/>
      <c r="AM32" s="142"/>
      <c r="AN32" s="142"/>
      <c r="AO32" s="142"/>
      <c r="AP32" s="142"/>
      <c r="AQ32" s="423"/>
      <c r="AR32" s="73"/>
      <c r="AS32" s="73"/>
      <c r="AT32" s="119"/>
      <c r="AU32" s="392" t="str">
        <f t="shared" ca="1" si="6"/>
        <v/>
      </c>
      <c r="AV32" s="393" t="str">
        <f t="shared" ca="1" si="7"/>
        <v/>
      </c>
      <c r="AW32" s="484" t="str">
        <f t="shared" ca="1" si="8"/>
        <v/>
      </c>
      <c r="AX32" s="393" t="str">
        <f t="shared" ca="1" si="9"/>
        <v/>
      </c>
      <c r="AY32" s="478" t="str">
        <f t="shared" ca="1" si="10"/>
        <v/>
      </c>
      <c r="AZ32" s="485" t="str">
        <f t="shared" ca="1" si="11"/>
        <v/>
      </c>
      <c r="BA32" s="478" t="str">
        <f t="shared" ca="1" si="12"/>
        <v/>
      </c>
      <c r="BB32" s="485" t="str">
        <f t="shared" ca="1" si="13"/>
        <v/>
      </c>
      <c r="BC32" s="478" t="str">
        <f t="shared" ca="1" si="14"/>
        <v/>
      </c>
      <c r="BD32" s="485" t="str">
        <f t="shared" ca="1" si="15"/>
        <v/>
      </c>
      <c r="BE32" s="391" t="str">
        <f t="shared" ca="1" si="16"/>
        <v/>
      </c>
      <c r="BF32" s="385"/>
      <c r="BG32" s="483" t="e">
        <f t="shared" si="17"/>
        <v>#N/A</v>
      </c>
      <c r="BH32" s="483" t="e">
        <f t="shared" si="18"/>
        <v>#N/A</v>
      </c>
      <c r="BI32" s="483" t="e">
        <f t="shared" si="19"/>
        <v>#N/A</v>
      </c>
      <c r="BJ32" s="483" t="e">
        <f t="shared" si="20"/>
        <v>#N/A</v>
      </c>
      <c r="BK32" s="385"/>
      <c r="BL32" s="223" t="str">
        <f t="shared" si="21"/>
        <v/>
      </c>
      <c r="BM32" s="223" t="str">
        <f t="shared" si="5"/>
        <v/>
      </c>
      <c r="BN32" s="223" t="str">
        <f t="shared" si="5"/>
        <v/>
      </c>
      <c r="BO32" s="223" t="str">
        <f t="shared" si="5"/>
        <v/>
      </c>
      <c r="BP32" s="223" t="str">
        <f t="shared" si="5"/>
        <v/>
      </c>
      <c r="BQ32" s="223" t="str">
        <f t="shared" si="5"/>
        <v/>
      </c>
      <c r="BR32" s="223" t="str">
        <f t="shared" si="5"/>
        <v/>
      </c>
      <c r="BS32" s="160"/>
      <c r="BT32" s="160"/>
      <c r="BU32" s="363"/>
      <c r="BV32" s="363"/>
      <c r="BW32" s="160"/>
      <c r="BX32" s="160"/>
      <c r="BY32" s="160"/>
      <c r="BZ32" s="160"/>
      <c r="CA32" s="160"/>
      <c r="CB32" s="160"/>
      <c r="CC32" s="160"/>
      <c r="CD32" s="160"/>
      <c r="CE32" s="160"/>
      <c r="CF32" s="160"/>
      <c r="CG32" s="160"/>
      <c r="CH32" s="160"/>
      <c r="CI32" s="160"/>
      <c r="CJ32" s="160"/>
      <c r="CK32" s="160"/>
      <c r="CL32" s="160"/>
      <c r="CM32" s="160"/>
      <c r="CN32" s="160"/>
    </row>
    <row r="33" spans="1:92" ht="12.75" customHeight="1" thickBot="1">
      <c r="A33" s="1">
        <f>IF('СПИСОК КЛАССА'!I33&gt;0,1,0)</f>
        <v>1</v>
      </c>
      <c r="B33" s="321">
        <v>9</v>
      </c>
      <c r="C33" s="72">
        <f>IF(NOT(ISBLANK('СПИСОК КЛАССА'!C33)),'СПИСОК КЛАССА'!C33,"")</f>
        <v>9</v>
      </c>
      <c r="D33" s="443" t="str">
        <f>IF(NOT(ISBLANK('СПИСОК КЛАССА'!D33)),IF($A33=1,'СПИСОК КЛАССА'!D33, "УЧЕНИК НЕ ВЫПОЛНЯЛ РАБОТУ"),"")</f>
        <v/>
      </c>
      <c r="E33" s="470">
        <f>IF($C33&lt;&gt;"",'СПИСОК КЛАССА'!I33,"")</f>
        <v>2</v>
      </c>
      <c r="F33" s="314">
        <f>IF(HLOOKUP(Ответы_учащихся!$E33,КЛЮЧИ!$C$5:$D$20,Ответы_учащихся!F$11+1)=Ввод_данных!F33,1,IF(Ввод_данных!F33="N","N",0))</f>
        <v>1</v>
      </c>
      <c r="G33" s="142">
        <f>IF(HLOOKUP(Ответы_учащихся!$E33,КЛЮЧИ!$C$5:$D$20,Ответы_учащихся!G$11+1)=Ввод_данных!G33,1,IF(Ввод_данных!G33="N","N",0))</f>
        <v>1</v>
      </c>
      <c r="H33" s="142">
        <f>IF(HLOOKUP(Ответы_учащихся!$E33,КЛЮЧИ!$C$5:$D$20,Ответы_учащихся!H$11+1)=Ввод_данных!H33,1,IF(Ввод_данных!H33="N","N",0))</f>
        <v>0</v>
      </c>
      <c r="I33" s="142">
        <f>IF(HLOOKUP(Ответы_учащихся!$E33,КЛЮЧИ!$C$5:$D$20,Ответы_учащихся!I$11+1)=Ввод_данных!I33,1,IF(Ввод_данных!I33="N","N",0))</f>
        <v>0</v>
      </c>
      <c r="J33" s="142">
        <f>IF(HLOOKUP(Ответы_учащихся!$E33,КЛЮЧИ!$C$5:$D$20,Ответы_учащихся!J$11+1)=Ввод_данных!J33,1,IF(Ввод_данных!J33="N","N",0))</f>
        <v>1</v>
      </c>
      <c r="K33" s="142">
        <f>IF(HLOOKUP(Ответы_учащихся!$E33,КЛЮЧИ!$C$5:$D$20,Ответы_учащихся!K$11+1)=Ввод_данных!K33,1,IF(Ввод_данных!K33="N","N",0))</f>
        <v>1</v>
      </c>
      <c r="L33" s="142">
        <f>IF(AND($E33&lt;&gt;"",$E33&gt;0),Ввод_данных!L33,NA())</f>
        <v>1</v>
      </c>
      <c r="M33" s="473">
        <f>IF(AND($E33&lt;&gt;"",$E33&gt;0),Ввод_данных!M33,NA())</f>
        <v>1</v>
      </c>
      <c r="N33" s="142">
        <f>IF(AND($E33&lt;&gt;"",$E33&gt;0),Ввод_данных!N33,NA())</f>
        <v>1</v>
      </c>
      <c r="O33" s="142">
        <f>IF(AND($E33&lt;&gt;"",$E33&gt;0),Ввод_данных!O33,NA())</f>
        <v>2</v>
      </c>
      <c r="P33" s="142">
        <f>IF(AND($E33&lt;&gt;"",$E33&gt;0),Ввод_данных!P33,NA())</f>
        <v>0</v>
      </c>
      <c r="Q33" s="142">
        <f>IF(AND($E33&lt;&gt;"",$E33&gt;0),Ввод_данных!Q33,NA())</f>
        <v>2</v>
      </c>
      <c r="R33" s="142">
        <f>IF(AND($E33&lt;&gt;"",$E33&gt;0),Ввод_данных!R33,NA())</f>
        <v>2</v>
      </c>
      <c r="S33" s="142">
        <f>IF(HLOOKUP(Ответы_учащихся!$E33,КЛЮЧИ!$C$5:$D$20,Ответы_учащихся!S$11+1)=Ввод_данных!S33,1,IF(Ввод_данных!S33="N","N",0))</f>
        <v>0</v>
      </c>
      <c r="T33" s="378">
        <f>IF(HLOOKUP(Ответы_учащихся!$E33,КЛЮЧИ!$C$5:$D$20,Ответы_учащихся!T$11+1)=Ввод_данных!T33,1,IF(Ввод_данных!T33="N","N",0))</f>
        <v>1</v>
      </c>
      <c r="U33" s="155"/>
      <c r="V33" s="142"/>
      <c r="W33" s="142"/>
      <c r="X33" s="142"/>
      <c r="Y33" s="142"/>
      <c r="Z33" s="142"/>
      <c r="AA33" s="142"/>
      <c r="AB33" s="142"/>
      <c r="AC33" s="142"/>
      <c r="AD33" s="142"/>
      <c r="AE33" s="142"/>
      <c r="AF33" s="142"/>
      <c r="AG33" s="142"/>
      <c r="AH33" s="142"/>
      <c r="AI33" s="142"/>
      <c r="AJ33" s="142"/>
      <c r="AK33" s="142"/>
      <c r="AL33" s="142"/>
      <c r="AM33" s="142"/>
      <c r="AN33" s="142"/>
      <c r="AO33" s="142"/>
      <c r="AP33" s="142"/>
      <c r="AQ33" s="423"/>
      <c r="AR33" s="73"/>
      <c r="AS33" s="73"/>
      <c r="AT33" s="119"/>
      <c r="AU33" s="392" t="str">
        <f t="shared" ca="1" si="6"/>
        <v/>
      </c>
      <c r="AV33" s="393" t="str">
        <f t="shared" ca="1" si="7"/>
        <v/>
      </c>
      <c r="AW33" s="484" t="str">
        <f t="shared" ca="1" si="8"/>
        <v/>
      </c>
      <c r="AX33" s="393" t="str">
        <f t="shared" ca="1" si="9"/>
        <v/>
      </c>
      <c r="AY33" s="478" t="str">
        <f t="shared" ca="1" si="10"/>
        <v/>
      </c>
      <c r="AZ33" s="485" t="str">
        <f t="shared" ca="1" si="11"/>
        <v/>
      </c>
      <c r="BA33" s="478" t="str">
        <f t="shared" ca="1" si="12"/>
        <v/>
      </c>
      <c r="BB33" s="485" t="str">
        <f t="shared" ca="1" si="13"/>
        <v/>
      </c>
      <c r="BC33" s="478" t="str">
        <f t="shared" ca="1" si="14"/>
        <v/>
      </c>
      <c r="BD33" s="485" t="str">
        <f t="shared" ca="1" si="15"/>
        <v/>
      </c>
      <c r="BE33" s="391" t="str">
        <f t="shared" ca="1" si="16"/>
        <v/>
      </c>
      <c r="BF33" s="385"/>
      <c r="BG33" s="483">
        <f t="shared" si="17"/>
        <v>1</v>
      </c>
      <c r="BH33" s="483">
        <f t="shared" si="18"/>
        <v>1</v>
      </c>
      <c r="BI33" s="483">
        <f t="shared" si="19"/>
        <v>1</v>
      </c>
      <c r="BJ33" s="483">
        <f t="shared" si="20"/>
        <v>1</v>
      </c>
      <c r="BK33" s="385"/>
      <c r="BL33" s="223" t="str">
        <f t="shared" si="21"/>
        <v>общеобразовательная</v>
      </c>
      <c r="BM33" s="223">
        <f t="shared" si="5"/>
        <v>5</v>
      </c>
      <c r="BN33" s="223" t="str">
        <f t="shared" si="5"/>
        <v>Свиридова</v>
      </c>
      <c r="BO33" s="223">
        <f t="shared" si="5"/>
        <v>49</v>
      </c>
      <c r="BP33" s="223" t="str">
        <f t="shared" si="5"/>
        <v>высшая</v>
      </c>
      <c r="BQ33" s="223">
        <f t="shared" si="5"/>
        <v>31</v>
      </c>
      <c r="BR33" s="223">
        <f t="shared" si="5"/>
        <v>0</v>
      </c>
      <c r="BS33" s="160"/>
      <c r="BT33" s="160"/>
      <c r="BU33" s="363"/>
      <c r="BV33" s="363"/>
      <c r="BW33" s="160"/>
      <c r="BX33" s="160"/>
      <c r="BY33" s="160"/>
      <c r="BZ33" s="160"/>
      <c r="CA33" s="160"/>
      <c r="CB33" s="160"/>
      <c r="CC33" s="160"/>
      <c r="CD33" s="160"/>
      <c r="CE33" s="160"/>
      <c r="CF33" s="160"/>
      <c r="CG33" s="160"/>
      <c r="CH33" s="160"/>
      <c r="CI33" s="160"/>
      <c r="CJ33" s="160"/>
      <c r="CK33" s="160"/>
      <c r="CL33" s="160"/>
      <c r="CM33" s="160"/>
      <c r="CN33" s="160"/>
    </row>
    <row r="34" spans="1:92" ht="12.75" customHeight="1" thickBot="1">
      <c r="A34" s="1">
        <f>IF('СПИСОК КЛАССА'!I34&gt;0,1,0)</f>
        <v>1</v>
      </c>
      <c r="B34" s="321">
        <v>10</v>
      </c>
      <c r="C34" s="72">
        <f>IF(NOT(ISBLANK('СПИСОК КЛАССА'!C34)),'СПИСОК КЛАССА'!C34,"")</f>
        <v>10</v>
      </c>
      <c r="D34" s="443" t="str">
        <f>IF(NOT(ISBLANK('СПИСОК КЛАССА'!D34)),IF($A34=1,'СПИСОК КЛАССА'!D34, "УЧЕНИК НЕ ВЫПОЛНЯЛ РАБОТУ"),"")</f>
        <v/>
      </c>
      <c r="E34" s="470">
        <f>IF($C34&lt;&gt;"",'СПИСОК КЛАССА'!I34,"")</f>
        <v>2</v>
      </c>
      <c r="F34" s="314">
        <f>IF(HLOOKUP(Ответы_учащихся!$E34,КЛЮЧИ!$C$5:$D$20,Ответы_учащихся!F$11+1)=Ввод_данных!F34,1,IF(Ввод_данных!F34="N","N",0))</f>
        <v>1</v>
      </c>
      <c r="G34" s="142">
        <f>IF(HLOOKUP(Ответы_учащихся!$E34,КЛЮЧИ!$C$5:$D$20,Ответы_учащихся!G$11+1)=Ввод_данных!G34,1,IF(Ввод_данных!G34="N","N",0))</f>
        <v>1</v>
      </c>
      <c r="H34" s="142">
        <f>IF(HLOOKUP(Ответы_учащихся!$E34,КЛЮЧИ!$C$5:$D$20,Ответы_учащихся!H$11+1)=Ввод_данных!H34,1,IF(Ввод_данных!H34="N","N",0))</f>
        <v>1</v>
      </c>
      <c r="I34" s="142">
        <f>IF(HLOOKUP(Ответы_учащихся!$E34,КЛЮЧИ!$C$5:$D$20,Ответы_учащихся!I$11+1)=Ввод_данных!I34,1,IF(Ввод_данных!I34="N","N",0))</f>
        <v>0</v>
      </c>
      <c r="J34" s="142">
        <f>IF(HLOOKUP(Ответы_учащихся!$E34,КЛЮЧИ!$C$5:$D$20,Ответы_учащихся!J$11+1)=Ввод_данных!J34,1,IF(Ввод_данных!J34="N","N",0))</f>
        <v>0</v>
      </c>
      <c r="K34" s="142">
        <f>IF(HLOOKUP(Ответы_учащихся!$E34,КЛЮЧИ!$C$5:$D$20,Ответы_учащихся!K$11+1)=Ввод_данных!K34,1,IF(Ввод_данных!K34="N","N",0))</f>
        <v>1</v>
      </c>
      <c r="L34" s="142">
        <f>IF(AND($E34&lt;&gt;"",$E34&gt;0),Ввод_данных!L34,NA())</f>
        <v>1</v>
      </c>
      <c r="M34" s="473">
        <f>IF(AND($E34&lt;&gt;"",$E34&gt;0),Ввод_данных!M34,NA())</f>
        <v>1</v>
      </c>
      <c r="N34" s="142">
        <f>IF(AND($E34&lt;&gt;"",$E34&gt;0),Ввод_данных!N34,NA())</f>
        <v>1</v>
      </c>
      <c r="O34" s="142">
        <f>IF(AND($E34&lt;&gt;"",$E34&gt;0),Ввод_данных!O34,NA())</f>
        <v>2</v>
      </c>
      <c r="P34" s="142">
        <f>IF(AND($E34&lt;&gt;"",$E34&gt;0),Ввод_данных!P34,NA())</f>
        <v>0</v>
      </c>
      <c r="Q34" s="142">
        <f>IF(AND($E34&lt;&gt;"",$E34&gt;0),Ввод_данных!Q34,NA())</f>
        <v>2</v>
      </c>
      <c r="R34" s="142">
        <f>IF(AND($E34&lt;&gt;"",$E34&gt;0),Ввод_данных!R34,NA())</f>
        <v>2</v>
      </c>
      <c r="S34" s="142">
        <f>IF(HLOOKUP(Ответы_учащихся!$E34,КЛЮЧИ!$C$5:$D$20,Ответы_учащихся!S$11+1)=Ввод_данных!S34,1,IF(Ввод_данных!S34="N","N",0))</f>
        <v>1</v>
      </c>
      <c r="T34" s="378">
        <f>IF(HLOOKUP(Ответы_учащихся!$E34,КЛЮЧИ!$C$5:$D$20,Ответы_учащихся!T$11+1)=Ввод_данных!T34,1,IF(Ввод_данных!T34="N","N",0))</f>
        <v>1</v>
      </c>
      <c r="U34" s="155"/>
      <c r="V34" s="142"/>
      <c r="W34" s="142"/>
      <c r="X34" s="142"/>
      <c r="Y34" s="142"/>
      <c r="Z34" s="142"/>
      <c r="AA34" s="142"/>
      <c r="AB34" s="142"/>
      <c r="AC34" s="142"/>
      <c r="AD34" s="142"/>
      <c r="AE34" s="142"/>
      <c r="AF34" s="142"/>
      <c r="AG34" s="142"/>
      <c r="AH34" s="142"/>
      <c r="AI34" s="142"/>
      <c r="AJ34" s="142"/>
      <c r="AK34" s="142"/>
      <c r="AL34" s="142"/>
      <c r="AM34" s="142"/>
      <c r="AN34" s="142"/>
      <c r="AO34" s="142"/>
      <c r="AP34" s="142"/>
      <c r="AQ34" s="423"/>
      <c r="AR34" s="73"/>
      <c r="AS34" s="73"/>
      <c r="AT34" s="119"/>
      <c r="AU34" s="392" t="str">
        <f t="shared" ca="1" si="6"/>
        <v/>
      </c>
      <c r="AV34" s="393" t="str">
        <f t="shared" ca="1" si="7"/>
        <v/>
      </c>
      <c r="AW34" s="484" t="str">
        <f t="shared" ca="1" si="8"/>
        <v/>
      </c>
      <c r="AX34" s="393" t="str">
        <f t="shared" ca="1" si="9"/>
        <v/>
      </c>
      <c r="AY34" s="478" t="str">
        <f t="shared" ca="1" si="10"/>
        <v/>
      </c>
      <c r="AZ34" s="485" t="str">
        <f t="shared" ca="1" si="11"/>
        <v/>
      </c>
      <c r="BA34" s="478" t="str">
        <f t="shared" ca="1" si="12"/>
        <v/>
      </c>
      <c r="BB34" s="485" t="str">
        <f t="shared" ca="1" si="13"/>
        <v/>
      </c>
      <c r="BC34" s="478" t="str">
        <f t="shared" ca="1" si="14"/>
        <v/>
      </c>
      <c r="BD34" s="485" t="str">
        <f t="shared" ca="1" si="15"/>
        <v/>
      </c>
      <c r="BE34" s="391" t="str">
        <f t="shared" ca="1" si="16"/>
        <v/>
      </c>
      <c r="BF34" s="385"/>
      <c r="BG34" s="483">
        <f t="shared" si="17"/>
        <v>1</v>
      </c>
      <c r="BH34" s="483">
        <f t="shared" si="18"/>
        <v>1</v>
      </c>
      <c r="BI34" s="483">
        <f t="shared" si="19"/>
        <v>1</v>
      </c>
      <c r="BJ34" s="483">
        <f t="shared" si="20"/>
        <v>1</v>
      </c>
      <c r="BK34" s="385"/>
      <c r="BL34" s="223" t="str">
        <f t="shared" si="21"/>
        <v>общеобразовательная</v>
      </c>
      <c r="BM34" s="223">
        <f t="shared" si="5"/>
        <v>5</v>
      </c>
      <c r="BN34" s="223" t="str">
        <f t="shared" si="5"/>
        <v>Свиридова</v>
      </c>
      <c r="BO34" s="223">
        <f t="shared" si="5"/>
        <v>49</v>
      </c>
      <c r="BP34" s="223" t="str">
        <f t="shared" si="5"/>
        <v>высшая</v>
      </c>
      <c r="BQ34" s="223">
        <f t="shared" si="5"/>
        <v>31</v>
      </c>
      <c r="BR34" s="223">
        <f t="shared" si="5"/>
        <v>0</v>
      </c>
      <c r="BS34" s="160"/>
      <c r="BT34" s="160"/>
      <c r="BU34" s="363"/>
      <c r="BV34" s="363"/>
      <c r="BW34" s="160"/>
      <c r="BX34" s="160"/>
      <c r="BY34" s="160"/>
      <c r="BZ34" s="160"/>
      <c r="CA34" s="160"/>
      <c r="CB34" s="160"/>
      <c r="CC34" s="160"/>
      <c r="CD34" s="160"/>
      <c r="CE34" s="160"/>
      <c r="CF34" s="160"/>
      <c r="CG34" s="160"/>
      <c r="CH34" s="160"/>
      <c r="CI34" s="160"/>
      <c r="CJ34" s="160"/>
      <c r="CK34" s="160"/>
      <c r="CL34" s="160"/>
      <c r="CM34" s="160"/>
      <c r="CN34" s="160"/>
    </row>
    <row r="35" spans="1:92" ht="12.75" customHeight="1" thickBot="1">
      <c r="A35" s="1">
        <f>IF('СПИСОК КЛАССА'!I35&gt;0,1,0)</f>
        <v>1</v>
      </c>
      <c r="B35" s="321">
        <v>11</v>
      </c>
      <c r="C35" s="72">
        <f>IF(NOT(ISBLANK('СПИСОК КЛАССА'!C35)),'СПИСОК КЛАССА'!C35,"")</f>
        <v>11</v>
      </c>
      <c r="D35" s="443" t="str">
        <f>IF(NOT(ISBLANK('СПИСОК КЛАССА'!D35)),IF($A35=1,'СПИСОК КЛАССА'!D35, "УЧЕНИК НЕ ВЫПОЛНЯЛ РАБОТУ"),"")</f>
        <v/>
      </c>
      <c r="E35" s="470">
        <f>IF($C35&lt;&gt;"",'СПИСОК КЛАССА'!I35,"")</f>
        <v>2</v>
      </c>
      <c r="F35" s="314">
        <f>IF(HLOOKUP(Ответы_учащихся!$E35,КЛЮЧИ!$C$5:$D$20,Ответы_учащихся!F$11+1)=Ввод_данных!F35,1,IF(Ввод_данных!F35="N","N",0))</f>
        <v>1</v>
      </c>
      <c r="G35" s="142">
        <f>IF(HLOOKUP(Ответы_учащихся!$E35,КЛЮЧИ!$C$5:$D$20,Ответы_учащихся!G$11+1)=Ввод_данных!G35,1,IF(Ввод_данных!G35="N","N",0))</f>
        <v>1</v>
      </c>
      <c r="H35" s="142">
        <f>IF(HLOOKUP(Ответы_учащихся!$E35,КЛЮЧИ!$C$5:$D$20,Ответы_учащихся!H$11+1)=Ввод_данных!H35,1,IF(Ввод_данных!H35="N","N",0))</f>
        <v>1</v>
      </c>
      <c r="I35" s="142">
        <f>IF(HLOOKUP(Ответы_учащихся!$E35,КЛЮЧИ!$C$5:$D$20,Ответы_учащихся!I$11+1)=Ввод_данных!I35,1,IF(Ввод_данных!I35="N","N",0))</f>
        <v>0</v>
      </c>
      <c r="J35" s="142">
        <f>IF(HLOOKUP(Ответы_учащихся!$E35,КЛЮЧИ!$C$5:$D$20,Ответы_учащихся!J$11+1)=Ввод_данных!J35,1,IF(Ввод_данных!J35="N","N",0))</f>
        <v>1</v>
      </c>
      <c r="K35" s="142">
        <f>IF(HLOOKUP(Ответы_учащихся!$E35,КЛЮЧИ!$C$5:$D$20,Ответы_учащихся!K$11+1)=Ввод_данных!K35,1,IF(Ввод_данных!K35="N","N",0))</f>
        <v>0</v>
      </c>
      <c r="L35" s="142">
        <f>IF(AND($E35&lt;&gt;"",$E35&gt;0),Ввод_данных!L35,NA())</f>
        <v>1</v>
      </c>
      <c r="M35" s="473">
        <f>IF(AND($E35&lt;&gt;"",$E35&gt;0),Ввод_данных!M35,NA())</f>
        <v>1</v>
      </c>
      <c r="N35" s="142">
        <f>IF(AND($E35&lt;&gt;"",$E35&gt;0),Ввод_данных!N35,NA())</f>
        <v>2</v>
      </c>
      <c r="O35" s="142">
        <f>IF(AND($E35&lt;&gt;"",$E35&gt;0),Ввод_данных!O35,NA())</f>
        <v>1</v>
      </c>
      <c r="P35" s="142">
        <f>IF(AND($E35&lt;&gt;"",$E35&gt;0),Ввод_данных!P35,NA())</f>
        <v>1</v>
      </c>
      <c r="Q35" s="142">
        <f>IF(AND($E35&lt;&gt;"",$E35&gt;0),Ввод_данных!Q35,NA())</f>
        <v>2</v>
      </c>
      <c r="R35" s="142">
        <f>IF(AND($E35&lt;&gt;"",$E35&gt;0),Ввод_данных!R35,NA())</f>
        <v>2</v>
      </c>
      <c r="S35" s="142">
        <f>IF(HLOOKUP(Ответы_учащихся!$E35,КЛЮЧИ!$C$5:$D$20,Ответы_учащихся!S$11+1)=Ввод_данных!S35,1,IF(Ввод_данных!S35="N","N",0))</f>
        <v>1</v>
      </c>
      <c r="T35" s="378">
        <f>IF(HLOOKUP(Ответы_учащихся!$E35,КЛЮЧИ!$C$5:$D$20,Ответы_учащихся!T$11+1)=Ввод_данных!T35,1,IF(Ввод_данных!T35="N","N",0))</f>
        <v>1</v>
      </c>
      <c r="U35" s="155"/>
      <c r="V35" s="142"/>
      <c r="W35" s="142"/>
      <c r="X35" s="142"/>
      <c r="Y35" s="142"/>
      <c r="Z35" s="142"/>
      <c r="AA35" s="142"/>
      <c r="AB35" s="142"/>
      <c r="AC35" s="142"/>
      <c r="AD35" s="142"/>
      <c r="AE35" s="142"/>
      <c r="AF35" s="142"/>
      <c r="AG35" s="142"/>
      <c r="AH35" s="142"/>
      <c r="AI35" s="142"/>
      <c r="AJ35" s="142"/>
      <c r="AK35" s="142"/>
      <c r="AL35" s="142"/>
      <c r="AM35" s="142"/>
      <c r="AN35" s="142"/>
      <c r="AO35" s="142"/>
      <c r="AP35" s="142"/>
      <c r="AQ35" s="423"/>
      <c r="AR35" s="73"/>
      <c r="AS35" s="73"/>
      <c r="AT35" s="119"/>
      <c r="AU35" s="392" t="str">
        <f t="shared" ca="1" si="6"/>
        <v/>
      </c>
      <c r="AV35" s="393" t="str">
        <f t="shared" ca="1" si="7"/>
        <v/>
      </c>
      <c r="AW35" s="484" t="str">
        <f t="shared" ca="1" si="8"/>
        <v/>
      </c>
      <c r="AX35" s="393" t="str">
        <f t="shared" ca="1" si="9"/>
        <v/>
      </c>
      <c r="AY35" s="478" t="str">
        <f t="shared" ca="1" si="10"/>
        <v/>
      </c>
      <c r="AZ35" s="485" t="str">
        <f t="shared" ca="1" si="11"/>
        <v/>
      </c>
      <c r="BA35" s="478" t="str">
        <f t="shared" ca="1" si="12"/>
        <v/>
      </c>
      <c r="BB35" s="485" t="str">
        <f t="shared" ca="1" si="13"/>
        <v/>
      </c>
      <c r="BC35" s="478" t="str">
        <f t="shared" ca="1" si="14"/>
        <v/>
      </c>
      <c r="BD35" s="485" t="str">
        <f t="shared" ca="1" si="15"/>
        <v/>
      </c>
      <c r="BE35" s="391" t="str">
        <f t="shared" ca="1" si="16"/>
        <v/>
      </c>
      <c r="BF35" s="385"/>
      <c r="BG35" s="483">
        <f t="shared" si="17"/>
        <v>1</v>
      </c>
      <c r="BH35" s="483">
        <f t="shared" si="18"/>
        <v>1</v>
      </c>
      <c r="BI35" s="483">
        <f t="shared" si="19"/>
        <v>1</v>
      </c>
      <c r="BJ35" s="483">
        <f t="shared" si="20"/>
        <v>1</v>
      </c>
      <c r="BK35" s="385"/>
      <c r="BL35" s="223" t="str">
        <f t="shared" si="21"/>
        <v>общеобразовательная</v>
      </c>
      <c r="BM35" s="223">
        <f t="shared" si="5"/>
        <v>5</v>
      </c>
      <c r="BN35" s="223" t="str">
        <f t="shared" si="5"/>
        <v>Свиридова</v>
      </c>
      <c r="BO35" s="223">
        <f t="shared" si="5"/>
        <v>49</v>
      </c>
      <c r="BP35" s="223" t="str">
        <f t="shared" si="5"/>
        <v>высшая</v>
      </c>
      <c r="BQ35" s="223">
        <f t="shared" si="5"/>
        <v>31</v>
      </c>
      <c r="BR35" s="223">
        <f t="shared" si="5"/>
        <v>0</v>
      </c>
      <c r="BS35" s="160"/>
      <c r="BT35" s="160"/>
      <c r="BU35" s="363"/>
      <c r="BV35" s="363"/>
      <c r="BW35" s="160"/>
      <c r="BX35" s="160"/>
      <c r="BY35" s="160"/>
      <c r="BZ35" s="160"/>
      <c r="CA35" s="160"/>
      <c r="CB35" s="160"/>
      <c r="CC35" s="160"/>
      <c r="CD35" s="160"/>
      <c r="CE35" s="160"/>
      <c r="CF35" s="160"/>
      <c r="CG35" s="160"/>
      <c r="CH35" s="160"/>
      <c r="CI35" s="160"/>
      <c r="CJ35" s="160"/>
      <c r="CK35" s="160"/>
      <c r="CL35" s="160"/>
      <c r="CM35" s="160"/>
      <c r="CN35" s="160"/>
    </row>
    <row r="36" spans="1:92" ht="12.75" customHeight="1" thickBot="1">
      <c r="A36" s="1">
        <f>IF('СПИСОК КЛАССА'!I36&gt;0,1,0)</f>
        <v>1</v>
      </c>
      <c r="B36" s="321">
        <v>12</v>
      </c>
      <c r="C36" s="72">
        <f>IF(NOT(ISBLANK('СПИСОК КЛАССА'!C36)),'СПИСОК КЛАССА'!C36,"")</f>
        <v>12</v>
      </c>
      <c r="D36" s="443" t="str">
        <f>IF(NOT(ISBLANK('СПИСОК КЛАССА'!D36)),IF($A36=1,'СПИСОК КЛАССА'!D36, "УЧЕНИК НЕ ВЫПОЛНЯЛ РАБОТУ"),"")</f>
        <v/>
      </c>
      <c r="E36" s="470">
        <f>IF($C36&lt;&gt;"",'СПИСОК КЛАССА'!I36,"")</f>
        <v>1</v>
      </c>
      <c r="F36" s="314">
        <f>IF(HLOOKUP(Ответы_учащихся!$E36,КЛЮЧИ!$C$5:$D$20,Ответы_учащихся!F$11+1)=Ввод_данных!F36,1,IF(Ввод_данных!F36="N","N",0))</f>
        <v>0</v>
      </c>
      <c r="G36" s="142">
        <f>IF(HLOOKUP(Ответы_учащихся!$E36,КЛЮЧИ!$C$5:$D$20,Ответы_учащихся!G$11+1)=Ввод_данных!G36,1,IF(Ввод_данных!G36="N","N",0))</f>
        <v>1</v>
      </c>
      <c r="H36" s="142">
        <f>IF(HLOOKUP(Ответы_учащихся!$E36,КЛЮЧИ!$C$5:$D$20,Ответы_учащихся!H$11+1)=Ввод_данных!H36,1,IF(Ввод_данных!H36="N","N",0))</f>
        <v>1</v>
      </c>
      <c r="I36" s="142">
        <f>IF(HLOOKUP(Ответы_учащихся!$E36,КЛЮЧИ!$C$5:$D$20,Ответы_учащихся!I$11+1)=Ввод_данных!I36,1,IF(Ввод_данных!I36="N","N",0))</f>
        <v>1</v>
      </c>
      <c r="J36" s="142">
        <f>IF(HLOOKUP(Ответы_учащихся!$E36,КЛЮЧИ!$C$5:$D$20,Ответы_учащихся!J$11+1)=Ввод_данных!J36,1,IF(Ввод_данных!J36="N","N",0))</f>
        <v>0</v>
      </c>
      <c r="K36" s="142">
        <f>IF(HLOOKUP(Ответы_учащихся!$E36,КЛЮЧИ!$C$5:$D$20,Ответы_учащихся!K$11+1)=Ввод_данных!K36,1,IF(Ввод_данных!K36="N","N",0))</f>
        <v>0</v>
      </c>
      <c r="L36" s="142">
        <f>IF(AND($E36&lt;&gt;"",$E36&gt;0),Ввод_данных!L36,NA())</f>
        <v>0</v>
      </c>
      <c r="M36" s="473">
        <f>IF(AND($E36&lt;&gt;"",$E36&gt;0),Ввод_данных!M36,NA())</f>
        <v>1</v>
      </c>
      <c r="N36" s="142">
        <f>IF(AND($E36&lt;&gt;"",$E36&gt;0),Ввод_данных!N36,NA())</f>
        <v>0</v>
      </c>
      <c r="O36" s="142">
        <f>IF(AND($E36&lt;&gt;"",$E36&gt;0),Ввод_данных!O36,NA())</f>
        <v>0</v>
      </c>
      <c r="P36" s="142">
        <f>IF(AND($E36&lt;&gt;"",$E36&gt;0),Ввод_данных!P36,NA())</f>
        <v>1</v>
      </c>
      <c r="Q36" s="142">
        <f>IF(AND($E36&lt;&gt;"",$E36&gt;0),Ввод_данных!Q36,NA())</f>
        <v>1</v>
      </c>
      <c r="R36" s="142">
        <f>IF(AND($E36&lt;&gt;"",$E36&gt;0),Ввод_данных!R36,NA())</f>
        <v>1</v>
      </c>
      <c r="S36" s="142">
        <f>IF(HLOOKUP(Ответы_учащихся!$E36,КЛЮЧИ!$C$5:$D$20,Ответы_учащихся!S$11+1)=Ввод_данных!S36,1,IF(Ввод_данных!S36="N","N",0))</f>
        <v>0</v>
      </c>
      <c r="T36" s="378">
        <f>IF(HLOOKUP(Ответы_учащихся!$E36,КЛЮЧИ!$C$5:$D$20,Ответы_учащихся!T$11+1)=Ввод_данных!T36,1,IF(Ввод_данных!T36="N","N",0))</f>
        <v>1</v>
      </c>
      <c r="U36" s="155"/>
      <c r="V36" s="142"/>
      <c r="W36" s="142"/>
      <c r="X36" s="142"/>
      <c r="Y36" s="142"/>
      <c r="Z36" s="142"/>
      <c r="AA36" s="142"/>
      <c r="AB36" s="142"/>
      <c r="AC36" s="142"/>
      <c r="AD36" s="142"/>
      <c r="AE36" s="142"/>
      <c r="AF36" s="142"/>
      <c r="AG36" s="142"/>
      <c r="AH36" s="142"/>
      <c r="AI36" s="142"/>
      <c r="AJ36" s="142"/>
      <c r="AK36" s="142"/>
      <c r="AL36" s="142"/>
      <c r="AM36" s="142"/>
      <c r="AN36" s="142"/>
      <c r="AO36" s="142"/>
      <c r="AP36" s="142"/>
      <c r="AQ36" s="423"/>
      <c r="AR36" s="73"/>
      <c r="AS36" s="73"/>
      <c r="AT36" s="119"/>
      <c r="AU36" s="392" t="str">
        <f t="shared" ca="1" si="6"/>
        <v/>
      </c>
      <c r="AV36" s="393" t="str">
        <f t="shared" ca="1" si="7"/>
        <v/>
      </c>
      <c r="AW36" s="484" t="str">
        <f t="shared" ca="1" si="8"/>
        <v/>
      </c>
      <c r="AX36" s="393" t="str">
        <f t="shared" ca="1" si="9"/>
        <v/>
      </c>
      <c r="AY36" s="478" t="str">
        <f t="shared" ca="1" si="10"/>
        <v/>
      </c>
      <c r="AZ36" s="485" t="str">
        <f t="shared" ca="1" si="11"/>
        <v/>
      </c>
      <c r="BA36" s="478" t="str">
        <f t="shared" ca="1" si="12"/>
        <v/>
      </c>
      <c r="BB36" s="485" t="str">
        <f t="shared" ca="1" si="13"/>
        <v/>
      </c>
      <c r="BC36" s="478" t="str">
        <f t="shared" ca="1" si="14"/>
        <v/>
      </c>
      <c r="BD36" s="485" t="str">
        <f t="shared" ca="1" si="15"/>
        <v/>
      </c>
      <c r="BE36" s="391" t="str">
        <f t="shared" ca="1" si="16"/>
        <v/>
      </c>
      <c r="BF36" s="385"/>
      <c r="BG36" s="483" t="str">
        <f t="shared" si="17"/>
        <v/>
      </c>
      <c r="BH36" s="483" t="str">
        <f t="shared" si="18"/>
        <v/>
      </c>
      <c r="BI36" s="483">
        <f t="shared" si="19"/>
        <v>1</v>
      </c>
      <c r="BJ36" s="483">
        <f t="shared" si="20"/>
        <v>1</v>
      </c>
      <c r="BK36" s="385"/>
      <c r="BL36" s="223" t="str">
        <f t="shared" si="21"/>
        <v>общеобразовательная</v>
      </c>
      <c r="BM36" s="223">
        <f t="shared" si="5"/>
        <v>5</v>
      </c>
      <c r="BN36" s="223" t="str">
        <f t="shared" si="5"/>
        <v>Свиридова</v>
      </c>
      <c r="BO36" s="223">
        <f t="shared" si="5"/>
        <v>49</v>
      </c>
      <c r="BP36" s="223" t="str">
        <f t="shared" si="5"/>
        <v>высшая</v>
      </c>
      <c r="BQ36" s="223">
        <f t="shared" si="5"/>
        <v>31</v>
      </c>
      <c r="BR36" s="223">
        <f t="shared" si="5"/>
        <v>0</v>
      </c>
      <c r="BS36" s="160"/>
      <c r="BT36" s="160"/>
      <c r="BU36" s="363"/>
      <c r="BV36" s="363"/>
      <c r="BW36" s="160"/>
      <c r="BX36" s="160"/>
      <c r="BY36" s="160"/>
      <c r="BZ36" s="160"/>
      <c r="CA36" s="160"/>
      <c r="CB36" s="160"/>
      <c r="CC36" s="160"/>
      <c r="CD36" s="160"/>
      <c r="CE36" s="160"/>
      <c r="CF36" s="160"/>
      <c r="CG36" s="160"/>
      <c r="CH36" s="160"/>
      <c r="CI36" s="160"/>
      <c r="CJ36" s="160"/>
      <c r="CK36" s="160"/>
      <c r="CL36" s="160"/>
      <c r="CM36" s="160"/>
      <c r="CN36" s="160"/>
    </row>
    <row r="37" spans="1:92" ht="12.75" customHeight="1" thickBot="1">
      <c r="A37" s="1">
        <f>IF('СПИСОК КЛАССА'!I37&gt;0,1,0)</f>
        <v>1</v>
      </c>
      <c r="B37" s="321">
        <v>13</v>
      </c>
      <c r="C37" s="72">
        <f>IF(NOT(ISBLANK('СПИСОК КЛАССА'!C37)),'СПИСОК КЛАССА'!C37,"")</f>
        <v>13</v>
      </c>
      <c r="D37" s="443" t="str">
        <f>IF(NOT(ISBLANK('СПИСОК КЛАССА'!D37)),IF($A37=1,'СПИСОК КЛАССА'!D37, "УЧЕНИК НЕ ВЫПОЛНЯЛ РАБОТУ"),"")</f>
        <v/>
      </c>
      <c r="E37" s="470">
        <f>IF($C37&lt;&gt;"",'СПИСОК КЛАССА'!I37,"")</f>
        <v>1</v>
      </c>
      <c r="F37" s="314">
        <f>IF(HLOOKUP(Ответы_учащихся!$E37,КЛЮЧИ!$C$5:$D$20,Ответы_учащихся!F$11+1)=Ввод_данных!F37,1,IF(Ввод_данных!F37="N","N",0))</f>
        <v>1</v>
      </c>
      <c r="G37" s="142">
        <f>IF(HLOOKUP(Ответы_учащихся!$E37,КЛЮЧИ!$C$5:$D$20,Ответы_учащихся!G$11+1)=Ввод_данных!G37,1,IF(Ввод_данных!G37="N","N",0))</f>
        <v>1</v>
      </c>
      <c r="H37" s="142">
        <f>IF(HLOOKUP(Ответы_учащихся!$E37,КЛЮЧИ!$C$5:$D$20,Ответы_учащихся!H$11+1)=Ввод_данных!H37,1,IF(Ввод_данных!H37="N","N",0))</f>
        <v>1</v>
      </c>
      <c r="I37" s="142">
        <f>IF(HLOOKUP(Ответы_учащихся!$E37,КЛЮЧИ!$C$5:$D$20,Ответы_учащихся!I$11+1)=Ввод_данных!I37,1,IF(Ввод_данных!I37="N","N",0))</f>
        <v>1</v>
      </c>
      <c r="J37" s="142">
        <f>IF(HLOOKUP(Ответы_учащихся!$E37,КЛЮЧИ!$C$5:$D$20,Ответы_учащихся!J$11+1)=Ввод_данных!J37,1,IF(Ввод_данных!J37="N","N",0))</f>
        <v>1</v>
      </c>
      <c r="K37" s="142">
        <f>IF(HLOOKUP(Ответы_учащихся!$E37,КЛЮЧИ!$C$5:$D$20,Ответы_учащихся!K$11+1)=Ввод_данных!K37,1,IF(Ввод_данных!K37="N","N",0))</f>
        <v>0</v>
      </c>
      <c r="L37" s="142">
        <f>IF(AND($E37&lt;&gt;"",$E37&gt;0),Ввод_данных!L37,NA())</f>
        <v>1</v>
      </c>
      <c r="M37" s="473">
        <f>IF(AND($E37&lt;&gt;"",$E37&gt;0),Ввод_данных!M37,NA())</f>
        <v>1</v>
      </c>
      <c r="N37" s="142">
        <f>IF(AND($E37&lt;&gt;"",$E37&gt;0),Ввод_данных!N37,NA())</f>
        <v>1</v>
      </c>
      <c r="O37" s="142">
        <f>IF(AND($E37&lt;&gt;"",$E37&gt;0),Ввод_данных!O37,NA())</f>
        <v>0</v>
      </c>
      <c r="P37" s="142">
        <f>IF(AND($E37&lt;&gt;"",$E37&gt;0),Ввод_данных!P37,NA())</f>
        <v>1</v>
      </c>
      <c r="Q37" s="142">
        <f>IF(AND($E37&lt;&gt;"",$E37&gt;0),Ввод_данных!Q37,NA())</f>
        <v>1</v>
      </c>
      <c r="R37" s="142">
        <f>IF(AND($E37&lt;&gt;"",$E37&gt;0),Ввод_данных!R37,NA())</f>
        <v>0</v>
      </c>
      <c r="S37" s="142">
        <f>IF(HLOOKUP(Ответы_учащихся!$E37,КЛЮЧИ!$C$5:$D$20,Ответы_учащихся!S$11+1)=Ввод_данных!S37,1,IF(Ввод_данных!S37="N","N",0))</f>
        <v>0</v>
      </c>
      <c r="T37" s="378">
        <f>IF(HLOOKUP(Ответы_учащихся!$E37,КЛЮЧИ!$C$5:$D$20,Ответы_учащихся!T$11+1)=Ввод_данных!T37,1,IF(Ввод_данных!T37="N","N",0))</f>
        <v>1</v>
      </c>
      <c r="U37" s="155"/>
      <c r="V37" s="142"/>
      <c r="W37" s="142"/>
      <c r="X37" s="142"/>
      <c r="Y37" s="142"/>
      <c r="Z37" s="142"/>
      <c r="AA37" s="142"/>
      <c r="AB37" s="142"/>
      <c r="AC37" s="142"/>
      <c r="AD37" s="142"/>
      <c r="AE37" s="142"/>
      <c r="AF37" s="142"/>
      <c r="AG37" s="142"/>
      <c r="AH37" s="142"/>
      <c r="AI37" s="142"/>
      <c r="AJ37" s="142"/>
      <c r="AK37" s="142"/>
      <c r="AL37" s="142"/>
      <c r="AM37" s="142"/>
      <c r="AN37" s="142"/>
      <c r="AO37" s="142"/>
      <c r="AP37" s="142"/>
      <c r="AQ37" s="423"/>
      <c r="AR37" s="73"/>
      <c r="AS37" s="73"/>
      <c r="AT37" s="119"/>
      <c r="AU37" s="392" t="str">
        <f t="shared" ca="1" si="6"/>
        <v/>
      </c>
      <c r="AV37" s="393" t="str">
        <f t="shared" ca="1" si="7"/>
        <v/>
      </c>
      <c r="AW37" s="484" t="str">
        <f t="shared" ca="1" si="8"/>
        <v/>
      </c>
      <c r="AX37" s="393" t="str">
        <f t="shared" ca="1" si="9"/>
        <v/>
      </c>
      <c r="AY37" s="478" t="str">
        <f t="shared" ca="1" si="10"/>
        <v/>
      </c>
      <c r="AZ37" s="485" t="str">
        <f t="shared" ca="1" si="11"/>
        <v/>
      </c>
      <c r="BA37" s="478" t="str">
        <f t="shared" ca="1" si="12"/>
        <v/>
      </c>
      <c r="BB37" s="485" t="str">
        <f t="shared" ca="1" si="13"/>
        <v/>
      </c>
      <c r="BC37" s="478" t="str">
        <f t="shared" ca="1" si="14"/>
        <v/>
      </c>
      <c r="BD37" s="485" t="str">
        <f t="shared" ca="1" si="15"/>
        <v/>
      </c>
      <c r="BE37" s="391" t="str">
        <f t="shared" ca="1" si="16"/>
        <v/>
      </c>
      <c r="BF37" s="385"/>
      <c r="BG37" s="483">
        <f t="shared" si="17"/>
        <v>1</v>
      </c>
      <c r="BH37" s="483" t="str">
        <f t="shared" si="18"/>
        <v/>
      </c>
      <c r="BI37" s="483">
        <f t="shared" si="19"/>
        <v>1</v>
      </c>
      <c r="BJ37" s="483" t="str">
        <f t="shared" si="20"/>
        <v/>
      </c>
      <c r="BK37" s="385"/>
      <c r="BL37" s="223" t="str">
        <f t="shared" si="21"/>
        <v>общеобразовательная</v>
      </c>
      <c r="BM37" s="223">
        <f t="shared" si="5"/>
        <v>5</v>
      </c>
      <c r="BN37" s="223" t="str">
        <f t="shared" si="5"/>
        <v>Свиридова</v>
      </c>
      <c r="BO37" s="223">
        <f t="shared" si="5"/>
        <v>49</v>
      </c>
      <c r="BP37" s="223" t="str">
        <f t="shared" si="5"/>
        <v>высшая</v>
      </c>
      <c r="BQ37" s="223">
        <f t="shared" si="5"/>
        <v>31</v>
      </c>
      <c r="BR37" s="223">
        <f t="shared" si="5"/>
        <v>0</v>
      </c>
      <c r="BS37" s="160"/>
      <c r="BT37" s="160"/>
      <c r="BU37" s="363"/>
      <c r="BV37" s="363"/>
      <c r="BW37" s="160"/>
      <c r="BX37" s="160"/>
      <c r="BY37" s="160"/>
      <c r="BZ37" s="160"/>
      <c r="CA37" s="160"/>
      <c r="CB37" s="160"/>
      <c r="CC37" s="160"/>
      <c r="CD37" s="160"/>
      <c r="CE37" s="160"/>
      <c r="CF37" s="160"/>
      <c r="CG37" s="160"/>
      <c r="CH37" s="160"/>
      <c r="CI37" s="160"/>
      <c r="CJ37" s="160"/>
      <c r="CK37" s="160"/>
      <c r="CL37" s="160"/>
      <c r="CM37" s="160"/>
      <c r="CN37" s="160"/>
    </row>
    <row r="38" spans="1:92" ht="12.75" customHeight="1" thickBot="1">
      <c r="A38" s="1">
        <f>IF('СПИСОК КЛАССА'!I38&gt;0,1,0)</f>
        <v>1</v>
      </c>
      <c r="B38" s="321">
        <v>14</v>
      </c>
      <c r="C38" s="72">
        <f>IF(NOT(ISBLANK('СПИСОК КЛАССА'!C38)),'СПИСОК КЛАССА'!C38,"")</f>
        <v>14</v>
      </c>
      <c r="D38" s="443" t="str">
        <f>IF(NOT(ISBLANK('СПИСОК КЛАССА'!D38)),IF($A38=1,'СПИСОК КЛАССА'!D38, "УЧЕНИК НЕ ВЫПОЛНЯЛ РАБОТУ"),"")</f>
        <v/>
      </c>
      <c r="E38" s="470">
        <f>IF($C38&lt;&gt;"",'СПИСОК КЛАССА'!I38,"")</f>
        <v>1</v>
      </c>
      <c r="F38" s="314">
        <f>IF(HLOOKUP(Ответы_учащихся!$E38,КЛЮЧИ!$C$5:$D$20,Ответы_учащихся!F$11+1)=Ввод_данных!F38,1,IF(Ввод_данных!F38="N","N",0))</f>
        <v>1</v>
      </c>
      <c r="G38" s="142">
        <f>IF(HLOOKUP(Ответы_учащихся!$E38,КЛЮЧИ!$C$5:$D$20,Ответы_учащихся!G$11+1)=Ввод_данных!G38,1,IF(Ввод_данных!G38="N","N",0))</f>
        <v>1</v>
      </c>
      <c r="H38" s="142">
        <f>IF(HLOOKUP(Ответы_учащихся!$E38,КЛЮЧИ!$C$5:$D$20,Ответы_учащихся!H$11+1)=Ввод_данных!H38,1,IF(Ввод_данных!H38="N","N",0))</f>
        <v>1</v>
      </c>
      <c r="I38" s="142">
        <f>IF(HLOOKUP(Ответы_учащихся!$E38,КЛЮЧИ!$C$5:$D$20,Ответы_учащихся!I$11+1)=Ввод_данных!I38,1,IF(Ввод_данных!I38="N","N",0))</f>
        <v>1</v>
      </c>
      <c r="J38" s="142">
        <f>IF(HLOOKUP(Ответы_учащихся!$E38,КЛЮЧИ!$C$5:$D$20,Ответы_учащихся!J$11+1)=Ввод_данных!J38,1,IF(Ввод_данных!J38="N","N",0))</f>
        <v>0</v>
      </c>
      <c r="K38" s="142">
        <f>IF(HLOOKUP(Ответы_учащихся!$E38,КЛЮЧИ!$C$5:$D$20,Ответы_учащихся!K$11+1)=Ввод_данных!K38,1,IF(Ввод_данных!K38="N","N",0))</f>
        <v>1</v>
      </c>
      <c r="L38" s="142">
        <f>IF(AND($E38&lt;&gt;"",$E38&gt;0),Ввод_данных!L38,NA())</f>
        <v>1</v>
      </c>
      <c r="M38" s="473">
        <f>IF(AND($E38&lt;&gt;"",$E38&gt;0),Ввод_данных!M38,NA())</f>
        <v>1</v>
      </c>
      <c r="N38" s="142">
        <f>IF(AND($E38&lt;&gt;"",$E38&gt;0),Ввод_данных!N38,NA())</f>
        <v>0</v>
      </c>
      <c r="O38" s="142">
        <f>IF(AND($E38&lt;&gt;"",$E38&gt;0),Ввод_данных!O38,NA())</f>
        <v>0</v>
      </c>
      <c r="P38" s="142">
        <f>IF(AND($E38&lt;&gt;"",$E38&gt;0),Ввод_данных!P38,NA())</f>
        <v>1</v>
      </c>
      <c r="Q38" s="142">
        <f>IF(AND($E38&lt;&gt;"",$E38&gt;0),Ввод_данных!Q38,NA())</f>
        <v>2</v>
      </c>
      <c r="R38" s="142">
        <f>IF(AND($E38&lt;&gt;"",$E38&gt;0),Ввод_данных!R38,NA())</f>
        <v>0</v>
      </c>
      <c r="S38" s="142">
        <f>IF(HLOOKUP(Ответы_учащихся!$E38,КЛЮЧИ!$C$5:$D$20,Ответы_учащихся!S$11+1)=Ввод_данных!S38,1,IF(Ввод_данных!S38="N","N",0))</f>
        <v>1</v>
      </c>
      <c r="T38" s="378">
        <f>IF(HLOOKUP(Ответы_учащихся!$E38,КЛЮЧИ!$C$5:$D$20,Ответы_учащихся!T$11+1)=Ввод_данных!T38,1,IF(Ввод_данных!T38="N","N",0))</f>
        <v>0</v>
      </c>
      <c r="U38" s="155"/>
      <c r="V38" s="142"/>
      <c r="W38" s="142"/>
      <c r="X38" s="142"/>
      <c r="Y38" s="142"/>
      <c r="Z38" s="142"/>
      <c r="AA38" s="142"/>
      <c r="AB38" s="142"/>
      <c r="AC38" s="142"/>
      <c r="AD38" s="142"/>
      <c r="AE38" s="142"/>
      <c r="AF38" s="142"/>
      <c r="AG38" s="142"/>
      <c r="AH38" s="142"/>
      <c r="AI38" s="142"/>
      <c r="AJ38" s="142"/>
      <c r="AK38" s="142"/>
      <c r="AL38" s="142"/>
      <c r="AM38" s="142"/>
      <c r="AN38" s="142"/>
      <c r="AO38" s="142"/>
      <c r="AP38" s="142"/>
      <c r="AQ38" s="423"/>
      <c r="AR38" s="73"/>
      <c r="AS38" s="73"/>
      <c r="AT38" s="119"/>
      <c r="AU38" s="392" t="str">
        <f t="shared" ca="1" si="6"/>
        <v/>
      </c>
      <c r="AV38" s="393" t="str">
        <f t="shared" ca="1" si="7"/>
        <v/>
      </c>
      <c r="AW38" s="484" t="str">
        <f t="shared" ca="1" si="8"/>
        <v/>
      </c>
      <c r="AX38" s="393" t="str">
        <f t="shared" ca="1" si="9"/>
        <v/>
      </c>
      <c r="AY38" s="478" t="str">
        <f t="shared" ca="1" si="10"/>
        <v/>
      </c>
      <c r="AZ38" s="485" t="str">
        <f t="shared" ca="1" si="11"/>
        <v/>
      </c>
      <c r="BA38" s="478" t="str">
        <f t="shared" ca="1" si="12"/>
        <v/>
      </c>
      <c r="BB38" s="485" t="str">
        <f t="shared" ca="1" si="13"/>
        <v/>
      </c>
      <c r="BC38" s="478" t="str">
        <f t="shared" ca="1" si="14"/>
        <v/>
      </c>
      <c r="BD38" s="485" t="str">
        <f t="shared" ca="1" si="15"/>
        <v/>
      </c>
      <c r="BE38" s="391" t="str">
        <f t="shared" ca="1" si="16"/>
        <v/>
      </c>
      <c r="BF38" s="385"/>
      <c r="BG38" s="483" t="str">
        <f t="shared" si="17"/>
        <v/>
      </c>
      <c r="BH38" s="483" t="str">
        <f t="shared" si="18"/>
        <v/>
      </c>
      <c r="BI38" s="483">
        <f t="shared" si="19"/>
        <v>1</v>
      </c>
      <c r="BJ38" s="483" t="str">
        <f t="shared" si="20"/>
        <v/>
      </c>
      <c r="BK38" s="385"/>
      <c r="BL38" s="223" t="str">
        <f t="shared" si="21"/>
        <v>общеобразовательная</v>
      </c>
      <c r="BM38" s="223">
        <f t="shared" si="5"/>
        <v>5</v>
      </c>
      <c r="BN38" s="223" t="str">
        <f t="shared" si="5"/>
        <v>Свиридова</v>
      </c>
      <c r="BO38" s="223">
        <f t="shared" si="5"/>
        <v>49</v>
      </c>
      <c r="BP38" s="223" t="str">
        <f t="shared" si="5"/>
        <v>высшая</v>
      </c>
      <c r="BQ38" s="223">
        <f t="shared" si="5"/>
        <v>31</v>
      </c>
      <c r="BR38" s="223">
        <f t="shared" si="5"/>
        <v>0</v>
      </c>
      <c r="BS38" s="160"/>
      <c r="BT38" s="160"/>
      <c r="BU38" s="363"/>
      <c r="BV38" s="363"/>
      <c r="BW38" s="160"/>
      <c r="BX38" s="160"/>
      <c r="BY38" s="160"/>
      <c r="BZ38" s="160"/>
      <c r="CA38" s="160"/>
      <c r="CB38" s="160"/>
      <c r="CC38" s="160"/>
      <c r="CD38" s="160"/>
      <c r="CE38" s="160"/>
      <c r="CF38" s="160"/>
      <c r="CG38" s="160"/>
      <c r="CH38" s="160"/>
      <c r="CI38" s="160"/>
      <c r="CJ38" s="160"/>
      <c r="CK38" s="160"/>
      <c r="CL38" s="160"/>
      <c r="CM38" s="160"/>
      <c r="CN38" s="160"/>
    </row>
    <row r="39" spans="1:92" ht="12.75" customHeight="1" thickBot="1">
      <c r="A39" s="1">
        <f>IF('СПИСОК КЛАССА'!I39&gt;0,1,0)</f>
        <v>1</v>
      </c>
      <c r="B39" s="321">
        <v>15</v>
      </c>
      <c r="C39" s="72">
        <f>IF(NOT(ISBLANK('СПИСОК КЛАССА'!C39)),'СПИСОК КЛАССА'!C39,"")</f>
        <v>15</v>
      </c>
      <c r="D39" s="443" t="str">
        <f>IF(NOT(ISBLANK('СПИСОК КЛАССА'!D39)),IF($A39=1,'СПИСОК КЛАССА'!D39, "УЧЕНИК НЕ ВЫПОЛНЯЛ РАБОТУ"),"")</f>
        <v/>
      </c>
      <c r="E39" s="470">
        <f>IF($C39&lt;&gt;"",'СПИСОК КЛАССА'!I39,"")</f>
        <v>2</v>
      </c>
      <c r="F39" s="314">
        <f>IF(HLOOKUP(Ответы_учащихся!$E39,КЛЮЧИ!$C$5:$D$20,Ответы_учащихся!F$11+1)=Ввод_данных!F39,1,IF(Ввод_данных!F39="N","N",0))</f>
        <v>1</v>
      </c>
      <c r="G39" s="142">
        <f>IF(HLOOKUP(Ответы_учащихся!$E39,КЛЮЧИ!$C$5:$D$20,Ответы_учащихся!G$11+1)=Ввод_данных!G39,1,IF(Ввод_данных!G39="N","N",0))</f>
        <v>1</v>
      </c>
      <c r="H39" s="142">
        <f>IF(HLOOKUP(Ответы_учащихся!$E39,КЛЮЧИ!$C$5:$D$20,Ответы_учащихся!H$11+1)=Ввод_данных!H39,1,IF(Ввод_данных!H39="N","N",0))</f>
        <v>1</v>
      </c>
      <c r="I39" s="142">
        <f>IF(HLOOKUP(Ответы_учащихся!$E39,КЛЮЧИ!$C$5:$D$20,Ответы_учащихся!I$11+1)=Ввод_данных!I39,1,IF(Ввод_данных!I39="N","N",0))</f>
        <v>0</v>
      </c>
      <c r="J39" s="142">
        <f>IF(HLOOKUP(Ответы_учащихся!$E39,КЛЮЧИ!$C$5:$D$20,Ответы_учащихся!J$11+1)=Ввод_данных!J39,1,IF(Ввод_данных!J39="N","N",0))</f>
        <v>1</v>
      </c>
      <c r="K39" s="142">
        <f>IF(HLOOKUP(Ответы_учащихся!$E39,КЛЮЧИ!$C$5:$D$20,Ответы_учащихся!K$11+1)=Ввод_данных!K39,1,IF(Ввод_данных!K39="N","N",0))</f>
        <v>1</v>
      </c>
      <c r="L39" s="142">
        <f>IF(AND($E39&lt;&gt;"",$E39&gt;0),Ввод_данных!L39,NA())</f>
        <v>1</v>
      </c>
      <c r="M39" s="473">
        <f>IF(AND($E39&lt;&gt;"",$E39&gt;0),Ввод_данных!M39,NA())</f>
        <v>1</v>
      </c>
      <c r="N39" s="142">
        <f>IF(AND($E39&lt;&gt;"",$E39&gt;0),Ввод_данных!N39,NA())</f>
        <v>2</v>
      </c>
      <c r="O39" s="142">
        <f>IF(AND($E39&lt;&gt;"",$E39&gt;0),Ввод_данных!O39,NA())</f>
        <v>2</v>
      </c>
      <c r="P39" s="142">
        <f>IF(AND($E39&lt;&gt;"",$E39&gt;0),Ввод_данных!P39,NA())</f>
        <v>1</v>
      </c>
      <c r="Q39" s="142">
        <f>IF(AND($E39&lt;&gt;"",$E39&gt;0),Ввод_данных!Q39,NA())</f>
        <v>2</v>
      </c>
      <c r="R39" s="142">
        <f>IF(AND($E39&lt;&gt;"",$E39&gt;0),Ввод_данных!R39,NA())</f>
        <v>2</v>
      </c>
      <c r="S39" s="142">
        <f>IF(HLOOKUP(Ответы_учащихся!$E39,КЛЮЧИ!$C$5:$D$20,Ответы_учащихся!S$11+1)=Ввод_данных!S39,1,IF(Ввод_данных!S39="N","N",0))</f>
        <v>1</v>
      </c>
      <c r="T39" s="378">
        <f>IF(HLOOKUP(Ответы_учащихся!$E39,КЛЮЧИ!$C$5:$D$20,Ответы_учащихся!T$11+1)=Ввод_данных!T39,1,IF(Ввод_данных!T39="N","N",0))</f>
        <v>0</v>
      </c>
      <c r="U39" s="155"/>
      <c r="V39" s="142"/>
      <c r="W39" s="142"/>
      <c r="X39" s="142"/>
      <c r="Y39" s="142"/>
      <c r="Z39" s="142"/>
      <c r="AA39" s="142"/>
      <c r="AB39" s="142"/>
      <c r="AC39" s="142"/>
      <c r="AD39" s="142"/>
      <c r="AE39" s="142"/>
      <c r="AF39" s="142"/>
      <c r="AG39" s="142"/>
      <c r="AH39" s="142"/>
      <c r="AI39" s="142"/>
      <c r="AJ39" s="142"/>
      <c r="AK39" s="142"/>
      <c r="AL39" s="142"/>
      <c r="AM39" s="142"/>
      <c r="AN39" s="142"/>
      <c r="AO39" s="142"/>
      <c r="AP39" s="142"/>
      <c r="AQ39" s="423"/>
      <c r="AR39" s="73"/>
      <c r="AS39" s="73"/>
      <c r="AT39" s="119"/>
      <c r="AU39" s="392" t="str">
        <f t="shared" ca="1" si="6"/>
        <v/>
      </c>
      <c r="AV39" s="393" t="str">
        <f t="shared" ca="1" si="7"/>
        <v/>
      </c>
      <c r="AW39" s="484" t="str">
        <f t="shared" ca="1" si="8"/>
        <v/>
      </c>
      <c r="AX39" s="393" t="str">
        <f t="shared" ca="1" si="9"/>
        <v/>
      </c>
      <c r="AY39" s="478" t="str">
        <f t="shared" ca="1" si="10"/>
        <v/>
      </c>
      <c r="AZ39" s="485" t="str">
        <f t="shared" ca="1" si="11"/>
        <v/>
      </c>
      <c r="BA39" s="478" t="str">
        <f t="shared" ca="1" si="12"/>
        <v/>
      </c>
      <c r="BB39" s="485" t="str">
        <f t="shared" ca="1" si="13"/>
        <v/>
      </c>
      <c r="BC39" s="478" t="str">
        <f t="shared" ca="1" si="14"/>
        <v/>
      </c>
      <c r="BD39" s="485" t="str">
        <f t="shared" ca="1" si="15"/>
        <v/>
      </c>
      <c r="BE39" s="391" t="str">
        <f t="shared" ca="1" si="16"/>
        <v/>
      </c>
      <c r="BF39" s="385"/>
      <c r="BG39" s="483">
        <f t="shared" si="17"/>
        <v>1</v>
      </c>
      <c r="BH39" s="483">
        <f t="shared" si="18"/>
        <v>1</v>
      </c>
      <c r="BI39" s="483">
        <f t="shared" si="19"/>
        <v>1</v>
      </c>
      <c r="BJ39" s="483">
        <f t="shared" si="20"/>
        <v>1</v>
      </c>
      <c r="BK39" s="385"/>
      <c r="BL39" s="223" t="str">
        <f t="shared" si="21"/>
        <v>общеобразовательная</v>
      </c>
      <c r="BM39" s="223">
        <f t="shared" si="5"/>
        <v>5</v>
      </c>
      <c r="BN39" s="223" t="str">
        <f t="shared" si="5"/>
        <v>Свиридова</v>
      </c>
      <c r="BO39" s="223">
        <f t="shared" si="5"/>
        <v>49</v>
      </c>
      <c r="BP39" s="223" t="str">
        <f t="shared" si="5"/>
        <v>высшая</v>
      </c>
      <c r="BQ39" s="223">
        <f t="shared" si="5"/>
        <v>31</v>
      </c>
      <c r="BR39" s="223">
        <f t="shared" si="5"/>
        <v>0</v>
      </c>
      <c r="BS39" s="160"/>
      <c r="BT39" s="160"/>
      <c r="BU39" s="363"/>
      <c r="BV39" s="363"/>
      <c r="BW39" s="160"/>
      <c r="BX39" s="160"/>
      <c r="BY39" s="160"/>
      <c r="BZ39" s="160"/>
      <c r="CA39" s="160"/>
      <c r="CB39" s="160"/>
      <c r="CC39" s="160"/>
      <c r="CD39" s="160"/>
      <c r="CE39" s="160"/>
      <c r="CF39" s="160"/>
      <c r="CG39" s="160"/>
      <c r="CH39" s="160"/>
      <c r="CI39" s="160"/>
      <c r="CJ39" s="160"/>
      <c r="CK39" s="160"/>
      <c r="CL39" s="160"/>
      <c r="CM39" s="160"/>
      <c r="CN39" s="160"/>
    </row>
    <row r="40" spans="1:92" ht="12.75" customHeight="1" thickBot="1">
      <c r="A40" s="1">
        <f>IF('СПИСОК КЛАССА'!I40&gt;0,1,0)</f>
        <v>1</v>
      </c>
      <c r="B40" s="321">
        <v>16</v>
      </c>
      <c r="C40" s="72">
        <f>IF(NOT(ISBLANK('СПИСОК КЛАССА'!C40)),'СПИСОК КЛАССА'!C40,"")</f>
        <v>16</v>
      </c>
      <c r="D40" s="443" t="str">
        <f>IF(NOT(ISBLANK('СПИСОК КЛАССА'!D40)),IF($A40=1,'СПИСОК КЛАССА'!D40, "УЧЕНИК НЕ ВЫПОЛНЯЛ РАБОТУ"),"")</f>
        <v/>
      </c>
      <c r="E40" s="470">
        <f>IF($C40&lt;&gt;"",'СПИСОК КЛАССА'!I40,"")</f>
        <v>1</v>
      </c>
      <c r="F40" s="314">
        <f>IF(HLOOKUP(Ответы_учащихся!$E40,КЛЮЧИ!$C$5:$D$20,Ответы_учащихся!F$11+1)=Ввод_данных!F40,1,IF(Ввод_данных!F40="N","N",0))</f>
        <v>1</v>
      </c>
      <c r="G40" s="142">
        <f>IF(HLOOKUP(Ответы_учащихся!$E40,КЛЮЧИ!$C$5:$D$20,Ответы_учащихся!G$11+1)=Ввод_данных!G40,1,IF(Ввод_данных!G40="N","N",0))</f>
        <v>1</v>
      </c>
      <c r="H40" s="142">
        <f>IF(HLOOKUP(Ответы_учащихся!$E40,КЛЮЧИ!$C$5:$D$20,Ответы_учащихся!H$11+1)=Ввод_данных!H40,1,IF(Ввод_данных!H40="N","N",0))</f>
        <v>1</v>
      </c>
      <c r="I40" s="142">
        <f>IF(HLOOKUP(Ответы_учащихся!$E40,КЛЮЧИ!$C$5:$D$20,Ответы_учащихся!I$11+1)=Ввод_данных!I40,1,IF(Ввод_данных!I40="N","N",0))</f>
        <v>1</v>
      </c>
      <c r="J40" s="142">
        <f>IF(HLOOKUP(Ответы_учащихся!$E40,КЛЮЧИ!$C$5:$D$20,Ответы_учащихся!J$11+1)=Ввод_данных!J40,1,IF(Ввод_данных!J40="N","N",0))</f>
        <v>0</v>
      </c>
      <c r="K40" s="142">
        <f>IF(HLOOKUP(Ответы_учащихся!$E40,КЛЮЧИ!$C$5:$D$20,Ответы_учащихся!K$11+1)=Ввод_данных!K40,1,IF(Ввод_данных!K40="N","N",0))</f>
        <v>1</v>
      </c>
      <c r="L40" s="142">
        <f>IF(AND($E40&lt;&gt;"",$E40&gt;0),Ввод_данных!L40,NA())</f>
        <v>1</v>
      </c>
      <c r="M40" s="473">
        <f>IF(AND($E40&lt;&gt;"",$E40&gt;0),Ввод_данных!M40,NA())</f>
        <v>1</v>
      </c>
      <c r="N40" s="142">
        <f>IF(AND($E40&lt;&gt;"",$E40&gt;0),Ввод_данных!N40,NA())</f>
        <v>2</v>
      </c>
      <c r="O40" s="142">
        <f>IF(AND($E40&lt;&gt;"",$E40&gt;0),Ввод_данных!O40,NA())</f>
        <v>0</v>
      </c>
      <c r="P40" s="142">
        <f>IF(AND($E40&lt;&gt;"",$E40&gt;0),Ввод_данных!P40,NA())</f>
        <v>1</v>
      </c>
      <c r="Q40" s="142">
        <f>IF(AND($E40&lt;&gt;"",$E40&gt;0),Ввод_данных!Q40,NA())</f>
        <v>1</v>
      </c>
      <c r="R40" s="142">
        <f>IF(AND($E40&lt;&gt;"",$E40&gt;0),Ввод_данных!R40,NA())</f>
        <v>1</v>
      </c>
      <c r="S40" s="142">
        <f>IF(HLOOKUP(Ответы_учащихся!$E40,КЛЮЧИ!$C$5:$D$20,Ответы_учащихся!S$11+1)=Ввод_данных!S40,1,IF(Ввод_данных!S40="N","N",0))</f>
        <v>0</v>
      </c>
      <c r="T40" s="378">
        <f>IF(HLOOKUP(Ответы_учащихся!$E40,КЛЮЧИ!$C$5:$D$20,Ответы_учащихся!T$11+1)=Ввод_данных!T40,1,IF(Ввод_данных!T40="N","N",0))</f>
        <v>1</v>
      </c>
      <c r="U40" s="155"/>
      <c r="V40" s="142"/>
      <c r="W40" s="142"/>
      <c r="X40" s="142"/>
      <c r="Y40" s="142"/>
      <c r="Z40" s="142"/>
      <c r="AA40" s="142"/>
      <c r="AB40" s="142"/>
      <c r="AC40" s="142"/>
      <c r="AD40" s="142"/>
      <c r="AE40" s="142"/>
      <c r="AF40" s="142"/>
      <c r="AG40" s="142"/>
      <c r="AH40" s="142"/>
      <c r="AI40" s="142"/>
      <c r="AJ40" s="142"/>
      <c r="AK40" s="142"/>
      <c r="AL40" s="142"/>
      <c r="AM40" s="142"/>
      <c r="AN40" s="142"/>
      <c r="AO40" s="142"/>
      <c r="AP40" s="142"/>
      <c r="AQ40" s="423"/>
      <c r="AR40" s="73"/>
      <c r="AS40" s="73"/>
      <c r="AT40" s="119"/>
      <c r="AU40" s="392" t="str">
        <f t="shared" ca="1" si="6"/>
        <v/>
      </c>
      <c r="AV40" s="393" t="str">
        <f t="shared" ca="1" si="7"/>
        <v/>
      </c>
      <c r="AW40" s="484" t="str">
        <f t="shared" ca="1" si="8"/>
        <v/>
      </c>
      <c r="AX40" s="393" t="str">
        <f t="shared" ca="1" si="9"/>
        <v/>
      </c>
      <c r="AY40" s="478" t="str">
        <f t="shared" ca="1" si="10"/>
        <v/>
      </c>
      <c r="AZ40" s="485" t="str">
        <f t="shared" ca="1" si="11"/>
        <v/>
      </c>
      <c r="BA40" s="478" t="str">
        <f t="shared" ca="1" si="12"/>
        <v/>
      </c>
      <c r="BB40" s="485" t="str">
        <f t="shared" ca="1" si="13"/>
        <v/>
      </c>
      <c r="BC40" s="478" t="str">
        <f t="shared" ca="1" si="14"/>
        <v/>
      </c>
      <c r="BD40" s="485" t="str">
        <f t="shared" ca="1" si="15"/>
        <v/>
      </c>
      <c r="BE40" s="391" t="str">
        <f t="shared" ca="1" si="16"/>
        <v/>
      </c>
      <c r="BF40" s="385"/>
      <c r="BG40" s="483">
        <f t="shared" si="17"/>
        <v>1</v>
      </c>
      <c r="BH40" s="483" t="str">
        <f t="shared" si="18"/>
        <v/>
      </c>
      <c r="BI40" s="483">
        <f t="shared" si="19"/>
        <v>1</v>
      </c>
      <c r="BJ40" s="483">
        <f t="shared" si="20"/>
        <v>1</v>
      </c>
      <c r="BK40" s="385"/>
      <c r="BL40" s="223" t="str">
        <f t="shared" si="21"/>
        <v>общеобразовательная</v>
      </c>
      <c r="BM40" s="223">
        <f t="shared" si="5"/>
        <v>5</v>
      </c>
      <c r="BN40" s="223" t="str">
        <f t="shared" si="5"/>
        <v>Свиридова</v>
      </c>
      <c r="BO40" s="223">
        <f t="shared" si="5"/>
        <v>49</v>
      </c>
      <c r="BP40" s="223" t="str">
        <f t="shared" si="5"/>
        <v>высшая</v>
      </c>
      <c r="BQ40" s="223">
        <f t="shared" si="5"/>
        <v>31</v>
      </c>
      <c r="BR40" s="223">
        <f t="shared" si="5"/>
        <v>0</v>
      </c>
      <c r="BS40" s="160"/>
      <c r="BT40" s="160"/>
      <c r="BU40" s="363"/>
      <c r="BV40" s="363"/>
      <c r="BW40" s="160"/>
      <c r="BX40" s="160"/>
      <c r="BY40" s="160"/>
      <c r="BZ40" s="160"/>
      <c r="CA40" s="160"/>
      <c r="CB40" s="160"/>
      <c r="CC40" s="160"/>
      <c r="CD40" s="160"/>
      <c r="CE40" s="160"/>
      <c r="CF40" s="160"/>
      <c r="CG40" s="160"/>
      <c r="CH40" s="160"/>
      <c r="CI40" s="160"/>
      <c r="CJ40" s="160"/>
      <c r="CK40" s="160"/>
      <c r="CL40" s="160"/>
      <c r="CM40" s="160"/>
      <c r="CN40" s="160"/>
    </row>
    <row r="41" spans="1:92" ht="12.75" customHeight="1" thickBot="1">
      <c r="A41" s="1">
        <f>IF('СПИСОК КЛАССА'!I41&gt;0,1,0)</f>
        <v>1</v>
      </c>
      <c r="B41" s="321">
        <v>17</v>
      </c>
      <c r="C41" s="72">
        <f>IF(NOT(ISBLANK('СПИСОК КЛАССА'!C41)),'СПИСОК КЛАССА'!C41,"")</f>
        <v>17</v>
      </c>
      <c r="D41" s="443" t="str">
        <f>IF(NOT(ISBLANK('СПИСОК КЛАССА'!D41)),IF($A41=1,'СПИСОК КЛАССА'!D41, "УЧЕНИК НЕ ВЫПОЛНЯЛ РАБОТУ"),"")</f>
        <v/>
      </c>
      <c r="E41" s="470">
        <f>IF($C41&lt;&gt;"",'СПИСОК КЛАССА'!I41,"")</f>
        <v>2</v>
      </c>
      <c r="F41" s="314">
        <f>IF(HLOOKUP(Ответы_учащихся!$E41,КЛЮЧИ!$C$5:$D$20,Ответы_учащихся!F$11+1)=Ввод_данных!F41,1,IF(Ввод_данных!F41="N","N",0))</f>
        <v>1</v>
      </c>
      <c r="G41" s="142">
        <f>IF(HLOOKUP(Ответы_учащихся!$E41,КЛЮЧИ!$C$5:$D$20,Ответы_учащихся!G$11+1)=Ввод_данных!G41,1,IF(Ввод_данных!G41="N","N",0))</f>
        <v>1</v>
      </c>
      <c r="H41" s="142">
        <f>IF(HLOOKUP(Ответы_учащихся!$E41,КЛЮЧИ!$C$5:$D$20,Ответы_учащихся!H$11+1)=Ввод_данных!H41,1,IF(Ввод_данных!H41="N","N",0))</f>
        <v>1</v>
      </c>
      <c r="I41" s="142">
        <f>IF(HLOOKUP(Ответы_учащихся!$E41,КЛЮЧИ!$C$5:$D$20,Ответы_учащихся!I$11+1)=Ввод_данных!I41,1,IF(Ввод_данных!I41="N","N",0))</f>
        <v>0</v>
      </c>
      <c r="J41" s="142">
        <f>IF(HLOOKUP(Ответы_учащихся!$E41,КЛЮЧИ!$C$5:$D$20,Ответы_учащихся!J$11+1)=Ввод_данных!J41,1,IF(Ввод_данных!J41="N","N",0))</f>
        <v>1</v>
      </c>
      <c r="K41" s="142">
        <f>IF(HLOOKUP(Ответы_учащихся!$E41,КЛЮЧИ!$C$5:$D$20,Ответы_учащихся!K$11+1)=Ввод_данных!K41,1,IF(Ввод_данных!K41="N","N",0))</f>
        <v>1</v>
      </c>
      <c r="L41" s="142">
        <f>IF(AND($E41&lt;&gt;"",$E41&gt;0),Ввод_данных!L41,NA())</f>
        <v>1</v>
      </c>
      <c r="M41" s="473">
        <f>IF(AND($E41&lt;&gt;"",$E41&gt;0),Ввод_данных!M41,NA())</f>
        <v>1</v>
      </c>
      <c r="N41" s="142">
        <f>IF(AND($E41&lt;&gt;"",$E41&gt;0),Ввод_данных!N41,NA())</f>
        <v>1</v>
      </c>
      <c r="O41" s="142">
        <f>IF(AND($E41&lt;&gt;"",$E41&gt;0),Ввод_данных!O41,NA())</f>
        <v>2</v>
      </c>
      <c r="P41" s="142">
        <f>IF(AND($E41&lt;&gt;"",$E41&gt;0),Ввод_данных!P41,NA())</f>
        <v>1</v>
      </c>
      <c r="Q41" s="142">
        <f>IF(AND($E41&lt;&gt;"",$E41&gt;0),Ввод_данных!Q41,NA())</f>
        <v>2</v>
      </c>
      <c r="R41" s="142">
        <f>IF(AND($E41&lt;&gt;"",$E41&gt;0),Ввод_данных!R41,NA())</f>
        <v>2</v>
      </c>
      <c r="S41" s="142">
        <f>IF(HLOOKUP(Ответы_учащихся!$E41,КЛЮЧИ!$C$5:$D$20,Ответы_учащихся!S$11+1)=Ввод_данных!S41,1,IF(Ввод_данных!S41="N","N",0))</f>
        <v>1</v>
      </c>
      <c r="T41" s="378">
        <f>IF(HLOOKUP(Ответы_учащихся!$E41,КЛЮЧИ!$C$5:$D$20,Ответы_учащихся!T$11+1)=Ввод_данных!T41,1,IF(Ввод_данных!T41="N","N",0))</f>
        <v>1</v>
      </c>
      <c r="U41" s="155"/>
      <c r="V41" s="142"/>
      <c r="W41" s="142"/>
      <c r="X41" s="142"/>
      <c r="Y41" s="142"/>
      <c r="Z41" s="142"/>
      <c r="AA41" s="142"/>
      <c r="AB41" s="142"/>
      <c r="AC41" s="142"/>
      <c r="AD41" s="142"/>
      <c r="AE41" s="142"/>
      <c r="AF41" s="142"/>
      <c r="AG41" s="142"/>
      <c r="AH41" s="142"/>
      <c r="AI41" s="142"/>
      <c r="AJ41" s="142"/>
      <c r="AK41" s="142"/>
      <c r="AL41" s="142"/>
      <c r="AM41" s="142"/>
      <c r="AN41" s="142"/>
      <c r="AO41" s="142"/>
      <c r="AP41" s="142"/>
      <c r="AQ41" s="423"/>
      <c r="AR41" s="73"/>
      <c r="AS41" s="73"/>
      <c r="AT41" s="119"/>
      <c r="AU41" s="392" t="str">
        <f t="shared" ca="1" si="6"/>
        <v/>
      </c>
      <c r="AV41" s="393" t="str">
        <f t="shared" ca="1" si="7"/>
        <v/>
      </c>
      <c r="AW41" s="484" t="str">
        <f t="shared" ca="1" si="8"/>
        <v/>
      </c>
      <c r="AX41" s="393" t="str">
        <f t="shared" ca="1" si="9"/>
        <v/>
      </c>
      <c r="AY41" s="478" t="str">
        <f t="shared" ca="1" si="10"/>
        <v/>
      </c>
      <c r="AZ41" s="485" t="str">
        <f t="shared" ca="1" si="11"/>
        <v/>
      </c>
      <c r="BA41" s="478" t="str">
        <f t="shared" ca="1" si="12"/>
        <v/>
      </c>
      <c r="BB41" s="485" t="str">
        <f t="shared" ca="1" si="13"/>
        <v/>
      </c>
      <c r="BC41" s="478" t="str">
        <f t="shared" ca="1" si="14"/>
        <v/>
      </c>
      <c r="BD41" s="485" t="str">
        <f t="shared" ca="1" si="15"/>
        <v/>
      </c>
      <c r="BE41" s="391" t="str">
        <f t="shared" ca="1" si="16"/>
        <v/>
      </c>
      <c r="BF41" s="385"/>
      <c r="BG41" s="483">
        <f t="shared" si="17"/>
        <v>1</v>
      </c>
      <c r="BH41" s="483">
        <f t="shared" si="18"/>
        <v>1</v>
      </c>
      <c r="BI41" s="483">
        <f t="shared" si="19"/>
        <v>1</v>
      </c>
      <c r="BJ41" s="483">
        <f t="shared" si="20"/>
        <v>1</v>
      </c>
      <c r="BK41" s="385"/>
      <c r="BL41" s="223" t="str">
        <f t="shared" si="21"/>
        <v>общеобразовательная</v>
      </c>
      <c r="BM41" s="223">
        <f t="shared" si="21"/>
        <v>5</v>
      </c>
      <c r="BN41" s="223" t="str">
        <f t="shared" si="21"/>
        <v>Свиридова</v>
      </c>
      <c r="BO41" s="223">
        <f t="shared" si="21"/>
        <v>49</v>
      </c>
      <c r="BP41" s="223" t="str">
        <f t="shared" si="21"/>
        <v>высшая</v>
      </c>
      <c r="BQ41" s="223">
        <f t="shared" si="21"/>
        <v>31</v>
      </c>
      <c r="BR41" s="223">
        <f t="shared" si="21"/>
        <v>0</v>
      </c>
      <c r="BS41" s="160"/>
      <c r="BT41" s="160"/>
      <c r="BU41" s="363"/>
      <c r="BV41" s="363"/>
      <c r="BW41" s="160"/>
      <c r="BX41" s="160"/>
      <c r="BY41" s="160"/>
      <c r="BZ41" s="160"/>
      <c r="CA41" s="160"/>
      <c r="CB41" s="160"/>
      <c r="CC41" s="160"/>
      <c r="CD41" s="160"/>
      <c r="CE41" s="160"/>
      <c r="CF41" s="160"/>
      <c r="CG41" s="160"/>
      <c r="CH41" s="160"/>
      <c r="CI41" s="160"/>
      <c r="CJ41" s="160"/>
      <c r="CK41" s="160"/>
      <c r="CL41" s="160"/>
      <c r="CM41" s="160"/>
      <c r="CN41" s="160"/>
    </row>
    <row r="42" spans="1:92" ht="12.75" customHeight="1" thickBot="1">
      <c r="A42" s="1">
        <f>IF('СПИСОК КЛАССА'!I42&gt;0,1,0)</f>
        <v>0</v>
      </c>
      <c r="B42" s="321">
        <v>18</v>
      </c>
      <c r="C42" s="72">
        <f>IF(NOT(ISBLANK('СПИСОК КЛАССА'!C42)),'СПИСОК КЛАССА'!C42,"")</f>
        <v>18</v>
      </c>
      <c r="D42" s="443" t="str">
        <f>IF(NOT(ISBLANK('СПИСОК КЛАССА'!D42)),IF($A42=1,'СПИСОК КЛАССА'!D42, "УЧЕНИК НЕ ВЫПОЛНЯЛ РАБОТУ"),"")</f>
        <v/>
      </c>
      <c r="E42" s="470">
        <f>IF($C42&lt;&gt;"",'СПИСОК КЛАССА'!I42,"")</f>
        <v>0</v>
      </c>
      <c r="F42" s="314" t="e">
        <f>IF(HLOOKUP(Ответы_учащихся!$E42,КЛЮЧИ!$C$5:$D$20,Ответы_учащихся!F$11+1)=Ввод_данных!F42,1,IF(Ввод_данных!F42="N","N",0))</f>
        <v>#N/A</v>
      </c>
      <c r="G42" s="142" t="e">
        <f>IF(HLOOKUP(Ответы_учащихся!$E42,КЛЮЧИ!$C$5:$D$20,Ответы_учащихся!G$11+1)=Ввод_данных!G42,1,IF(Ввод_данных!G42="N","N",0))</f>
        <v>#N/A</v>
      </c>
      <c r="H42" s="142" t="e">
        <f>IF(HLOOKUP(Ответы_учащихся!$E42,КЛЮЧИ!$C$5:$D$20,Ответы_учащихся!H$11+1)=Ввод_данных!H42,1,IF(Ввод_данных!H42="N","N",0))</f>
        <v>#N/A</v>
      </c>
      <c r="I42" s="142" t="e">
        <f>IF(HLOOKUP(Ответы_учащихся!$E42,КЛЮЧИ!$C$5:$D$20,Ответы_учащихся!I$11+1)=Ввод_данных!I42,1,IF(Ввод_данных!I42="N","N",0))</f>
        <v>#N/A</v>
      </c>
      <c r="J42" s="142" t="e">
        <f>IF(HLOOKUP(Ответы_учащихся!$E42,КЛЮЧИ!$C$5:$D$20,Ответы_учащихся!J$11+1)=Ввод_данных!J42,1,IF(Ввод_данных!J42="N","N",0))</f>
        <v>#N/A</v>
      </c>
      <c r="K42" s="142" t="e">
        <f>IF(HLOOKUP(Ответы_учащихся!$E42,КЛЮЧИ!$C$5:$D$20,Ответы_учащихся!K$11+1)=Ввод_данных!K42,1,IF(Ввод_данных!K42="N","N",0))</f>
        <v>#N/A</v>
      </c>
      <c r="L42" s="142" t="e">
        <f>IF(AND($E42&lt;&gt;"",$E42&gt;0),Ввод_данных!L42,NA())</f>
        <v>#N/A</v>
      </c>
      <c r="M42" s="473" t="e">
        <f>IF(AND($E42&lt;&gt;"",$E42&gt;0),Ввод_данных!M42,NA())</f>
        <v>#N/A</v>
      </c>
      <c r="N42" s="142" t="e">
        <f>IF(AND($E42&lt;&gt;"",$E42&gt;0),Ввод_данных!N42,NA())</f>
        <v>#N/A</v>
      </c>
      <c r="O42" s="142" t="e">
        <f>IF(AND($E42&lt;&gt;"",$E42&gt;0),Ввод_данных!O42,NA())</f>
        <v>#N/A</v>
      </c>
      <c r="P42" s="142" t="e">
        <f>IF(AND($E42&lt;&gt;"",$E42&gt;0),Ввод_данных!P42,NA())</f>
        <v>#N/A</v>
      </c>
      <c r="Q42" s="142" t="e">
        <f>IF(AND($E42&lt;&gt;"",$E42&gt;0),Ввод_данных!Q42,NA())</f>
        <v>#N/A</v>
      </c>
      <c r="R42" s="142" t="e">
        <f>IF(AND($E42&lt;&gt;"",$E42&gt;0),Ввод_данных!R42,NA())</f>
        <v>#N/A</v>
      </c>
      <c r="S42" s="142" t="e">
        <f>IF(HLOOKUP(Ответы_учащихся!$E42,КЛЮЧИ!$C$5:$D$20,Ответы_учащихся!S$11+1)=Ввод_данных!S42,1,IF(Ввод_данных!S42="N","N",0))</f>
        <v>#N/A</v>
      </c>
      <c r="T42" s="378" t="e">
        <f>IF(HLOOKUP(Ответы_учащихся!$E42,КЛЮЧИ!$C$5:$D$20,Ответы_учащихся!T$11+1)=Ввод_данных!T42,1,IF(Ввод_данных!T42="N","N",0))</f>
        <v>#N/A</v>
      </c>
      <c r="U42" s="155"/>
      <c r="V42" s="142"/>
      <c r="W42" s="142"/>
      <c r="X42" s="142"/>
      <c r="Y42" s="142"/>
      <c r="Z42" s="142"/>
      <c r="AA42" s="142"/>
      <c r="AB42" s="142"/>
      <c r="AC42" s="142"/>
      <c r="AD42" s="142"/>
      <c r="AE42" s="142"/>
      <c r="AF42" s="142"/>
      <c r="AG42" s="142"/>
      <c r="AH42" s="142"/>
      <c r="AI42" s="142"/>
      <c r="AJ42" s="142"/>
      <c r="AK42" s="142"/>
      <c r="AL42" s="142"/>
      <c r="AM42" s="142"/>
      <c r="AN42" s="142"/>
      <c r="AO42" s="142"/>
      <c r="AP42" s="142"/>
      <c r="AQ42" s="423"/>
      <c r="AR42" s="73"/>
      <c r="AS42" s="73"/>
      <c r="AT42" s="119"/>
      <c r="AU42" s="392" t="str">
        <f t="shared" ca="1" si="6"/>
        <v/>
      </c>
      <c r="AV42" s="393" t="str">
        <f t="shared" ca="1" si="7"/>
        <v/>
      </c>
      <c r="AW42" s="484" t="str">
        <f t="shared" ca="1" si="8"/>
        <v/>
      </c>
      <c r="AX42" s="393" t="str">
        <f t="shared" ca="1" si="9"/>
        <v/>
      </c>
      <c r="AY42" s="478" t="str">
        <f t="shared" ca="1" si="10"/>
        <v/>
      </c>
      <c r="AZ42" s="485" t="str">
        <f t="shared" ca="1" si="11"/>
        <v/>
      </c>
      <c r="BA42" s="478" t="str">
        <f t="shared" ca="1" si="12"/>
        <v/>
      </c>
      <c r="BB42" s="485" t="str">
        <f t="shared" ca="1" si="13"/>
        <v/>
      </c>
      <c r="BC42" s="478" t="str">
        <f t="shared" ca="1" si="14"/>
        <v/>
      </c>
      <c r="BD42" s="485" t="str">
        <f t="shared" ca="1" si="15"/>
        <v/>
      </c>
      <c r="BE42" s="391" t="str">
        <f t="shared" ca="1" si="16"/>
        <v/>
      </c>
      <c r="BF42" s="385"/>
      <c r="BG42" s="483" t="e">
        <f t="shared" si="17"/>
        <v>#N/A</v>
      </c>
      <c r="BH42" s="483" t="e">
        <f t="shared" si="18"/>
        <v>#N/A</v>
      </c>
      <c r="BI42" s="483" t="e">
        <f t="shared" si="19"/>
        <v>#N/A</v>
      </c>
      <c r="BJ42" s="483" t="e">
        <f t="shared" si="20"/>
        <v>#N/A</v>
      </c>
      <c r="BK42" s="385"/>
      <c r="BL42" s="223" t="str">
        <f t="shared" si="21"/>
        <v/>
      </c>
      <c r="BM42" s="223" t="str">
        <f t="shared" si="21"/>
        <v/>
      </c>
      <c r="BN42" s="223" t="str">
        <f t="shared" si="21"/>
        <v/>
      </c>
      <c r="BO42" s="223" t="str">
        <f t="shared" si="21"/>
        <v/>
      </c>
      <c r="BP42" s="223" t="str">
        <f t="shared" si="21"/>
        <v/>
      </c>
      <c r="BQ42" s="223" t="str">
        <f t="shared" si="21"/>
        <v/>
      </c>
      <c r="BR42" s="223" t="str">
        <f t="shared" si="21"/>
        <v/>
      </c>
      <c r="BS42" s="160"/>
      <c r="BT42" s="160"/>
      <c r="BU42" s="363"/>
      <c r="BV42" s="363"/>
      <c r="BW42" s="160"/>
      <c r="BX42" s="160"/>
      <c r="BY42" s="160"/>
      <c r="BZ42" s="160"/>
      <c r="CA42" s="160"/>
      <c r="CB42" s="160"/>
      <c r="CC42" s="160"/>
      <c r="CD42" s="160"/>
      <c r="CE42" s="160"/>
      <c r="CF42" s="160"/>
      <c r="CG42" s="160"/>
      <c r="CH42" s="160"/>
      <c r="CI42" s="160"/>
      <c r="CJ42" s="160"/>
      <c r="CK42" s="160"/>
      <c r="CL42" s="160"/>
      <c r="CM42" s="160"/>
      <c r="CN42" s="160"/>
    </row>
    <row r="43" spans="1:92" ht="12.75" customHeight="1" thickBot="1">
      <c r="A43" s="1">
        <f>IF('СПИСОК КЛАССА'!I43&gt;0,1,0)</f>
        <v>1</v>
      </c>
      <c r="B43" s="321">
        <v>19</v>
      </c>
      <c r="C43" s="72">
        <f>IF(NOT(ISBLANK('СПИСОК КЛАССА'!C43)),'СПИСОК КЛАССА'!C43,"")</f>
        <v>19</v>
      </c>
      <c r="D43" s="443" t="str">
        <f>IF(NOT(ISBLANK('СПИСОК КЛАССА'!D43)),IF($A43=1,'СПИСОК КЛАССА'!D43, "УЧЕНИК НЕ ВЫПОЛНЯЛ РАБОТУ"),"")</f>
        <v/>
      </c>
      <c r="E43" s="470">
        <f>IF($C43&lt;&gt;"",'СПИСОК КЛАССА'!I43,"")</f>
        <v>2</v>
      </c>
      <c r="F43" s="314">
        <f>IF(HLOOKUP(Ответы_учащихся!$E43,КЛЮЧИ!$C$5:$D$20,Ответы_учащихся!F$11+1)=Ввод_данных!F43,1,IF(Ввод_данных!F43="N","N",0))</f>
        <v>0</v>
      </c>
      <c r="G43" s="142">
        <f>IF(HLOOKUP(Ответы_учащихся!$E43,КЛЮЧИ!$C$5:$D$20,Ответы_учащихся!G$11+1)=Ввод_данных!G43,1,IF(Ввод_данных!G43="N","N",0))</f>
        <v>1</v>
      </c>
      <c r="H43" s="142">
        <f>IF(HLOOKUP(Ответы_учащихся!$E43,КЛЮЧИ!$C$5:$D$20,Ответы_учащихся!H$11+1)=Ввод_данных!H43,1,IF(Ввод_данных!H43="N","N",0))</f>
        <v>1</v>
      </c>
      <c r="I43" s="142">
        <f>IF(HLOOKUP(Ответы_учащихся!$E43,КЛЮЧИ!$C$5:$D$20,Ответы_учащихся!I$11+1)=Ввод_данных!I43,1,IF(Ввод_данных!I43="N","N",0))</f>
        <v>1</v>
      </c>
      <c r="J43" s="142">
        <f>IF(HLOOKUP(Ответы_учащихся!$E43,КЛЮЧИ!$C$5:$D$20,Ответы_учащихся!J$11+1)=Ввод_данных!J43,1,IF(Ввод_данных!J43="N","N",0))</f>
        <v>1</v>
      </c>
      <c r="K43" s="142">
        <f>IF(HLOOKUP(Ответы_учащихся!$E43,КЛЮЧИ!$C$5:$D$20,Ответы_учащихся!K$11+1)=Ввод_данных!K43,1,IF(Ввод_данных!K43="N","N",0))</f>
        <v>1</v>
      </c>
      <c r="L43" s="142">
        <f>IF(AND($E43&lt;&gt;"",$E43&gt;0),Ввод_данных!L43,NA())</f>
        <v>1</v>
      </c>
      <c r="M43" s="473">
        <f>IF(AND($E43&lt;&gt;"",$E43&gt;0),Ввод_данных!M43,NA())</f>
        <v>1</v>
      </c>
      <c r="N43" s="142">
        <f>IF(AND($E43&lt;&gt;"",$E43&gt;0),Ввод_данных!N43,NA())</f>
        <v>0</v>
      </c>
      <c r="O43" s="142">
        <f>IF(AND($E43&lt;&gt;"",$E43&gt;0),Ввод_данных!O43,NA())</f>
        <v>2</v>
      </c>
      <c r="P43" s="142">
        <f>IF(AND($E43&lt;&gt;"",$E43&gt;0),Ввод_данных!P43,NA())</f>
        <v>0</v>
      </c>
      <c r="Q43" s="142">
        <f>IF(AND($E43&lt;&gt;"",$E43&gt;0),Ввод_данных!Q43,NA())</f>
        <v>2</v>
      </c>
      <c r="R43" s="142">
        <f>IF(AND($E43&lt;&gt;"",$E43&gt;0),Ввод_данных!R43,NA())</f>
        <v>2</v>
      </c>
      <c r="S43" s="142">
        <f>IF(HLOOKUP(Ответы_учащихся!$E43,КЛЮЧИ!$C$5:$D$20,Ответы_учащихся!S$11+1)=Ввод_данных!S43,1,IF(Ввод_данных!S43="N","N",0))</f>
        <v>0</v>
      </c>
      <c r="T43" s="378">
        <f>IF(HLOOKUP(Ответы_учащихся!$E43,КЛЮЧИ!$C$5:$D$20,Ответы_учащихся!T$11+1)=Ввод_данных!T43,1,IF(Ввод_данных!T43="N","N",0))</f>
        <v>1</v>
      </c>
      <c r="U43" s="155"/>
      <c r="V43" s="142"/>
      <c r="W43" s="142"/>
      <c r="X43" s="142"/>
      <c r="Y43" s="142"/>
      <c r="Z43" s="142"/>
      <c r="AA43" s="142"/>
      <c r="AB43" s="142"/>
      <c r="AC43" s="142"/>
      <c r="AD43" s="142"/>
      <c r="AE43" s="142"/>
      <c r="AF43" s="142"/>
      <c r="AG43" s="142"/>
      <c r="AH43" s="142"/>
      <c r="AI43" s="142"/>
      <c r="AJ43" s="142"/>
      <c r="AK43" s="142"/>
      <c r="AL43" s="142"/>
      <c r="AM43" s="142"/>
      <c r="AN43" s="142"/>
      <c r="AO43" s="142"/>
      <c r="AP43" s="142"/>
      <c r="AQ43" s="423"/>
      <c r="AR43" s="73"/>
      <c r="AS43" s="73"/>
      <c r="AT43" s="119"/>
      <c r="AU43" s="392" t="str">
        <f t="shared" ca="1" si="6"/>
        <v/>
      </c>
      <c r="AV43" s="393" t="str">
        <f t="shared" ca="1" si="7"/>
        <v/>
      </c>
      <c r="AW43" s="484" t="str">
        <f t="shared" ca="1" si="8"/>
        <v/>
      </c>
      <c r="AX43" s="393" t="str">
        <f t="shared" ca="1" si="9"/>
        <v/>
      </c>
      <c r="AY43" s="478" t="str">
        <f t="shared" ca="1" si="10"/>
        <v/>
      </c>
      <c r="AZ43" s="485" t="str">
        <f t="shared" ca="1" si="11"/>
        <v/>
      </c>
      <c r="BA43" s="478" t="str">
        <f t="shared" ca="1" si="12"/>
        <v/>
      </c>
      <c r="BB43" s="485" t="str">
        <f t="shared" ca="1" si="13"/>
        <v/>
      </c>
      <c r="BC43" s="478" t="str">
        <f t="shared" ca="1" si="14"/>
        <v/>
      </c>
      <c r="BD43" s="485" t="str">
        <f t="shared" ca="1" si="15"/>
        <v/>
      </c>
      <c r="BE43" s="391" t="str">
        <f t="shared" ca="1" si="16"/>
        <v/>
      </c>
      <c r="BF43" s="385"/>
      <c r="BG43" s="483" t="str">
        <f t="shared" si="17"/>
        <v/>
      </c>
      <c r="BH43" s="483">
        <f t="shared" si="18"/>
        <v>1</v>
      </c>
      <c r="BI43" s="483">
        <f t="shared" si="19"/>
        <v>1</v>
      </c>
      <c r="BJ43" s="483">
        <f t="shared" si="20"/>
        <v>1</v>
      </c>
      <c r="BK43" s="385"/>
      <c r="BL43" s="223" t="str">
        <f t="shared" si="21"/>
        <v>общеобразовательная</v>
      </c>
      <c r="BM43" s="223">
        <f t="shared" si="21"/>
        <v>5</v>
      </c>
      <c r="BN43" s="223" t="str">
        <f t="shared" si="21"/>
        <v>Свиридова</v>
      </c>
      <c r="BO43" s="223">
        <f t="shared" si="21"/>
        <v>49</v>
      </c>
      <c r="BP43" s="223" t="str">
        <f t="shared" si="21"/>
        <v>высшая</v>
      </c>
      <c r="BQ43" s="223">
        <f t="shared" si="21"/>
        <v>31</v>
      </c>
      <c r="BR43" s="223">
        <f t="shared" si="21"/>
        <v>0</v>
      </c>
      <c r="BS43" s="160"/>
      <c r="BT43" s="160"/>
      <c r="BU43" s="363"/>
      <c r="BV43" s="363"/>
      <c r="BW43" s="160"/>
      <c r="BX43" s="160"/>
      <c r="BY43" s="160"/>
      <c r="BZ43" s="160"/>
      <c r="CA43" s="160"/>
      <c r="CB43" s="160"/>
      <c r="CC43" s="160"/>
      <c r="CD43" s="160"/>
      <c r="CE43" s="160"/>
      <c r="CF43" s="160"/>
      <c r="CG43" s="160"/>
      <c r="CH43" s="160"/>
      <c r="CI43" s="160"/>
      <c r="CJ43" s="160"/>
      <c r="CK43" s="160"/>
      <c r="CL43" s="160"/>
      <c r="CM43" s="160"/>
      <c r="CN43" s="160"/>
    </row>
    <row r="44" spans="1:92" ht="12.75" customHeight="1" thickBot="1">
      <c r="A44" s="1">
        <f>IF('СПИСОК КЛАССА'!I44&gt;0,1,0)</f>
        <v>1</v>
      </c>
      <c r="B44" s="321">
        <v>20</v>
      </c>
      <c r="C44" s="72">
        <f>IF(NOT(ISBLANK('СПИСОК КЛАССА'!C44)),'СПИСОК КЛАССА'!C44,"")</f>
        <v>20</v>
      </c>
      <c r="D44" s="443" t="str">
        <f>IF(NOT(ISBLANK('СПИСОК КЛАССА'!D44)),IF($A44=1,'СПИСОК КЛАССА'!D44, "УЧЕНИК НЕ ВЫПОЛНЯЛ РАБОТУ"),"")</f>
        <v/>
      </c>
      <c r="E44" s="470">
        <f>IF($C44&lt;&gt;"",'СПИСОК КЛАССА'!I44,"")</f>
        <v>2</v>
      </c>
      <c r="F44" s="314">
        <f>IF(HLOOKUP(Ответы_учащихся!$E44,КЛЮЧИ!$C$5:$D$20,Ответы_учащихся!F$11+1)=Ввод_данных!F44,1,IF(Ввод_данных!F44="N","N",0))</f>
        <v>1</v>
      </c>
      <c r="G44" s="142">
        <f>IF(HLOOKUP(Ответы_учащихся!$E44,КЛЮЧИ!$C$5:$D$20,Ответы_учащихся!G$11+1)=Ввод_данных!G44,1,IF(Ввод_данных!G44="N","N",0))</f>
        <v>1</v>
      </c>
      <c r="H44" s="142">
        <f>IF(HLOOKUP(Ответы_учащихся!$E44,КЛЮЧИ!$C$5:$D$20,Ответы_учащихся!H$11+1)=Ввод_данных!H44,1,IF(Ввод_данных!H44="N","N",0))</f>
        <v>0</v>
      </c>
      <c r="I44" s="142">
        <f>IF(HLOOKUP(Ответы_учащихся!$E44,КЛЮЧИ!$C$5:$D$20,Ответы_учащихся!I$11+1)=Ввод_данных!I44,1,IF(Ввод_данных!I44="N","N",0))</f>
        <v>0</v>
      </c>
      <c r="J44" s="142">
        <f>IF(HLOOKUP(Ответы_учащихся!$E44,КЛЮЧИ!$C$5:$D$20,Ответы_учащихся!J$11+1)=Ввод_данных!J44,1,IF(Ввод_данных!J44="N","N",0))</f>
        <v>0</v>
      </c>
      <c r="K44" s="142">
        <f>IF(HLOOKUP(Ответы_учащихся!$E44,КЛЮЧИ!$C$5:$D$20,Ответы_учащихся!K$11+1)=Ввод_данных!K44,1,IF(Ввод_данных!K44="N","N",0))</f>
        <v>0</v>
      </c>
      <c r="L44" s="142">
        <f>IF(AND($E44&lt;&gt;"",$E44&gt;0),Ввод_данных!L44,NA())</f>
        <v>1</v>
      </c>
      <c r="M44" s="473">
        <f>IF(AND($E44&lt;&gt;"",$E44&gt;0),Ввод_данных!M44,NA())</f>
        <v>1</v>
      </c>
      <c r="N44" s="142">
        <f>IF(AND($E44&lt;&gt;"",$E44&gt;0),Ввод_данных!N44,NA())</f>
        <v>1</v>
      </c>
      <c r="O44" s="142">
        <f>IF(AND($E44&lt;&gt;"",$E44&gt;0),Ввод_данных!O44,NA())</f>
        <v>1</v>
      </c>
      <c r="P44" s="142">
        <f>IF(AND($E44&lt;&gt;"",$E44&gt;0),Ввод_данных!P44,NA())</f>
        <v>0</v>
      </c>
      <c r="Q44" s="142">
        <f>IF(AND($E44&lt;&gt;"",$E44&gt;0),Ввод_данных!Q44,NA())</f>
        <v>1</v>
      </c>
      <c r="R44" s="142">
        <f>IF(AND($E44&lt;&gt;"",$E44&gt;0),Ввод_данных!R44,NA())</f>
        <v>1</v>
      </c>
      <c r="S44" s="142">
        <f>IF(HLOOKUP(Ответы_учащихся!$E44,КЛЮЧИ!$C$5:$D$20,Ответы_учащихся!S$11+1)=Ввод_данных!S44,1,IF(Ввод_данных!S44="N","N",0))</f>
        <v>0</v>
      </c>
      <c r="T44" s="378">
        <f>IF(HLOOKUP(Ответы_учащихся!$E44,КЛЮЧИ!$C$5:$D$20,Ответы_учащихся!T$11+1)=Ввод_данных!T44,1,IF(Ввод_данных!T44="N","N",0))</f>
        <v>0</v>
      </c>
      <c r="U44" s="155"/>
      <c r="V44" s="142"/>
      <c r="W44" s="142"/>
      <c r="X44" s="142"/>
      <c r="Y44" s="142"/>
      <c r="Z44" s="142"/>
      <c r="AA44" s="142"/>
      <c r="AB44" s="142"/>
      <c r="AC44" s="142"/>
      <c r="AD44" s="142"/>
      <c r="AE44" s="142"/>
      <c r="AF44" s="142"/>
      <c r="AG44" s="142"/>
      <c r="AH44" s="142"/>
      <c r="AI44" s="142"/>
      <c r="AJ44" s="142"/>
      <c r="AK44" s="142"/>
      <c r="AL44" s="142"/>
      <c r="AM44" s="142"/>
      <c r="AN44" s="142"/>
      <c r="AO44" s="142"/>
      <c r="AP44" s="142"/>
      <c r="AQ44" s="423"/>
      <c r="AR44" s="73"/>
      <c r="AS44" s="73"/>
      <c r="AT44" s="119"/>
      <c r="AU44" s="392" t="str">
        <f t="shared" ca="1" si="6"/>
        <v/>
      </c>
      <c r="AV44" s="393" t="str">
        <f t="shared" ca="1" si="7"/>
        <v/>
      </c>
      <c r="AW44" s="484" t="str">
        <f t="shared" ca="1" si="8"/>
        <v/>
      </c>
      <c r="AX44" s="393" t="str">
        <f t="shared" ca="1" si="9"/>
        <v/>
      </c>
      <c r="AY44" s="478" t="str">
        <f t="shared" ca="1" si="10"/>
        <v/>
      </c>
      <c r="AZ44" s="485" t="str">
        <f t="shared" ca="1" si="11"/>
        <v/>
      </c>
      <c r="BA44" s="478" t="str">
        <f t="shared" ca="1" si="12"/>
        <v/>
      </c>
      <c r="BB44" s="485" t="str">
        <f t="shared" ca="1" si="13"/>
        <v/>
      </c>
      <c r="BC44" s="478" t="str">
        <f t="shared" ca="1" si="14"/>
        <v/>
      </c>
      <c r="BD44" s="485" t="str">
        <f t="shared" ca="1" si="15"/>
        <v/>
      </c>
      <c r="BE44" s="391" t="str">
        <f t="shared" ca="1" si="16"/>
        <v/>
      </c>
      <c r="BF44" s="385"/>
      <c r="BG44" s="483">
        <f t="shared" si="17"/>
        <v>1</v>
      </c>
      <c r="BH44" s="483">
        <f t="shared" si="18"/>
        <v>1</v>
      </c>
      <c r="BI44" s="483">
        <f t="shared" si="19"/>
        <v>1</v>
      </c>
      <c r="BJ44" s="483">
        <f t="shared" si="20"/>
        <v>1</v>
      </c>
      <c r="BK44" s="385"/>
      <c r="BL44" s="223" t="str">
        <f t="shared" si="21"/>
        <v>общеобразовательная</v>
      </c>
      <c r="BM44" s="223">
        <f t="shared" si="21"/>
        <v>5</v>
      </c>
      <c r="BN44" s="223" t="str">
        <f t="shared" si="21"/>
        <v>Свиридова</v>
      </c>
      <c r="BO44" s="223">
        <f t="shared" si="21"/>
        <v>49</v>
      </c>
      <c r="BP44" s="223" t="str">
        <f t="shared" si="21"/>
        <v>высшая</v>
      </c>
      <c r="BQ44" s="223">
        <f t="shared" si="21"/>
        <v>31</v>
      </c>
      <c r="BR44" s="223">
        <f t="shared" si="21"/>
        <v>0</v>
      </c>
      <c r="BS44" s="160"/>
      <c r="BT44" s="160"/>
      <c r="BU44" s="363"/>
      <c r="BV44" s="363"/>
      <c r="BW44" s="160"/>
      <c r="BX44" s="160"/>
      <c r="BY44" s="160"/>
      <c r="BZ44" s="160"/>
      <c r="CA44" s="160"/>
      <c r="CB44" s="160"/>
      <c r="CC44" s="160"/>
      <c r="CD44" s="160"/>
      <c r="CE44" s="160"/>
      <c r="CF44" s="160"/>
      <c r="CG44" s="160"/>
      <c r="CH44" s="160"/>
      <c r="CI44" s="160"/>
      <c r="CJ44" s="160"/>
      <c r="CK44" s="160"/>
      <c r="CL44" s="160"/>
      <c r="CM44" s="160"/>
      <c r="CN44" s="160"/>
    </row>
    <row r="45" spans="1:92" ht="12.75" customHeight="1" thickBot="1">
      <c r="A45" s="1">
        <f>IF('СПИСОК КЛАССА'!I45&gt;0,1,0)</f>
        <v>1</v>
      </c>
      <c r="B45" s="321">
        <v>21</v>
      </c>
      <c r="C45" s="72">
        <f>IF(NOT(ISBLANK('СПИСОК КЛАССА'!C45)),'СПИСОК КЛАССА'!C45,"")</f>
        <v>21</v>
      </c>
      <c r="D45" s="443" t="str">
        <f>IF(NOT(ISBLANK('СПИСОК КЛАССА'!D45)),IF($A45=1,'СПИСОК КЛАССА'!D45, "УЧЕНИК НЕ ВЫПОЛНЯЛ РАБОТУ"),"")</f>
        <v/>
      </c>
      <c r="E45" s="470">
        <f>IF($C45&lt;&gt;"",'СПИСОК КЛАССА'!I45,"")</f>
        <v>2</v>
      </c>
      <c r="F45" s="314">
        <f>IF(HLOOKUP(Ответы_учащихся!$E45,КЛЮЧИ!$C$5:$D$20,Ответы_учащихся!F$11+1)=Ввод_данных!F45,1,IF(Ввод_данных!F45="N","N",0))</f>
        <v>1</v>
      </c>
      <c r="G45" s="142">
        <f>IF(HLOOKUP(Ответы_учащихся!$E45,КЛЮЧИ!$C$5:$D$20,Ответы_учащихся!G$11+1)=Ввод_данных!G45,1,IF(Ввод_данных!G45="N","N",0))</f>
        <v>1</v>
      </c>
      <c r="H45" s="142">
        <f>IF(HLOOKUP(Ответы_учащихся!$E45,КЛЮЧИ!$C$5:$D$20,Ответы_учащихся!H$11+1)=Ввод_данных!H45,1,IF(Ввод_данных!H45="N","N",0))</f>
        <v>0</v>
      </c>
      <c r="I45" s="142">
        <f>IF(HLOOKUP(Ответы_учащихся!$E45,КЛЮЧИ!$C$5:$D$20,Ответы_учащихся!I$11+1)=Ввод_данных!I45,1,IF(Ввод_данных!I45="N","N",0))</f>
        <v>0</v>
      </c>
      <c r="J45" s="142">
        <f>IF(HLOOKUP(Ответы_учащихся!$E45,КЛЮЧИ!$C$5:$D$20,Ответы_учащихся!J$11+1)=Ввод_данных!J45,1,IF(Ввод_данных!J45="N","N",0))</f>
        <v>1</v>
      </c>
      <c r="K45" s="142">
        <f>IF(HLOOKUP(Ответы_учащихся!$E45,КЛЮЧИ!$C$5:$D$20,Ответы_учащихся!K$11+1)=Ввод_данных!K45,1,IF(Ввод_данных!K45="N","N",0))</f>
        <v>1</v>
      </c>
      <c r="L45" s="142">
        <f>IF(AND($E45&lt;&gt;"",$E45&gt;0),Ввод_данных!L45,NA())</f>
        <v>1</v>
      </c>
      <c r="M45" s="473">
        <f>IF(AND($E45&lt;&gt;"",$E45&gt;0),Ввод_данных!M45,NA())</f>
        <v>1</v>
      </c>
      <c r="N45" s="142">
        <f>IF(AND($E45&lt;&gt;"",$E45&gt;0),Ввод_данных!N45,NA())</f>
        <v>1</v>
      </c>
      <c r="O45" s="142">
        <f>IF(AND($E45&lt;&gt;"",$E45&gt;0),Ввод_данных!O45,NA())</f>
        <v>2</v>
      </c>
      <c r="P45" s="142">
        <f>IF(AND($E45&lt;&gt;"",$E45&gt;0),Ввод_данных!P45,NA())</f>
        <v>0</v>
      </c>
      <c r="Q45" s="142">
        <f>IF(AND($E45&lt;&gt;"",$E45&gt;0),Ввод_данных!Q45,NA())</f>
        <v>1</v>
      </c>
      <c r="R45" s="142">
        <f>IF(AND($E45&lt;&gt;"",$E45&gt;0),Ввод_данных!R45,NA())</f>
        <v>2</v>
      </c>
      <c r="S45" s="142">
        <f>IF(HLOOKUP(Ответы_учащихся!$E45,КЛЮЧИ!$C$5:$D$20,Ответы_учащихся!S$11+1)=Ввод_данных!S45,1,IF(Ввод_данных!S45="N","N",0))</f>
        <v>0</v>
      </c>
      <c r="T45" s="378">
        <f>IF(HLOOKUP(Ответы_учащихся!$E45,КЛЮЧИ!$C$5:$D$20,Ответы_учащихся!T$11+1)=Ввод_данных!T45,1,IF(Ввод_данных!T45="N","N",0))</f>
        <v>0</v>
      </c>
      <c r="U45" s="155"/>
      <c r="V45" s="142"/>
      <c r="W45" s="142"/>
      <c r="X45" s="142"/>
      <c r="Y45" s="142"/>
      <c r="Z45" s="142"/>
      <c r="AA45" s="142"/>
      <c r="AB45" s="142"/>
      <c r="AC45" s="142"/>
      <c r="AD45" s="142"/>
      <c r="AE45" s="142"/>
      <c r="AF45" s="142"/>
      <c r="AG45" s="142"/>
      <c r="AH45" s="142"/>
      <c r="AI45" s="142"/>
      <c r="AJ45" s="142"/>
      <c r="AK45" s="142"/>
      <c r="AL45" s="142"/>
      <c r="AM45" s="142"/>
      <c r="AN45" s="142"/>
      <c r="AO45" s="142"/>
      <c r="AP45" s="142"/>
      <c r="AQ45" s="423"/>
      <c r="AR45" s="73"/>
      <c r="AS45" s="73"/>
      <c r="AT45" s="119"/>
      <c r="AU45" s="392" t="str">
        <f t="shared" ca="1" si="6"/>
        <v/>
      </c>
      <c r="AV45" s="393" t="str">
        <f t="shared" ca="1" si="7"/>
        <v/>
      </c>
      <c r="AW45" s="484" t="str">
        <f t="shared" ca="1" si="8"/>
        <v/>
      </c>
      <c r="AX45" s="393" t="str">
        <f t="shared" ca="1" si="9"/>
        <v/>
      </c>
      <c r="AY45" s="478" t="str">
        <f t="shared" ca="1" si="10"/>
        <v/>
      </c>
      <c r="AZ45" s="485" t="str">
        <f t="shared" ca="1" si="11"/>
        <v/>
      </c>
      <c r="BA45" s="478" t="str">
        <f t="shared" ca="1" si="12"/>
        <v/>
      </c>
      <c r="BB45" s="485" t="str">
        <f t="shared" ca="1" si="13"/>
        <v/>
      </c>
      <c r="BC45" s="478" t="str">
        <f t="shared" ca="1" si="14"/>
        <v/>
      </c>
      <c r="BD45" s="485" t="str">
        <f t="shared" ca="1" si="15"/>
        <v/>
      </c>
      <c r="BE45" s="391" t="str">
        <f t="shared" ca="1" si="16"/>
        <v/>
      </c>
      <c r="BF45" s="385"/>
      <c r="BG45" s="483">
        <f t="shared" si="17"/>
        <v>1</v>
      </c>
      <c r="BH45" s="483">
        <f t="shared" si="18"/>
        <v>1</v>
      </c>
      <c r="BI45" s="483">
        <f t="shared" si="19"/>
        <v>1</v>
      </c>
      <c r="BJ45" s="483">
        <f t="shared" si="20"/>
        <v>1</v>
      </c>
      <c r="BK45" s="385"/>
      <c r="BL45" s="223" t="str">
        <f t="shared" si="21"/>
        <v>общеобразовательная</v>
      </c>
      <c r="BM45" s="223">
        <f t="shared" si="21"/>
        <v>5</v>
      </c>
      <c r="BN45" s="223" t="str">
        <f t="shared" si="21"/>
        <v>Свиридова</v>
      </c>
      <c r="BO45" s="223">
        <f t="shared" si="21"/>
        <v>49</v>
      </c>
      <c r="BP45" s="223" t="str">
        <f t="shared" si="21"/>
        <v>высшая</v>
      </c>
      <c r="BQ45" s="223">
        <f t="shared" si="21"/>
        <v>31</v>
      </c>
      <c r="BR45" s="223">
        <f t="shared" si="21"/>
        <v>0</v>
      </c>
      <c r="BS45" s="160"/>
      <c r="BT45" s="160"/>
      <c r="BU45" s="363"/>
      <c r="BV45" s="363"/>
      <c r="BW45" s="160"/>
      <c r="BX45" s="160"/>
      <c r="BY45" s="160"/>
      <c r="BZ45" s="160"/>
      <c r="CA45" s="160"/>
      <c r="CB45" s="160"/>
      <c r="CC45" s="160"/>
      <c r="CD45" s="160"/>
      <c r="CE45" s="160"/>
      <c r="CF45" s="160"/>
      <c r="CG45" s="160"/>
      <c r="CH45" s="160"/>
      <c r="CI45" s="160"/>
      <c r="CJ45" s="160"/>
      <c r="CK45" s="160"/>
      <c r="CL45" s="160"/>
      <c r="CM45" s="160"/>
      <c r="CN45" s="160"/>
    </row>
    <row r="46" spans="1:92" ht="12.75" customHeight="1" thickBot="1">
      <c r="A46" s="1">
        <f>IF('СПИСОК КЛАССА'!I46&gt;0,1,0)</f>
        <v>1</v>
      </c>
      <c r="B46" s="321">
        <v>22</v>
      </c>
      <c r="C46" s="72">
        <f>IF(NOT(ISBLANK('СПИСОК КЛАССА'!C46)),'СПИСОК КЛАССА'!C46,"")</f>
        <v>22</v>
      </c>
      <c r="D46" s="443" t="str">
        <f>IF(NOT(ISBLANK('СПИСОК КЛАССА'!D46)),IF($A46=1,'СПИСОК КЛАССА'!D46, "УЧЕНИК НЕ ВЫПОЛНЯЛ РАБОТУ"),"")</f>
        <v/>
      </c>
      <c r="E46" s="470">
        <f>IF($C46&lt;&gt;"",'СПИСОК КЛАССА'!I46,"")</f>
        <v>1</v>
      </c>
      <c r="F46" s="314">
        <f>IF(HLOOKUP(Ответы_учащихся!$E46,КЛЮЧИ!$C$5:$D$20,Ответы_учащихся!F$11+1)=Ввод_данных!F46,1,IF(Ввод_данных!F46="N","N",0))</f>
        <v>1</v>
      </c>
      <c r="G46" s="142">
        <f>IF(HLOOKUP(Ответы_учащихся!$E46,КЛЮЧИ!$C$5:$D$20,Ответы_учащихся!G$11+1)=Ввод_данных!G46,1,IF(Ввод_данных!G46="N","N",0))</f>
        <v>1</v>
      </c>
      <c r="H46" s="142">
        <f>IF(HLOOKUP(Ответы_учащихся!$E46,КЛЮЧИ!$C$5:$D$20,Ответы_учащихся!H$11+1)=Ввод_данных!H46,1,IF(Ввод_данных!H46="N","N",0))</f>
        <v>0</v>
      </c>
      <c r="I46" s="142">
        <f>IF(HLOOKUP(Ответы_учащихся!$E46,КЛЮЧИ!$C$5:$D$20,Ответы_учащихся!I$11+1)=Ввод_данных!I46,1,IF(Ввод_данных!I46="N","N",0))</f>
        <v>0</v>
      </c>
      <c r="J46" s="142">
        <f>IF(HLOOKUP(Ответы_учащихся!$E46,КЛЮЧИ!$C$5:$D$20,Ответы_учащихся!J$11+1)=Ввод_данных!J46,1,IF(Ввод_данных!J46="N","N",0))</f>
        <v>0</v>
      </c>
      <c r="K46" s="142">
        <f>IF(HLOOKUP(Ответы_учащихся!$E46,КЛЮЧИ!$C$5:$D$20,Ответы_учащихся!K$11+1)=Ввод_данных!K46,1,IF(Ввод_данных!K46="N","N",0))</f>
        <v>1</v>
      </c>
      <c r="L46" s="142">
        <f>IF(AND($E46&lt;&gt;"",$E46&gt;0),Ввод_данных!L46,NA())</f>
        <v>1</v>
      </c>
      <c r="M46" s="473">
        <f>IF(AND($E46&lt;&gt;"",$E46&gt;0),Ввод_данных!M46,NA())</f>
        <v>1</v>
      </c>
      <c r="N46" s="142">
        <f>IF(AND($E46&lt;&gt;"",$E46&gt;0),Ввод_данных!N46,NA())</f>
        <v>1</v>
      </c>
      <c r="O46" s="142">
        <f>IF(AND($E46&lt;&gt;"",$E46&gt;0),Ввод_данных!O46,NA())</f>
        <v>0</v>
      </c>
      <c r="P46" s="142">
        <f>IF(AND($E46&lt;&gt;"",$E46&gt;0),Ввод_данных!P46,NA())</f>
        <v>1</v>
      </c>
      <c r="Q46" s="142">
        <f>IF(AND($E46&lt;&gt;"",$E46&gt;0),Ввод_данных!Q46,NA())</f>
        <v>1</v>
      </c>
      <c r="R46" s="142">
        <f>IF(AND($E46&lt;&gt;"",$E46&gt;0),Ввод_данных!R46,NA())</f>
        <v>0</v>
      </c>
      <c r="S46" s="142">
        <f>IF(HLOOKUP(Ответы_учащихся!$E46,КЛЮЧИ!$C$5:$D$20,Ответы_учащихся!S$11+1)=Ввод_данных!S46,1,IF(Ввод_данных!S46="N","N",0))</f>
        <v>1</v>
      </c>
      <c r="T46" s="378">
        <f>IF(HLOOKUP(Ответы_учащихся!$E46,КЛЮЧИ!$C$5:$D$20,Ответы_учащихся!T$11+1)=Ввод_данных!T46,1,IF(Ввод_данных!T46="N","N",0))</f>
        <v>1</v>
      </c>
      <c r="U46" s="155"/>
      <c r="V46" s="142"/>
      <c r="W46" s="142"/>
      <c r="X46" s="142"/>
      <c r="Y46" s="142"/>
      <c r="Z46" s="142"/>
      <c r="AA46" s="142"/>
      <c r="AB46" s="142"/>
      <c r="AC46" s="142"/>
      <c r="AD46" s="142"/>
      <c r="AE46" s="142"/>
      <c r="AF46" s="142"/>
      <c r="AG46" s="142"/>
      <c r="AH46" s="142"/>
      <c r="AI46" s="142"/>
      <c r="AJ46" s="142"/>
      <c r="AK46" s="142"/>
      <c r="AL46" s="142"/>
      <c r="AM46" s="142"/>
      <c r="AN46" s="142"/>
      <c r="AO46" s="142"/>
      <c r="AP46" s="142"/>
      <c r="AQ46" s="423"/>
      <c r="AR46" s="73"/>
      <c r="AS46" s="73"/>
      <c r="AT46" s="119"/>
      <c r="AU46" s="392" t="str">
        <f t="shared" ca="1" si="6"/>
        <v/>
      </c>
      <c r="AV46" s="393" t="str">
        <f t="shared" ca="1" si="7"/>
        <v/>
      </c>
      <c r="AW46" s="484" t="str">
        <f t="shared" ca="1" si="8"/>
        <v/>
      </c>
      <c r="AX46" s="393" t="str">
        <f t="shared" ca="1" si="9"/>
        <v/>
      </c>
      <c r="AY46" s="478" t="str">
        <f t="shared" ca="1" si="10"/>
        <v/>
      </c>
      <c r="AZ46" s="485" t="str">
        <f t="shared" ca="1" si="11"/>
        <v/>
      </c>
      <c r="BA46" s="478" t="str">
        <f t="shared" ca="1" si="12"/>
        <v/>
      </c>
      <c r="BB46" s="485" t="str">
        <f t="shared" ca="1" si="13"/>
        <v/>
      </c>
      <c r="BC46" s="478" t="str">
        <f t="shared" ca="1" si="14"/>
        <v/>
      </c>
      <c r="BD46" s="485" t="str">
        <f t="shared" ca="1" si="15"/>
        <v/>
      </c>
      <c r="BE46" s="391" t="str">
        <f t="shared" ca="1" si="16"/>
        <v/>
      </c>
      <c r="BF46" s="385"/>
      <c r="BG46" s="483">
        <f t="shared" si="17"/>
        <v>1</v>
      </c>
      <c r="BH46" s="483" t="str">
        <f t="shared" si="18"/>
        <v/>
      </c>
      <c r="BI46" s="483">
        <f t="shared" si="19"/>
        <v>1</v>
      </c>
      <c r="BJ46" s="483" t="str">
        <f t="shared" si="20"/>
        <v/>
      </c>
      <c r="BK46" s="385"/>
      <c r="BL46" s="223" t="str">
        <f t="shared" si="21"/>
        <v>общеобразовательная</v>
      </c>
      <c r="BM46" s="223">
        <f t="shared" si="21"/>
        <v>5</v>
      </c>
      <c r="BN46" s="223" t="str">
        <f t="shared" si="21"/>
        <v>Свиридова</v>
      </c>
      <c r="BO46" s="223">
        <f t="shared" si="21"/>
        <v>49</v>
      </c>
      <c r="BP46" s="223" t="str">
        <f t="shared" si="21"/>
        <v>высшая</v>
      </c>
      <c r="BQ46" s="223">
        <f t="shared" si="21"/>
        <v>31</v>
      </c>
      <c r="BR46" s="223">
        <f t="shared" si="21"/>
        <v>0</v>
      </c>
      <c r="BS46" s="160"/>
      <c r="BT46" s="160"/>
      <c r="BU46" s="363"/>
      <c r="BV46" s="363"/>
      <c r="BW46" s="160"/>
      <c r="BX46" s="160"/>
      <c r="BY46" s="160"/>
      <c r="BZ46" s="160"/>
      <c r="CA46" s="160"/>
      <c r="CB46" s="160"/>
      <c r="CC46" s="160"/>
      <c r="CD46" s="160"/>
      <c r="CE46" s="160"/>
      <c r="CF46" s="160"/>
      <c r="CG46" s="160"/>
      <c r="CH46" s="160"/>
      <c r="CI46" s="160"/>
      <c r="CJ46" s="160"/>
      <c r="CK46" s="160"/>
      <c r="CL46" s="160"/>
      <c r="CM46" s="160"/>
      <c r="CN46" s="160"/>
    </row>
    <row r="47" spans="1:92" ht="12.75" customHeight="1" thickBot="1">
      <c r="A47" s="1">
        <f>IF('СПИСОК КЛАССА'!I47&gt;0,1,0)</f>
        <v>1</v>
      </c>
      <c r="B47" s="321">
        <v>23</v>
      </c>
      <c r="C47" s="72">
        <f>IF(NOT(ISBLANK('СПИСОК КЛАССА'!C47)),'СПИСОК КЛАССА'!C47,"")</f>
        <v>23</v>
      </c>
      <c r="D47" s="443" t="str">
        <f>IF(NOT(ISBLANK('СПИСОК КЛАССА'!D47)),IF($A47=1,'СПИСОК КЛАССА'!D47, "УЧЕНИК НЕ ВЫПОЛНЯЛ РАБОТУ"),"")</f>
        <v/>
      </c>
      <c r="E47" s="470">
        <f>IF($C47&lt;&gt;"",'СПИСОК КЛАССА'!I47,"")</f>
        <v>1</v>
      </c>
      <c r="F47" s="314">
        <f>IF(HLOOKUP(Ответы_учащихся!$E47,КЛЮЧИ!$C$5:$D$20,Ответы_учащихся!F$11+1)=Ввод_данных!F47,1,IF(Ввод_данных!F47="N","N",0))</f>
        <v>1</v>
      </c>
      <c r="G47" s="142">
        <f>IF(HLOOKUP(Ответы_учащихся!$E47,КЛЮЧИ!$C$5:$D$20,Ответы_учащихся!G$11+1)=Ввод_данных!G47,1,IF(Ввод_данных!G47="N","N",0))</f>
        <v>1</v>
      </c>
      <c r="H47" s="142">
        <f>IF(HLOOKUP(Ответы_учащихся!$E47,КЛЮЧИ!$C$5:$D$20,Ответы_учащихся!H$11+1)=Ввод_данных!H47,1,IF(Ввод_данных!H47="N","N",0))</f>
        <v>0</v>
      </c>
      <c r="I47" s="142">
        <f>IF(HLOOKUP(Ответы_учащихся!$E47,КЛЮЧИ!$C$5:$D$20,Ответы_учащихся!I$11+1)=Ввод_данных!I47,1,IF(Ввод_данных!I47="N","N",0))</f>
        <v>1</v>
      </c>
      <c r="J47" s="142">
        <f>IF(HLOOKUP(Ответы_учащихся!$E47,КЛЮЧИ!$C$5:$D$20,Ответы_учащихся!J$11+1)=Ввод_данных!J47,1,IF(Ввод_данных!J47="N","N",0))</f>
        <v>1</v>
      </c>
      <c r="K47" s="142">
        <f>IF(HLOOKUP(Ответы_учащихся!$E47,КЛЮЧИ!$C$5:$D$20,Ответы_учащихся!K$11+1)=Ввод_данных!K47,1,IF(Ввод_данных!K47="N","N",0))</f>
        <v>0</v>
      </c>
      <c r="L47" s="142">
        <f>IF(AND($E47&lt;&gt;"",$E47&gt;0),Ввод_данных!L47,NA())</f>
        <v>1</v>
      </c>
      <c r="M47" s="473">
        <f>IF(AND($E47&lt;&gt;"",$E47&gt;0),Ввод_данных!M47,NA())</f>
        <v>1</v>
      </c>
      <c r="N47" s="142">
        <f>IF(AND($E47&lt;&gt;"",$E47&gt;0),Ввод_данных!N47,NA())</f>
        <v>0</v>
      </c>
      <c r="O47" s="142">
        <f>IF(AND($E47&lt;&gt;"",$E47&gt;0),Ввод_данных!O47,NA())</f>
        <v>1</v>
      </c>
      <c r="P47" s="142">
        <f>IF(AND($E47&lt;&gt;"",$E47&gt;0),Ввод_данных!P47,NA())</f>
        <v>1</v>
      </c>
      <c r="Q47" s="142">
        <f>IF(AND($E47&lt;&gt;"",$E47&gt;0),Ввод_данных!Q47,NA())</f>
        <v>1</v>
      </c>
      <c r="R47" s="142">
        <f>IF(AND($E47&lt;&gt;"",$E47&gt;0),Ввод_данных!R47,NA())</f>
        <v>1</v>
      </c>
      <c r="S47" s="142">
        <f>IF(HLOOKUP(Ответы_учащихся!$E47,КЛЮЧИ!$C$5:$D$20,Ответы_учащихся!S$11+1)=Ввод_данных!S47,1,IF(Ввод_данных!S47="N","N",0))</f>
        <v>0</v>
      </c>
      <c r="T47" s="378">
        <f>IF(HLOOKUP(Ответы_учащихся!$E47,КЛЮЧИ!$C$5:$D$20,Ответы_учащихся!T$11+1)=Ввод_данных!T47,1,IF(Ввод_данных!T47="N","N",0))</f>
        <v>1</v>
      </c>
      <c r="U47" s="155"/>
      <c r="V47" s="142"/>
      <c r="W47" s="142"/>
      <c r="X47" s="142"/>
      <c r="Y47" s="142"/>
      <c r="Z47" s="142"/>
      <c r="AA47" s="142"/>
      <c r="AB47" s="142"/>
      <c r="AC47" s="142"/>
      <c r="AD47" s="142"/>
      <c r="AE47" s="142"/>
      <c r="AF47" s="142"/>
      <c r="AG47" s="142"/>
      <c r="AH47" s="142"/>
      <c r="AI47" s="142"/>
      <c r="AJ47" s="142"/>
      <c r="AK47" s="142"/>
      <c r="AL47" s="142"/>
      <c r="AM47" s="142"/>
      <c r="AN47" s="142"/>
      <c r="AO47" s="142"/>
      <c r="AP47" s="142"/>
      <c r="AQ47" s="423"/>
      <c r="AR47" s="73"/>
      <c r="AS47" s="73"/>
      <c r="AT47" s="119"/>
      <c r="AU47" s="392" t="str">
        <f t="shared" ca="1" si="6"/>
        <v/>
      </c>
      <c r="AV47" s="393" t="str">
        <f t="shared" ca="1" si="7"/>
        <v/>
      </c>
      <c r="AW47" s="484" t="str">
        <f t="shared" ca="1" si="8"/>
        <v/>
      </c>
      <c r="AX47" s="393" t="str">
        <f t="shared" ca="1" si="9"/>
        <v/>
      </c>
      <c r="AY47" s="478" t="str">
        <f t="shared" ca="1" si="10"/>
        <v/>
      </c>
      <c r="AZ47" s="485" t="str">
        <f t="shared" ca="1" si="11"/>
        <v/>
      </c>
      <c r="BA47" s="478" t="str">
        <f t="shared" ca="1" si="12"/>
        <v/>
      </c>
      <c r="BB47" s="485" t="str">
        <f t="shared" ca="1" si="13"/>
        <v/>
      </c>
      <c r="BC47" s="478" t="str">
        <f t="shared" ca="1" si="14"/>
        <v/>
      </c>
      <c r="BD47" s="485" t="str">
        <f t="shared" ca="1" si="15"/>
        <v/>
      </c>
      <c r="BE47" s="391" t="str">
        <f t="shared" ca="1" si="16"/>
        <v/>
      </c>
      <c r="BF47" s="385"/>
      <c r="BG47" s="483" t="str">
        <f t="shared" si="17"/>
        <v/>
      </c>
      <c r="BH47" s="483">
        <f t="shared" si="18"/>
        <v>1</v>
      </c>
      <c r="BI47" s="483">
        <f t="shared" si="19"/>
        <v>1</v>
      </c>
      <c r="BJ47" s="483">
        <f t="shared" si="20"/>
        <v>1</v>
      </c>
      <c r="BK47" s="385"/>
      <c r="BL47" s="223" t="str">
        <f t="shared" si="21"/>
        <v>общеобразовательная</v>
      </c>
      <c r="BM47" s="223">
        <f t="shared" si="21"/>
        <v>5</v>
      </c>
      <c r="BN47" s="223" t="str">
        <f t="shared" si="21"/>
        <v>Свиридова</v>
      </c>
      <c r="BO47" s="223">
        <f t="shared" si="21"/>
        <v>49</v>
      </c>
      <c r="BP47" s="223" t="str">
        <f t="shared" si="21"/>
        <v>высшая</v>
      </c>
      <c r="BQ47" s="223">
        <f t="shared" si="21"/>
        <v>31</v>
      </c>
      <c r="BR47" s="223">
        <f t="shared" si="21"/>
        <v>0</v>
      </c>
      <c r="BS47" s="160"/>
      <c r="BT47" s="160"/>
      <c r="BU47" s="363"/>
      <c r="BV47" s="363"/>
      <c r="BW47" s="160"/>
      <c r="BX47" s="160"/>
      <c r="BY47" s="160"/>
      <c r="BZ47" s="160"/>
      <c r="CA47" s="160"/>
      <c r="CB47" s="160"/>
      <c r="CC47" s="160"/>
      <c r="CD47" s="160"/>
      <c r="CE47" s="160"/>
      <c r="CF47" s="160"/>
      <c r="CG47" s="160"/>
      <c r="CH47" s="160"/>
      <c r="CI47" s="160"/>
      <c r="CJ47" s="160"/>
      <c r="CK47" s="160"/>
      <c r="CL47" s="160"/>
      <c r="CM47" s="160"/>
      <c r="CN47" s="160"/>
    </row>
    <row r="48" spans="1:92" ht="12.75" customHeight="1" thickBot="1">
      <c r="A48" s="1">
        <f>IF('СПИСОК КЛАССА'!I48&gt;0,1,0)</f>
        <v>0</v>
      </c>
      <c r="B48" s="321">
        <v>24</v>
      </c>
      <c r="C48" s="72">
        <f>IF(NOT(ISBLANK('СПИСОК КЛАССА'!C48)),'СПИСОК КЛАССА'!C48,"")</f>
        <v>24</v>
      </c>
      <c r="D48" s="443" t="str">
        <f>IF(NOT(ISBLANK('СПИСОК КЛАССА'!D48)),IF($A48=1,'СПИСОК КЛАССА'!D48, "УЧЕНИК НЕ ВЫПОЛНЯЛ РАБОТУ"),"")</f>
        <v/>
      </c>
      <c r="E48" s="470">
        <f>IF($C48&lt;&gt;"",'СПИСОК КЛАССА'!I48,"")</f>
        <v>0</v>
      </c>
      <c r="F48" s="314" t="e">
        <f>IF(HLOOKUP(Ответы_учащихся!$E48,КЛЮЧИ!$C$5:$D$20,Ответы_учащихся!F$11+1)=Ввод_данных!F48,1,IF(Ввод_данных!F48="N","N",0))</f>
        <v>#N/A</v>
      </c>
      <c r="G48" s="142" t="e">
        <f>IF(HLOOKUP(Ответы_учащихся!$E48,КЛЮЧИ!$C$5:$D$20,Ответы_учащихся!G$11+1)=Ввод_данных!G48,1,IF(Ввод_данных!G48="N","N",0))</f>
        <v>#N/A</v>
      </c>
      <c r="H48" s="142" t="e">
        <f>IF(HLOOKUP(Ответы_учащихся!$E48,КЛЮЧИ!$C$5:$D$20,Ответы_учащихся!H$11+1)=Ввод_данных!H48,1,IF(Ввод_данных!H48="N","N",0))</f>
        <v>#N/A</v>
      </c>
      <c r="I48" s="142" t="e">
        <f>IF(HLOOKUP(Ответы_учащихся!$E48,КЛЮЧИ!$C$5:$D$20,Ответы_учащихся!I$11+1)=Ввод_данных!I48,1,IF(Ввод_данных!I48="N","N",0))</f>
        <v>#N/A</v>
      </c>
      <c r="J48" s="142" t="e">
        <f>IF(HLOOKUP(Ответы_учащихся!$E48,КЛЮЧИ!$C$5:$D$20,Ответы_учащихся!J$11+1)=Ввод_данных!J48,1,IF(Ввод_данных!J48="N","N",0))</f>
        <v>#N/A</v>
      </c>
      <c r="K48" s="142" t="e">
        <f>IF(HLOOKUP(Ответы_учащихся!$E48,КЛЮЧИ!$C$5:$D$20,Ответы_учащихся!K$11+1)=Ввод_данных!K48,1,IF(Ввод_данных!K48="N","N",0))</f>
        <v>#N/A</v>
      </c>
      <c r="L48" s="142" t="e">
        <f>IF(AND($E48&lt;&gt;"",$E48&gt;0),Ввод_данных!L48,NA())</f>
        <v>#N/A</v>
      </c>
      <c r="M48" s="473" t="e">
        <f>IF(AND($E48&lt;&gt;"",$E48&gt;0),Ввод_данных!M48,NA())</f>
        <v>#N/A</v>
      </c>
      <c r="N48" s="142" t="e">
        <f>IF(AND($E48&lt;&gt;"",$E48&gt;0),Ввод_данных!N48,NA())</f>
        <v>#N/A</v>
      </c>
      <c r="O48" s="142" t="e">
        <f>IF(AND($E48&lt;&gt;"",$E48&gt;0),Ввод_данных!O48,NA())</f>
        <v>#N/A</v>
      </c>
      <c r="P48" s="142" t="e">
        <f>IF(AND($E48&lt;&gt;"",$E48&gt;0),Ввод_данных!P48,NA())</f>
        <v>#N/A</v>
      </c>
      <c r="Q48" s="142" t="e">
        <f>IF(AND($E48&lt;&gt;"",$E48&gt;0),Ввод_данных!Q48,NA())</f>
        <v>#N/A</v>
      </c>
      <c r="R48" s="142" t="e">
        <f>IF(AND($E48&lt;&gt;"",$E48&gt;0),Ввод_данных!R48,NA())</f>
        <v>#N/A</v>
      </c>
      <c r="S48" s="142" t="e">
        <f>IF(HLOOKUP(Ответы_учащихся!$E48,КЛЮЧИ!$C$5:$D$20,Ответы_учащихся!S$11+1)=Ввод_данных!S48,1,IF(Ввод_данных!S48="N","N",0))</f>
        <v>#N/A</v>
      </c>
      <c r="T48" s="378" t="e">
        <f>IF(HLOOKUP(Ответы_учащихся!$E48,КЛЮЧИ!$C$5:$D$20,Ответы_учащихся!T$11+1)=Ввод_данных!T48,1,IF(Ввод_данных!T48="N","N",0))</f>
        <v>#N/A</v>
      </c>
      <c r="U48" s="155"/>
      <c r="V48" s="142"/>
      <c r="W48" s="142"/>
      <c r="X48" s="142"/>
      <c r="Y48" s="142"/>
      <c r="Z48" s="142"/>
      <c r="AA48" s="142"/>
      <c r="AB48" s="142"/>
      <c r="AC48" s="142"/>
      <c r="AD48" s="142"/>
      <c r="AE48" s="142"/>
      <c r="AF48" s="142"/>
      <c r="AG48" s="142"/>
      <c r="AH48" s="142"/>
      <c r="AI48" s="142"/>
      <c r="AJ48" s="142"/>
      <c r="AK48" s="142"/>
      <c r="AL48" s="142"/>
      <c r="AM48" s="142"/>
      <c r="AN48" s="142"/>
      <c r="AO48" s="142"/>
      <c r="AP48" s="142"/>
      <c r="AQ48" s="423"/>
      <c r="AR48" s="73"/>
      <c r="AS48" s="73"/>
      <c r="AT48" s="119"/>
      <c r="AU48" s="392" t="str">
        <f t="shared" ca="1" si="6"/>
        <v/>
      </c>
      <c r="AV48" s="393" t="str">
        <f t="shared" ca="1" si="7"/>
        <v/>
      </c>
      <c r="AW48" s="484" t="str">
        <f t="shared" ca="1" si="8"/>
        <v/>
      </c>
      <c r="AX48" s="393" t="str">
        <f t="shared" ca="1" si="9"/>
        <v/>
      </c>
      <c r="AY48" s="478" t="str">
        <f t="shared" ca="1" si="10"/>
        <v/>
      </c>
      <c r="AZ48" s="485" t="str">
        <f t="shared" ca="1" si="11"/>
        <v/>
      </c>
      <c r="BA48" s="478" t="str">
        <f t="shared" ca="1" si="12"/>
        <v/>
      </c>
      <c r="BB48" s="485" t="str">
        <f t="shared" ca="1" si="13"/>
        <v/>
      </c>
      <c r="BC48" s="478" t="str">
        <f t="shared" ca="1" si="14"/>
        <v/>
      </c>
      <c r="BD48" s="485" t="str">
        <f t="shared" ca="1" si="15"/>
        <v/>
      </c>
      <c r="BE48" s="391" t="str">
        <f t="shared" ca="1" si="16"/>
        <v/>
      </c>
      <c r="BF48" s="385"/>
      <c r="BG48" s="483" t="e">
        <f t="shared" si="17"/>
        <v>#N/A</v>
      </c>
      <c r="BH48" s="483" t="e">
        <f t="shared" si="18"/>
        <v>#N/A</v>
      </c>
      <c r="BI48" s="483" t="e">
        <f t="shared" si="19"/>
        <v>#N/A</v>
      </c>
      <c r="BJ48" s="483" t="e">
        <f t="shared" si="20"/>
        <v>#N/A</v>
      </c>
      <c r="BK48" s="385"/>
      <c r="BL48" s="223" t="str">
        <f t="shared" si="21"/>
        <v/>
      </c>
      <c r="BM48" s="223" t="str">
        <f t="shared" si="21"/>
        <v/>
      </c>
      <c r="BN48" s="223" t="str">
        <f t="shared" si="21"/>
        <v/>
      </c>
      <c r="BO48" s="223" t="str">
        <f t="shared" si="21"/>
        <v/>
      </c>
      <c r="BP48" s="223" t="str">
        <f t="shared" si="21"/>
        <v/>
      </c>
      <c r="BQ48" s="223" t="str">
        <f t="shared" si="21"/>
        <v/>
      </c>
      <c r="BR48" s="223" t="str">
        <f t="shared" si="21"/>
        <v/>
      </c>
      <c r="BS48" s="160"/>
      <c r="BT48" s="160"/>
      <c r="BU48" s="363"/>
      <c r="BV48" s="363"/>
      <c r="BW48" s="160"/>
      <c r="BX48" s="160"/>
      <c r="BY48" s="160"/>
      <c r="BZ48" s="160"/>
      <c r="CA48" s="160"/>
      <c r="CB48" s="160"/>
      <c r="CC48" s="160"/>
      <c r="CD48" s="160"/>
      <c r="CE48" s="160"/>
      <c r="CF48" s="160"/>
      <c r="CG48" s="160"/>
      <c r="CH48" s="160"/>
      <c r="CI48" s="160"/>
      <c r="CJ48" s="160"/>
      <c r="CK48" s="160"/>
      <c r="CL48" s="160"/>
      <c r="CM48" s="160"/>
      <c r="CN48" s="160"/>
    </row>
    <row r="49" spans="1:92" ht="12.75" customHeight="1" thickBot="1">
      <c r="A49" s="1">
        <f>IF('СПИСОК КЛАССА'!I49&gt;0,1,0)</f>
        <v>1</v>
      </c>
      <c r="B49" s="321">
        <v>25</v>
      </c>
      <c r="C49" s="72">
        <f>IF(NOT(ISBLANK('СПИСОК КЛАССА'!C49)),'СПИСОК КЛАССА'!C49,"")</f>
        <v>25</v>
      </c>
      <c r="D49" s="443" t="str">
        <f>IF(NOT(ISBLANK('СПИСОК КЛАССА'!D49)),IF($A49=1,'СПИСОК КЛАССА'!D49, "УЧЕНИК НЕ ВЫПОЛНЯЛ РАБОТУ"),"")</f>
        <v/>
      </c>
      <c r="E49" s="470">
        <f>IF($C49&lt;&gt;"",'СПИСОК КЛАССА'!I49,"")</f>
        <v>1</v>
      </c>
      <c r="F49" s="314">
        <f>IF(HLOOKUP(Ответы_учащихся!$E49,КЛЮЧИ!$C$5:$D$20,Ответы_учащихся!F$11+1)=Ввод_данных!F49,1,IF(Ввод_данных!F49="N","N",0))</f>
        <v>1</v>
      </c>
      <c r="G49" s="142">
        <f>IF(HLOOKUP(Ответы_учащихся!$E49,КЛЮЧИ!$C$5:$D$20,Ответы_учащихся!G$11+1)=Ввод_данных!G49,1,IF(Ввод_данных!G49="N","N",0))</f>
        <v>1</v>
      </c>
      <c r="H49" s="142">
        <f>IF(HLOOKUP(Ответы_учащихся!$E49,КЛЮЧИ!$C$5:$D$20,Ответы_учащихся!H$11+1)=Ввод_данных!H49,1,IF(Ввод_данных!H49="N","N",0))</f>
        <v>1</v>
      </c>
      <c r="I49" s="142">
        <f>IF(HLOOKUP(Ответы_учащихся!$E49,КЛЮЧИ!$C$5:$D$20,Ответы_учащихся!I$11+1)=Ввод_данных!I49,1,IF(Ввод_данных!I49="N","N",0))</f>
        <v>1</v>
      </c>
      <c r="J49" s="142">
        <f>IF(HLOOKUP(Ответы_учащихся!$E49,КЛЮЧИ!$C$5:$D$20,Ответы_учащихся!J$11+1)=Ввод_данных!J49,1,IF(Ввод_данных!J49="N","N",0))</f>
        <v>0</v>
      </c>
      <c r="K49" s="142">
        <f>IF(HLOOKUP(Ответы_учащихся!$E49,КЛЮЧИ!$C$5:$D$20,Ответы_учащихся!K$11+1)=Ввод_данных!K49,1,IF(Ввод_данных!K49="N","N",0))</f>
        <v>1</v>
      </c>
      <c r="L49" s="142">
        <f>IF(AND($E49&lt;&gt;"",$E49&gt;0),Ввод_данных!L49,NA())</f>
        <v>1</v>
      </c>
      <c r="M49" s="473">
        <f>IF(AND($E49&lt;&gt;"",$E49&gt;0),Ввод_данных!M49,NA())</f>
        <v>1</v>
      </c>
      <c r="N49" s="142">
        <f>IF(AND($E49&lt;&gt;"",$E49&gt;0),Ввод_данных!N49,NA())</f>
        <v>1</v>
      </c>
      <c r="O49" s="142" t="str">
        <f>IF(AND($E49&lt;&gt;"",$E49&gt;0),Ввод_данных!O49,NA())</f>
        <v>n</v>
      </c>
      <c r="P49" s="142">
        <f>IF(AND($E49&lt;&gt;"",$E49&gt;0),Ввод_данных!P49,NA())</f>
        <v>0</v>
      </c>
      <c r="Q49" s="142">
        <f>IF(AND($E49&lt;&gt;"",$E49&gt;0),Ввод_данных!Q49,NA())</f>
        <v>2</v>
      </c>
      <c r="R49" s="142">
        <f>IF(AND($E49&lt;&gt;"",$E49&gt;0),Ввод_данных!R49,NA())</f>
        <v>0</v>
      </c>
      <c r="S49" s="142">
        <f>IF(HLOOKUP(Ответы_учащихся!$E49,КЛЮЧИ!$C$5:$D$20,Ответы_учащихся!S$11+1)=Ввод_данных!S49,1,IF(Ввод_данных!S49="N","N",0))</f>
        <v>0</v>
      </c>
      <c r="T49" s="378">
        <f>IF(HLOOKUP(Ответы_учащихся!$E49,КЛЮЧИ!$C$5:$D$20,Ответы_учащихся!T$11+1)=Ввод_данных!T49,1,IF(Ввод_данных!T49="N","N",0))</f>
        <v>1</v>
      </c>
      <c r="U49" s="155"/>
      <c r="V49" s="142"/>
      <c r="W49" s="142"/>
      <c r="X49" s="142"/>
      <c r="Y49" s="142"/>
      <c r="Z49" s="142"/>
      <c r="AA49" s="142"/>
      <c r="AB49" s="142"/>
      <c r="AC49" s="142"/>
      <c r="AD49" s="142"/>
      <c r="AE49" s="142"/>
      <c r="AF49" s="142"/>
      <c r="AG49" s="142"/>
      <c r="AH49" s="142"/>
      <c r="AI49" s="142"/>
      <c r="AJ49" s="142"/>
      <c r="AK49" s="142"/>
      <c r="AL49" s="142"/>
      <c r="AM49" s="142"/>
      <c r="AN49" s="142"/>
      <c r="AO49" s="142"/>
      <c r="AP49" s="142"/>
      <c r="AQ49" s="423"/>
      <c r="AR49" s="73"/>
      <c r="AS49" s="73"/>
      <c r="AT49" s="119"/>
      <c r="AU49" s="392" t="str">
        <f t="shared" ca="1" si="6"/>
        <v/>
      </c>
      <c r="AV49" s="393" t="str">
        <f t="shared" ca="1" si="7"/>
        <v/>
      </c>
      <c r="AW49" s="484" t="str">
        <f t="shared" ca="1" si="8"/>
        <v/>
      </c>
      <c r="AX49" s="393" t="str">
        <f t="shared" ca="1" si="9"/>
        <v/>
      </c>
      <c r="AY49" s="478" t="str">
        <f t="shared" ca="1" si="10"/>
        <v/>
      </c>
      <c r="AZ49" s="485" t="str">
        <f t="shared" ca="1" si="11"/>
        <v/>
      </c>
      <c r="BA49" s="478" t="str">
        <f t="shared" ca="1" si="12"/>
        <v/>
      </c>
      <c r="BB49" s="485" t="str">
        <f t="shared" ca="1" si="13"/>
        <v/>
      </c>
      <c r="BC49" s="478" t="str">
        <f t="shared" ca="1" si="14"/>
        <v/>
      </c>
      <c r="BD49" s="485" t="str">
        <f t="shared" ca="1" si="15"/>
        <v/>
      </c>
      <c r="BE49" s="391" t="str">
        <f t="shared" ca="1" si="16"/>
        <v/>
      </c>
      <c r="BF49" s="385"/>
      <c r="BG49" s="483">
        <f t="shared" si="17"/>
        <v>1</v>
      </c>
      <c r="BH49" s="483" t="str">
        <f t="shared" si="18"/>
        <v/>
      </c>
      <c r="BI49" s="483">
        <f t="shared" si="19"/>
        <v>1</v>
      </c>
      <c r="BJ49" s="483" t="str">
        <f t="shared" si="20"/>
        <v/>
      </c>
      <c r="BK49" s="385"/>
      <c r="BL49" s="223" t="str">
        <f t="shared" si="21"/>
        <v>общеобразовательная</v>
      </c>
      <c r="BM49" s="223">
        <f t="shared" si="21"/>
        <v>5</v>
      </c>
      <c r="BN49" s="223" t="str">
        <f t="shared" si="21"/>
        <v>Свиридова</v>
      </c>
      <c r="BO49" s="223">
        <f t="shared" si="21"/>
        <v>49</v>
      </c>
      <c r="BP49" s="223" t="str">
        <f t="shared" si="21"/>
        <v>высшая</v>
      </c>
      <c r="BQ49" s="223">
        <f t="shared" si="21"/>
        <v>31</v>
      </c>
      <c r="BR49" s="223">
        <f t="shared" si="21"/>
        <v>0</v>
      </c>
      <c r="BS49" s="160"/>
      <c r="BT49" s="160"/>
      <c r="BU49" s="363"/>
      <c r="BV49" s="363"/>
      <c r="BW49" s="160"/>
      <c r="BX49" s="160"/>
      <c r="BY49" s="160"/>
      <c r="BZ49" s="160"/>
      <c r="CA49" s="160"/>
      <c r="CB49" s="160"/>
      <c r="CC49" s="160"/>
      <c r="CD49" s="160"/>
      <c r="CE49" s="160"/>
      <c r="CF49" s="160"/>
      <c r="CG49" s="160"/>
      <c r="CH49" s="160"/>
      <c r="CI49" s="160"/>
      <c r="CJ49" s="160"/>
      <c r="CK49" s="160"/>
      <c r="CL49" s="160"/>
      <c r="CM49" s="160"/>
      <c r="CN49" s="160"/>
    </row>
    <row r="50" spans="1:92" ht="12.75" customHeight="1" thickBot="1">
      <c r="A50" s="1">
        <f>IF('СПИСОК КЛАССА'!I50&gt;0,1,0)</f>
        <v>0</v>
      </c>
      <c r="B50" s="321">
        <v>26</v>
      </c>
      <c r="C50" s="72">
        <f>IF(NOT(ISBLANK('СПИСОК КЛАССА'!C50)),'СПИСОК КЛАССА'!C50,"")</f>
        <v>26</v>
      </c>
      <c r="D50" s="443" t="str">
        <f>IF(NOT(ISBLANK('СПИСОК КЛАССА'!D50)),IF($A50=1,'СПИСОК КЛАССА'!D50, "УЧЕНИК НЕ ВЫПОЛНЯЛ РАБОТУ"),"")</f>
        <v/>
      </c>
      <c r="E50" s="470">
        <f>IF($C50&lt;&gt;"",'СПИСОК КЛАССА'!I50,"")</f>
        <v>0</v>
      </c>
      <c r="F50" s="314" t="e">
        <f>IF(HLOOKUP(Ответы_учащихся!$E50,КЛЮЧИ!$C$5:$D$20,Ответы_учащихся!F$11+1)=Ввод_данных!F50,1,IF(Ввод_данных!F50="N","N",0))</f>
        <v>#N/A</v>
      </c>
      <c r="G50" s="142" t="e">
        <f>IF(HLOOKUP(Ответы_учащихся!$E50,КЛЮЧИ!$C$5:$D$20,Ответы_учащихся!G$11+1)=Ввод_данных!G50,1,IF(Ввод_данных!G50="N","N",0))</f>
        <v>#N/A</v>
      </c>
      <c r="H50" s="142" t="e">
        <f>IF(HLOOKUP(Ответы_учащихся!$E50,КЛЮЧИ!$C$5:$D$20,Ответы_учащихся!H$11+1)=Ввод_данных!H50,1,IF(Ввод_данных!H50="N","N",0))</f>
        <v>#N/A</v>
      </c>
      <c r="I50" s="142" t="e">
        <f>IF(HLOOKUP(Ответы_учащихся!$E50,КЛЮЧИ!$C$5:$D$20,Ответы_учащихся!I$11+1)=Ввод_данных!I50,1,IF(Ввод_данных!I50="N","N",0))</f>
        <v>#N/A</v>
      </c>
      <c r="J50" s="142" t="e">
        <f>IF(HLOOKUP(Ответы_учащихся!$E50,КЛЮЧИ!$C$5:$D$20,Ответы_учащихся!J$11+1)=Ввод_данных!J50,1,IF(Ввод_данных!J50="N","N",0))</f>
        <v>#N/A</v>
      </c>
      <c r="K50" s="142" t="e">
        <f>IF(HLOOKUP(Ответы_учащихся!$E50,КЛЮЧИ!$C$5:$D$20,Ответы_учащихся!K$11+1)=Ввод_данных!K50,1,IF(Ввод_данных!K50="N","N",0))</f>
        <v>#N/A</v>
      </c>
      <c r="L50" s="142" t="e">
        <f>IF(AND($E50&lt;&gt;"",$E50&gt;0),Ввод_данных!L50,NA())</f>
        <v>#N/A</v>
      </c>
      <c r="M50" s="473" t="e">
        <f>IF(AND($E50&lt;&gt;"",$E50&gt;0),Ввод_данных!M50,NA())</f>
        <v>#N/A</v>
      </c>
      <c r="N50" s="142" t="e">
        <f>IF(AND($E50&lt;&gt;"",$E50&gt;0),Ввод_данных!N50,NA())</f>
        <v>#N/A</v>
      </c>
      <c r="O50" s="142" t="e">
        <f>IF(AND($E50&lt;&gt;"",$E50&gt;0),Ввод_данных!O50,NA())</f>
        <v>#N/A</v>
      </c>
      <c r="P50" s="142" t="e">
        <f>IF(AND($E50&lt;&gt;"",$E50&gt;0),Ввод_данных!P50,NA())</f>
        <v>#N/A</v>
      </c>
      <c r="Q50" s="142" t="e">
        <f>IF(AND($E50&lt;&gt;"",$E50&gt;0),Ввод_данных!Q50,NA())</f>
        <v>#N/A</v>
      </c>
      <c r="R50" s="142" t="e">
        <f>IF(AND($E50&lt;&gt;"",$E50&gt;0),Ввод_данных!R50,NA())</f>
        <v>#N/A</v>
      </c>
      <c r="S50" s="142" t="e">
        <f>IF(HLOOKUP(Ответы_учащихся!$E50,КЛЮЧИ!$C$5:$D$20,Ответы_учащихся!S$11+1)=Ввод_данных!S50,1,IF(Ввод_данных!S50="N","N",0))</f>
        <v>#N/A</v>
      </c>
      <c r="T50" s="378" t="e">
        <f>IF(HLOOKUP(Ответы_учащихся!$E50,КЛЮЧИ!$C$5:$D$20,Ответы_учащихся!T$11+1)=Ввод_данных!T50,1,IF(Ввод_данных!T50="N","N",0))</f>
        <v>#N/A</v>
      </c>
      <c r="U50" s="155"/>
      <c r="V50" s="142"/>
      <c r="W50" s="142"/>
      <c r="X50" s="142"/>
      <c r="Y50" s="142"/>
      <c r="Z50" s="142"/>
      <c r="AA50" s="142"/>
      <c r="AB50" s="142"/>
      <c r="AC50" s="142"/>
      <c r="AD50" s="142"/>
      <c r="AE50" s="142"/>
      <c r="AF50" s="142"/>
      <c r="AG50" s="142"/>
      <c r="AH50" s="142"/>
      <c r="AI50" s="142"/>
      <c r="AJ50" s="142"/>
      <c r="AK50" s="142"/>
      <c r="AL50" s="142"/>
      <c r="AM50" s="142"/>
      <c r="AN50" s="142"/>
      <c r="AO50" s="142"/>
      <c r="AP50" s="142"/>
      <c r="AQ50" s="423"/>
      <c r="AR50" s="73"/>
      <c r="AS50" s="73"/>
      <c r="AT50" s="119"/>
      <c r="AU50" s="392" t="str">
        <f t="shared" ca="1" si="6"/>
        <v/>
      </c>
      <c r="AV50" s="393" t="str">
        <f t="shared" ca="1" si="7"/>
        <v/>
      </c>
      <c r="AW50" s="484" t="str">
        <f t="shared" ca="1" si="8"/>
        <v/>
      </c>
      <c r="AX50" s="393" t="str">
        <f t="shared" ca="1" si="9"/>
        <v/>
      </c>
      <c r="AY50" s="478" t="str">
        <f t="shared" ca="1" si="10"/>
        <v/>
      </c>
      <c r="AZ50" s="485" t="str">
        <f t="shared" ca="1" si="11"/>
        <v/>
      </c>
      <c r="BA50" s="478" t="str">
        <f t="shared" ca="1" si="12"/>
        <v/>
      </c>
      <c r="BB50" s="485" t="str">
        <f t="shared" ca="1" si="13"/>
        <v/>
      </c>
      <c r="BC50" s="478" t="str">
        <f t="shared" ca="1" si="14"/>
        <v/>
      </c>
      <c r="BD50" s="485" t="str">
        <f t="shared" ca="1" si="15"/>
        <v/>
      </c>
      <c r="BE50" s="391" t="str">
        <f t="shared" ca="1" si="16"/>
        <v/>
      </c>
      <c r="BF50" s="385"/>
      <c r="BG50" s="483" t="e">
        <f t="shared" si="17"/>
        <v>#N/A</v>
      </c>
      <c r="BH50" s="483" t="e">
        <f t="shared" si="18"/>
        <v>#N/A</v>
      </c>
      <c r="BI50" s="483" t="e">
        <f t="shared" si="19"/>
        <v>#N/A</v>
      </c>
      <c r="BJ50" s="483" t="e">
        <f t="shared" si="20"/>
        <v>#N/A</v>
      </c>
      <c r="BK50" s="385"/>
      <c r="BL50" s="223" t="str">
        <f t="shared" si="21"/>
        <v/>
      </c>
      <c r="BM50" s="223" t="str">
        <f t="shared" si="21"/>
        <v/>
      </c>
      <c r="BN50" s="223" t="str">
        <f t="shared" si="21"/>
        <v/>
      </c>
      <c r="BO50" s="223" t="str">
        <f t="shared" si="21"/>
        <v/>
      </c>
      <c r="BP50" s="223" t="str">
        <f t="shared" si="21"/>
        <v/>
      </c>
      <c r="BQ50" s="223" t="str">
        <f t="shared" si="21"/>
        <v/>
      </c>
      <c r="BR50" s="223" t="str">
        <f t="shared" si="21"/>
        <v/>
      </c>
      <c r="BS50" s="160"/>
      <c r="BT50" s="160"/>
      <c r="BU50" s="363"/>
      <c r="BV50" s="363"/>
      <c r="BW50" s="160"/>
      <c r="BX50" s="160"/>
      <c r="BY50" s="160"/>
      <c r="BZ50" s="160"/>
      <c r="CA50" s="160"/>
      <c r="CB50" s="160"/>
      <c r="CC50" s="160"/>
      <c r="CD50" s="160"/>
      <c r="CE50" s="160"/>
      <c r="CF50" s="160"/>
      <c r="CG50" s="160"/>
      <c r="CH50" s="160"/>
      <c r="CI50" s="160"/>
      <c r="CJ50" s="160"/>
      <c r="CK50" s="160"/>
      <c r="CL50" s="160"/>
      <c r="CM50" s="160"/>
      <c r="CN50" s="160"/>
    </row>
    <row r="51" spans="1:92" ht="12.75" customHeight="1" thickBot="1">
      <c r="A51" s="1">
        <f>IF('СПИСОК КЛАССА'!I51&gt;0,1,0)</f>
        <v>1</v>
      </c>
      <c r="B51" s="321">
        <v>27</v>
      </c>
      <c r="C51" s="72">
        <f>IF(NOT(ISBLANK('СПИСОК КЛАССА'!C51)),'СПИСОК КЛАССА'!C51,"")</f>
        <v>27</v>
      </c>
      <c r="D51" s="443" t="str">
        <f>IF(NOT(ISBLANK('СПИСОК КЛАССА'!D51)),IF($A51=1,'СПИСОК КЛАССА'!D51, "УЧЕНИК НЕ ВЫПОЛНЯЛ РАБОТУ"),"")</f>
        <v/>
      </c>
      <c r="E51" s="470">
        <f>IF($C51&lt;&gt;"",'СПИСОК КЛАССА'!I51,"")</f>
        <v>2</v>
      </c>
      <c r="F51" s="314">
        <f>IF(HLOOKUP(Ответы_учащихся!$E51,КЛЮЧИ!$C$5:$D$20,Ответы_учащихся!F$11+1)=Ввод_данных!F51,1,IF(Ввод_данных!F51="N","N",0))</f>
        <v>1</v>
      </c>
      <c r="G51" s="142">
        <f>IF(HLOOKUP(Ответы_учащихся!$E51,КЛЮЧИ!$C$5:$D$20,Ответы_учащихся!G$11+1)=Ввод_данных!G51,1,IF(Ввод_данных!G51="N","N",0))</f>
        <v>1</v>
      </c>
      <c r="H51" s="142">
        <f>IF(HLOOKUP(Ответы_учащихся!$E51,КЛЮЧИ!$C$5:$D$20,Ответы_учащихся!H$11+1)=Ввод_данных!H51,1,IF(Ввод_данных!H51="N","N",0))</f>
        <v>1</v>
      </c>
      <c r="I51" s="142">
        <f>IF(HLOOKUP(Ответы_учащихся!$E51,КЛЮЧИ!$C$5:$D$20,Ответы_учащихся!I$11+1)=Ввод_данных!I51,1,IF(Ввод_данных!I51="N","N",0))</f>
        <v>1</v>
      </c>
      <c r="J51" s="142">
        <f>IF(HLOOKUP(Ответы_учащихся!$E51,КЛЮЧИ!$C$5:$D$20,Ответы_учащихся!J$11+1)=Ввод_данных!J51,1,IF(Ввод_данных!J51="N","N",0))</f>
        <v>1</v>
      </c>
      <c r="K51" s="142">
        <f>IF(HLOOKUP(Ответы_учащихся!$E51,КЛЮЧИ!$C$5:$D$20,Ответы_учащихся!K$11+1)=Ввод_данных!K51,1,IF(Ввод_данных!K51="N","N",0))</f>
        <v>1</v>
      </c>
      <c r="L51" s="142">
        <f>IF(AND($E51&lt;&gt;"",$E51&gt;0),Ввод_данных!L51,NA())</f>
        <v>1</v>
      </c>
      <c r="M51" s="473">
        <f>IF(AND($E51&lt;&gt;"",$E51&gt;0),Ввод_данных!M51,NA())</f>
        <v>0</v>
      </c>
      <c r="N51" s="142">
        <f>IF(AND($E51&lt;&gt;"",$E51&gt;0),Ввод_данных!N51,NA())</f>
        <v>2</v>
      </c>
      <c r="O51" s="142">
        <f>IF(AND($E51&lt;&gt;"",$E51&gt;0),Ввод_данных!O51,NA())</f>
        <v>2</v>
      </c>
      <c r="P51" s="142">
        <f>IF(AND($E51&lt;&gt;"",$E51&gt;0),Ввод_данных!P51,NA())</f>
        <v>0</v>
      </c>
      <c r="Q51" s="142">
        <f>IF(AND($E51&lt;&gt;"",$E51&gt;0),Ввод_данных!Q51,NA())</f>
        <v>2</v>
      </c>
      <c r="R51" s="142">
        <f>IF(AND($E51&lt;&gt;"",$E51&gt;0),Ввод_данных!R51,NA())</f>
        <v>2</v>
      </c>
      <c r="S51" s="142">
        <f>IF(HLOOKUP(Ответы_учащихся!$E51,КЛЮЧИ!$C$5:$D$20,Ответы_учащихся!S$11+1)=Ввод_данных!S51,1,IF(Ввод_данных!S51="N","N",0))</f>
        <v>1</v>
      </c>
      <c r="T51" s="378">
        <f>IF(HLOOKUP(Ответы_учащихся!$E51,КЛЮЧИ!$C$5:$D$20,Ответы_учащихся!T$11+1)=Ввод_данных!T51,1,IF(Ввод_данных!T51="N","N",0))</f>
        <v>1</v>
      </c>
      <c r="U51" s="155"/>
      <c r="V51" s="142"/>
      <c r="W51" s="142"/>
      <c r="X51" s="142"/>
      <c r="Y51" s="142"/>
      <c r="Z51" s="142"/>
      <c r="AA51" s="142"/>
      <c r="AB51" s="142"/>
      <c r="AC51" s="142"/>
      <c r="AD51" s="142"/>
      <c r="AE51" s="142"/>
      <c r="AF51" s="142"/>
      <c r="AG51" s="142"/>
      <c r="AH51" s="142"/>
      <c r="AI51" s="142"/>
      <c r="AJ51" s="142"/>
      <c r="AK51" s="142"/>
      <c r="AL51" s="142"/>
      <c r="AM51" s="142"/>
      <c r="AN51" s="142"/>
      <c r="AO51" s="142"/>
      <c r="AP51" s="142"/>
      <c r="AQ51" s="423"/>
      <c r="AR51" s="73"/>
      <c r="AS51" s="73"/>
      <c r="AT51" s="119"/>
      <c r="AU51" s="392" t="str">
        <f t="shared" ca="1" si="6"/>
        <v/>
      </c>
      <c r="AV51" s="393" t="str">
        <f t="shared" ca="1" si="7"/>
        <v/>
      </c>
      <c r="AW51" s="484" t="str">
        <f t="shared" ca="1" si="8"/>
        <v/>
      </c>
      <c r="AX51" s="393" t="str">
        <f t="shared" ca="1" si="9"/>
        <v/>
      </c>
      <c r="AY51" s="478" t="str">
        <f t="shared" ca="1" si="10"/>
        <v/>
      </c>
      <c r="AZ51" s="485" t="str">
        <f t="shared" ca="1" si="11"/>
        <v/>
      </c>
      <c r="BA51" s="478" t="str">
        <f t="shared" ca="1" si="12"/>
        <v/>
      </c>
      <c r="BB51" s="485" t="str">
        <f t="shared" ca="1" si="13"/>
        <v/>
      </c>
      <c r="BC51" s="478" t="str">
        <f t="shared" ca="1" si="14"/>
        <v/>
      </c>
      <c r="BD51" s="485" t="str">
        <f t="shared" ca="1" si="15"/>
        <v/>
      </c>
      <c r="BE51" s="391" t="str">
        <f t="shared" ca="1" si="16"/>
        <v/>
      </c>
      <c r="BF51" s="385"/>
      <c r="BG51" s="483">
        <f t="shared" si="17"/>
        <v>1</v>
      </c>
      <c r="BH51" s="483">
        <f t="shared" si="18"/>
        <v>1</v>
      </c>
      <c r="BI51" s="483">
        <f t="shared" si="19"/>
        <v>1</v>
      </c>
      <c r="BJ51" s="483">
        <f t="shared" si="20"/>
        <v>1</v>
      </c>
      <c r="BK51" s="385"/>
      <c r="BL51" s="223" t="str">
        <f t="shared" si="21"/>
        <v>общеобразовательная</v>
      </c>
      <c r="BM51" s="223">
        <f t="shared" si="21"/>
        <v>5</v>
      </c>
      <c r="BN51" s="223" t="str">
        <f t="shared" si="21"/>
        <v>Свиридова</v>
      </c>
      <c r="BO51" s="223">
        <f t="shared" si="21"/>
        <v>49</v>
      </c>
      <c r="BP51" s="223" t="str">
        <f t="shared" si="21"/>
        <v>высшая</v>
      </c>
      <c r="BQ51" s="223">
        <f t="shared" si="21"/>
        <v>31</v>
      </c>
      <c r="BR51" s="223">
        <f t="shared" si="21"/>
        <v>0</v>
      </c>
      <c r="BS51" s="160"/>
      <c r="BT51" s="160"/>
      <c r="BU51" s="363"/>
      <c r="BV51" s="363"/>
      <c r="BW51" s="160"/>
      <c r="BX51" s="160"/>
      <c r="BY51" s="160"/>
      <c r="BZ51" s="160"/>
      <c r="CA51" s="160"/>
      <c r="CB51" s="160"/>
      <c r="CC51" s="160"/>
      <c r="CD51" s="160"/>
      <c r="CE51" s="160"/>
      <c r="CF51" s="160"/>
      <c r="CG51" s="160"/>
      <c r="CH51" s="160"/>
      <c r="CI51" s="160"/>
      <c r="CJ51" s="160"/>
      <c r="CK51" s="160"/>
      <c r="CL51" s="160"/>
      <c r="CM51" s="160"/>
      <c r="CN51" s="160"/>
    </row>
    <row r="52" spans="1:92" ht="12.75" customHeight="1" thickBot="1">
      <c r="A52" s="1">
        <f>IF('СПИСОК КЛАССА'!I52&gt;0,1,0)</f>
        <v>1</v>
      </c>
      <c r="B52" s="321">
        <v>28</v>
      </c>
      <c r="C52" s="72">
        <f>IF(NOT(ISBLANK('СПИСОК КЛАССА'!C52)),'СПИСОК КЛАССА'!C52,"")</f>
        <v>28</v>
      </c>
      <c r="D52" s="443" t="str">
        <f>IF(NOT(ISBLANK('СПИСОК КЛАССА'!D52)),IF($A52=1,'СПИСОК КЛАССА'!D52, "УЧЕНИК НЕ ВЫПОЛНЯЛ РАБОТУ"),"")</f>
        <v/>
      </c>
      <c r="E52" s="470">
        <f>IF($C52&lt;&gt;"",'СПИСОК КЛАССА'!I52,"")</f>
        <v>2</v>
      </c>
      <c r="F52" s="314">
        <f>IF(HLOOKUP(Ответы_учащихся!$E52,КЛЮЧИ!$C$5:$D$20,Ответы_учащихся!F$11+1)=Ввод_данных!F52,1,IF(Ввод_данных!F52="N","N",0))</f>
        <v>1</v>
      </c>
      <c r="G52" s="142">
        <f>IF(HLOOKUP(Ответы_учащихся!$E52,КЛЮЧИ!$C$5:$D$20,Ответы_учащихся!G$11+1)=Ввод_данных!G52,1,IF(Ввод_данных!G52="N","N",0))</f>
        <v>1</v>
      </c>
      <c r="H52" s="142">
        <f>IF(HLOOKUP(Ответы_учащихся!$E52,КЛЮЧИ!$C$5:$D$20,Ответы_учащихся!H$11+1)=Ввод_данных!H52,1,IF(Ввод_данных!H52="N","N",0))</f>
        <v>1</v>
      </c>
      <c r="I52" s="142">
        <f>IF(HLOOKUP(Ответы_учащихся!$E52,КЛЮЧИ!$C$5:$D$20,Ответы_учащихся!I$11+1)=Ввод_данных!I52,1,IF(Ввод_данных!I52="N","N",0))</f>
        <v>1</v>
      </c>
      <c r="J52" s="142">
        <f>IF(HLOOKUP(Ответы_учащихся!$E52,КЛЮЧИ!$C$5:$D$20,Ответы_учащихся!J$11+1)=Ввод_данных!J52,1,IF(Ввод_данных!J52="N","N",0))</f>
        <v>1</v>
      </c>
      <c r="K52" s="142">
        <f>IF(HLOOKUP(Ответы_учащихся!$E52,КЛЮЧИ!$C$5:$D$20,Ответы_учащихся!K$11+1)=Ввод_данных!K52,1,IF(Ввод_данных!K52="N","N",0))</f>
        <v>1</v>
      </c>
      <c r="L52" s="142">
        <f>IF(AND($E52&lt;&gt;"",$E52&gt;0),Ввод_данных!L52,NA())</f>
        <v>1</v>
      </c>
      <c r="M52" s="473">
        <f>IF(AND($E52&lt;&gt;"",$E52&gt;0),Ввод_данных!M52,NA())</f>
        <v>1</v>
      </c>
      <c r="N52" s="142">
        <f>IF(AND($E52&lt;&gt;"",$E52&gt;0),Ввод_данных!N52,NA())</f>
        <v>2</v>
      </c>
      <c r="O52" s="142">
        <f>IF(AND($E52&lt;&gt;"",$E52&gt;0),Ввод_данных!O52,NA())</f>
        <v>0</v>
      </c>
      <c r="P52" s="142">
        <f>IF(AND($E52&lt;&gt;"",$E52&gt;0),Ввод_данных!P52,NA())</f>
        <v>1</v>
      </c>
      <c r="Q52" s="142">
        <f>IF(AND($E52&lt;&gt;"",$E52&gt;0),Ввод_данных!Q52,NA())</f>
        <v>1</v>
      </c>
      <c r="R52" s="142">
        <f>IF(AND($E52&lt;&gt;"",$E52&gt;0),Ввод_данных!R52,NA())</f>
        <v>2</v>
      </c>
      <c r="S52" s="142">
        <f>IF(HLOOKUP(Ответы_учащихся!$E52,КЛЮЧИ!$C$5:$D$20,Ответы_учащихся!S$11+1)=Ввод_данных!S52,1,IF(Ввод_данных!S52="N","N",0))</f>
        <v>1</v>
      </c>
      <c r="T52" s="378">
        <f>IF(HLOOKUP(Ответы_учащихся!$E52,КЛЮЧИ!$C$5:$D$20,Ответы_учащихся!T$11+1)=Ввод_данных!T52,1,IF(Ввод_данных!T52="N","N",0))</f>
        <v>0</v>
      </c>
      <c r="U52" s="155"/>
      <c r="V52" s="142"/>
      <c r="W52" s="142"/>
      <c r="X52" s="142"/>
      <c r="Y52" s="142"/>
      <c r="Z52" s="142"/>
      <c r="AA52" s="142"/>
      <c r="AB52" s="142"/>
      <c r="AC52" s="142"/>
      <c r="AD52" s="142"/>
      <c r="AE52" s="142"/>
      <c r="AF52" s="142"/>
      <c r="AG52" s="142"/>
      <c r="AH52" s="142"/>
      <c r="AI52" s="142"/>
      <c r="AJ52" s="142"/>
      <c r="AK52" s="142"/>
      <c r="AL52" s="142"/>
      <c r="AM52" s="142"/>
      <c r="AN52" s="142"/>
      <c r="AO52" s="142"/>
      <c r="AP52" s="142"/>
      <c r="AQ52" s="423"/>
      <c r="AR52" s="73"/>
      <c r="AS52" s="73"/>
      <c r="AT52" s="119"/>
      <c r="AU52" s="392" t="str">
        <f t="shared" ca="1" si="6"/>
        <v/>
      </c>
      <c r="AV52" s="393" t="str">
        <f t="shared" ca="1" si="7"/>
        <v/>
      </c>
      <c r="AW52" s="484" t="str">
        <f t="shared" ca="1" si="8"/>
        <v/>
      </c>
      <c r="AX52" s="393" t="str">
        <f t="shared" ca="1" si="9"/>
        <v/>
      </c>
      <c r="AY52" s="478" t="str">
        <f t="shared" ca="1" si="10"/>
        <v/>
      </c>
      <c r="AZ52" s="485" t="str">
        <f t="shared" ca="1" si="11"/>
        <v/>
      </c>
      <c r="BA52" s="478" t="str">
        <f t="shared" ca="1" si="12"/>
        <v/>
      </c>
      <c r="BB52" s="485" t="str">
        <f t="shared" ca="1" si="13"/>
        <v/>
      </c>
      <c r="BC52" s="478" t="str">
        <f t="shared" ca="1" si="14"/>
        <v/>
      </c>
      <c r="BD52" s="485" t="str">
        <f t="shared" ca="1" si="15"/>
        <v/>
      </c>
      <c r="BE52" s="391" t="str">
        <f t="shared" ca="1" si="16"/>
        <v/>
      </c>
      <c r="BF52" s="385"/>
      <c r="BG52" s="483">
        <f t="shared" si="17"/>
        <v>1</v>
      </c>
      <c r="BH52" s="483" t="str">
        <f t="shared" si="18"/>
        <v/>
      </c>
      <c r="BI52" s="483">
        <f t="shared" si="19"/>
        <v>1</v>
      </c>
      <c r="BJ52" s="483">
        <f t="shared" si="20"/>
        <v>1</v>
      </c>
      <c r="BK52" s="385"/>
      <c r="BL52" s="223" t="str">
        <f t="shared" si="21"/>
        <v>общеобразовательная</v>
      </c>
      <c r="BM52" s="223">
        <f t="shared" si="21"/>
        <v>5</v>
      </c>
      <c r="BN52" s="223" t="str">
        <f t="shared" si="21"/>
        <v>Свиридова</v>
      </c>
      <c r="BO52" s="223">
        <f t="shared" si="21"/>
        <v>49</v>
      </c>
      <c r="BP52" s="223" t="str">
        <f t="shared" si="21"/>
        <v>высшая</v>
      </c>
      <c r="BQ52" s="223">
        <f t="shared" si="21"/>
        <v>31</v>
      </c>
      <c r="BR52" s="223">
        <f t="shared" si="21"/>
        <v>0</v>
      </c>
      <c r="BS52" s="160"/>
      <c r="BT52" s="160"/>
      <c r="BU52" s="363"/>
      <c r="BV52" s="363"/>
      <c r="BW52" s="160"/>
      <c r="BX52" s="160"/>
      <c r="BY52" s="160"/>
      <c r="BZ52" s="160"/>
      <c r="CA52" s="160"/>
      <c r="CB52" s="160"/>
      <c r="CC52" s="160"/>
      <c r="CD52" s="160"/>
      <c r="CE52" s="160"/>
      <c r="CF52" s="160"/>
      <c r="CG52" s="160"/>
      <c r="CH52" s="160"/>
      <c r="CI52" s="160"/>
      <c r="CJ52" s="160"/>
      <c r="CK52" s="160"/>
      <c r="CL52" s="160"/>
      <c r="CM52" s="160"/>
      <c r="CN52" s="160"/>
    </row>
    <row r="53" spans="1:92" ht="12.75" customHeight="1" thickBot="1">
      <c r="A53" s="1">
        <f>IF('СПИСОК КЛАССА'!I53&gt;0,1,0)</f>
        <v>1</v>
      </c>
      <c r="B53" s="321">
        <v>29</v>
      </c>
      <c r="C53" s="72">
        <f>IF(NOT(ISBLANK('СПИСОК КЛАССА'!C53)),'СПИСОК КЛАССА'!C53,"")</f>
        <v>29</v>
      </c>
      <c r="D53" s="443" t="str">
        <f>IF(NOT(ISBLANK('СПИСОК КЛАССА'!D53)),IF($A53=1,'СПИСОК КЛАССА'!D53, "УЧЕНИК НЕ ВЫПОЛНЯЛ РАБОТУ"),"")</f>
        <v/>
      </c>
      <c r="E53" s="470">
        <f>IF($C53&lt;&gt;"",'СПИСОК КЛАССА'!I53,"")</f>
        <v>1</v>
      </c>
      <c r="F53" s="314">
        <f>IF(HLOOKUP(Ответы_учащихся!$E53,КЛЮЧИ!$C$5:$D$20,Ответы_учащихся!F$11+1)=Ввод_данных!F53,1,IF(Ввод_данных!F53="N","N",0))</f>
        <v>1</v>
      </c>
      <c r="G53" s="142">
        <f>IF(HLOOKUP(Ответы_учащихся!$E53,КЛЮЧИ!$C$5:$D$20,Ответы_учащихся!G$11+1)=Ввод_данных!G53,1,IF(Ввод_данных!G53="N","N",0))</f>
        <v>1</v>
      </c>
      <c r="H53" s="142">
        <f>IF(HLOOKUP(Ответы_учащихся!$E53,КЛЮЧИ!$C$5:$D$20,Ответы_учащихся!H$11+1)=Ввод_данных!H53,1,IF(Ввод_данных!H53="N","N",0))</f>
        <v>1</v>
      </c>
      <c r="I53" s="142">
        <f>IF(HLOOKUP(Ответы_учащихся!$E53,КЛЮЧИ!$C$5:$D$20,Ответы_учащихся!I$11+1)=Ввод_данных!I53,1,IF(Ввод_данных!I53="N","N",0))</f>
        <v>1</v>
      </c>
      <c r="J53" s="142">
        <f>IF(HLOOKUP(Ответы_учащихся!$E53,КЛЮЧИ!$C$5:$D$20,Ответы_учащихся!J$11+1)=Ввод_данных!J53,1,IF(Ввод_данных!J53="N","N",0))</f>
        <v>1</v>
      </c>
      <c r="K53" s="142">
        <f>IF(HLOOKUP(Ответы_учащихся!$E53,КЛЮЧИ!$C$5:$D$20,Ответы_учащихся!K$11+1)=Ввод_данных!K53,1,IF(Ввод_данных!K53="N","N",0))</f>
        <v>0</v>
      </c>
      <c r="L53" s="142">
        <f>IF(AND($E53&lt;&gt;"",$E53&gt;0),Ввод_данных!L53,NA())</f>
        <v>1</v>
      </c>
      <c r="M53" s="473">
        <f>IF(AND($E53&lt;&gt;"",$E53&gt;0),Ввод_данных!M53,NA())</f>
        <v>1</v>
      </c>
      <c r="N53" s="142">
        <f>IF(AND($E53&lt;&gt;"",$E53&gt;0),Ввод_данных!N53,NA())</f>
        <v>0</v>
      </c>
      <c r="O53" s="142">
        <f>IF(AND($E53&lt;&gt;"",$E53&gt;0),Ввод_данных!O53,NA())</f>
        <v>0</v>
      </c>
      <c r="P53" s="142">
        <f>IF(AND($E53&lt;&gt;"",$E53&gt;0),Ввод_данных!P53,NA())</f>
        <v>1</v>
      </c>
      <c r="Q53" s="142">
        <f>IF(AND($E53&lt;&gt;"",$E53&gt;0),Ввод_данных!Q53,NA())</f>
        <v>1</v>
      </c>
      <c r="R53" s="142">
        <f>IF(AND($E53&lt;&gt;"",$E53&gt;0),Ввод_данных!R53,NA())</f>
        <v>1</v>
      </c>
      <c r="S53" s="142">
        <f>IF(HLOOKUP(Ответы_учащихся!$E53,КЛЮЧИ!$C$5:$D$20,Ответы_учащихся!S$11+1)=Ввод_данных!S53,1,IF(Ввод_данных!S53="N","N",0))</f>
        <v>0</v>
      </c>
      <c r="T53" s="378">
        <f>IF(HLOOKUP(Ответы_учащихся!$E53,КЛЮЧИ!$C$5:$D$20,Ответы_учащихся!T$11+1)=Ввод_данных!T53,1,IF(Ввод_данных!T53="N","N",0))</f>
        <v>1</v>
      </c>
      <c r="U53" s="155"/>
      <c r="V53" s="142"/>
      <c r="W53" s="142"/>
      <c r="X53" s="142"/>
      <c r="Y53" s="142"/>
      <c r="Z53" s="142"/>
      <c r="AA53" s="142"/>
      <c r="AB53" s="142"/>
      <c r="AC53" s="142"/>
      <c r="AD53" s="142"/>
      <c r="AE53" s="142"/>
      <c r="AF53" s="142"/>
      <c r="AG53" s="142"/>
      <c r="AH53" s="142"/>
      <c r="AI53" s="142"/>
      <c r="AJ53" s="142"/>
      <c r="AK53" s="142"/>
      <c r="AL53" s="142"/>
      <c r="AM53" s="142"/>
      <c r="AN53" s="142"/>
      <c r="AO53" s="142"/>
      <c r="AP53" s="142"/>
      <c r="AQ53" s="423"/>
      <c r="AR53" s="73"/>
      <c r="AS53" s="73"/>
      <c r="AT53" s="119"/>
      <c r="AU53" s="392" t="str">
        <f t="shared" ca="1" si="6"/>
        <v/>
      </c>
      <c r="AV53" s="393" t="str">
        <f t="shared" ca="1" si="7"/>
        <v/>
      </c>
      <c r="AW53" s="484" t="str">
        <f t="shared" ca="1" si="8"/>
        <v/>
      </c>
      <c r="AX53" s="393" t="str">
        <f t="shared" ca="1" si="9"/>
        <v/>
      </c>
      <c r="AY53" s="478" t="str">
        <f t="shared" ca="1" si="10"/>
        <v/>
      </c>
      <c r="AZ53" s="485" t="str">
        <f t="shared" ca="1" si="11"/>
        <v/>
      </c>
      <c r="BA53" s="478" t="str">
        <f t="shared" ca="1" si="12"/>
        <v/>
      </c>
      <c r="BB53" s="485" t="str">
        <f t="shared" ca="1" si="13"/>
        <v/>
      </c>
      <c r="BC53" s="478" t="str">
        <f t="shared" ca="1" si="14"/>
        <v/>
      </c>
      <c r="BD53" s="485" t="str">
        <f t="shared" ca="1" si="15"/>
        <v/>
      </c>
      <c r="BE53" s="391" t="str">
        <f t="shared" ca="1" si="16"/>
        <v/>
      </c>
      <c r="BF53" s="385"/>
      <c r="BG53" s="483" t="str">
        <f t="shared" si="17"/>
        <v/>
      </c>
      <c r="BH53" s="483" t="str">
        <f t="shared" si="18"/>
        <v/>
      </c>
      <c r="BI53" s="483">
        <f t="shared" si="19"/>
        <v>1</v>
      </c>
      <c r="BJ53" s="483">
        <f t="shared" si="20"/>
        <v>1</v>
      </c>
      <c r="BK53" s="385"/>
      <c r="BL53" s="223" t="str">
        <f t="shared" si="21"/>
        <v>общеобразовательная</v>
      </c>
      <c r="BM53" s="223">
        <f t="shared" si="21"/>
        <v>5</v>
      </c>
      <c r="BN53" s="223" t="str">
        <f t="shared" si="21"/>
        <v>Свиридова</v>
      </c>
      <c r="BO53" s="223">
        <f t="shared" si="21"/>
        <v>49</v>
      </c>
      <c r="BP53" s="223" t="str">
        <f t="shared" si="21"/>
        <v>высшая</v>
      </c>
      <c r="BQ53" s="223">
        <f t="shared" si="21"/>
        <v>31</v>
      </c>
      <c r="BR53" s="223">
        <f t="shared" si="21"/>
        <v>0</v>
      </c>
      <c r="BS53" s="160"/>
      <c r="BT53" s="160"/>
      <c r="BU53" s="363"/>
      <c r="BV53" s="363"/>
      <c r="BW53" s="160"/>
      <c r="BX53" s="160"/>
      <c r="BY53" s="160"/>
      <c r="BZ53" s="160"/>
      <c r="CA53" s="160"/>
      <c r="CB53" s="160"/>
      <c r="CC53" s="160"/>
      <c r="CD53" s="160"/>
      <c r="CE53" s="160"/>
      <c r="CF53" s="160"/>
      <c r="CG53" s="160"/>
      <c r="CH53" s="160"/>
      <c r="CI53" s="160"/>
      <c r="CJ53" s="160"/>
      <c r="CK53" s="160"/>
      <c r="CL53" s="160"/>
      <c r="CM53" s="160"/>
      <c r="CN53" s="160"/>
    </row>
    <row r="54" spans="1:92" ht="12.75" customHeight="1" thickBot="1">
      <c r="A54" s="1">
        <f>IF('СПИСОК КЛАССА'!I54&gt;0,1,0)</f>
        <v>1</v>
      </c>
      <c r="B54" s="321">
        <v>30</v>
      </c>
      <c r="C54" s="72">
        <f>IF(NOT(ISBLANK('СПИСОК КЛАССА'!C54)),'СПИСОК КЛАССА'!C54,"")</f>
        <v>30</v>
      </c>
      <c r="D54" s="443" t="str">
        <f>IF(NOT(ISBLANK('СПИСОК КЛАССА'!D54)),IF($A54=1,'СПИСОК КЛАССА'!D54, "УЧЕНИК НЕ ВЫПОЛНЯЛ РАБОТУ"),"")</f>
        <v/>
      </c>
      <c r="E54" s="470">
        <f>IF($C54&lt;&gt;"",'СПИСОК КЛАССА'!I54,"")</f>
        <v>1</v>
      </c>
      <c r="F54" s="314">
        <f>IF(HLOOKUP(Ответы_учащихся!$E54,КЛЮЧИ!$C$5:$D$20,Ответы_учащихся!F$11+1)=Ввод_данных!F54,1,IF(Ввод_данных!F54="N","N",0))</f>
        <v>1</v>
      </c>
      <c r="G54" s="142">
        <f>IF(HLOOKUP(Ответы_учащихся!$E54,КЛЮЧИ!$C$5:$D$20,Ответы_учащихся!G$11+1)=Ввод_данных!G54,1,IF(Ввод_данных!G54="N","N",0))</f>
        <v>1</v>
      </c>
      <c r="H54" s="142">
        <f>IF(HLOOKUP(Ответы_учащихся!$E54,КЛЮЧИ!$C$5:$D$20,Ответы_учащихся!H$11+1)=Ввод_данных!H54,1,IF(Ввод_данных!H54="N","N",0))</f>
        <v>1</v>
      </c>
      <c r="I54" s="142">
        <f>IF(HLOOKUP(Ответы_учащихся!$E54,КЛЮЧИ!$C$5:$D$20,Ответы_учащихся!I$11+1)=Ввод_данных!I54,1,IF(Ввод_данных!I54="N","N",0))</f>
        <v>1</v>
      </c>
      <c r="J54" s="142">
        <f>IF(HLOOKUP(Ответы_учащихся!$E54,КЛЮЧИ!$C$5:$D$20,Ответы_учащихся!J$11+1)=Ввод_данных!J54,1,IF(Ввод_данных!J54="N","N",0))</f>
        <v>1</v>
      </c>
      <c r="K54" s="142">
        <f>IF(HLOOKUP(Ответы_учащихся!$E54,КЛЮЧИ!$C$5:$D$20,Ответы_учащихся!K$11+1)=Ввод_данных!K54,1,IF(Ввод_данных!K54="N","N",0))</f>
        <v>1</v>
      </c>
      <c r="L54" s="142">
        <f>IF(AND($E54&lt;&gt;"",$E54&gt;0),Ввод_данных!L54,NA())</f>
        <v>0</v>
      </c>
      <c r="M54" s="473">
        <f>IF(AND($E54&lt;&gt;"",$E54&gt;0),Ввод_данных!M54,NA())</f>
        <v>1</v>
      </c>
      <c r="N54" s="142">
        <f>IF(AND($E54&lt;&gt;"",$E54&gt;0),Ввод_данных!N54,NA())</f>
        <v>0</v>
      </c>
      <c r="O54" s="142">
        <f>IF(AND($E54&lt;&gt;"",$E54&gt;0),Ввод_данных!O54,NA())</f>
        <v>0</v>
      </c>
      <c r="P54" s="142">
        <f>IF(AND($E54&lt;&gt;"",$E54&gt;0),Ввод_данных!P54,NA())</f>
        <v>0</v>
      </c>
      <c r="Q54" s="142">
        <f>IF(AND($E54&lt;&gt;"",$E54&gt;0),Ввод_данных!Q54,NA())</f>
        <v>1</v>
      </c>
      <c r="R54" s="142">
        <f>IF(AND($E54&lt;&gt;"",$E54&gt;0),Ввод_данных!R54,NA())</f>
        <v>2</v>
      </c>
      <c r="S54" s="142">
        <f>IF(HLOOKUP(Ответы_учащихся!$E54,КЛЮЧИ!$C$5:$D$20,Ответы_учащихся!S$11+1)=Ввод_данных!S54,1,IF(Ввод_данных!S54="N","N",0))</f>
        <v>0</v>
      </c>
      <c r="T54" s="378">
        <f>IF(HLOOKUP(Ответы_учащихся!$E54,КЛЮЧИ!$C$5:$D$20,Ответы_учащихся!T$11+1)=Ввод_данных!T54,1,IF(Ввод_данных!T54="N","N",0))</f>
        <v>1</v>
      </c>
      <c r="U54" s="155"/>
      <c r="V54" s="142"/>
      <c r="W54" s="142"/>
      <c r="X54" s="142"/>
      <c r="Y54" s="142"/>
      <c r="Z54" s="142"/>
      <c r="AA54" s="142"/>
      <c r="AB54" s="142"/>
      <c r="AC54" s="142"/>
      <c r="AD54" s="142"/>
      <c r="AE54" s="142"/>
      <c r="AF54" s="142"/>
      <c r="AG54" s="142"/>
      <c r="AH54" s="142"/>
      <c r="AI54" s="142"/>
      <c r="AJ54" s="142"/>
      <c r="AK54" s="142"/>
      <c r="AL54" s="142"/>
      <c r="AM54" s="142"/>
      <c r="AN54" s="142"/>
      <c r="AO54" s="142"/>
      <c r="AP54" s="142"/>
      <c r="AQ54" s="423"/>
      <c r="AR54" s="73"/>
      <c r="AS54" s="73"/>
      <c r="AT54" s="119"/>
      <c r="AU54" s="392" t="str">
        <f t="shared" ca="1" si="6"/>
        <v/>
      </c>
      <c r="AV54" s="393" t="str">
        <f t="shared" ca="1" si="7"/>
        <v/>
      </c>
      <c r="AW54" s="484" t="str">
        <f t="shared" ca="1" si="8"/>
        <v/>
      </c>
      <c r="AX54" s="393" t="str">
        <f t="shared" ca="1" si="9"/>
        <v/>
      </c>
      <c r="AY54" s="478" t="str">
        <f t="shared" ca="1" si="10"/>
        <v/>
      </c>
      <c r="AZ54" s="485" t="str">
        <f t="shared" ca="1" si="11"/>
        <v/>
      </c>
      <c r="BA54" s="478" t="str">
        <f t="shared" ca="1" si="12"/>
        <v/>
      </c>
      <c r="BB54" s="485" t="str">
        <f t="shared" ca="1" si="13"/>
        <v/>
      </c>
      <c r="BC54" s="478" t="str">
        <f t="shared" ca="1" si="14"/>
        <v/>
      </c>
      <c r="BD54" s="485" t="str">
        <f t="shared" ca="1" si="15"/>
        <v/>
      </c>
      <c r="BE54" s="391" t="str">
        <f t="shared" ca="1" si="16"/>
        <v/>
      </c>
      <c r="BF54" s="385"/>
      <c r="BG54" s="483" t="str">
        <f t="shared" si="17"/>
        <v/>
      </c>
      <c r="BH54" s="483" t="str">
        <f t="shared" si="18"/>
        <v/>
      </c>
      <c r="BI54" s="483">
        <f t="shared" si="19"/>
        <v>1</v>
      </c>
      <c r="BJ54" s="483">
        <f t="shared" si="20"/>
        <v>1</v>
      </c>
      <c r="BK54" s="385"/>
      <c r="BL54" s="223" t="str">
        <f t="shared" si="21"/>
        <v>общеобразовательная</v>
      </c>
      <c r="BM54" s="223">
        <f t="shared" si="21"/>
        <v>5</v>
      </c>
      <c r="BN54" s="223" t="str">
        <f t="shared" si="21"/>
        <v>Свиридова</v>
      </c>
      <c r="BO54" s="223">
        <f t="shared" si="21"/>
        <v>49</v>
      </c>
      <c r="BP54" s="223" t="str">
        <f t="shared" si="21"/>
        <v>высшая</v>
      </c>
      <c r="BQ54" s="223">
        <f t="shared" si="21"/>
        <v>31</v>
      </c>
      <c r="BR54" s="223">
        <f t="shared" si="21"/>
        <v>0</v>
      </c>
      <c r="BS54" s="160"/>
      <c r="BT54" s="160"/>
      <c r="BU54" s="363"/>
      <c r="BV54" s="363"/>
      <c r="BW54" s="160"/>
      <c r="BX54" s="160"/>
      <c r="BY54" s="160"/>
      <c r="BZ54" s="160"/>
      <c r="CA54" s="160"/>
      <c r="CB54" s="160"/>
      <c r="CC54" s="160"/>
      <c r="CD54" s="160"/>
      <c r="CE54" s="160"/>
      <c r="CF54" s="160"/>
      <c r="CG54" s="160"/>
      <c r="CH54" s="160"/>
      <c r="CI54" s="160"/>
      <c r="CJ54" s="160"/>
      <c r="CK54" s="160"/>
      <c r="CL54" s="160"/>
      <c r="CM54" s="160"/>
      <c r="CN54" s="160"/>
    </row>
    <row r="55" spans="1:92" ht="12.75" customHeight="1" thickBot="1">
      <c r="A55" s="1">
        <f>IF('СПИСОК КЛАССА'!I55&gt;0,1,0)</f>
        <v>0</v>
      </c>
      <c r="B55" s="321">
        <v>31</v>
      </c>
      <c r="C55" s="72" t="str">
        <f>IF(NOT(ISBLANK('СПИСОК КЛАССА'!C55)),'СПИСОК КЛАССА'!C55,"")</f>
        <v/>
      </c>
      <c r="D55" s="443" t="str">
        <f>IF(NOT(ISBLANK('СПИСОК КЛАССА'!D55)),IF($A55=1,'СПИСОК КЛАССА'!D55, "УЧЕНИК НЕ ВЫПОЛНЯЛ РАБОТУ"),"")</f>
        <v/>
      </c>
      <c r="E55" s="470" t="str">
        <f>IF($C55&lt;&gt;"",'СПИСОК КЛАССА'!I55,"")</f>
        <v/>
      </c>
      <c r="F55" s="314" t="e">
        <f>IF(HLOOKUP(Ответы_учащихся!$E55,КЛЮЧИ!$C$5:$D$20,Ответы_учащихся!F$11+1)=Ввод_данных!F55,1,IF(Ввод_данных!F55="N","N",0))</f>
        <v>#N/A</v>
      </c>
      <c r="G55" s="142" t="e">
        <f>IF(HLOOKUP(Ответы_учащихся!$E55,КЛЮЧИ!$C$5:$D$20,Ответы_учащихся!G$11+1)=Ввод_данных!G55,1,IF(Ввод_данных!G55="N","N",0))</f>
        <v>#N/A</v>
      </c>
      <c r="H55" s="142" t="e">
        <f>IF(HLOOKUP(Ответы_учащихся!$E55,КЛЮЧИ!$C$5:$D$20,Ответы_учащихся!H$11+1)=Ввод_данных!H55,1,IF(Ввод_данных!H55="N","N",0))</f>
        <v>#N/A</v>
      </c>
      <c r="I55" s="142" t="e">
        <f>IF(HLOOKUP(Ответы_учащихся!$E55,КЛЮЧИ!$C$5:$D$20,Ответы_учащихся!I$11+1)=Ввод_данных!I55,1,IF(Ввод_данных!I55="N","N",0))</f>
        <v>#N/A</v>
      </c>
      <c r="J55" s="142" t="e">
        <f>IF(HLOOKUP(Ответы_учащихся!$E55,КЛЮЧИ!$C$5:$D$20,Ответы_учащихся!J$11+1)=Ввод_данных!J55,1,IF(Ввод_данных!J55="N","N",0))</f>
        <v>#N/A</v>
      </c>
      <c r="K55" s="142" t="e">
        <f>IF(HLOOKUP(Ответы_учащихся!$E55,КЛЮЧИ!$C$5:$D$20,Ответы_учащихся!K$11+1)=Ввод_данных!K55,1,IF(Ввод_данных!K55="N","N",0))</f>
        <v>#N/A</v>
      </c>
      <c r="L55" s="142" t="e">
        <f>IF(AND($E55&lt;&gt;"",$E55&gt;0),Ввод_данных!L55,NA())</f>
        <v>#N/A</v>
      </c>
      <c r="M55" s="473" t="e">
        <f>IF(AND($E55&lt;&gt;"",$E55&gt;0),Ввод_данных!M55,NA())</f>
        <v>#N/A</v>
      </c>
      <c r="N55" s="142" t="e">
        <f>IF(AND($E55&lt;&gt;"",$E55&gt;0),Ввод_данных!N55,NA())</f>
        <v>#N/A</v>
      </c>
      <c r="O55" s="142" t="e">
        <f>IF(AND($E55&lt;&gt;"",$E55&gt;0),Ввод_данных!O55,NA())</f>
        <v>#N/A</v>
      </c>
      <c r="P55" s="142" t="e">
        <f>IF(AND($E55&lt;&gt;"",$E55&gt;0),Ввод_данных!P55,NA())</f>
        <v>#N/A</v>
      </c>
      <c r="Q55" s="142" t="e">
        <f>IF(AND($E55&lt;&gt;"",$E55&gt;0),Ввод_данных!Q55,NA())</f>
        <v>#N/A</v>
      </c>
      <c r="R55" s="142" t="e">
        <f>IF(AND($E55&lt;&gt;"",$E55&gt;0),Ввод_данных!R55,NA())</f>
        <v>#N/A</v>
      </c>
      <c r="S55" s="142" t="e">
        <f>IF(HLOOKUP(Ответы_учащихся!$E55,КЛЮЧИ!$C$5:$D$20,Ответы_учащихся!S$11+1)=Ввод_данных!S55,1,IF(Ввод_данных!S55="N","N",0))</f>
        <v>#N/A</v>
      </c>
      <c r="T55" s="378" t="e">
        <f>IF(HLOOKUP(Ответы_учащихся!$E55,КЛЮЧИ!$C$5:$D$20,Ответы_учащихся!T$11+1)=Ввод_данных!T55,1,IF(Ввод_данных!T55="N","N",0))</f>
        <v>#N/A</v>
      </c>
      <c r="U55" s="155"/>
      <c r="V55" s="142"/>
      <c r="W55" s="142"/>
      <c r="X55" s="142"/>
      <c r="Y55" s="142"/>
      <c r="Z55" s="142"/>
      <c r="AA55" s="142"/>
      <c r="AB55" s="142"/>
      <c r="AC55" s="142"/>
      <c r="AD55" s="142"/>
      <c r="AE55" s="142"/>
      <c r="AF55" s="142"/>
      <c r="AG55" s="142"/>
      <c r="AH55" s="142"/>
      <c r="AI55" s="142"/>
      <c r="AJ55" s="142"/>
      <c r="AK55" s="142"/>
      <c r="AL55" s="142"/>
      <c r="AM55" s="142"/>
      <c r="AN55" s="142"/>
      <c r="AO55" s="142"/>
      <c r="AP55" s="142"/>
      <c r="AQ55" s="423"/>
      <c r="AR55" s="73"/>
      <c r="AS55" s="73"/>
      <c r="AT55" s="119"/>
      <c r="AU55" s="392" t="str">
        <f t="shared" ca="1" si="6"/>
        <v/>
      </c>
      <c r="AV55" s="393" t="str">
        <f t="shared" ca="1" si="7"/>
        <v/>
      </c>
      <c r="AW55" s="484" t="str">
        <f t="shared" ca="1" si="8"/>
        <v/>
      </c>
      <c r="AX55" s="393" t="str">
        <f t="shared" ca="1" si="9"/>
        <v/>
      </c>
      <c r="AY55" s="478" t="str">
        <f t="shared" ca="1" si="10"/>
        <v/>
      </c>
      <c r="AZ55" s="485" t="str">
        <f t="shared" ca="1" si="11"/>
        <v/>
      </c>
      <c r="BA55" s="478" t="str">
        <f t="shared" ca="1" si="12"/>
        <v/>
      </c>
      <c r="BB55" s="485" t="str">
        <f t="shared" ca="1" si="13"/>
        <v/>
      </c>
      <c r="BC55" s="478" t="str">
        <f t="shared" ca="1" si="14"/>
        <v/>
      </c>
      <c r="BD55" s="485" t="str">
        <f t="shared" ca="1" si="15"/>
        <v/>
      </c>
      <c r="BE55" s="391" t="str">
        <f t="shared" ca="1" si="16"/>
        <v/>
      </c>
      <c r="BF55" s="385"/>
      <c r="BG55" s="483" t="e">
        <f t="shared" si="17"/>
        <v>#N/A</v>
      </c>
      <c r="BH55" s="483" t="e">
        <f t="shared" si="18"/>
        <v>#N/A</v>
      </c>
      <c r="BI55" s="483" t="e">
        <f t="shared" si="19"/>
        <v>#N/A</v>
      </c>
      <c r="BJ55" s="483" t="e">
        <f t="shared" si="20"/>
        <v>#N/A</v>
      </c>
      <c r="BK55" s="385"/>
      <c r="BL55" s="223" t="str">
        <f t="shared" si="21"/>
        <v/>
      </c>
      <c r="BM55" s="223" t="str">
        <f t="shared" si="21"/>
        <v/>
      </c>
      <c r="BN55" s="223" t="str">
        <f t="shared" si="21"/>
        <v/>
      </c>
      <c r="BO55" s="223" t="str">
        <f t="shared" si="21"/>
        <v/>
      </c>
      <c r="BP55" s="223" t="str">
        <f t="shared" si="21"/>
        <v/>
      </c>
      <c r="BQ55" s="223" t="str">
        <f t="shared" si="21"/>
        <v/>
      </c>
      <c r="BR55" s="223" t="str">
        <f t="shared" si="21"/>
        <v/>
      </c>
      <c r="BS55" s="160"/>
      <c r="BT55" s="160"/>
      <c r="BU55" s="363"/>
      <c r="BV55" s="363"/>
      <c r="BW55" s="160"/>
      <c r="BX55" s="160"/>
      <c r="BY55" s="160"/>
      <c r="BZ55" s="160"/>
      <c r="CA55" s="160"/>
      <c r="CB55" s="160"/>
      <c r="CC55" s="160"/>
      <c r="CD55" s="160"/>
      <c r="CE55" s="160"/>
      <c r="CF55" s="160"/>
      <c r="CG55" s="160"/>
      <c r="CH55" s="160"/>
      <c r="CI55" s="160"/>
      <c r="CJ55" s="160"/>
      <c r="CK55" s="160"/>
      <c r="CL55" s="160"/>
      <c r="CM55" s="160"/>
      <c r="CN55" s="160"/>
    </row>
    <row r="56" spans="1:92" ht="12.75" customHeight="1" thickBot="1">
      <c r="A56" s="1">
        <f>IF('СПИСОК КЛАССА'!I56&gt;0,1,0)</f>
        <v>0</v>
      </c>
      <c r="B56" s="321">
        <v>32</v>
      </c>
      <c r="C56" s="72" t="str">
        <f>IF(NOT(ISBLANK('СПИСОК КЛАССА'!C56)),'СПИСОК КЛАССА'!C56,"")</f>
        <v/>
      </c>
      <c r="D56" s="443" t="str">
        <f>IF(NOT(ISBLANK('СПИСОК КЛАССА'!D56)),IF($A56=1,'СПИСОК КЛАССА'!D56, "УЧЕНИК НЕ ВЫПОЛНЯЛ РАБОТУ"),"")</f>
        <v/>
      </c>
      <c r="E56" s="470" t="str">
        <f>IF($C56&lt;&gt;"",'СПИСОК КЛАССА'!I56,"")</f>
        <v/>
      </c>
      <c r="F56" s="314" t="e">
        <f>IF(HLOOKUP(Ответы_учащихся!$E56,КЛЮЧИ!$C$5:$D$20,Ответы_учащихся!F$11+1)=Ввод_данных!F56,1,IF(Ввод_данных!F56="N","N",0))</f>
        <v>#N/A</v>
      </c>
      <c r="G56" s="142" t="e">
        <f>IF(HLOOKUP(Ответы_учащихся!$E56,КЛЮЧИ!$C$5:$D$20,Ответы_учащихся!G$11+1)=Ввод_данных!G56,1,IF(Ввод_данных!G56="N","N",0))</f>
        <v>#N/A</v>
      </c>
      <c r="H56" s="142" t="e">
        <f>IF(HLOOKUP(Ответы_учащихся!$E56,КЛЮЧИ!$C$5:$D$20,Ответы_учащихся!H$11+1)=Ввод_данных!H56,1,IF(Ввод_данных!H56="N","N",0))</f>
        <v>#N/A</v>
      </c>
      <c r="I56" s="142" t="e">
        <f>IF(HLOOKUP(Ответы_учащихся!$E56,КЛЮЧИ!$C$5:$D$20,Ответы_учащихся!I$11+1)=Ввод_данных!I56,1,IF(Ввод_данных!I56="N","N",0))</f>
        <v>#N/A</v>
      </c>
      <c r="J56" s="142" t="e">
        <f>IF(HLOOKUP(Ответы_учащихся!$E56,КЛЮЧИ!$C$5:$D$20,Ответы_учащихся!J$11+1)=Ввод_данных!J56,1,IF(Ввод_данных!J56="N","N",0))</f>
        <v>#N/A</v>
      </c>
      <c r="K56" s="142" t="e">
        <f>IF(HLOOKUP(Ответы_учащихся!$E56,КЛЮЧИ!$C$5:$D$20,Ответы_учащихся!K$11+1)=Ввод_данных!K56,1,IF(Ввод_данных!K56="N","N",0))</f>
        <v>#N/A</v>
      </c>
      <c r="L56" s="142" t="e">
        <f>IF(AND($E56&lt;&gt;"",$E56&gt;0),Ввод_данных!L56,NA())</f>
        <v>#N/A</v>
      </c>
      <c r="M56" s="473" t="e">
        <f>IF(AND($E56&lt;&gt;"",$E56&gt;0),Ввод_данных!M56,NA())</f>
        <v>#N/A</v>
      </c>
      <c r="N56" s="142" t="e">
        <f>IF(AND($E56&lt;&gt;"",$E56&gt;0),Ввод_данных!N56,NA())</f>
        <v>#N/A</v>
      </c>
      <c r="O56" s="142" t="e">
        <f>IF(AND($E56&lt;&gt;"",$E56&gt;0),Ввод_данных!O56,NA())</f>
        <v>#N/A</v>
      </c>
      <c r="P56" s="142" t="e">
        <f>IF(AND($E56&lt;&gt;"",$E56&gt;0),Ввод_данных!P56,NA())</f>
        <v>#N/A</v>
      </c>
      <c r="Q56" s="142" t="e">
        <f>IF(AND($E56&lt;&gt;"",$E56&gt;0),Ввод_данных!Q56,NA())</f>
        <v>#N/A</v>
      </c>
      <c r="R56" s="142" t="e">
        <f>IF(AND($E56&lt;&gt;"",$E56&gt;0),Ввод_данных!R56,NA())</f>
        <v>#N/A</v>
      </c>
      <c r="S56" s="142" t="e">
        <f>IF(HLOOKUP(Ответы_учащихся!$E56,КЛЮЧИ!$C$5:$D$20,Ответы_учащихся!S$11+1)=Ввод_данных!S56,1,IF(Ввод_данных!S56="N","N",0))</f>
        <v>#N/A</v>
      </c>
      <c r="T56" s="378" t="e">
        <f>IF(HLOOKUP(Ответы_учащихся!$E56,КЛЮЧИ!$C$5:$D$20,Ответы_учащихся!T$11+1)=Ввод_данных!T56,1,IF(Ввод_данных!T56="N","N",0))</f>
        <v>#N/A</v>
      </c>
      <c r="U56" s="155"/>
      <c r="V56" s="142"/>
      <c r="W56" s="142"/>
      <c r="X56" s="142"/>
      <c r="Y56" s="142"/>
      <c r="Z56" s="142"/>
      <c r="AA56" s="142"/>
      <c r="AB56" s="142"/>
      <c r="AC56" s="142"/>
      <c r="AD56" s="142"/>
      <c r="AE56" s="142"/>
      <c r="AF56" s="142"/>
      <c r="AG56" s="142"/>
      <c r="AH56" s="142"/>
      <c r="AI56" s="142"/>
      <c r="AJ56" s="142"/>
      <c r="AK56" s="142"/>
      <c r="AL56" s="142"/>
      <c r="AM56" s="142"/>
      <c r="AN56" s="142"/>
      <c r="AO56" s="142"/>
      <c r="AP56" s="142"/>
      <c r="AQ56" s="423"/>
      <c r="AR56" s="73"/>
      <c r="AS56" s="73"/>
      <c r="AT56" s="119"/>
      <c r="AU56" s="392" t="str">
        <f t="shared" ca="1" si="6"/>
        <v/>
      </c>
      <c r="AV56" s="393" t="str">
        <f t="shared" ca="1" si="7"/>
        <v/>
      </c>
      <c r="AW56" s="484" t="str">
        <f t="shared" ca="1" si="8"/>
        <v/>
      </c>
      <c r="AX56" s="393" t="str">
        <f t="shared" ca="1" si="9"/>
        <v/>
      </c>
      <c r="AY56" s="478" t="str">
        <f t="shared" ca="1" si="10"/>
        <v/>
      </c>
      <c r="AZ56" s="485" t="str">
        <f t="shared" ca="1" si="11"/>
        <v/>
      </c>
      <c r="BA56" s="478" t="str">
        <f t="shared" ca="1" si="12"/>
        <v/>
      </c>
      <c r="BB56" s="485" t="str">
        <f t="shared" ca="1" si="13"/>
        <v/>
      </c>
      <c r="BC56" s="478" t="str">
        <f t="shared" ca="1" si="14"/>
        <v/>
      </c>
      <c r="BD56" s="485" t="str">
        <f t="shared" ca="1" si="15"/>
        <v/>
      </c>
      <c r="BE56" s="391" t="str">
        <f t="shared" ca="1" si="16"/>
        <v/>
      </c>
      <c r="BF56" s="385"/>
      <c r="BG56" s="483" t="e">
        <f t="shared" si="17"/>
        <v>#N/A</v>
      </c>
      <c r="BH56" s="483" t="e">
        <f t="shared" si="18"/>
        <v>#N/A</v>
      </c>
      <c r="BI56" s="483" t="e">
        <f t="shared" si="19"/>
        <v>#N/A</v>
      </c>
      <c r="BJ56" s="483" t="e">
        <f t="shared" si="20"/>
        <v>#N/A</v>
      </c>
      <c r="BK56" s="385"/>
      <c r="BL56" s="223" t="str">
        <f t="shared" si="21"/>
        <v/>
      </c>
      <c r="BM56" s="223" t="str">
        <f t="shared" si="21"/>
        <v/>
      </c>
      <c r="BN56" s="223" t="str">
        <f t="shared" si="21"/>
        <v/>
      </c>
      <c r="BO56" s="223" t="str">
        <f t="shared" si="21"/>
        <v/>
      </c>
      <c r="BP56" s="223" t="str">
        <f t="shared" si="21"/>
        <v/>
      </c>
      <c r="BQ56" s="223" t="str">
        <f t="shared" si="21"/>
        <v/>
      </c>
      <c r="BR56" s="223" t="str">
        <f t="shared" si="21"/>
        <v/>
      </c>
      <c r="BS56" s="160"/>
      <c r="BT56" s="160"/>
      <c r="BU56" s="363"/>
      <c r="BV56" s="363"/>
      <c r="BW56" s="160"/>
      <c r="BX56" s="160"/>
      <c r="BY56" s="160"/>
      <c r="BZ56" s="160"/>
      <c r="CA56" s="160"/>
      <c r="CB56" s="160"/>
      <c r="CC56" s="160"/>
      <c r="CD56" s="160"/>
      <c r="CE56" s="160"/>
      <c r="CF56" s="160"/>
      <c r="CG56" s="160"/>
      <c r="CH56" s="160"/>
      <c r="CI56" s="160"/>
      <c r="CJ56" s="160"/>
      <c r="CK56" s="160"/>
      <c r="CL56" s="160"/>
      <c r="CM56" s="160"/>
      <c r="CN56" s="160"/>
    </row>
    <row r="57" spans="1:92" ht="12.75" customHeight="1" thickBot="1">
      <c r="A57" s="1">
        <f>IF('СПИСОК КЛАССА'!I57&gt;0,1,0)</f>
        <v>0</v>
      </c>
      <c r="B57" s="321">
        <v>33</v>
      </c>
      <c r="C57" s="72" t="str">
        <f>IF(NOT(ISBLANK('СПИСОК КЛАССА'!C57)),'СПИСОК КЛАССА'!C57,"")</f>
        <v/>
      </c>
      <c r="D57" s="443" t="str">
        <f>IF(NOT(ISBLANK('СПИСОК КЛАССА'!D57)),IF($A57=1,'СПИСОК КЛАССА'!D57, "УЧЕНИК НЕ ВЫПОЛНЯЛ РАБОТУ"),"")</f>
        <v/>
      </c>
      <c r="E57" s="470" t="str">
        <f>IF($C57&lt;&gt;"",'СПИСОК КЛАССА'!I57,"")</f>
        <v/>
      </c>
      <c r="F57" s="314" t="e">
        <f>IF(HLOOKUP(Ответы_учащихся!$E57,КЛЮЧИ!$C$5:$D$20,Ответы_учащихся!F$11+1)=Ввод_данных!F57,1,IF(Ввод_данных!F57="N","N",0))</f>
        <v>#N/A</v>
      </c>
      <c r="G57" s="142" t="e">
        <f>IF(HLOOKUP(Ответы_учащихся!$E57,КЛЮЧИ!$C$5:$D$20,Ответы_учащихся!G$11+1)=Ввод_данных!G57,1,IF(Ввод_данных!G57="N","N",0))</f>
        <v>#N/A</v>
      </c>
      <c r="H57" s="142" t="e">
        <f>IF(HLOOKUP(Ответы_учащихся!$E57,КЛЮЧИ!$C$5:$D$20,Ответы_учащихся!H$11+1)=Ввод_данных!H57,1,IF(Ввод_данных!H57="N","N",0))</f>
        <v>#N/A</v>
      </c>
      <c r="I57" s="142" t="e">
        <f>IF(HLOOKUP(Ответы_учащихся!$E57,КЛЮЧИ!$C$5:$D$20,Ответы_учащихся!I$11+1)=Ввод_данных!I57,1,IF(Ввод_данных!I57="N","N",0))</f>
        <v>#N/A</v>
      </c>
      <c r="J57" s="142" t="e">
        <f>IF(HLOOKUP(Ответы_учащихся!$E57,КЛЮЧИ!$C$5:$D$20,Ответы_учащихся!J$11+1)=Ввод_данных!J57,1,IF(Ввод_данных!J57="N","N",0))</f>
        <v>#N/A</v>
      </c>
      <c r="K57" s="142" t="e">
        <f>IF(HLOOKUP(Ответы_учащихся!$E57,КЛЮЧИ!$C$5:$D$20,Ответы_учащихся!K$11+1)=Ввод_данных!K57,1,IF(Ввод_данных!K57="N","N",0))</f>
        <v>#N/A</v>
      </c>
      <c r="L57" s="142" t="e">
        <f>IF(AND($E57&lt;&gt;"",$E57&gt;0),Ввод_данных!L57,NA())</f>
        <v>#N/A</v>
      </c>
      <c r="M57" s="473" t="e">
        <f>IF(AND($E57&lt;&gt;"",$E57&gt;0),Ввод_данных!M57,NA())</f>
        <v>#N/A</v>
      </c>
      <c r="N57" s="142" t="e">
        <f>IF(AND($E57&lt;&gt;"",$E57&gt;0),Ввод_данных!N57,NA())</f>
        <v>#N/A</v>
      </c>
      <c r="O57" s="142" t="e">
        <f>IF(AND($E57&lt;&gt;"",$E57&gt;0),Ввод_данных!O57,NA())</f>
        <v>#N/A</v>
      </c>
      <c r="P57" s="142" t="e">
        <f>IF(AND($E57&lt;&gt;"",$E57&gt;0),Ввод_данных!P57,NA())</f>
        <v>#N/A</v>
      </c>
      <c r="Q57" s="142" t="e">
        <f>IF(AND($E57&lt;&gt;"",$E57&gt;0),Ввод_данных!Q57,NA())</f>
        <v>#N/A</v>
      </c>
      <c r="R57" s="142" t="e">
        <f>IF(AND($E57&lt;&gt;"",$E57&gt;0),Ввод_данных!R57,NA())</f>
        <v>#N/A</v>
      </c>
      <c r="S57" s="142" t="e">
        <f>IF(HLOOKUP(Ответы_учащихся!$E57,КЛЮЧИ!$C$5:$D$20,Ответы_учащихся!S$11+1)=Ввод_данных!S57,1,IF(Ввод_данных!S57="N","N",0))</f>
        <v>#N/A</v>
      </c>
      <c r="T57" s="378" t="e">
        <f>IF(HLOOKUP(Ответы_учащихся!$E57,КЛЮЧИ!$C$5:$D$20,Ответы_учащихся!T$11+1)=Ввод_данных!T57,1,IF(Ввод_данных!T57="N","N",0))</f>
        <v>#N/A</v>
      </c>
      <c r="U57" s="155"/>
      <c r="V57" s="142"/>
      <c r="W57" s="142"/>
      <c r="X57" s="142"/>
      <c r="Y57" s="142"/>
      <c r="Z57" s="142"/>
      <c r="AA57" s="142"/>
      <c r="AB57" s="142"/>
      <c r="AC57" s="142"/>
      <c r="AD57" s="142"/>
      <c r="AE57" s="142"/>
      <c r="AF57" s="142"/>
      <c r="AG57" s="142"/>
      <c r="AH57" s="142"/>
      <c r="AI57" s="142"/>
      <c r="AJ57" s="142"/>
      <c r="AK57" s="142"/>
      <c r="AL57" s="142"/>
      <c r="AM57" s="142"/>
      <c r="AN57" s="142"/>
      <c r="AO57" s="142"/>
      <c r="AP57" s="142"/>
      <c r="AQ57" s="423"/>
      <c r="AR57" s="73"/>
      <c r="AS57" s="73"/>
      <c r="AT57" s="119"/>
      <c r="AU57" s="392" t="str">
        <f t="shared" ca="1" si="6"/>
        <v/>
      </c>
      <c r="AV57" s="393" t="str">
        <f t="shared" ca="1" si="7"/>
        <v/>
      </c>
      <c r="AW57" s="484" t="str">
        <f t="shared" ca="1" si="8"/>
        <v/>
      </c>
      <c r="AX57" s="393" t="str">
        <f t="shared" ca="1" si="9"/>
        <v/>
      </c>
      <c r="AY57" s="478" t="str">
        <f t="shared" ca="1" si="10"/>
        <v/>
      </c>
      <c r="AZ57" s="485" t="str">
        <f t="shared" ca="1" si="11"/>
        <v/>
      </c>
      <c r="BA57" s="478" t="str">
        <f t="shared" ca="1" si="12"/>
        <v/>
      </c>
      <c r="BB57" s="485" t="str">
        <f t="shared" ca="1" si="13"/>
        <v/>
      </c>
      <c r="BC57" s="478" t="str">
        <f t="shared" ca="1" si="14"/>
        <v/>
      </c>
      <c r="BD57" s="485" t="str">
        <f t="shared" ca="1" si="15"/>
        <v/>
      </c>
      <c r="BE57" s="391" t="str">
        <f t="shared" ca="1" si="16"/>
        <v/>
      </c>
      <c r="BF57" s="385"/>
      <c r="BG57" s="483" t="e">
        <f t="shared" si="17"/>
        <v>#N/A</v>
      </c>
      <c r="BH57" s="483" t="e">
        <f t="shared" si="18"/>
        <v>#N/A</v>
      </c>
      <c r="BI57" s="483" t="e">
        <f t="shared" si="19"/>
        <v>#N/A</v>
      </c>
      <c r="BJ57" s="483" t="e">
        <f t="shared" si="20"/>
        <v>#N/A</v>
      </c>
      <c r="BK57" s="385"/>
      <c r="BL57" s="223" t="str">
        <f t="shared" si="21"/>
        <v/>
      </c>
      <c r="BM57" s="223" t="str">
        <f t="shared" si="21"/>
        <v/>
      </c>
      <c r="BN57" s="223" t="str">
        <f t="shared" si="21"/>
        <v/>
      </c>
      <c r="BO57" s="223" t="str">
        <f t="shared" si="21"/>
        <v/>
      </c>
      <c r="BP57" s="223" t="str">
        <f t="shared" si="21"/>
        <v/>
      </c>
      <c r="BQ57" s="223" t="str">
        <f t="shared" si="21"/>
        <v/>
      </c>
      <c r="BR57" s="223" t="str">
        <f t="shared" si="21"/>
        <v/>
      </c>
      <c r="BS57" s="160"/>
      <c r="BT57" s="160"/>
      <c r="BU57" s="363"/>
      <c r="BV57" s="363"/>
      <c r="BW57" s="160"/>
      <c r="BX57" s="160"/>
      <c r="BY57" s="160"/>
      <c r="BZ57" s="160"/>
      <c r="CA57" s="160"/>
      <c r="CB57" s="160"/>
      <c r="CC57" s="160"/>
      <c r="CD57" s="160"/>
      <c r="CE57" s="160"/>
      <c r="CF57" s="160"/>
      <c r="CG57" s="160"/>
      <c r="CH57" s="160"/>
      <c r="CI57" s="160"/>
      <c r="CJ57" s="160"/>
      <c r="CK57" s="160"/>
      <c r="CL57" s="160"/>
      <c r="CM57" s="160"/>
      <c r="CN57" s="160"/>
    </row>
    <row r="58" spans="1:92" ht="12.75" customHeight="1" thickBot="1">
      <c r="A58" s="1">
        <f>IF('СПИСОК КЛАССА'!I58&gt;0,1,0)</f>
        <v>0</v>
      </c>
      <c r="B58" s="321">
        <v>34</v>
      </c>
      <c r="C58" s="72" t="str">
        <f>IF(NOT(ISBLANK('СПИСОК КЛАССА'!C58)),'СПИСОК КЛАССА'!C58,"")</f>
        <v/>
      </c>
      <c r="D58" s="443" t="str">
        <f>IF(NOT(ISBLANK('СПИСОК КЛАССА'!D58)),IF($A58=1,'СПИСОК КЛАССА'!D58, "УЧЕНИК НЕ ВЫПОЛНЯЛ РАБОТУ"),"")</f>
        <v/>
      </c>
      <c r="E58" s="470" t="str">
        <f>IF($C58&lt;&gt;"",'СПИСОК КЛАССА'!I58,"")</f>
        <v/>
      </c>
      <c r="F58" s="314" t="e">
        <f>IF(HLOOKUP(Ответы_учащихся!$E58,КЛЮЧИ!$C$5:$D$20,Ответы_учащихся!F$11+1)=Ввод_данных!F58,1,IF(Ввод_данных!F58="N","N",0))</f>
        <v>#N/A</v>
      </c>
      <c r="G58" s="142" t="e">
        <f>IF(HLOOKUP(Ответы_учащихся!$E58,КЛЮЧИ!$C$5:$D$20,Ответы_учащихся!G$11+1)=Ввод_данных!G58,1,IF(Ввод_данных!G58="N","N",0))</f>
        <v>#N/A</v>
      </c>
      <c r="H58" s="142" t="e">
        <f>IF(HLOOKUP(Ответы_учащихся!$E58,КЛЮЧИ!$C$5:$D$20,Ответы_учащихся!H$11+1)=Ввод_данных!H58,1,IF(Ввод_данных!H58="N","N",0))</f>
        <v>#N/A</v>
      </c>
      <c r="I58" s="142" t="e">
        <f>IF(HLOOKUP(Ответы_учащихся!$E58,КЛЮЧИ!$C$5:$D$20,Ответы_учащихся!I$11+1)=Ввод_данных!I58,1,IF(Ввод_данных!I58="N","N",0))</f>
        <v>#N/A</v>
      </c>
      <c r="J58" s="142" t="e">
        <f>IF(HLOOKUP(Ответы_учащихся!$E58,КЛЮЧИ!$C$5:$D$20,Ответы_учащихся!J$11+1)=Ввод_данных!J58,1,IF(Ввод_данных!J58="N","N",0))</f>
        <v>#N/A</v>
      </c>
      <c r="K58" s="142" t="e">
        <f>IF(HLOOKUP(Ответы_учащихся!$E58,КЛЮЧИ!$C$5:$D$20,Ответы_учащихся!K$11+1)=Ввод_данных!K58,1,IF(Ввод_данных!K58="N","N",0))</f>
        <v>#N/A</v>
      </c>
      <c r="L58" s="142" t="e">
        <f>IF(AND($E58&lt;&gt;"",$E58&gt;0),Ввод_данных!L58,NA())</f>
        <v>#N/A</v>
      </c>
      <c r="M58" s="473" t="e">
        <f>IF(AND($E58&lt;&gt;"",$E58&gt;0),Ввод_данных!M58,NA())</f>
        <v>#N/A</v>
      </c>
      <c r="N58" s="142" t="e">
        <f>IF(AND($E58&lt;&gt;"",$E58&gt;0),Ввод_данных!N58,NA())</f>
        <v>#N/A</v>
      </c>
      <c r="O58" s="142" t="e">
        <f>IF(AND($E58&lt;&gt;"",$E58&gt;0),Ввод_данных!O58,NA())</f>
        <v>#N/A</v>
      </c>
      <c r="P58" s="142" t="e">
        <f>IF(AND($E58&lt;&gt;"",$E58&gt;0),Ввод_данных!P58,NA())</f>
        <v>#N/A</v>
      </c>
      <c r="Q58" s="142" t="e">
        <f>IF(AND($E58&lt;&gt;"",$E58&gt;0),Ввод_данных!Q58,NA())</f>
        <v>#N/A</v>
      </c>
      <c r="R58" s="142" t="e">
        <f>IF(AND($E58&lt;&gt;"",$E58&gt;0),Ввод_данных!R58,NA())</f>
        <v>#N/A</v>
      </c>
      <c r="S58" s="142" t="e">
        <f>IF(HLOOKUP(Ответы_учащихся!$E58,КЛЮЧИ!$C$5:$D$20,Ответы_учащихся!S$11+1)=Ввод_данных!S58,1,IF(Ввод_данных!S58="N","N",0))</f>
        <v>#N/A</v>
      </c>
      <c r="T58" s="378" t="e">
        <f>IF(HLOOKUP(Ответы_учащихся!$E58,КЛЮЧИ!$C$5:$D$20,Ответы_учащихся!T$11+1)=Ввод_данных!T58,1,IF(Ввод_данных!T58="N","N",0))</f>
        <v>#N/A</v>
      </c>
      <c r="U58" s="155"/>
      <c r="V58" s="142"/>
      <c r="W58" s="142"/>
      <c r="X58" s="142"/>
      <c r="Y58" s="142"/>
      <c r="Z58" s="142"/>
      <c r="AA58" s="142"/>
      <c r="AB58" s="142"/>
      <c r="AC58" s="142"/>
      <c r="AD58" s="142"/>
      <c r="AE58" s="142"/>
      <c r="AF58" s="142"/>
      <c r="AG58" s="142"/>
      <c r="AH58" s="142"/>
      <c r="AI58" s="142"/>
      <c r="AJ58" s="142"/>
      <c r="AK58" s="142"/>
      <c r="AL58" s="142"/>
      <c r="AM58" s="142"/>
      <c r="AN58" s="142"/>
      <c r="AO58" s="142"/>
      <c r="AP58" s="142"/>
      <c r="AQ58" s="423"/>
      <c r="AR58" s="73"/>
      <c r="AS58" s="73"/>
      <c r="AT58" s="119"/>
      <c r="AU58" s="392" t="str">
        <f t="shared" ca="1" si="6"/>
        <v/>
      </c>
      <c r="AV58" s="393" t="str">
        <f t="shared" ca="1" si="7"/>
        <v/>
      </c>
      <c r="AW58" s="484" t="str">
        <f t="shared" ca="1" si="8"/>
        <v/>
      </c>
      <c r="AX58" s="393" t="str">
        <f t="shared" ca="1" si="9"/>
        <v/>
      </c>
      <c r="AY58" s="478" t="str">
        <f t="shared" ca="1" si="10"/>
        <v/>
      </c>
      <c r="AZ58" s="485" t="str">
        <f t="shared" ca="1" si="11"/>
        <v/>
      </c>
      <c r="BA58" s="478" t="str">
        <f t="shared" ca="1" si="12"/>
        <v/>
      </c>
      <c r="BB58" s="485" t="str">
        <f t="shared" ca="1" si="13"/>
        <v/>
      </c>
      <c r="BC58" s="478" t="str">
        <f t="shared" ca="1" si="14"/>
        <v/>
      </c>
      <c r="BD58" s="485" t="str">
        <f t="shared" ca="1" si="15"/>
        <v/>
      </c>
      <c r="BE58" s="391" t="str">
        <f t="shared" ca="1" si="16"/>
        <v/>
      </c>
      <c r="BF58" s="385"/>
      <c r="BG58" s="483" t="e">
        <f t="shared" si="17"/>
        <v>#N/A</v>
      </c>
      <c r="BH58" s="483" t="e">
        <f t="shared" si="18"/>
        <v>#N/A</v>
      </c>
      <c r="BI58" s="483" t="e">
        <f t="shared" si="19"/>
        <v>#N/A</v>
      </c>
      <c r="BJ58" s="483" t="e">
        <f t="shared" si="20"/>
        <v>#N/A</v>
      </c>
      <c r="BK58" s="385"/>
      <c r="BL58" s="223" t="str">
        <f t="shared" si="21"/>
        <v/>
      </c>
      <c r="BM58" s="223" t="str">
        <f t="shared" si="21"/>
        <v/>
      </c>
      <c r="BN58" s="223" t="str">
        <f t="shared" si="21"/>
        <v/>
      </c>
      <c r="BO58" s="223" t="str">
        <f t="shared" si="21"/>
        <v/>
      </c>
      <c r="BP58" s="223" t="str">
        <f t="shared" si="21"/>
        <v/>
      </c>
      <c r="BQ58" s="223" t="str">
        <f t="shared" si="21"/>
        <v/>
      </c>
      <c r="BR58" s="223" t="str">
        <f t="shared" si="21"/>
        <v/>
      </c>
      <c r="BS58" s="160"/>
      <c r="BT58" s="160"/>
      <c r="BU58" s="363"/>
      <c r="BV58" s="363"/>
      <c r="BW58" s="160"/>
      <c r="BX58" s="160"/>
      <c r="BY58" s="160"/>
      <c r="BZ58" s="160"/>
      <c r="CA58" s="160"/>
      <c r="CB58" s="160"/>
      <c r="CC58" s="160"/>
      <c r="CD58" s="160"/>
      <c r="CE58" s="160"/>
      <c r="CF58" s="160"/>
      <c r="CG58" s="160"/>
      <c r="CH58" s="160"/>
      <c r="CI58" s="160"/>
      <c r="CJ58" s="160"/>
      <c r="CK58" s="160"/>
      <c r="CL58" s="160"/>
      <c r="CM58" s="160"/>
      <c r="CN58" s="160"/>
    </row>
    <row r="59" spans="1:92" ht="12.75" customHeight="1" thickBot="1">
      <c r="A59" s="1">
        <f>IF('СПИСОК КЛАССА'!I59&gt;0,1,0)</f>
        <v>0</v>
      </c>
      <c r="B59" s="321">
        <v>35</v>
      </c>
      <c r="C59" s="72" t="str">
        <f>IF(NOT(ISBLANK('СПИСОК КЛАССА'!C59)),'СПИСОК КЛАССА'!C59,"")</f>
        <v/>
      </c>
      <c r="D59" s="443" t="str">
        <f>IF(NOT(ISBLANK('СПИСОК КЛАССА'!D59)),IF($A59=1,'СПИСОК КЛАССА'!D59, "УЧЕНИК НЕ ВЫПОЛНЯЛ РАБОТУ"),"")</f>
        <v/>
      </c>
      <c r="E59" s="470" t="str">
        <f>IF($C59&lt;&gt;"",'СПИСОК КЛАССА'!I59,"")</f>
        <v/>
      </c>
      <c r="F59" s="314" t="e">
        <f>IF(HLOOKUP(Ответы_учащихся!$E59,КЛЮЧИ!$C$5:$D$20,Ответы_учащихся!F$11+1)=Ввод_данных!F59,1,IF(Ввод_данных!F59="N","N",0))</f>
        <v>#N/A</v>
      </c>
      <c r="G59" s="142" t="e">
        <f>IF(HLOOKUP(Ответы_учащихся!$E59,КЛЮЧИ!$C$5:$D$20,Ответы_учащихся!G$11+1)=Ввод_данных!G59,1,IF(Ввод_данных!G59="N","N",0))</f>
        <v>#N/A</v>
      </c>
      <c r="H59" s="142" t="e">
        <f>IF(HLOOKUP(Ответы_учащихся!$E59,КЛЮЧИ!$C$5:$D$20,Ответы_учащихся!H$11+1)=Ввод_данных!H59,1,IF(Ввод_данных!H59="N","N",0))</f>
        <v>#N/A</v>
      </c>
      <c r="I59" s="142" t="e">
        <f>IF(HLOOKUP(Ответы_учащихся!$E59,КЛЮЧИ!$C$5:$D$20,Ответы_учащихся!I$11+1)=Ввод_данных!I59,1,IF(Ввод_данных!I59="N","N",0))</f>
        <v>#N/A</v>
      </c>
      <c r="J59" s="142" t="e">
        <f>IF(HLOOKUP(Ответы_учащихся!$E59,КЛЮЧИ!$C$5:$D$20,Ответы_учащихся!J$11+1)=Ввод_данных!J59,1,IF(Ввод_данных!J59="N","N",0))</f>
        <v>#N/A</v>
      </c>
      <c r="K59" s="142" t="e">
        <f>IF(HLOOKUP(Ответы_учащихся!$E59,КЛЮЧИ!$C$5:$D$20,Ответы_учащихся!K$11+1)=Ввод_данных!K59,1,IF(Ввод_данных!K59="N","N",0))</f>
        <v>#N/A</v>
      </c>
      <c r="L59" s="142" t="e">
        <f>IF(AND($E59&lt;&gt;"",$E59&gt;0),Ввод_данных!L59,NA())</f>
        <v>#N/A</v>
      </c>
      <c r="M59" s="473" t="e">
        <f>IF(AND($E59&lt;&gt;"",$E59&gt;0),Ввод_данных!M59,NA())</f>
        <v>#N/A</v>
      </c>
      <c r="N59" s="142" t="e">
        <f>IF(AND($E59&lt;&gt;"",$E59&gt;0),Ввод_данных!N59,NA())</f>
        <v>#N/A</v>
      </c>
      <c r="O59" s="142" t="e">
        <f>IF(AND($E59&lt;&gt;"",$E59&gt;0),Ввод_данных!O59,NA())</f>
        <v>#N/A</v>
      </c>
      <c r="P59" s="142" t="e">
        <f>IF(AND($E59&lt;&gt;"",$E59&gt;0),Ввод_данных!P59,NA())</f>
        <v>#N/A</v>
      </c>
      <c r="Q59" s="142" t="e">
        <f>IF(AND($E59&lt;&gt;"",$E59&gt;0),Ввод_данных!Q59,NA())</f>
        <v>#N/A</v>
      </c>
      <c r="R59" s="142" t="e">
        <f>IF(AND($E59&lt;&gt;"",$E59&gt;0),Ввод_данных!R59,NA())</f>
        <v>#N/A</v>
      </c>
      <c r="S59" s="142" t="e">
        <f>IF(HLOOKUP(Ответы_учащихся!$E59,КЛЮЧИ!$C$5:$D$20,Ответы_учащихся!S$11+1)=Ввод_данных!S59,1,IF(Ввод_данных!S59="N","N",0))</f>
        <v>#N/A</v>
      </c>
      <c r="T59" s="378" t="e">
        <f>IF(HLOOKUP(Ответы_учащихся!$E59,КЛЮЧИ!$C$5:$D$20,Ответы_учащихся!T$11+1)=Ввод_данных!T59,1,IF(Ввод_данных!T59="N","N",0))</f>
        <v>#N/A</v>
      </c>
      <c r="U59" s="155"/>
      <c r="V59" s="142"/>
      <c r="W59" s="142"/>
      <c r="X59" s="142"/>
      <c r="Y59" s="142"/>
      <c r="Z59" s="142"/>
      <c r="AA59" s="142"/>
      <c r="AB59" s="142"/>
      <c r="AC59" s="142"/>
      <c r="AD59" s="142"/>
      <c r="AE59" s="142"/>
      <c r="AF59" s="142"/>
      <c r="AG59" s="142"/>
      <c r="AH59" s="142"/>
      <c r="AI59" s="142"/>
      <c r="AJ59" s="142"/>
      <c r="AK59" s="142"/>
      <c r="AL59" s="142"/>
      <c r="AM59" s="142"/>
      <c r="AN59" s="142"/>
      <c r="AO59" s="142"/>
      <c r="AP59" s="142"/>
      <c r="AQ59" s="423"/>
      <c r="AR59" s="73"/>
      <c r="AS59" s="73"/>
      <c r="AT59" s="119"/>
      <c r="AU59" s="392" t="str">
        <f t="shared" ca="1" si="6"/>
        <v/>
      </c>
      <c r="AV59" s="393" t="str">
        <f t="shared" ca="1" si="7"/>
        <v/>
      </c>
      <c r="AW59" s="484" t="str">
        <f t="shared" ca="1" si="8"/>
        <v/>
      </c>
      <c r="AX59" s="393" t="str">
        <f t="shared" ca="1" si="9"/>
        <v/>
      </c>
      <c r="AY59" s="478" t="str">
        <f t="shared" ca="1" si="10"/>
        <v/>
      </c>
      <c r="AZ59" s="485" t="str">
        <f t="shared" ca="1" si="11"/>
        <v/>
      </c>
      <c r="BA59" s="478" t="str">
        <f t="shared" ca="1" si="12"/>
        <v/>
      </c>
      <c r="BB59" s="485" t="str">
        <f t="shared" ca="1" si="13"/>
        <v/>
      </c>
      <c r="BC59" s="478" t="str">
        <f t="shared" ca="1" si="14"/>
        <v/>
      </c>
      <c r="BD59" s="485" t="str">
        <f t="shared" ca="1" si="15"/>
        <v/>
      </c>
      <c r="BE59" s="391" t="str">
        <f t="shared" ca="1" si="16"/>
        <v/>
      </c>
      <c r="BF59" s="385"/>
      <c r="BG59" s="483" t="e">
        <f t="shared" si="17"/>
        <v>#N/A</v>
      </c>
      <c r="BH59" s="483" t="e">
        <f t="shared" si="18"/>
        <v>#N/A</v>
      </c>
      <c r="BI59" s="483" t="e">
        <f t="shared" si="19"/>
        <v>#N/A</v>
      </c>
      <c r="BJ59" s="483" t="e">
        <f t="shared" si="20"/>
        <v>#N/A</v>
      </c>
      <c r="BK59" s="385"/>
      <c r="BL59" s="223" t="str">
        <f t="shared" si="21"/>
        <v/>
      </c>
      <c r="BM59" s="223" t="str">
        <f t="shared" si="21"/>
        <v/>
      </c>
      <c r="BN59" s="223" t="str">
        <f t="shared" si="21"/>
        <v/>
      </c>
      <c r="BO59" s="223" t="str">
        <f t="shared" si="21"/>
        <v/>
      </c>
      <c r="BP59" s="223" t="str">
        <f t="shared" si="21"/>
        <v/>
      </c>
      <c r="BQ59" s="223" t="str">
        <f t="shared" si="21"/>
        <v/>
      </c>
      <c r="BR59" s="223" t="str">
        <f t="shared" si="21"/>
        <v/>
      </c>
      <c r="BS59" s="160"/>
      <c r="BT59" s="160"/>
      <c r="BU59" s="363"/>
      <c r="BV59" s="363"/>
      <c r="BW59" s="160"/>
      <c r="BX59" s="160"/>
      <c r="BY59" s="160"/>
      <c r="BZ59" s="160"/>
      <c r="CA59" s="160"/>
      <c r="CB59" s="160"/>
      <c r="CC59" s="160"/>
      <c r="CD59" s="160"/>
      <c r="CE59" s="160"/>
      <c r="CF59" s="160"/>
      <c r="CG59" s="160"/>
      <c r="CH59" s="160"/>
      <c r="CI59" s="160"/>
      <c r="CJ59" s="160"/>
      <c r="CK59" s="160"/>
      <c r="CL59" s="160"/>
      <c r="CM59" s="160"/>
      <c r="CN59" s="160"/>
    </row>
    <row r="60" spans="1:92" ht="12.75" customHeight="1" thickBot="1">
      <c r="A60" s="1">
        <f>IF('СПИСОК КЛАССА'!I60&gt;0,1,0)</f>
        <v>0</v>
      </c>
      <c r="B60" s="321">
        <v>36</v>
      </c>
      <c r="C60" s="72" t="str">
        <f>IF(NOT(ISBLANK('СПИСОК КЛАССА'!C60)),'СПИСОК КЛАССА'!C60,"")</f>
        <v/>
      </c>
      <c r="D60" s="443" t="str">
        <f>IF(NOT(ISBLANK('СПИСОК КЛАССА'!D60)),IF($A60=1,'СПИСОК КЛАССА'!D60, "УЧЕНИК НЕ ВЫПОЛНЯЛ РАБОТУ"),"")</f>
        <v/>
      </c>
      <c r="E60" s="470" t="str">
        <f>IF($C60&lt;&gt;"",'СПИСОК КЛАССА'!I60,"")</f>
        <v/>
      </c>
      <c r="F60" s="314" t="e">
        <f>IF(HLOOKUP(Ответы_учащихся!$E60,КЛЮЧИ!$C$5:$D$20,Ответы_учащихся!F$11+1)=Ввод_данных!F60,1,IF(Ввод_данных!F60="N","N",0))</f>
        <v>#N/A</v>
      </c>
      <c r="G60" s="142" t="e">
        <f>IF(HLOOKUP(Ответы_учащихся!$E60,КЛЮЧИ!$C$5:$D$20,Ответы_учащихся!G$11+1)=Ввод_данных!G60,1,IF(Ввод_данных!G60="N","N",0))</f>
        <v>#N/A</v>
      </c>
      <c r="H60" s="142" t="e">
        <f>IF(HLOOKUP(Ответы_учащихся!$E60,КЛЮЧИ!$C$5:$D$20,Ответы_учащихся!H$11+1)=Ввод_данных!H60,1,IF(Ввод_данных!H60="N","N",0))</f>
        <v>#N/A</v>
      </c>
      <c r="I60" s="142" t="e">
        <f>IF(HLOOKUP(Ответы_учащихся!$E60,КЛЮЧИ!$C$5:$D$20,Ответы_учащихся!I$11+1)=Ввод_данных!I60,1,IF(Ввод_данных!I60="N","N",0))</f>
        <v>#N/A</v>
      </c>
      <c r="J60" s="142" t="e">
        <f>IF(HLOOKUP(Ответы_учащихся!$E60,КЛЮЧИ!$C$5:$D$20,Ответы_учащихся!J$11+1)=Ввод_данных!J60,1,IF(Ввод_данных!J60="N","N",0))</f>
        <v>#N/A</v>
      </c>
      <c r="K60" s="142" t="e">
        <f>IF(HLOOKUP(Ответы_учащихся!$E60,КЛЮЧИ!$C$5:$D$20,Ответы_учащихся!K$11+1)=Ввод_данных!K60,1,IF(Ввод_данных!K60="N","N",0))</f>
        <v>#N/A</v>
      </c>
      <c r="L60" s="142" t="e">
        <f>IF(AND($E60&lt;&gt;"",$E60&gt;0),Ввод_данных!L60,NA())</f>
        <v>#N/A</v>
      </c>
      <c r="M60" s="473" t="e">
        <f>IF(AND($E60&lt;&gt;"",$E60&gt;0),Ввод_данных!M60,NA())</f>
        <v>#N/A</v>
      </c>
      <c r="N60" s="142" t="e">
        <f>IF(AND($E60&lt;&gt;"",$E60&gt;0),Ввод_данных!N60,NA())</f>
        <v>#N/A</v>
      </c>
      <c r="O60" s="142" t="e">
        <f>IF(AND($E60&lt;&gt;"",$E60&gt;0),Ввод_данных!O60,NA())</f>
        <v>#N/A</v>
      </c>
      <c r="P60" s="142" t="e">
        <f>IF(AND($E60&lt;&gt;"",$E60&gt;0),Ввод_данных!P60,NA())</f>
        <v>#N/A</v>
      </c>
      <c r="Q60" s="142" t="e">
        <f>IF(AND($E60&lt;&gt;"",$E60&gt;0),Ввод_данных!Q60,NA())</f>
        <v>#N/A</v>
      </c>
      <c r="R60" s="142" t="e">
        <f>IF(AND($E60&lt;&gt;"",$E60&gt;0),Ввод_данных!R60,NA())</f>
        <v>#N/A</v>
      </c>
      <c r="S60" s="142" t="e">
        <f>IF(HLOOKUP(Ответы_учащихся!$E60,КЛЮЧИ!$C$5:$D$20,Ответы_учащихся!S$11+1)=Ввод_данных!S60,1,IF(Ввод_данных!S60="N","N",0))</f>
        <v>#N/A</v>
      </c>
      <c r="T60" s="378" t="e">
        <f>IF(HLOOKUP(Ответы_учащихся!$E60,КЛЮЧИ!$C$5:$D$20,Ответы_учащихся!T$11+1)=Ввод_данных!T60,1,IF(Ввод_данных!T60="N","N",0))</f>
        <v>#N/A</v>
      </c>
      <c r="U60" s="155"/>
      <c r="V60" s="142"/>
      <c r="W60" s="142"/>
      <c r="X60" s="142"/>
      <c r="Y60" s="142"/>
      <c r="Z60" s="142"/>
      <c r="AA60" s="142"/>
      <c r="AB60" s="142"/>
      <c r="AC60" s="142"/>
      <c r="AD60" s="142"/>
      <c r="AE60" s="142"/>
      <c r="AF60" s="142"/>
      <c r="AG60" s="142"/>
      <c r="AH60" s="142"/>
      <c r="AI60" s="142"/>
      <c r="AJ60" s="142"/>
      <c r="AK60" s="142"/>
      <c r="AL60" s="142"/>
      <c r="AM60" s="142"/>
      <c r="AN60" s="142"/>
      <c r="AO60" s="142"/>
      <c r="AP60" s="142"/>
      <c r="AQ60" s="423"/>
      <c r="AR60" s="73"/>
      <c r="AS60" s="73"/>
      <c r="AT60" s="119"/>
      <c r="AU60" s="392" t="str">
        <f t="shared" ca="1" si="6"/>
        <v/>
      </c>
      <c r="AV60" s="393" t="str">
        <f t="shared" ca="1" si="7"/>
        <v/>
      </c>
      <c r="AW60" s="484" t="str">
        <f t="shared" ca="1" si="8"/>
        <v/>
      </c>
      <c r="AX60" s="393" t="str">
        <f t="shared" ca="1" si="9"/>
        <v/>
      </c>
      <c r="AY60" s="478" t="str">
        <f t="shared" ca="1" si="10"/>
        <v/>
      </c>
      <c r="AZ60" s="485" t="str">
        <f t="shared" ca="1" si="11"/>
        <v/>
      </c>
      <c r="BA60" s="478" t="str">
        <f t="shared" ca="1" si="12"/>
        <v/>
      </c>
      <c r="BB60" s="485" t="str">
        <f t="shared" ca="1" si="13"/>
        <v/>
      </c>
      <c r="BC60" s="478" t="str">
        <f t="shared" ca="1" si="14"/>
        <v/>
      </c>
      <c r="BD60" s="485" t="str">
        <f t="shared" ca="1" si="15"/>
        <v/>
      </c>
      <c r="BE60" s="391" t="str">
        <f t="shared" ca="1" si="16"/>
        <v/>
      </c>
      <c r="BF60" s="385"/>
      <c r="BG60" s="483" t="e">
        <f t="shared" si="17"/>
        <v>#N/A</v>
      </c>
      <c r="BH60" s="483" t="e">
        <f t="shared" si="18"/>
        <v>#N/A</v>
      </c>
      <c r="BI60" s="483" t="e">
        <f t="shared" si="19"/>
        <v>#N/A</v>
      </c>
      <c r="BJ60" s="483" t="e">
        <f t="shared" si="20"/>
        <v>#N/A</v>
      </c>
      <c r="BK60" s="385"/>
      <c r="BL60" s="223" t="str">
        <f t="shared" si="21"/>
        <v/>
      </c>
      <c r="BM60" s="223" t="str">
        <f t="shared" si="21"/>
        <v/>
      </c>
      <c r="BN60" s="223" t="str">
        <f t="shared" si="21"/>
        <v/>
      </c>
      <c r="BO60" s="223" t="str">
        <f t="shared" si="21"/>
        <v/>
      </c>
      <c r="BP60" s="223" t="str">
        <f t="shared" si="21"/>
        <v/>
      </c>
      <c r="BQ60" s="223" t="str">
        <f t="shared" si="21"/>
        <v/>
      </c>
      <c r="BR60" s="223" t="str">
        <f t="shared" si="21"/>
        <v/>
      </c>
      <c r="BS60" s="160"/>
      <c r="BT60" s="160"/>
      <c r="BU60" s="363"/>
      <c r="BV60" s="363"/>
      <c r="BW60" s="160"/>
      <c r="BX60" s="160"/>
      <c r="BY60" s="160"/>
      <c r="BZ60" s="160"/>
      <c r="CA60" s="160"/>
      <c r="CB60" s="160"/>
      <c r="CC60" s="160"/>
      <c r="CD60" s="160"/>
      <c r="CE60" s="160"/>
      <c r="CF60" s="160"/>
      <c r="CG60" s="160"/>
      <c r="CH60" s="160"/>
      <c r="CI60" s="160"/>
      <c r="CJ60" s="160"/>
      <c r="CK60" s="160"/>
      <c r="CL60" s="160"/>
      <c r="CM60" s="160"/>
      <c r="CN60" s="160"/>
    </row>
    <row r="61" spans="1:92" ht="12.75" customHeight="1" thickBot="1">
      <c r="A61" s="1">
        <f>IF('СПИСОК КЛАССА'!I61&gt;0,1,0)</f>
        <v>0</v>
      </c>
      <c r="B61" s="321">
        <v>37</v>
      </c>
      <c r="C61" s="72" t="str">
        <f>IF(NOT(ISBLANK('СПИСОК КЛАССА'!C61)),'СПИСОК КЛАССА'!C61,"")</f>
        <v/>
      </c>
      <c r="D61" s="443" t="str">
        <f>IF(NOT(ISBLANK('СПИСОК КЛАССА'!D61)),IF($A61=1,'СПИСОК КЛАССА'!D61, "УЧЕНИК НЕ ВЫПОЛНЯЛ РАБОТУ"),"")</f>
        <v/>
      </c>
      <c r="E61" s="470" t="str">
        <f>IF($C61&lt;&gt;"",'СПИСОК КЛАССА'!I61,"")</f>
        <v/>
      </c>
      <c r="F61" s="314" t="e">
        <f>IF(HLOOKUP(Ответы_учащихся!$E61,КЛЮЧИ!$C$5:$D$20,Ответы_учащихся!F$11+1)=Ввод_данных!F61,1,IF(Ввод_данных!F61="N","N",0))</f>
        <v>#N/A</v>
      </c>
      <c r="G61" s="142" t="e">
        <f>IF(HLOOKUP(Ответы_учащихся!$E61,КЛЮЧИ!$C$5:$D$20,Ответы_учащихся!G$11+1)=Ввод_данных!G61,1,IF(Ввод_данных!G61="N","N",0))</f>
        <v>#N/A</v>
      </c>
      <c r="H61" s="142" t="e">
        <f>IF(HLOOKUP(Ответы_учащихся!$E61,КЛЮЧИ!$C$5:$D$20,Ответы_учащихся!H$11+1)=Ввод_данных!H61,1,IF(Ввод_данных!H61="N","N",0))</f>
        <v>#N/A</v>
      </c>
      <c r="I61" s="142" t="e">
        <f>IF(HLOOKUP(Ответы_учащихся!$E61,КЛЮЧИ!$C$5:$D$20,Ответы_учащихся!I$11+1)=Ввод_данных!I61,1,IF(Ввод_данных!I61="N","N",0))</f>
        <v>#N/A</v>
      </c>
      <c r="J61" s="142" t="e">
        <f>IF(HLOOKUP(Ответы_учащихся!$E61,КЛЮЧИ!$C$5:$D$20,Ответы_учащихся!J$11+1)=Ввод_данных!J61,1,IF(Ввод_данных!J61="N","N",0))</f>
        <v>#N/A</v>
      </c>
      <c r="K61" s="142" t="e">
        <f>IF(HLOOKUP(Ответы_учащихся!$E61,КЛЮЧИ!$C$5:$D$20,Ответы_учащихся!K$11+1)=Ввод_данных!K61,1,IF(Ввод_данных!K61="N","N",0))</f>
        <v>#N/A</v>
      </c>
      <c r="L61" s="142" t="e">
        <f>IF(AND($E61&lt;&gt;"",$E61&gt;0),Ввод_данных!L61,NA())</f>
        <v>#N/A</v>
      </c>
      <c r="M61" s="473" t="e">
        <f>IF(AND($E61&lt;&gt;"",$E61&gt;0),Ввод_данных!M61,NA())</f>
        <v>#N/A</v>
      </c>
      <c r="N61" s="142" t="e">
        <f>IF(AND($E61&lt;&gt;"",$E61&gt;0),Ввод_данных!N61,NA())</f>
        <v>#N/A</v>
      </c>
      <c r="O61" s="142" t="e">
        <f>IF(AND($E61&lt;&gt;"",$E61&gt;0),Ввод_данных!O61,NA())</f>
        <v>#N/A</v>
      </c>
      <c r="P61" s="142" t="e">
        <f>IF(AND($E61&lt;&gt;"",$E61&gt;0),Ввод_данных!P61,NA())</f>
        <v>#N/A</v>
      </c>
      <c r="Q61" s="142" t="e">
        <f>IF(AND($E61&lt;&gt;"",$E61&gt;0),Ввод_данных!Q61,NA())</f>
        <v>#N/A</v>
      </c>
      <c r="R61" s="142" t="e">
        <f>IF(AND($E61&lt;&gt;"",$E61&gt;0),Ввод_данных!R61,NA())</f>
        <v>#N/A</v>
      </c>
      <c r="S61" s="142" t="e">
        <f>IF(HLOOKUP(Ответы_учащихся!$E61,КЛЮЧИ!$C$5:$D$20,Ответы_учащихся!S$11+1)=Ввод_данных!S61,1,IF(Ввод_данных!S61="N","N",0))</f>
        <v>#N/A</v>
      </c>
      <c r="T61" s="378" t="e">
        <f>IF(HLOOKUP(Ответы_учащихся!$E61,КЛЮЧИ!$C$5:$D$20,Ответы_учащихся!T$11+1)=Ввод_данных!T61,1,IF(Ввод_данных!T61="N","N",0))</f>
        <v>#N/A</v>
      </c>
      <c r="U61" s="155"/>
      <c r="V61" s="142"/>
      <c r="W61" s="142"/>
      <c r="X61" s="142"/>
      <c r="Y61" s="142"/>
      <c r="Z61" s="142"/>
      <c r="AA61" s="142"/>
      <c r="AB61" s="142"/>
      <c r="AC61" s="142"/>
      <c r="AD61" s="142"/>
      <c r="AE61" s="142"/>
      <c r="AF61" s="142"/>
      <c r="AG61" s="142"/>
      <c r="AH61" s="142"/>
      <c r="AI61" s="142"/>
      <c r="AJ61" s="142"/>
      <c r="AK61" s="142"/>
      <c r="AL61" s="142"/>
      <c r="AM61" s="142"/>
      <c r="AN61" s="142"/>
      <c r="AO61" s="142"/>
      <c r="AP61" s="142"/>
      <c r="AQ61" s="423"/>
      <c r="AR61" s="73"/>
      <c r="AS61" s="73"/>
      <c r="AT61" s="119"/>
      <c r="AU61" s="392" t="str">
        <f t="shared" ca="1" si="6"/>
        <v/>
      </c>
      <c r="AV61" s="393" t="str">
        <f t="shared" ca="1" si="7"/>
        <v/>
      </c>
      <c r="AW61" s="484" t="str">
        <f t="shared" ca="1" si="8"/>
        <v/>
      </c>
      <c r="AX61" s="393" t="str">
        <f t="shared" ca="1" si="9"/>
        <v/>
      </c>
      <c r="AY61" s="478" t="str">
        <f t="shared" ca="1" si="10"/>
        <v/>
      </c>
      <c r="AZ61" s="485" t="str">
        <f t="shared" ca="1" si="11"/>
        <v/>
      </c>
      <c r="BA61" s="478" t="str">
        <f t="shared" ca="1" si="12"/>
        <v/>
      </c>
      <c r="BB61" s="485" t="str">
        <f t="shared" ca="1" si="13"/>
        <v/>
      </c>
      <c r="BC61" s="478" t="str">
        <f t="shared" ca="1" si="14"/>
        <v/>
      </c>
      <c r="BD61" s="485" t="str">
        <f t="shared" ca="1" si="15"/>
        <v/>
      </c>
      <c r="BE61" s="391" t="str">
        <f t="shared" ca="1" si="16"/>
        <v/>
      </c>
      <c r="BF61" s="385"/>
      <c r="BG61" s="483" t="e">
        <f t="shared" si="17"/>
        <v>#N/A</v>
      </c>
      <c r="BH61" s="483" t="e">
        <f t="shared" si="18"/>
        <v>#N/A</v>
      </c>
      <c r="BI61" s="483" t="e">
        <f t="shared" si="19"/>
        <v>#N/A</v>
      </c>
      <c r="BJ61" s="483" t="e">
        <f t="shared" si="20"/>
        <v>#N/A</v>
      </c>
      <c r="BK61" s="385"/>
      <c r="BL61" s="223" t="str">
        <f t="shared" si="21"/>
        <v/>
      </c>
      <c r="BM61" s="223" t="str">
        <f t="shared" si="21"/>
        <v/>
      </c>
      <c r="BN61" s="223" t="str">
        <f t="shared" si="21"/>
        <v/>
      </c>
      <c r="BO61" s="223" t="str">
        <f t="shared" si="21"/>
        <v/>
      </c>
      <c r="BP61" s="223" t="str">
        <f t="shared" si="21"/>
        <v/>
      </c>
      <c r="BQ61" s="223" t="str">
        <f t="shared" si="21"/>
        <v/>
      </c>
      <c r="BR61" s="223" t="str">
        <f t="shared" si="21"/>
        <v/>
      </c>
      <c r="BS61" s="160"/>
      <c r="BT61" s="160"/>
      <c r="BU61" s="363"/>
      <c r="BV61" s="363"/>
      <c r="BW61" s="160"/>
      <c r="BX61" s="160"/>
      <c r="BY61" s="160"/>
      <c r="BZ61" s="160"/>
      <c r="CA61" s="160"/>
      <c r="CB61" s="160"/>
      <c r="CC61" s="160"/>
      <c r="CD61" s="160"/>
      <c r="CE61" s="160"/>
      <c r="CF61" s="160"/>
      <c r="CG61" s="160"/>
      <c r="CH61" s="160"/>
      <c r="CI61" s="160"/>
      <c r="CJ61" s="160"/>
      <c r="CK61" s="160"/>
      <c r="CL61" s="160"/>
      <c r="CM61" s="160"/>
      <c r="CN61" s="160"/>
    </row>
    <row r="62" spans="1:92" ht="12.75" customHeight="1" thickBot="1">
      <c r="A62" s="1">
        <f>IF('СПИСОК КЛАССА'!I62&gt;0,1,0)</f>
        <v>0</v>
      </c>
      <c r="B62" s="321">
        <v>38</v>
      </c>
      <c r="C62" s="72" t="str">
        <f>IF(NOT(ISBLANK('СПИСОК КЛАССА'!C62)),'СПИСОК КЛАССА'!C62,"")</f>
        <v/>
      </c>
      <c r="D62" s="443" t="str">
        <f>IF(NOT(ISBLANK('СПИСОК КЛАССА'!D62)),IF($A62=1,'СПИСОК КЛАССА'!D62, "УЧЕНИК НЕ ВЫПОЛНЯЛ РАБОТУ"),"")</f>
        <v/>
      </c>
      <c r="E62" s="470" t="str">
        <f>IF($C62&lt;&gt;"",'СПИСОК КЛАССА'!I62,"")</f>
        <v/>
      </c>
      <c r="F62" s="314" t="e">
        <f>IF(HLOOKUP(Ответы_учащихся!$E62,КЛЮЧИ!$C$5:$D$20,Ответы_учащихся!F$11+1)=Ввод_данных!F62,1,IF(Ввод_данных!F62="N","N",0))</f>
        <v>#N/A</v>
      </c>
      <c r="G62" s="142" t="e">
        <f>IF(HLOOKUP(Ответы_учащихся!$E62,КЛЮЧИ!$C$5:$D$20,Ответы_учащихся!G$11+1)=Ввод_данных!G62,1,IF(Ввод_данных!G62="N","N",0))</f>
        <v>#N/A</v>
      </c>
      <c r="H62" s="142" t="e">
        <f>IF(HLOOKUP(Ответы_учащихся!$E62,КЛЮЧИ!$C$5:$D$20,Ответы_учащихся!H$11+1)=Ввод_данных!H62,1,IF(Ввод_данных!H62="N","N",0))</f>
        <v>#N/A</v>
      </c>
      <c r="I62" s="142" t="e">
        <f>IF(HLOOKUP(Ответы_учащихся!$E62,КЛЮЧИ!$C$5:$D$20,Ответы_учащихся!I$11+1)=Ввод_данных!I62,1,IF(Ввод_данных!I62="N","N",0))</f>
        <v>#N/A</v>
      </c>
      <c r="J62" s="142" t="e">
        <f>IF(HLOOKUP(Ответы_учащихся!$E62,КЛЮЧИ!$C$5:$D$20,Ответы_учащихся!J$11+1)=Ввод_данных!J62,1,IF(Ввод_данных!J62="N","N",0))</f>
        <v>#N/A</v>
      </c>
      <c r="K62" s="142" t="e">
        <f>IF(HLOOKUP(Ответы_учащихся!$E62,КЛЮЧИ!$C$5:$D$20,Ответы_учащихся!K$11+1)=Ввод_данных!K62,1,IF(Ввод_данных!K62="N","N",0))</f>
        <v>#N/A</v>
      </c>
      <c r="L62" s="142" t="e">
        <f>IF(AND($E62&lt;&gt;"",$E62&gt;0),Ввод_данных!L62,NA())</f>
        <v>#N/A</v>
      </c>
      <c r="M62" s="473" t="e">
        <f>IF(AND($E62&lt;&gt;"",$E62&gt;0),Ввод_данных!M62,NA())</f>
        <v>#N/A</v>
      </c>
      <c r="N62" s="142" t="e">
        <f>IF(AND($E62&lt;&gt;"",$E62&gt;0),Ввод_данных!N62,NA())</f>
        <v>#N/A</v>
      </c>
      <c r="O62" s="142" t="e">
        <f>IF(AND($E62&lt;&gt;"",$E62&gt;0),Ввод_данных!O62,NA())</f>
        <v>#N/A</v>
      </c>
      <c r="P62" s="142" t="e">
        <f>IF(AND($E62&lt;&gt;"",$E62&gt;0),Ввод_данных!P62,NA())</f>
        <v>#N/A</v>
      </c>
      <c r="Q62" s="142" t="e">
        <f>IF(AND($E62&lt;&gt;"",$E62&gt;0),Ввод_данных!Q62,NA())</f>
        <v>#N/A</v>
      </c>
      <c r="R62" s="142" t="e">
        <f>IF(AND($E62&lt;&gt;"",$E62&gt;0),Ввод_данных!R62,NA())</f>
        <v>#N/A</v>
      </c>
      <c r="S62" s="142" t="e">
        <f>IF(HLOOKUP(Ответы_учащихся!$E62,КЛЮЧИ!$C$5:$D$20,Ответы_учащихся!S$11+1)=Ввод_данных!S62,1,IF(Ввод_данных!S62="N","N",0))</f>
        <v>#N/A</v>
      </c>
      <c r="T62" s="378" t="e">
        <f>IF(HLOOKUP(Ответы_учащихся!$E62,КЛЮЧИ!$C$5:$D$20,Ответы_учащихся!T$11+1)=Ввод_данных!T62,1,IF(Ввод_данных!T62="N","N",0))</f>
        <v>#N/A</v>
      </c>
      <c r="U62" s="155"/>
      <c r="V62" s="142"/>
      <c r="W62" s="142"/>
      <c r="X62" s="142"/>
      <c r="Y62" s="142"/>
      <c r="Z62" s="142"/>
      <c r="AA62" s="142"/>
      <c r="AB62" s="142"/>
      <c r="AC62" s="142"/>
      <c r="AD62" s="142"/>
      <c r="AE62" s="142"/>
      <c r="AF62" s="142"/>
      <c r="AG62" s="142"/>
      <c r="AH62" s="142"/>
      <c r="AI62" s="142"/>
      <c r="AJ62" s="142"/>
      <c r="AK62" s="142"/>
      <c r="AL62" s="142"/>
      <c r="AM62" s="142"/>
      <c r="AN62" s="142"/>
      <c r="AO62" s="142"/>
      <c r="AP62" s="142"/>
      <c r="AQ62" s="423"/>
      <c r="AR62" s="73"/>
      <c r="AS62" s="73"/>
      <c r="AT62" s="119"/>
      <c r="AU62" s="392" t="str">
        <f t="shared" ca="1" si="6"/>
        <v/>
      </c>
      <c r="AV62" s="393" t="str">
        <f t="shared" ca="1" si="7"/>
        <v/>
      </c>
      <c r="AW62" s="484" t="str">
        <f t="shared" ca="1" si="8"/>
        <v/>
      </c>
      <c r="AX62" s="393" t="str">
        <f t="shared" ca="1" si="9"/>
        <v/>
      </c>
      <c r="AY62" s="478" t="str">
        <f t="shared" ca="1" si="10"/>
        <v/>
      </c>
      <c r="AZ62" s="485" t="str">
        <f t="shared" ca="1" si="11"/>
        <v/>
      </c>
      <c r="BA62" s="478" t="str">
        <f t="shared" ca="1" si="12"/>
        <v/>
      </c>
      <c r="BB62" s="485" t="str">
        <f t="shared" ca="1" si="13"/>
        <v/>
      </c>
      <c r="BC62" s="478" t="str">
        <f t="shared" ca="1" si="14"/>
        <v/>
      </c>
      <c r="BD62" s="485" t="str">
        <f t="shared" ca="1" si="15"/>
        <v/>
      </c>
      <c r="BE62" s="391" t="str">
        <f t="shared" ca="1" si="16"/>
        <v/>
      </c>
      <c r="BF62" s="385"/>
      <c r="BG62" s="483" t="e">
        <f t="shared" si="17"/>
        <v>#N/A</v>
      </c>
      <c r="BH62" s="483" t="e">
        <f t="shared" si="18"/>
        <v>#N/A</v>
      </c>
      <c r="BI62" s="483" t="e">
        <f t="shared" si="19"/>
        <v>#N/A</v>
      </c>
      <c r="BJ62" s="483" t="e">
        <f t="shared" si="20"/>
        <v>#N/A</v>
      </c>
      <c r="BK62" s="385"/>
      <c r="BL62" s="223" t="str">
        <f t="shared" si="21"/>
        <v/>
      </c>
      <c r="BM62" s="223" t="str">
        <f t="shared" si="21"/>
        <v/>
      </c>
      <c r="BN62" s="223" t="str">
        <f t="shared" si="21"/>
        <v/>
      </c>
      <c r="BO62" s="223" t="str">
        <f t="shared" si="21"/>
        <v/>
      </c>
      <c r="BP62" s="223" t="str">
        <f t="shared" si="21"/>
        <v/>
      </c>
      <c r="BQ62" s="223" t="str">
        <f t="shared" si="21"/>
        <v/>
      </c>
      <c r="BR62" s="223" t="str">
        <f t="shared" si="21"/>
        <v/>
      </c>
      <c r="BS62" s="160"/>
      <c r="BT62" s="160"/>
      <c r="BU62" s="363"/>
      <c r="BV62" s="363"/>
      <c r="BW62" s="160"/>
      <c r="BX62" s="160"/>
      <c r="BY62" s="160"/>
      <c r="BZ62" s="160"/>
      <c r="CA62" s="160"/>
      <c r="CB62" s="160"/>
      <c r="CC62" s="160"/>
      <c r="CD62" s="160"/>
      <c r="CE62" s="160"/>
      <c r="CF62" s="160"/>
      <c r="CG62" s="160"/>
      <c r="CH62" s="160"/>
      <c r="CI62" s="160"/>
      <c r="CJ62" s="160"/>
      <c r="CK62" s="160"/>
      <c r="CL62" s="160"/>
      <c r="CM62" s="160"/>
      <c r="CN62" s="160"/>
    </row>
    <row r="63" spans="1:92" ht="12.75" customHeight="1" thickBot="1">
      <c r="A63" s="1">
        <f>IF('СПИСОК КЛАССА'!I63&gt;0,1,0)</f>
        <v>0</v>
      </c>
      <c r="B63" s="321">
        <v>39</v>
      </c>
      <c r="C63" s="72" t="str">
        <f>IF(NOT(ISBLANK('СПИСОК КЛАССА'!C63)),'СПИСОК КЛАССА'!C63,"")</f>
        <v/>
      </c>
      <c r="D63" s="443" t="str">
        <f>IF(NOT(ISBLANK('СПИСОК КЛАССА'!D63)),IF($A63=1,'СПИСОК КЛАССА'!D63, "УЧЕНИК НЕ ВЫПОЛНЯЛ РАБОТУ"),"")</f>
        <v/>
      </c>
      <c r="E63" s="470" t="str">
        <f>IF($C63&lt;&gt;"",'СПИСОК КЛАССА'!I63,"")</f>
        <v/>
      </c>
      <c r="F63" s="314" t="e">
        <f>IF(HLOOKUP(Ответы_учащихся!$E63,КЛЮЧИ!$C$5:$D$20,Ответы_учащихся!F$11+1)=Ввод_данных!F63,1,IF(Ввод_данных!F63="N","N",0))</f>
        <v>#N/A</v>
      </c>
      <c r="G63" s="142" t="e">
        <f>IF(HLOOKUP(Ответы_учащихся!$E63,КЛЮЧИ!$C$5:$D$20,Ответы_учащихся!G$11+1)=Ввод_данных!G63,1,IF(Ввод_данных!G63="N","N",0))</f>
        <v>#N/A</v>
      </c>
      <c r="H63" s="142" t="e">
        <f>IF(HLOOKUP(Ответы_учащихся!$E63,КЛЮЧИ!$C$5:$D$20,Ответы_учащихся!H$11+1)=Ввод_данных!H63,1,IF(Ввод_данных!H63="N","N",0))</f>
        <v>#N/A</v>
      </c>
      <c r="I63" s="142" t="e">
        <f>IF(HLOOKUP(Ответы_учащихся!$E63,КЛЮЧИ!$C$5:$D$20,Ответы_учащихся!I$11+1)=Ввод_данных!I63,1,IF(Ввод_данных!I63="N","N",0))</f>
        <v>#N/A</v>
      </c>
      <c r="J63" s="142" t="e">
        <f>IF(HLOOKUP(Ответы_учащихся!$E63,КЛЮЧИ!$C$5:$D$20,Ответы_учащихся!J$11+1)=Ввод_данных!J63,1,IF(Ввод_данных!J63="N","N",0))</f>
        <v>#N/A</v>
      </c>
      <c r="K63" s="142" t="e">
        <f>IF(HLOOKUP(Ответы_учащихся!$E63,КЛЮЧИ!$C$5:$D$20,Ответы_учащихся!K$11+1)=Ввод_данных!K63,1,IF(Ввод_данных!K63="N","N",0))</f>
        <v>#N/A</v>
      </c>
      <c r="L63" s="142" t="e">
        <f>IF(AND($E63&lt;&gt;"",$E63&gt;0),Ввод_данных!L63,NA())</f>
        <v>#N/A</v>
      </c>
      <c r="M63" s="473" t="e">
        <f>IF(AND($E63&lt;&gt;"",$E63&gt;0),Ввод_данных!M63,NA())</f>
        <v>#N/A</v>
      </c>
      <c r="N63" s="142" t="e">
        <f>IF(AND($E63&lt;&gt;"",$E63&gt;0),Ввод_данных!N63,NA())</f>
        <v>#N/A</v>
      </c>
      <c r="O63" s="142" t="e">
        <f>IF(AND($E63&lt;&gt;"",$E63&gt;0),Ввод_данных!O63,NA())</f>
        <v>#N/A</v>
      </c>
      <c r="P63" s="142" t="e">
        <f>IF(AND($E63&lt;&gt;"",$E63&gt;0),Ввод_данных!P63,NA())</f>
        <v>#N/A</v>
      </c>
      <c r="Q63" s="142" t="e">
        <f>IF(AND($E63&lt;&gt;"",$E63&gt;0),Ввод_данных!Q63,NA())</f>
        <v>#N/A</v>
      </c>
      <c r="R63" s="142" t="e">
        <f>IF(AND($E63&lt;&gt;"",$E63&gt;0),Ввод_данных!R63,NA())</f>
        <v>#N/A</v>
      </c>
      <c r="S63" s="142" t="e">
        <f>IF(HLOOKUP(Ответы_учащихся!$E63,КЛЮЧИ!$C$5:$D$20,Ответы_учащихся!S$11+1)=Ввод_данных!S63,1,IF(Ввод_данных!S63="N","N",0))</f>
        <v>#N/A</v>
      </c>
      <c r="T63" s="378" t="e">
        <f>IF(HLOOKUP(Ответы_учащихся!$E63,КЛЮЧИ!$C$5:$D$20,Ответы_учащихся!T$11+1)=Ввод_данных!T63,1,IF(Ввод_данных!T63="N","N",0))</f>
        <v>#N/A</v>
      </c>
      <c r="U63" s="155"/>
      <c r="V63" s="142"/>
      <c r="W63" s="142"/>
      <c r="X63" s="142"/>
      <c r="Y63" s="142"/>
      <c r="Z63" s="142"/>
      <c r="AA63" s="142"/>
      <c r="AB63" s="142"/>
      <c r="AC63" s="142"/>
      <c r="AD63" s="142"/>
      <c r="AE63" s="142"/>
      <c r="AF63" s="142"/>
      <c r="AG63" s="142"/>
      <c r="AH63" s="142"/>
      <c r="AI63" s="142"/>
      <c r="AJ63" s="142"/>
      <c r="AK63" s="142"/>
      <c r="AL63" s="142"/>
      <c r="AM63" s="142"/>
      <c r="AN63" s="142"/>
      <c r="AO63" s="142"/>
      <c r="AP63" s="142"/>
      <c r="AQ63" s="424"/>
      <c r="AR63" s="102"/>
      <c r="AS63" s="102"/>
      <c r="AT63" s="119"/>
      <c r="AU63" s="392" t="str">
        <f t="shared" ca="1" si="6"/>
        <v/>
      </c>
      <c r="AV63" s="393" t="str">
        <f t="shared" ca="1" si="7"/>
        <v/>
      </c>
      <c r="AW63" s="484" t="str">
        <f t="shared" ca="1" si="8"/>
        <v/>
      </c>
      <c r="AX63" s="393" t="str">
        <f t="shared" ca="1" si="9"/>
        <v/>
      </c>
      <c r="AY63" s="478" t="str">
        <f t="shared" ca="1" si="10"/>
        <v/>
      </c>
      <c r="AZ63" s="485" t="str">
        <f t="shared" ca="1" si="11"/>
        <v/>
      </c>
      <c r="BA63" s="478" t="str">
        <f t="shared" ca="1" si="12"/>
        <v/>
      </c>
      <c r="BB63" s="485" t="str">
        <f t="shared" ca="1" si="13"/>
        <v/>
      </c>
      <c r="BC63" s="478" t="str">
        <f t="shared" ca="1" si="14"/>
        <v/>
      </c>
      <c r="BD63" s="485" t="str">
        <f t="shared" ca="1" si="15"/>
        <v/>
      </c>
      <c r="BE63" s="391" t="str">
        <f t="shared" ca="1" si="16"/>
        <v/>
      </c>
      <c r="BF63" s="385"/>
      <c r="BG63" s="483" t="e">
        <f t="shared" si="17"/>
        <v>#N/A</v>
      </c>
      <c r="BH63" s="483" t="e">
        <f t="shared" si="18"/>
        <v>#N/A</v>
      </c>
      <c r="BI63" s="483" t="e">
        <f t="shared" si="19"/>
        <v>#N/A</v>
      </c>
      <c r="BJ63" s="483" t="e">
        <f t="shared" si="20"/>
        <v>#N/A</v>
      </c>
      <c r="BK63" s="385"/>
      <c r="BL63" s="223" t="str">
        <f t="shared" si="21"/>
        <v/>
      </c>
      <c r="BM63" s="223" t="str">
        <f t="shared" si="21"/>
        <v/>
      </c>
      <c r="BN63" s="223" t="str">
        <f t="shared" si="21"/>
        <v/>
      </c>
      <c r="BO63" s="223" t="str">
        <f t="shared" si="21"/>
        <v/>
      </c>
      <c r="BP63" s="223" t="str">
        <f t="shared" si="21"/>
        <v/>
      </c>
      <c r="BQ63" s="223" t="str">
        <f t="shared" si="21"/>
        <v/>
      </c>
      <c r="BR63" s="223" t="str">
        <f t="shared" si="21"/>
        <v/>
      </c>
      <c r="BS63" s="160"/>
      <c r="BT63" s="160"/>
      <c r="BU63" s="363"/>
      <c r="BV63" s="363"/>
      <c r="BW63" s="160"/>
      <c r="BX63" s="160"/>
      <c r="BY63" s="160"/>
      <c r="BZ63" s="160"/>
      <c r="CA63" s="160"/>
      <c r="CB63" s="160"/>
      <c r="CC63" s="160"/>
      <c r="CD63" s="160"/>
      <c r="CE63" s="160"/>
      <c r="CF63" s="160"/>
      <c r="CG63" s="160"/>
      <c r="CH63" s="160"/>
      <c r="CI63" s="160"/>
      <c r="CJ63" s="160"/>
      <c r="CK63" s="160"/>
      <c r="CL63" s="160"/>
      <c r="CM63" s="160"/>
      <c r="CN63" s="160"/>
    </row>
    <row r="64" spans="1:92" ht="12.75" customHeight="1" thickBot="1">
      <c r="A64" s="1">
        <f>IF('СПИСОК КЛАССА'!I64&gt;0,1,0)</f>
        <v>0</v>
      </c>
      <c r="B64" s="322">
        <v>40</v>
      </c>
      <c r="C64" s="323" t="str">
        <f>IF(NOT(ISBLANK('СПИСОК КЛАССА'!C64)),'СПИСОК КЛАССА'!C64,"")</f>
        <v/>
      </c>
      <c r="D64" s="444" t="str">
        <f>IF(NOT(ISBLANK('СПИСОК КЛАССА'!D64)),IF($A64=1,'СПИСОК КЛАССА'!D64, "УЧЕНИК НЕ ВЫПОЛНЯЛ РАБОТУ"),"")</f>
        <v/>
      </c>
      <c r="E64" s="471" t="str">
        <f>IF($C64&lt;&gt;"",'СПИСОК КЛАССА'!I64,"")</f>
        <v/>
      </c>
      <c r="F64" s="379" t="e">
        <f>IF(HLOOKUP(Ответы_учащихся!$E64,КЛЮЧИ!$C$5:$D$20,Ответы_учащихся!F$11+1)=Ввод_данных!F64,1,IF(Ввод_данных!F64="N","N",0))</f>
        <v>#N/A</v>
      </c>
      <c r="G64" s="380" t="e">
        <f>IF(HLOOKUP(Ответы_учащихся!$E64,КЛЮЧИ!$C$5:$D$20,Ответы_учащихся!G$11+1)=Ввод_данных!G64,1,IF(Ввод_данных!G64="N","N",0))</f>
        <v>#N/A</v>
      </c>
      <c r="H64" s="380" t="e">
        <f>IF(HLOOKUP(Ответы_учащихся!$E64,КЛЮЧИ!$C$5:$D$20,Ответы_учащихся!H$11+1)=Ввод_данных!H64,1,IF(Ввод_данных!H64="N","N",0))</f>
        <v>#N/A</v>
      </c>
      <c r="I64" s="380" t="e">
        <f>IF(HLOOKUP(Ответы_учащихся!$E64,КЛЮЧИ!$C$5:$D$20,Ответы_учащихся!I$11+1)=Ввод_данных!I64,1,IF(Ввод_данных!I64="N","N",0))</f>
        <v>#N/A</v>
      </c>
      <c r="J64" s="380" t="e">
        <f>IF(HLOOKUP(Ответы_учащихся!$E64,КЛЮЧИ!$C$5:$D$20,Ответы_учащихся!J$11+1)=Ввод_данных!J64,1,IF(Ввод_данных!J64="N","N",0))</f>
        <v>#N/A</v>
      </c>
      <c r="K64" s="380" t="e">
        <f>IF(HLOOKUP(Ответы_учащихся!$E64,КЛЮЧИ!$C$5:$D$20,Ответы_учащихся!K$11+1)=Ввод_данных!K64,1,IF(Ввод_данных!K64="N","N",0))</f>
        <v>#N/A</v>
      </c>
      <c r="L64" s="380" t="e">
        <f>IF(AND($E64&lt;&gt;"",$E64&gt;0),Ввод_данных!L64,NA())</f>
        <v>#N/A</v>
      </c>
      <c r="M64" s="474" t="e">
        <f>IF(AND($E64&lt;&gt;"",$E64&gt;0),Ввод_данных!M64,NA())</f>
        <v>#N/A</v>
      </c>
      <c r="N64" s="380" t="e">
        <f>IF(AND($E64&lt;&gt;"",$E64&gt;0),Ввод_данных!N64,NA())</f>
        <v>#N/A</v>
      </c>
      <c r="O64" s="380" t="e">
        <f>IF(AND($E64&lt;&gt;"",$E64&gt;0),Ввод_данных!O64,NA())</f>
        <v>#N/A</v>
      </c>
      <c r="P64" s="380" t="e">
        <f>IF(AND($E64&lt;&gt;"",$E64&gt;0),Ввод_данных!P64,NA())</f>
        <v>#N/A</v>
      </c>
      <c r="Q64" s="380" t="e">
        <f>IF(AND($E64&lt;&gt;"",$E64&gt;0),Ввод_данных!Q64,NA())</f>
        <v>#N/A</v>
      </c>
      <c r="R64" s="380" t="e">
        <f>IF(AND($E64&lt;&gt;"",$E64&gt;0),Ввод_данных!R64,NA())</f>
        <v>#N/A</v>
      </c>
      <c r="S64" s="380" t="e">
        <f>IF(HLOOKUP(Ответы_учащихся!$E64,КЛЮЧИ!$C$5:$D$20,Ответы_учащихся!S$11+1)=Ввод_данных!S64,1,IF(Ввод_данных!S64="N","N",0))</f>
        <v>#N/A</v>
      </c>
      <c r="T64" s="381" t="e">
        <f>IF(HLOOKUP(Ответы_учащихся!$E64,КЛЮЧИ!$C$5:$D$20,Ответы_учащихся!T$11+1)=Ввод_данных!T64,1,IF(Ввод_данных!T64="N","N",0))</f>
        <v>#N/A</v>
      </c>
      <c r="U64" s="155"/>
      <c r="V64" s="142"/>
      <c r="W64" s="142"/>
      <c r="X64" s="142"/>
      <c r="Y64" s="142"/>
      <c r="Z64" s="142"/>
      <c r="AA64" s="142"/>
      <c r="AB64" s="142"/>
      <c r="AC64" s="142"/>
      <c r="AD64" s="142"/>
      <c r="AE64" s="142"/>
      <c r="AF64" s="142"/>
      <c r="AG64" s="142"/>
      <c r="AH64" s="142"/>
      <c r="AI64" s="142"/>
      <c r="AJ64" s="142"/>
      <c r="AK64" s="142"/>
      <c r="AL64" s="142"/>
      <c r="AM64" s="142"/>
      <c r="AN64" s="142"/>
      <c r="AO64" s="142"/>
      <c r="AP64" s="142"/>
      <c r="AQ64" s="425"/>
      <c r="AR64" s="103"/>
      <c r="AS64" s="103"/>
      <c r="AT64" s="120"/>
      <c r="AU64" s="392" t="str">
        <f t="shared" ca="1" si="6"/>
        <v/>
      </c>
      <c r="AV64" s="393" t="str">
        <f t="shared" ca="1" si="7"/>
        <v/>
      </c>
      <c r="AW64" s="484" t="str">
        <f t="shared" ca="1" si="8"/>
        <v/>
      </c>
      <c r="AX64" s="393" t="str">
        <f t="shared" ca="1" si="9"/>
        <v/>
      </c>
      <c r="AY64" s="478" t="str">
        <f t="shared" ca="1" si="10"/>
        <v/>
      </c>
      <c r="AZ64" s="485" t="str">
        <f t="shared" ca="1" si="11"/>
        <v/>
      </c>
      <c r="BA64" s="478" t="str">
        <f t="shared" ca="1" si="12"/>
        <v/>
      </c>
      <c r="BB64" s="485" t="str">
        <f t="shared" ca="1" si="13"/>
        <v/>
      </c>
      <c r="BC64" s="478" t="str">
        <f t="shared" ca="1" si="14"/>
        <v/>
      </c>
      <c r="BD64" s="485" t="str">
        <f t="shared" ca="1" si="15"/>
        <v/>
      </c>
      <c r="BE64" s="391" t="str">
        <f t="shared" ca="1" si="16"/>
        <v/>
      </c>
      <c r="BF64" s="385"/>
      <c r="BG64" s="483" t="e">
        <f t="shared" si="17"/>
        <v>#N/A</v>
      </c>
      <c r="BH64" s="483" t="e">
        <f t="shared" si="18"/>
        <v>#N/A</v>
      </c>
      <c r="BI64" s="483" t="e">
        <f t="shared" si="19"/>
        <v>#N/A</v>
      </c>
      <c r="BJ64" s="483" t="e">
        <f t="shared" si="20"/>
        <v>#N/A</v>
      </c>
      <c r="BK64" s="385"/>
      <c r="BL64" s="223" t="str">
        <f t="shared" si="21"/>
        <v/>
      </c>
      <c r="BM64" s="223" t="str">
        <f t="shared" si="21"/>
        <v/>
      </c>
      <c r="BN64" s="223" t="str">
        <f t="shared" si="21"/>
        <v/>
      </c>
      <c r="BO64" s="223" t="str">
        <f t="shared" si="21"/>
        <v/>
      </c>
      <c r="BP64" s="223" t="str">
        <f t="shared" si="21"/>
        <v/>
      </c>
      <c r="BQ64" s="223" t="str">
        <f t="shared" si="21"/>
        <v/>
      </c>
      <c r="BR64" s="223" t="str">
        <f t="shared" si="21"/>
        <v/>
      </c>
      <c r="BS64" s="160"/>
      <c r="BT64" s="160"/>
      <c r="BU64" s="363"/>
      <c r="BV64" s="363"/>
      <c r="BW64" s="160"/>
      <c r="BX64" s="160"/>
      <c r="BY64" s="160"/>
      <c r="BZ64" s="160"/>
      <c r="CA64" s="160"/>
      <c r="CB64" s="160"/>
      <c r="CC64" s="160"/>
      <c r="CD64" s="160"/>
      <c r="CE64" s="160"/>
      <c r="CF64" s="160"/>
      <c r="CG64" s="160"/>
      <c r="CH64" s="160"/>
      <c r="CI64" s="160"/>
      <c r="CJ64" s="160"/>
      <c r="CK64" s="160"/>
      <c r="CL64" s="160"/>
      <c r="CM64" s="160"/>
      <c r="CN64" s="160"/>
    </row>
    <row r="65" spans="1:94">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215"/>
      <c r="BM65" s="215"/>
      <c r="BN65" s="216"/>
      <c r="BO65" s="217"/>
      <c r="BP65" s="75"/>
      <c r="BQ65" s="157"/>
      <c r="BR65" s="157"/>
      <c r="BS65" s="157"/>
      <c r="BT65" s="157"/>
      <c r="BU65" s="355"/>
      <c r="BV65" s="355"/>
      <c r="BW65" s="157"/>
      <c r="BX65" s="157"/>
      <c r="BY65" s="157"/>
      <c r="BZ65" s="157"/>
      <c r="CA65" s="157"/>
      <c r="CB65" s="157"/>
      <c r="CC65" s="157"/>
      <c r="CD65" s="157"/>
      <c r="CE65" s="157"/>
      <c r="CF65" s="157"/>
      <c r="CG65" s="157"/>
      <c r="CH65" s="157"/>
      <c r="CI65" s="157"/>
      <c r="CJ65" s="157"/>
      <c r="CK65" s="157"/>
      <c r="CL65" s="157"/>
      <c r="CM65" s="157"/>
      <c r="CN65" s="157"/>
      <c r="CO65" s="157"/>
      <c r="CP65" s="157"/>
    </row>
    <row r="66" spans="1:94">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215"/>
      <c r="BM66" s="215"/>
      <c r="BN66" s="216"/>
      <c r="BO66" s="217"/>
      <c r="BP66" s="75"/>
      <c r="BQ66" s="157"/>
      <c r="BR66" s="157"/>
      <c r="BS66" s="157"/>
      <c r="BT66" s="157"/>
      <c r="BU66" s="355"/>
      <c r="BV66" s="355"/>
      <c r="BW66" s="157"/>
      <c r="BX66" s="157"/>
      <c r="BY66" s="157"/>
      <c r="BZ66" s="157"/>
      <c r="CA66" s="157"/>
      <c r="CB66" s="157"/>
      <c r="CC66" s="157"/>
      <c r="CD66" s="157"/>
      <c r="CE66" s="157"/>
      <c r="CF66" s="157"/>
      <c r="CG66" s="157"/>
      <c r="CH66" s="157"/>
      <c r="CI66" s="157"/>
      <c r="CJ66" s="157"/>
      <c r="CK66" s="157"/>
      <c r="CL66" s="157"/>
      <c r="CM66" s="157"/>
      <c r="CN66" s="157"/>
      <c r="CO66" s="157"/>
      <c r="CP66" s="157"/>
    </row>
    <row r="67" spans="1:94">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215"/>
      <c r="BM67" s="215"/>
      <c r="BN67" s="216"/>
      <c r="BO67" s="217"/>
      <c r="BP67" s="75"/>
      <c r="BQ67" s="157"/>
      <c r="BR67" s="157"/>
      <c r="BS67" s="157"/>
      <c r="BT67" s="157"/>
      <c r="BU67" s="355"/>
      <c r="BV67" s="355"/>
      <c r="BW67" s="157"/>
      <c r="BX67" s="157"/>
      <c r="BY67" s="157"/>
      <c r="BZ67" s="157"/>
      <c r="CA67" s="157"/>
      <c r="CB67" s="157"/>
      <c r="CC67" s="157"/>
      <c r="CD67" s="157"/>
      <c r="CE67" s="157"/>
      <c r="CF67" s="157"/>
      <c r="CG67" s="157"/>
      <c r="CH67" s="157"/>
      <c r="CI67" s="157"/>
      <c r="CJ67" s="157"/>
      <c r="CK67" s="157"/>
      <c r="CL67" s="157"/>
      <c r="CM67" s="157"/>
      <c r="CN67" s="157"/>
      <c r="CO67" s="157"/>
      <c r="CP67" s="157"/>
    </row>
    <row r="68" spans="1:94">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215"/>
      <c r="BM68" s="215"/>
      <c r="BN68" s="216"/>
      <c r="BO68" s="217"/>
      <c r="BP68" s="75"/>
      <c r="BQ68" s="157"/>
      <c r="BR68" s="157"/>
      <c r="BS68" s="157"/>
      <c r="BT68" s="157"/>
      <c r="BU68" s="355"/>
      <c r="BV68" s="355"/>
      <c r="BW68" s="157"/>
      <c r="BX68" s="157"/>
      <c r="BY68" s="157"/>
      <c r="BZ68" s="157"/>
      <c r="CA68" s="157"/>
      <c r="CB68" s="157"/>
      <c r="CC68" s="157"/>
      <c r="CD68" s="157"/>
      <c r="CE68" s="157"/>
      <c r="CF68" s="157"/>
      <c r="CG68" s="157"/>
      <c r="CH68" s="157"/>
      <c r="CI68" s="157"/>
      <c r="CJ68" s="157"/>
      <c r="CK68" s="157"/>
      <c r="CL68" s="157"/>
      <c r="CM68" s="157"/>
      <c r="CN68" s="157"/>
      <c r="CO68" s="157"/>
      <c r="CP68" s="157"/>
    </row>
    <row r="69" spans="1:94">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215"/>
      <c r="BM69" s="215"/>
      <c r="BN69" s="216"/>
      <c r="BO69" s="217"/>
      <c r="BP69" s="75"/>
      <c r="BQ69" s="157"/>
      <c r="BR69" s="157"/>
      <c r="BS69" s="157"/>
      <c r="BT69" s="157"/>
      <c r="BU69" s="355"/>
      <c r="BV69" s="355"/>
      <c r="BW69" s="157"/>
      <c r="BX69" s="157"/>
      <c r="BY69" s="157"/>
      <c r="BZ69" s="157"/>
      <c r="CA69" s="157"/>
      <c r="CB69" s="157"/>
      <c r="CC69" s="157"/>
      <c r="CD69" s="157"/>
      <c r="CE69" s="157"/>
      <c r="CF69" s="157"/>
      <c r="CG69" s="157"/>
      <c r="CH69" s="157"/>
      <c r="CI69" s="157"/>
      <c r="CJ69" s="157"/>
      <c r="CK69" s="157"/>
      <c r="CL69" s="157"/>
      <c r="CM69" s="157"/>
      <c r="CN69" s="157"/>
      <c r="CO69" s="157"/>
      <c r="CP69" s="157"/>
    </row>
    <row r="70" spans="1:94">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215"/>
      <c r="BM70" s="215"/>
      <c r="BN70" s="216"/>
      <c r="BO70" s="217"/>
      <c r="BP70" s="75"/>
      <c r="BQ70" s="157"/>
      <c r="BR70" s="157"/>
      <c r="BS70" s="157"/>
      <c r="BT70" s="157"/>
      <c r="BU70" s="355"/>
      <c r="BV70" s="355"/>
      <c r="BW70" s="157"/>
      <c r="BX70" s="157"/>
      <c r="BY70" s="157"/>
      <c r="BZ70" s="157"/>
      <c r="CA70" s="157"/>
      <c r="CB70" s="157"/>
      <c r="CC70" s="157"/>
      <c r="CD70" s="157"/>
      <c r="CE70" s="157"/>
      <c r="CF70" s="157"/>
      <c r="CG70" s="157"/>
      <c r="CH70" s="157"/>
      <c r="CI70" s="157"/>
      <c r="CJ70" s="157"/>
      <c r="CK70" s="157"/>
      <c r="CL70" s="157"/>
      <c r="CM70" s="157"/>
      <c r="CN70" s="157"/>
      <c r="CO70" s="157"/>
      <c r="CP70" s="157"/>
    </row>
    <row r="71" spans="1:94">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215"/>
      <c r="BM71" s="215"/>
      <c r="BN71" s="216"/>
      <c r="BO71" s="217"/>
      <c r="BP71" s="75"/>
      <c r="BQ71" s="157"/>
      <c r="BR71" s="157"/>
      <c r="BS71" s="157"/>
      <c r="BT71" s="157"/>
      <c r="BU71" s="355"/>
      <c r="BV71" s="355"/>
      <c r="BW71" s="157"/>
      <c r="BX71" s="157"/>
      <c r="BY71" s="157"/>
      <c r="BZ71" s="157"/>
      <c r="CA71" s="157"/>
      <c r="CB71" s="157"/>
      <c r="CC71" s="157"/>
      <c r="CD71" s="157"/>
      <c r="CE71" s="157"/>
      <c r="CF71" s="157"/>
      <c r="CG71" s="157"/>
      <c r="CH71" s="157"/>
      <c r="CI71" s="157"/>
      <c r="CJ71" s="157"/>
      <c r="CK71" s="157"/>
      <c r="CL71" s="157"/>
      <c r="CM71" s="157"/>
      <c r="CN71" s="157"/>
      <c r="CO71" s="157"/>
      <c r="CP71" s="157"/>
    </row>
    <row r="72" spans="1:94">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215"/>
      <c r="BM72" s="215"/>
      <c r="BN72" s="216"/>
      <c r="BO72" s="217"/>
      <c r="BP72" s="75"/>
      <c r="BQ72" s="157"/>
      <c r="BR72" s="157"/>
      <c r="BS72" s="157"/>
      <c r="BT72" s="157"/>
      <c r="BU72" s="355"/>
      <c r="BV72" s="355"/>
      <c r="BW72" s="157"/>
      <c r="BX72" s="157"/>
      <c r="BY72" s="157"/>
      <c r="BZ72" s="157"/>
      <c r="CA72" s="157"/>
      <c r="CB72" s="157"/>
      <c r="CC72" s="157"/>
      <c r="CD72" s="157"/>
      <c r="CE72" s="157"/>
      <c r="CF72" s="157"/>
      <c r="CG72" s="157"/>
      <c r="CH72" s="157"/>
      <c r="CI72" s="157"/>
      <c r="CJ72" s="157"/>
      <c r="CK72" s="157"/>
      <c r="CL72" s="157"/>
      <c r="CM72" s="157"/>
      <c r="CN72" s="157"/>
      <c r="CO72" s="157"/>
      <c r="CP72" s="157"/>
    </row>
    <row r="73" spans="1:94">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215"/>
      <c r="BM73" s="215"/>
      <c r="BN73" s="216"/>
      <c r="BO73" s="217"/>
      <c r="BP73" s="75"/>
      <c r="BQ73" s="157"/>
      <c r="BR73" s="157"/>
      <c r="BS73" s="157"/>
      <c r="BT73" s="157"/>
      <c r="BU73" s="355"/>
      <c r="BV73" s="355"/>
      <c r="BW73" s="157"/>
      <c r="BX73" s="157"/>
      <c r="BY73" s="157"/>
      <c r="BZ73" s="157"/>
      <c r="CA73" s="157"/>
      <c r="CB73" s="157"/>
      <c r="CC73" s="157"/>
      <c r="CD73" s="157"/>
      <c r="CE73" s="157"/>
      <c r="CF73" s="157"/>
      <c r="CG73" s="157"/>
      <c r="CH73" s="157"/>
      <c r="CI73" s="157"/>
      <c r="CJ73" s="157"/>
      <c r="CK73" s="157"/>
      <c r="CL73" s="157"/>
      <c r="CM73" s="157"/>
      <c r="CN73" s="157"/>
      <c r="CO73" s="157"/>
      <c r="CP73" s="157"/>
    </row>
    <row r="74" spans="1:94">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215"/>
      <c r="BM74" s="215"/>
      <c r="BN74" s="216"/>
      <c r="BO74" s="217"/>
      <c r="BP74" s="75"/>
      <c r="BQ74" s="157"/>
      <c r="BR74" s="157"/>
      <c r="BS74" s="157"/>
      <c r="BT74" s="157"/>
      <c r="BU74" s="355"/>
      <c r="BV74" s="355"/>
      <c r="BW74" s="157"/>
      <c r="BX74" s="157"/>
      <c r="BY74" s="157"/>
      <c r="BZ74" s="157"/>
      <c r="CA74" s="157"/>
      <c r="CB74" s="157"/>
      <c r="CC74" s="157"/>
      <c r="CD74" s="157"/>
      <c r="CE74" s="157"/>
      <c r="CF74" s="157"/>
      <c r="CG74" s="157"/>
      <c r="CH74" s="157"/>
      <c r="CI74" s="157"/>
      <c r="CJ74" s="157"/>
      <c r="CK74" s="157"/>
      <c r="CL74" s="157"/>
      <c r="CM74" s="157"/>
      <c r="CN74" s="157"/>
      <c r="CO74" s="157"/>
      <c r="CP74" s="157"/>
    </row>
    <row r="75" spans="1:94">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215"/>
      <c r="BM75" s="215"/>
      <c r="BN75" s="216"/>
      <c r="BO75" s="217"/>
      <c r="BP75" s="75"/>
      <c r="BQ75" s="157"/>
      <c r="BR75" s="157"/>
      <c r="BS75" s="157"/>
      <c r="BT75" s="157"/>
      <c r="BU75" s="355"/>
      <c r="BV75" s="355"/>
      <c r="BW75" s="157"/>
      <c r="BX75" s="157"/>
      <c r="BY75" s="157"/>
      <c r="BZ75" s="157"/>
      <c r="CA75" s="157"/>
      <c r="CB75" s="157"/>
      <c r="CC75" s="157"/>
      <c r="CD75" s="157"/>
      <c r="CE75" s="157"/>
      <c r="CF75" s="157"/>
      <c r="CG75" s="157"/>
      <c r="CH75" s="157"/>
      <c r="CI75" s="157"/>
      <c r="CJ75" s="157"/>
      <c r="CK75" s="157"/>
      <c r="CL75" s="157"/>
      <c r="CM75" s="157"/>
      <c r="CN75" s="157"/>
      <c r="CO75" s="157"/>
      <c r="CP75" s="157"/>
    </row>
    <row r="76" spans="1:94">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215"/>
      <c r="BM76" s="215"/>
      <c r="BN76" s="216"/>
      <c r="BO76" s="217"/>
      <c r="BP76" s="75"/>
      <c r="BQ76" s="157"/>
      <c r="BR76" s="157"/>
      <c r="BS76" s="157"/>
      <c r="BT76" s="157"/>
      <c r="BU76" s="355"/>
      <c r="BV76" s="355"/>
      <c r="BW76" s="157"/>
      <c r="BX76" s="157"/>
      <c r="BY76" s="157"/>
      <c r="BZ76" s="157"/>
      <c r="CA76" s="157"/>
      <c r="CB76" s="157"/>
      <c r="CC76" s="157"/>
      <c r="CD76" s="157"/>
      <c r="CE76" s="157"/>
      <c r="CF76" s="157"/>
      <c r="CG76" s="157"/>
      <c r="CH76" s="157"/>
      <c r="CI76" s="157"/>
      <c r="CJ76" s="157"/>
      <c r="CK76" s="157"/>
      <c r="CL76" s="157"/>
      <c r="CM76" s="157"/>
      <c r="CN76" s="157"/>
      <c r="CO76" s="157"/>
      <c r="CP76" s="157"/>
    </row>
    <row r="77" spans="1:94">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215"/>
      <c r="BM77" s="215"/>
      <c r="BN77" s="216"/>
      <c r="BO77" s="217"/>
      <c r="BP77" s="75"/>
      <c r="BQ77" s="157"/>
      <c r="BR77" s="157"/>
      <c r="BS77" s="157"/>
      <c r="BT77" s="157"/>
      <c r="BU77" s="355"/>
      <c r="BV77" s="355"/>
      <c r="BW77" s="157"/>
      <c r="BX77" s="157"/>
      <c r="BY77" s="157"/>
      <c r="BZ77" s="157"/>
      <c r="CA77" s="157"/>
      <c r="CB77" s="157"/>
      <c r="CC77" s="157"/>
      <c r="CD77" s="157"/>
      <c r="CE77" s="157"/>
      <c r="CF77" s="157"/>
      <c r="CG77" s="157"/>
      <c r="CH77" s="157"/>
      <c r="CI77" s="157"/>
      <c r="CJ77" s="157"/>
      <c r="CK77" s="157"/>
      <c r="CL77" s="157"/>
      <c r="CM77" s="157"/>
      <c r="CN77" s="157"/>
      <c r="CO77" s="157"/>
      <c r="CP77" s="157"/>
    </row>
    <row r="78" spans="1:94">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215"/>
      <c r="BM78" s="215"/>
      <c r="BN78" s="216"/>
      <c r="BO78" s="217"/>
      <c r="BP78" s="75"/>
      <c r="BQ78" s="157"/>
      <c r="BR78" s="157"/>
      <c r="BS78" s="157"/>
      <c r="BT78" s="157"/>
      <c r="BU78" s="355"/>
      <c r="BV78" s="355"/>
      <c r="BW78" s="157"/>
      <c r="BX78" s="157"/>
      <c r="BY78" s="157"/>
      <c r="BZ78" s="157"/>
      <c r="CA78" s="157"/>
      <c r="CB78" s="157"/>
      <c r="CC78" s="157"/>
      <c r="CD78" s="157"/>
      <c r="CE78" s="157"/>
      <c r="CF78" s="157"/>
      <c r="CG78" s="157"/>
      <c r="CH78" s="157"/>
      <c r="CI78" s="157"/>
      <c r="CJ78" s="157"/>
      <c r="CK78" s="157"/>
      <c r="CL78" s="157"/>
      <c r="CM78" s="157"/>
      <c r="CN78" s="157"/>
      <c r="CO78" s="157"/>
      <c r="CP78" s="157"/>
    </row>
    <row r="79" spans="1:94">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215"/>
      <c r="BM79" s="215"/>
      <c r="BN79" s="216"/>
      <c r="BO79" s="217"/>
      <c r="BP79" s="75"/>
      <c r="BQ79" s="157"/>
      <c r="BR79" s="157"/>
      <c r="BS79" s="157"/>
      <c r="BT79" s="157"/>
      <c r="BU79" s="355"/>
      <c r="BV79" s="355"/>
      <c r="BW79" s="157"/>
      <c r="BX79" s="157"/>
      <c r="BY79" s="157"/>
      <c r="BZ79" s="157"/>
      <c r="CA79" s="157"/>
      <c r="CB79" s="157"/>
      <c r="CC79" s="157"/>
      <c r="CD79" s="157"/>
      <c r="CE79" s="157"/>
      <c r="CF79" s="157"/>
      <c r="CG79" s="157"/>
      <c r="CH79" s="157"/>
      <c r="CI79" s="157"/>
      <c r="CJ79" s="157"/>
      <c r="CK79" s="157"/>
      <c r="CL79" s="157"/>
      <c r="CM79" s="157"/>
      <c r="CN79" s="157"/>
      <c r="CO79" s="157"/>
      <c r="CP79" s="157"/>
    </row>
    <row r="80" spans="1:94">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215"/>
      <c r="BM80" s="215"/>
      <c r="BN80" s="216"/>
      <c r="BO80" s="217"/>
      <c r="BP80" s="75"/>
      <c r="BQ80" s="157"/>
      <c r="BR80" s="157"/>
      <c r="BS80" s="157"/>
      <c r="BT80" s="157"/>
      <c r="BU80" s="355"/>
      <c r="BV80" s="355"/>
      <c r="BW80" s="157"/>
      <c r="BX80" s="157"/>
      <c r="BY80" s="157"/>
      <c r="BZ80" s="157"/>
      <c r="CA80" s="157"/>
      <c r="CB80" s="157"/>
      <c r="CC80" s="157"/>
      <c r="CD80" s="157"/>
      <c r="CE80" s="157"/>
      <c r="CF80" s="157"/>
      <c r="CG80" s="157"/>
      <c r="CH80" s="157"/>
      <c r="CI80" s="157"/>
      <c r="CJ80" s="157"/>
      <c r="CK80" s="157"/>
      <c r="CL80" s="157"/>
      <c r="CM80" s="157"/>
      <c r="CN80" s="157"/>
      <c r="CO80" s="157"/>
      <c r="CP80" s="157"/>
    </row>
    <row r="81" spans="1:94">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215"/>
      <c r="BM81" s="215"/>
      <c r="BN81" s="216"/>
      <c r="BO81" s="217"/>
      <c r="BP81" s="75"/>
      <c r="BQ81" s="157"/>
      <c r="BR81" s="157"/>
      <c r="BS81" s="157"/>
      <c r="BT81" s="157"/>
      <c r="BU81" s="355"/>
      <c r="BV81" s="355"/>
      <c r="BW81" s="157"/>
      <c r="BX81" s="157"/>
      <c r="BY81" s="157"/>
      <c r="BZ81" s="157"/>
      <c r="CA81" s="157"/>
      <c r="CB81" s="157"/>
      <c r="CC81" s="157"/>
      <c r="CD81" s="157"/>
      <c r="CE81" s="157"/>
      <c r="CF81" s="157"/>
      <c r="CG81" s="157"/>
      <c r="CH81" s="157"/>
      <c r="CI81" s="157"/>
      <c r="CJ81" s="157"/>
      <c r="CK81" s="157"/>
      <c r="CL81" s="157"/>
      <c r="CM81" s="157"/>
      <c r="CN81" s="157"/>
      <c r="CO81" s="157"/>
      <c r="CP81" s="157"/>
    </row>
    <row r="82" spans="1:94">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215"/>
      <c r="BM82" s="215"/>
      <c r="BN82" s="216"/>
      <c r="BO82" s="217"/>
      <c r="BP82" s="75"/>
      <c r="BQ82" s="157"/>
      <c r="BR82" s="157"/>
      <c r="BS82" s="157"/>
      <c r="BT82" s="157"/>
      <c r="BU82" s="355"/>
      <c r="BV82" s="355"/>
      <c r="BW82" s="157"/>
      <c r="BX82" s="157"/>
      <c r="BY82" s="157"/>
      <c r="BZ82" s="157"/>
      <c r="CA82" s="157"/>
      <c r="CB82" s="157"/>
      <c r="CC82" s="157"/>
      <c r="CD82" s="157"/>
      <c r="CE82" s="157"/>
      <c r="CF82" s="157"/>
      <c r="CG82" s="157"/>
      <c r="CH82" s="157"/>
      <c r="CI82" s="157"/>
      <c r="CJ82" s="157"/>
      <c r="CK82" s="157"/>
      <c r="CL82" s="157"/>
      <c r="CM82" s="157"/>
      <c r="CN82" s="157"/>
      <c r="CO82" s="157"/>
      <c r="CP82" s="157"/>
    </row>
    <row r="83" spans="1:94">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215"/>
      <c r="BM83" s="215"/>
      <c r="BN83" s="216"/>
      <c r="BO83" s="217"/>
      <c r="BP83" s="75"/>
      <c r="BQ83" s="157"/>
      <c r="BR83" s="157"/>
      <c r="BS83" s="157"/>
      <c r="BT83" s="157"/>
      <c r="BU83" s="355"/>
      <c r="BV83" s="355"/>
      <c r="BW83" s="157"/>
      <c r="BX83" s="157"/>
      <c r="BY83" s="157"/>
      <c r="BZ83" s="157"/>
      <c r="CA83" s="157"/>
      <c r="CB83" s="157"/>
      <c r="CC83" s="157"/>
      <c r="CD83" s="157"/>
      <c r="CE83" s="157"/>
      <c r="CF83" s="157"/>
      <c r="CG83" s="157"/>
      <c r="CH83" s="157"/>
      <c r="CI83" s="157"/>
      <c r="CJ83" s="157"/>
      <c r="CK83" s="157"/>
      <c r="CL83" s="157"/>
      <c r="CM83" s="157"/>
      <c r="CN83" s="157"/>
      <c r="CO83" s="157"/>
      <c r="CP83" s="157"/>
    </row>
    <row r="84" spans="1:94">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215"/>
      <c r="BM84" s="215"/>
      <c r="BN84" s="216"/>
      <c r="BO84" s="217"/>
      <c r="BP84" s="75"/>
      <c r="BQ84" s="157"/>
      <c r="BR84" s="157"/>
      <c r="BS84" s="157"/>
      <c r="BT84" s="157"/>
      <c r="BU84" s="355"/>
      <c r="BV84" s="355"/>
      <c r="BW84" s="157"/>
      <c r="BX84" s="157"/>
      <c r="BY84" s="157"/>
      <c r="BZ84" s="157"/>
      <c r="CA84" s="157"/>
      <c r="CB84" s="157"/>
      <c r="CC84" s="157"/>
      <c r="CD84" s="157"/>
      <c r="CE84" s="157"/>
      <c r="CF84" s="157"/>
      <c r="CG84" s="157"/>
      <c r="CH84" s="157"/>
      <c r="CI84" s="157"/>
      <c r="CJ84" s="157"/>
      <c r="CK84" s="157"/>
      <c r="CL84" s="157"/>
      <c r="CM84" s="157"/>
      <c r="CN84" s="157"/>
      <c r="CO84" s="157"/>
      <c r="CP84" s="157"/>
    </row>
    <row r="85" spans="1:94">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215"/>
      <c r="BM85" s="215"/>
      <c r="BN85" s="216"/>
      <c r="BO85" s="217"/>
      <c r="BP85" s="75"/>
      <c r="BQ85" s="157"/>
      <c r="BR85" s="157"/>
      <c r="BS85" s="157"/>
      <c r="BT85" s="157"/>
      <c r="BU85" s="355"/>
      <c r="BV85" s="355"/>
      <c r="BW85" s="157"/>
      <c r="BX85" s="157"/>
      <c r="BY85" s="157"/>
      <c r="BZ85" s="157"/>
      <c r="CA85" s="157"/>
      <c r="CB85" s="157"/>
      <c r="CC85" s="157"/>
      <c r="CD85" s="157"/>
      <c r="CE85" s="157"/>
      <c r="CF85" s="157"/>
      <c r="CG85" s="157"/>
      <c r="CH85" s="157"/>
      <c r="CI85" s="157"/>
      <c r="CJ85" s="157"/>
      <c r="CK85" s="157"/>
      <c r="CL85" s="157"/>
      <c r="CM85" s="157"/>
      <c r="CN85" s="157"/>
      <c r="CO85" s="157"/>
      <c r="CP85" s="157"/>
    </row>
    <row r="86" spans="1:94">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215"/>
      <c r="BM86" s="215"/>
      <c r="BN86" s="216"/>
      <c r="BO86" s="217"/>
      <c r="BP86" s="75"/>
      <c r="BQ86" s="157"/>
      <c r="BR86" s="157"/>
      <c r="BS86" s="157"/>
      <c r="BT86" s="157"/>
      <c r="BU86" s="355"/>
      <c r="BV86" s="355"/>
      <c r="BW86" s="157"/>
      <c r="BX86" s="157"/>
      <c r="BY86" s="157"/>
      <c r="BZ86" s="157"/>
      <c r="CA86" s="157"/>
      <c r="CB86" s="157"/>
      <c r="CC86" s="157"/>
      <c r="CD86" s="157"/>
      <c r="CE86" s="157"/>
      <c r="CF86" s="157"/>
      <c r="CG86" s="157"/>
      <c r="CH86" s="157"/>
      <c r="CI86" s="157"/>
      <c r="CJ86" s="157"/>
      <c r="CK86" s="157"/>
      <c r="CL86" s="157"/>
      <c r="CM86" s="157"/>
      <c r="CN86" s="157"/>
      <c r="CO86" s="157"/>
      <c r="CP86" s="157"/>
    </row>
    <row r="87" spans="1:94">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215"/>
      <c r="BM87" s="215"/>
      <c r="BN87" s="216"/>
      <c r="BO87" s="217"/>
      <c r="BP87" s="75"/>
      <c r="BQ87" s="157"/>
      <c r="BR87" s="157"/>
      <c r="BS87" s="157"/>
      <c r="BT87" s="157"/>
      <c r="BU87" s="355"/>
      <c r="BV87" s="355"/>
      <c r="BW87" s="157"/>
      <c r="BX87" s="157"/>
      <c r="BY87" s="157"/>
      <c r="BZ87" s="157"/>
      <c r="CA87" s="157"/>
      <c r="CB87" s="157"/>
      <c r="CC87" s="157"/>
      <c r="CD87" s="157"/>
      <c r="CE87" s="157"/>
      <c r="CF87" s="157"/>
      <c r="CG87" s="157"/>
      <c r="CH87" s="157"/>
      <c r="CI87" s="157"/>
      <c r="CJ87" s="157"/>
      <c r="CK87" s="157"/>
      <c r="CL87" s="157"/>
      <c r="CM87" s="157"/>
      <c r="CN87" s="157"/>
      <c r="CO87" s="157"/>
      <c r="CP87" s="157"/>
    </row>
    <row r="88" spans="1:94">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215"/>
      <c r="BM88" s="215"/>
      <c r="BN88" s="216"/>
      <c r="BO88" s="217"/>
      <c r="BP88" s="75"/>
      <c r="BQ88" s="157"/>
      <c r="BR88" s="157"/>
      <c r="BS88" s="157"/>
      <c r="BT88" s="157"/>
      <c r="BU88" s="355"/>
      <c r="BV88" s="355"/>
      <c r="BW88" s="157"/>
      <c r="BX88" s="157"/>
      <c r="BY88" s="157"/>
      <c r="BZ88" s="157"/>
      <c r="CA88" s="157"/>
      <c r="CB88" s="157"/>
      <c r="CC88" s="157"/>
      <c r="CD88" s="157"/>
      <c r="CE88" s="157"/>
      <c r="CF88" s="157"/>
      <c r="CG88" s="157"/>
      <c r="CH88" s="157"/>
      <c r="CI88" s="157"/>
      <c r="CJ88" s="157"/>
      <c r="CK88" s="157"/>
      <c r="CL88" s="157"/>
      <c r="CM88" s="157"/>
      <c r="CN88" s="157"/>
      <c r="CO88" s="157"/>
      <c r="CP88" s="157"/>
    </row>
    <row r="89" spans="1:94">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215"/>
      <c r="BM89" s="215"/>
      <c r="BN89" s="216"/>
      <c r="BO89" s="217"/>
      <c r="BP89" s="75"/>
      <c r="BQ89" s="157"/>
      <c r="BR89" s="157"/>
      <c r="BS89" s="157"/>
      <c r="BT89" s="157"/>
      <c r="BU89" s="355"/>
      <c r="BV89" s="355"/>
      <c r="BW89" s="157"/>
      <c r="BX89" s="157"/>
      <c r="BY89" s="157"/>
      <c r="BZ89" s="157"/>
      <c r="CA89" s="157"/>
      <c r="CB89" s="157"/>
      <c r="CC89" s="157"/>
      <c r="CD89" s="157"/>
      <c r="CE89" s="157"/>
      <c r="CF89" s="157"/>
      <c r="CG89" s="157"/>
      <c r="CH89" s="157"/>
      <c r="CI89" s="157"/>
      <c r="CJ89" s="157"/>
      <c r="CK89" s="157"/>
      <c r="CL89" s="157"/>
      <c r="CM89" s="157"/>
      <c r="CN89" s="157"/>
      <c r="CO89" s="157"/>
      <c r="CP89" s="157"/>
    </row>
    <row r="90" spans="1:94">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215"/>
      <c r="BM90" s="215"/>
      <c r="BN90" s="216"/>
      <c r="BO90" s="217"/>
      <c r="BP90" s="75"/>
      <c r="BQ90" s="157"/>
      <c r="BR90" s="157"/>
      <c r="BS90" s="157"/>
      <c r="BT90" s="157"/>
      <c r="BU90" s="355"/>
      <c r="BV90" s="355"/>
      <c r="BW90" s="157"/>
      <c r="BX90" s="157"/>
      <c r="BY90" s="157"/>
      <c r="BZ90" s="157"/>
      <c r="CA90" s="157"/>
      <c r="CB90" s="157"/>
      <c r="CC90" s="157"/>
      <c r="CD90" s="157"/>
      <c r="CE90" s="157"/>
      <c r="CF90" s="157"/>
      <c r="CG90" s="157"/>
      <c r="CH90" s="157"/>
      <c r="CI90" s="157"/>
      <c r="CJ90" s="157"/>
      <c r="CK90" s="157"/>
      <c r="CL90" s="157"/>
      <c r="CM90" s="157"/>
      <c r="CN90" s="157"/>
      <c r="CO90" s="157"/>
      <c r="CP90" s="157"/>
    </row>
    <row r="91" spans="1:94">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215"/>
      <c r="BM91" s="215"/>
      <c r="BN91" s="216"/>
      <c r="BO91" s="217"/>
      <c r="BP91" s="75"/>
      <c r="BQ91" s="157"/>
      <c r="BR91" s="157"/>
      <c r="BS91" s="157"/>
      <c r="BT91" s="157"/>
      <c r="BU91" s="355"/>
      <c r="BV91" s="355"/>
      <c r="BW91" s="157"/>
      <c r="BX91" s="157"/>
      <c r="BY91" s="157"/>
      <c r="BZ91" s="157"/>
      <c r="CA91" s="157"/>
      <c r="CB91" s="157"/>
      <c r="CC91" s="157"/>
      <c r="CD91" s="157"/>
      <c r="CE91" s="157"/>
      <c r="CF91" s="157"/>
      <c r="CG91" s="157"/>
      <c r="CH91" s="157"/>
      <c r="CI91" s="157"/>
      <c r="CJ91" s="157"/>
      <c r="CK91" s="157"/>
      <c r="CL91" s="157"/>
      <c r="CM91" s="157"/>
      <c r="CN91" s="157"/>
      <c r="CO91" s="157"/>
      <c r="CP91" s="157"/>
    </row>
    <row r="92" spans="1:94">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215"/>
      <c r="BM92" s="215"/>
      <c r="BN92" s="216"/>
      <c r="BO92" s="217"/>
      <c r="BP92" s="75"/>
      <c r="BQ92" s="157"/>
      <c r="BR92" s="157"/>
      <c r="BS92" s="157"/>
      <c r="BT92" s="157"/>
      <c r="BU92" s="355"/>
      <c r="BV92" s="355"/>
      <c r="BW92" s="157"/>
      <c r="BX92" s="157"/>
      <c r="BY92" s="157"/>
      <c r="BZ92" s="157"/>
      <c r="CA92" s="157"/>
      <c r="CB92" s="157"/>
      <c r="CC92" s="157"/>
      <c r="CD92" s="157"/>
      <c r="CE92" s="157"/>
      <c r="CF92" s="157"/>
      <c r="CG92" s="157"/>
      <c r="CH92" s="157"/>
      <c r="CI92" s="157"/>
      <c r="CJ92" s="157"/>
      <c r="CK92" s="157"/>
      <c r="CL92" s="157"/>
      <c r="CM92" s="157"/>
      <c r="CN92" s="157"/>
      <c r="CO92" s="157"/>
      <c r="CP92" s="157"/>
    </row>
    <row r="93" spans="1:94">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215"/>
      <c r="BM93" s="215"/>
      <c r="BN93" s="216"/>
      <c r="BO93" s="217"/>
      <c r="BP93" s="75"/>
      <c r="BQ93" s="157"/>
      <c r="BR93" s="157"/>
      <c r="BS93" s="157"/>
      <c r="BT93" s="157"/>
      <c r="BU93" s="355"/>
      <c r="BV93" s="355"/>
      <c r="BW93" s="157"/>
      <c r="BX93" s="157"/>
      <c r="BY93" s="157"/>
      <c r="BZ93" s="157"/>
      <c r="CA93" s="157"/>
      <c r="CB93" s="157"/>
      <c r="CC93" s="157"/>
      <c r="CD93" s="157"/>
      <c r="CE93" s="157"/>
      <c r="CF93" s="157"/>
      <c r="CG93" s="157"/>
      <c r="CH93" s="157"/>
      <c r="CI93" s="157"/>
      <c r="CJ93" s="157"/>
      <c r="CK93" s="157"/>
      <c r="CL93" s="157"/>
      <c r="CM93" s="157"/>
      <c r="CN93" s="157"/>
      <c r="CO93" s="157"/>
      <c r="CP93" s="157"/>
    </row>
    <row r="94" spans="1:94">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215"/>
      <c r="BM94" s="215"/>
      <c r="BN94" s="216"/>
      <c r="BO94" s="217"/>
      <c r="BP94" s="75"/>
      <c r="BQ94" s="157"/>
      <c r="BR94" s="157"/>
      <c r="BS94" s="157"/>
      <c r="BT94" s="157"/>
      <c r="BU94" s="355"/>
      <c r="BV94" s="355"/>
      <c r="BW94" s="157"/>
      <c r="BX94" s="157"/>
      <c r="BY94" s="157"/>
      <c r="BZ94" s="157"/>
      <c r="CA94" s="157"/>
      <c r="CB94" s="157"/>
      <c r="CC94" s="157"/>
      <c r="CD94" s="157"/>
      <c r="CE94" s="157"/>
      <c r="CF94" s="157"/>
      <c r="CG94" s="157"/>
      <c r="CH94" s="157"/>
      <c r="CI94" s="157"/>
      <c r="CJ94" s="157"/>
      <c r="CK94" s="157"/>
      <c r="CL94" s="157"/>
      <c r="CM94" s="157"/>
      <c r="CN94" s="157"/>
      <c r="CO94" s="157"/>
      <c r="CP94" s="157"/>
    </row>
    <row r="95" spans="1:94">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215"/>
      <c r="BM95" s="215"/>
      <c r="BN95" s="216"/>
      <c r="BO95" s="217"/>
      <c r="BP95" s="75"/>
      <c r="BQ95" s="157"/>
      <c r="BR95" s="157"/>
      <c r="BS95" s="157"/>
      <c r="BT95" s="157"/>
      <c r="BU95" s="355"/>
      <c r="BV95" s="355"/>
      <c r="BW95" s="157"/>
      <c r="BX95" s="157"/>
      <c r="BY95" s="157"/>
      <c r="BZ95" s="157"/>
      <c r="CA95" s="157"/>
      <c r="CB95" s="157"/>
      <c r="CC95" s="157"/>
      <c r="CD95" s="157"/>
      <c r="CE95" s="157"/>
      <c r="CF95" s="157"/>
      <c r="CG95" s="157"/>
      <c r="CH95" s="157"/>
      <c r="CI95" s="157"/>
      <c r="CJ95" s="157"/>
      <c r="CK95" s="157"/>
      <c r="CL95" s="157"/>
      <c r="CM95" s="157"/>
      <c r="CN95" s="157"/>
      <c r="CO95" s="157"/>
      <c r="CP95" s="157"/>
    </row>
    <row r="96" spans="1:94">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215"/>
      <c r="BM96" s="215"/>
      <c r="BN96" s="216"/>
      <c r="BO96" s="217"/>
      <c r="BP96" s="75"/>
      <c r="BQ96" s="157"/>
      <c r="BR96" s="157"/>
      <c r="BS96" s="157"/>
      <c r="BT96" s="157"/>
      <c r="BU96" s="355"/>
      <c r="BV96" s="355"/>
      <c r="BW96" s="157"/>
      <c r="BX96" s="157"/>
      <c r="BY96" s="157"/>
      <c r="BZ96" s="157"/>
      <c r="CA96" s="157"/>
      <c r="CB96" s="157"/>
      <c r="CC96" s="157"/>
      <c r="CD96" s="157"/>
      <c r="CE96" s="157"/>
      <c r="CF96" s="157"/>
      <c r="CG96" s="157"/>
      <c r="CH96" s="157"/>
      <c r="CI96" s="157"/>
      <c r="CJ96" s="157"/>
      <c r="CK96" s="157"/>
      <c r="CL96" s="157"/>
      <c r="CM96" s="157"/>
      <c r="CN96" s="157"/>
      <c r="CO96" s="157"/>
      <c r="CP96" s="157"/>
    </row>
    <row r="97" spans="1:94">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215"/>
      <c r="BM97" s="215"/>
      <c r="BN97" s="216"/>
      <c r="BO97" s="217"/>
      <c r="BP97" s="75"/>
      <c r="BQ97" s="157"/>
      <c r="BR97" s="157"/>
      <c r="BS97" s="157"/>
      <c r="BT97" s="157"/>
      <c r="BU97" s="355"/>
      <c r="BV97" s="355"/>
      <c r="BW97" s="157"/>
      <c r="BX97" s="157"/>
      <c r="BY97" s="157"/>
      <c r="BZ97" s="157"/>
      <c r="CA97" s="157"/>
      <c r="CB97" s="157"/>
      <c r="CC97" s="157"/>
      <c r="CD97" s="157"/>
      <c r="CE97" s="157"/>
      <c r="CF97" s="157"/>
      <c r="CG97" s="157"/>
      <c r="CH97" s="157"/>
      <c r="CI97" s="157"/>
      <c r="CJ97" s="157"/>
      <c r="CK97" s="157"/>
      <c r="CL97" s="157"/>
      <c r="CM97" s="157"/>
      <c r="CN97" s="157"/>
      <c r="CO97" s="157"/>
      <c r="CP97" s="157"/>
    </row>
    <row r="98" spans="1:94">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215"/>
      <c r="BM98" s="215"/>
      <c r="BN98" s="216"/>
      <c r="BO98" s="217"/>
      <c r="BP98" s="75"/>
      <c r="BQ98" s="157"/>
      <c r="BR98" s="157"/>
      <c r="BS98" s="157"/>
      <c r="BT98" s="157"/>
      <c r="BU98" s="355"/>
      <c r="BV98" s="355"/>
      <c r="BW98" s="157"/>
      <c r="BX98" s="157"/>
      <c r="BY98" s="157"/>
      <c r="BZ98" s="157"/>
      <c r="CA98" s="157"/>
      <c r="CB98" s="157"/>
      <c r="CC98" s="157"/>
      <c r="CD98" s="157"/>
      <c r="CE98" s="157"/>
      <c r="CF98" s="157"/>
      <c r="CG98" s="157"/>
      <c r="CH98" s="157"/>
      <c r="CI98" s="157"/>
      <c r="CJ98" s="157"/>
      <c r="CK98" s="157"/>
      <c r="CL98" s="157"/>
      <c r="CM98" s="157"/>
      <c r="CN98" s="157"/>
      <c r="CO98" s="157"/>
      <c r="CP98" s="157"/>
    </row>
    <row r="99" spans="1:94">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215"/>
      <c r="BM99" s="215"/>
      <c r="BN99" s="216"/>
      <c r="BO99" s="217"/>
      <c r="BP99" s="75"/>
      <c r="BQ99" s="157"/>
      <c r="BR99" s="157"/>
      <c r="BS99" s="157"/>
      <c r="BT99" s="157"/>
      <c r="BU99" s="355"/>
      <c r="BV99" s="355"/>
      <c r="BW99" s="157"/>
      <c r="BX99" s="157"/>
      <c r="BY99" s="157"/>
      <c r="BZ99" s="157"/>
      <c r="CA99" s="157"/>
      <c r="CB99" s="157"/>
      <c r="CC99" s="157"/>
      <c r="CD99" s="157"/>
      <c r="CE99" s="157"/>
      <c r="CF99" s="157"/>
      <c r="CG99" s="157"/>
      <c r="CH99" s="157"/>
      <c r="CI99" s="157"/>
      <c r="CJ99" s="157"/>
      <c r="CK99" s="157"/>
      <c r="CL99" s="157"/>
      <c r="CM99" s="157"/>
      <c r="CN99" s="157"/>
      <c r="CO99" s="157"/>
      <c r="CP99" s="157"/>
    </row>
    <row r="100" spans="1:94">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215"/>
      <c r="BM100" s="215"/>
      <c r="BN100" s="216"/>
      <c r="BO100" s="217"/>
      <c r="BP100" s="75"/>
      <c r="BQ100" s="157"/>
      <c r="BR100" s="157"/>
      <c r="BS100" s="157"/>
      <c r="BT100" s="157"/>
      <c r="BU100" s="355"/>
      <c r="BV100" s="355"/>
      <c r="BW100" s="157"/>
      <c r="BX100" s="157"/>
      <c r="BY100" s="157"/>
      <c r="BZ100" s="157"/>
      <c r="CA100" s="157"/>
      <c r="CB100" s="157"/>
      <c r="CC100" s="157"/>
      <c r="CD100" s="157"/>
      <c r="CE100" s="157"/>
      <c r="CF100" s="157"/>
      <c r="CG100" s="157"/>
      <c r="CH100" s="157"/>
      <c r="CI100" s="157"/>
      <c r="CJ100" s="157"/>
      <c r="CK100" s="157"/>
      <c r="CL100" s="157"/>
      <c r="CM100" s="157"/>
      <c r="CN100" s="157"/>
      <c r="CO100" s="157"/>
      <c r="CP100" s="157"/>
    </row>
    <row r="101" spans="1:94">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215"/>
      <c r="BM101" s="215"/>
      <c r="BN101" s="216"/>
      <c r="BO101" s="217"/>
      <c r="BP101" s="75"/>
      <c r="BQ101" s="157"/>
      <c r="BR101" s="157"/>
      <c r="BS101" s="157"/>
      <c r="BT101" s="157"/>
      <c r="BU101" s="355"/>
      <c r="BV101" s="355"/>
      <c r="BW101" s="157"/>
      <c r="BX101" s="157"/>
      <c r="BY101" s="157"/>
      <c r="BZ101" s="157"/>
      <c r="CA101" s="157"/>
      <c r="CB101" s="157"/>
      <c r="CC101" s="157"/>
      <c r="CD101" s="157"/>
      <c r="CE101" s="157"/>
      <c r="CF101" s="157"/>
      <c r="CG101" s="157"/>
      <c r="CH101" s="157"/>
      <c r="CI101" s="157"/>
      <c r="CJ101" s="157"/>
      <c r="CK101" s="157"/>
      <c r="CL101" s="157"/>
      <c r="CM101" s="157"/>
      <c r="CN101" s="157"/>
      <c r="CO101" s="157"/>
      <c r="CP101" s="157"/>
    </row>
    <row r="102" spans="1:94">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215"/>
      <c r="BM102" s="215"/>
      <c r="BN102" s="216"/>
      <c r="BO102" s="217"/>
      <c r="BP102" s="75"/>
      <c r="BQ102" s="157"/>
      <c r="BR102" s="157"/>
      <c r="BS102" s="157"/>
      <c r="BT102" s="157"/>
      <c r="BU102" s="355"/>
      <c r="BV102" s="355"/>
      <c r="BW102" s="157"/>
      <c r="BX102" s="157"/>
      <c r="BY102" s="157"/>
      <c r="BZ102" s="157"/>
      <c r="CA102" s="157"/>
      <c r="CB102" s="157"/>
      <c r="CC102" s="157"/>
      <c r="CD102" s="157"/>
      <c r="CE102" s="157"/>
      <c r="CF102" s="157"/>
      <c r="CG102" s="157"/>
      <c r="CH102" s="157"/>
      <c r="CI102" s="157"/>
      <c r="CJ102" s="157"/>
      <c r="CK102" s="157"/>
      <c r="CL102" s="157"/>
      <c r="CM102" s="157"/>
      <c r="CN102" s="157"/>
      <c r="CO102" s="157"/>
      <c r="CP102" s="157"/>
    </row>
    <row r="103" spans="1:94">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215"/>
      <c r="BM103" s="215"/>
      <c r="BN103" s="216"/>
      <c r="BO103" s="217"/>
      <c r="BP103" s="75"/>
      <c r="BQ103" s="157"/>
      <c r="BR103" s="157"/>
      <c r="BS103" s="157"/>
      <c r="BT103" s="157"/>
      <c r="BU103" s="355"/>
      <c r="BV103" s="355"/>
      <c r="BW103" s="157"/>
      <c r="BX103" s="157"/>
      <c r="BY103" s="157"/>
      <c r="BZ103" s="157"/>
      <c r="CA103" s="157"/>
      <c r="CB103" s="157"/>
      <c r="CC103" s="157"/>
      <c r="CD103" s="157"/>
      <c r="CE103" s="157"/>
      <c r="CF103" s="157"/>
      <c r="CG103" s="157"/>
      <c r="CH103" s="157"/>
      <c r="CI103" s="157"/>
      <c r="CJ103" s="157"/>
      <c r="CK103" s="157"/>
      <c r="CL103" s="157"/>
      <c r="CM103" s="157"/>
      <c r="CN103" s="157"/>
      <c r="CO103" s="157"/>
      <c r="CP103" s="157"/>
    </row>
    <row r="104" spans="1:94">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215"/>
      <c r="BM104" s="215"/>
      <c r="BN104" s="216"/>
      <c r="BO104" s="217"/>
      <c r="BP104" s="75"/>
      <c r="BQ104" s="157"/>
      <c r="BR104" s="157"/>
      <c r="BS104" s="157"/>
      <c r="BT104" s="157"/>
      <c r="BU104" s="355"/>
      <c r="BV104" s="355"/>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row>
    <row r="105" spans="1:94">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215"/>
      <c r="BM105" s="215"/>
      <c r="BN105" s="216"/>
      <c r="BO105" s="217"/>
      <c r="BP105" s="75"/>
      <c r="BQ105" s="157"/>
      <c r="BR105" s="157"/>
      <c r="BS105" s="157"/>
      <c r="BT105" s="157"/>
      <c r="BU105" s="355"/>
      <c r="BV105" s="355"/>
      <c r="BW105" s="157"/>
      <c r="BX105" s="157"/>
      <c r="BY105" s="157"/>
      <c r="BZ105" s="157"/>
      <c r="CA105" s="157"/>
      <c r="CB105" s="157"/>
      <c r="CC105" s="157"/>
      <c r="CD105" s="157"/>
      <c r="CE105" s="157"/>
      <c r="CF105" s="157"/>
      <c r="CG105" s="157"/>
      <c r="CH105" s="157"/>
      <c r="CI105" s="157"/>
      <c r="CJ105" s="157"/>
      <c r="CK105" s="157"/>
      <c r="CL105" s="157"/>
      <c r="CM105" s="157"/>
      <c r="CN105" s="157"/>
      <c r="CO105" s="157"/>
      <c r="CP105" s="157"/>
    </row>
    <row r="106" spans="1:94">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215"/>
      <c r="BM106" s="215"/>
      <c r="BN106" s="216"/>
      <c r="BO106" s="217"/>
      <c r="BP106" s="75"/>
      <c r="BQ106" s="157"/>
      <c r="BR106" s="157"/>
      <c r="BS106" s="157"/>
      <c r="BT106" s="157"/>
      <c r="BU106" s="355"/>
      <c r="BV106" s="355"/>
      <c r="BW106" s="157"/>
      <c r="BX106" s="157"/>
      <c r="BY106" s="157"/>
      <c r="BZ106" s="157"/>
      <c r="CA106" s="157"/>
      <c r="CB106" s="157"/>
      <c r="CC106" s="157"/>
      <c r="CD106" s="157"/>
      <c r="CE106" s="157"/>
      <c r="CF106" s="157"/>
      <c r="CG106" s="157"/>
      <c r="CH106" s="157"/>
      <c r="CI106" s="157"/>
      <c r="CJ106" s="157"/>
      <c r="CK106" s="157"/>
      <c r="CL106" s="157"/>
      <c r="CM106" s="157"/>
      <c r="CN106" s="157"/>
      <c r="CO106" s="157"/>
      <c r="CP106" s="157"/>
    </row>
    <row r="107" spans="1:94">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215"/>
      <c r="BM107" s="215"/>
      <c r="BN107" s="216"/>
      <c r="BO107" s="217"/>
      <c r="BP107" s="75"/>
      <c r="BQ107" s="157"/>
      <c r="BR107" s="157"/>
      <c r="BS107" s="157"/>
      <c r="BT107" s="157"/>
      <c r="BU107" s="355"/>
      <c r="BV107" s="355"/>
      <c r="BW107" s="157"/>
      <c r="BX107" s="157"/>
      <c r="BY107" s="157"/>
      <c r="BZ107" s="157"/>
      <c r="CA107" s="157"/>
      <c r="CB107" s="157"/>
      <c r="CC107" s="157"/>
      <c r="CD107" s="157"/>
      <c r="CE107" s="157"/>
      <c r="CF107" s="157"/>
      <c r="CG107" s="157"/>
      <c r="CH107" s="157"/>
      <c r="CI107" s="157"/>
      <c r="CJ107" s="157"/>
      <c r="CK107" s="157"/>
      <c r="CL107" s="157"/>
      <c r="CM107" s="157"/>
      <c r="CN107" s="157"/>
      <c r="CO107" s="157"/>
      <c r="CP107" s="157"/>
    </row>
    <row r="108" spans="1:94">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215"/>
      <c r="BM108" s="215"/>
      <c r="BN108" s="216"/>
      <c r="BO108" s="217"/>
      <c r="BP108" s="75"/>
      <c r="BQ108" s="157"/>
      <c r="BR108" s="157"/>
      <c r="BS108" s="157"/>
      <c r="BT108" s="157"/>
      <c r="BU108" s="355"/>
      <c r="BV108" s="355"/>
      <c r="BW108" s="157"/>
      <c r="BX108" s="157"/>
      <c r="BY108" s="157"/>
      <c r="BZ108" s="157"/>
      <c r="CA108" s="157"/>
      <c r="CB108" s="157"/>
      <c r="CC108" s="157"/>
      <c r="CD108" s="157"/>
      <c r="CE108" s="157"/>
      <c r="CF108" s="157"/>
      <c r="CG108" s="157"/>
      <c r="CH108" s="157"/>
      <c r="CI108" s="157"/>
      <c r="CJ108" s="157"/>
      <c r="CK108" s="157"/>
      <c r="CL108" s="157"/>
      <c r="CM108" s="157"/>
      <c r="CN108" s="157"/>
      <c r="CO108" s="157"/>
      <c r="CP108" s="157"/>
    </row>
    <row r="109" spans="1:94">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215"/>
      <c r="BM109" s="215"/>
      <c r="BN109" s="216"/>
      <c r="BO109" s="217"/>
      <c r="BP109" s="75"/>
      <c r="BQ109" s="157"/>
      <c r="BR109" s="157"/>
      <c r="BS109" s="157"/>
      <c r="BT109" s="157"/>
      <c r="BU109" s="355"/>
      <c r="BV109" s="355"/>
      <c r="BW109" s="157"/>
      <c r="BX109" s="157"/>
      <c r="BY109" s="157"/>
      <c r="BZ109" s="157"/>
      <c r="CA109" s="157"/>
      <c r="CB109" s="157"/>
      <c r="CC109" s="157"/>
      <c r="CD109" s="157"/>
      <c r="CE109" s="157"/>
      <c r="CF109" s="157"/>
      <c r="CG109" s="157"/>
      <c r="CH109" s="157"/>
      <c r="CI109" s="157"/>
      <c r="CJ109" s="157"/>
      <c r="CK109" s="157"/>
      <c r="CL109" s="157"/>
      <c r="CM109" s="157"/>
      <c r="CN109" s="157"/>
      <c r="CO109" s="157"/>
      <c r="CP109" s="157"/>
    </row>
    <row r="110" spans="1:94">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215"/>
      <c r="BM110" s="215"/>
      <c r="BN110" s="216"/>
      <c r="BO110" s="217"/>
      <c r="BP110" s="75"/>
      <c r="BQ110" s="157"/>
      <c r="BR110" s="157"/>
      <c r="BS110" s="157"/>
      <c r="BT110" s="157"/>
      <c r="BU110" s="355"/>
      <c r="BV110" s="355"/>
      <c r="BW110" s="157"/>
      <c r="BX110" s="157"/>
      <c r="BY110" s="157"/>
      <c r="BZ110" s="157"/>
      <c r="CA110" s="157"/>
      <c r="CB110" s="157"/>
      <c r="CC110" s="157"/>
      <c r="CD110" s="157"/>
      <c r="CE110" s="157"/>
      <c r="CF110" s="157"/>
      <c r="CG110" s="157"/>
      <c r="CH110" s="157"/>
      <c r="CI110" s="157"/>
      <c r="CJ110" s="157"/>
      <c r="CK110" s="157"/>
      <c r="CL110" s="157"/>
      <c r="CM110" s="157"/>
      <c r="CN110" s="157"/>
      <c r="CO110" s="157"/>
      <c r="CP110" s="157"/>
    </row>
    <row r="111" spans="1:94">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215"/>
      <c r="BM111" s="215"/>
      <c r="BN111" s="216"/>
      <c r="BO111" s="217"/>
      <c r="BP111" s="75"/>
      <c r="BQ111" s="157"/>
      <c r="BR111" s="157"/>
      <c r="BS111" s="157"/>
      <c r="BT111" s="157"/>
      <c r="BU111" s="355"/>
      <c r="BV111" s="355"/>
      <c r="BW111" s="157"/>
      <c r="BX111" s="157"/>
      <c r="BY111" s="157"/>
      <c r="BZ111" s="157"/>
      <c r="CA111" s="157"/>
      <c r="CB111" s="157"/>
      <c r="CC111" s="157"/>
      <c r="CD111" s="157"/>
      <c r="CE111" s="157"/>
      <c r="CF111" s="157"/>
      <c r="CG111" s="157"/>
      <c r="CH111" s="157"/>
      <c r="CI111" s="157"/>
      <c r="CJ111" s="157"/>
      <c r="CK111" s="157"/>
      <c r="CL111" s="157"/>
      <c r="CM111" s="157"/>
      <c r="CN111" s="157"/>
      <c r="CO111" s="157"/>
      <c r="CP111" s="157"/>
    </row>
    <row r="112" spans="1:94">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215"/>
      <c r="BM112" s="215"/>
      <c r="BN112" s="216"/>
      <c r="BO112" s="217"/>
      <c r="BP112" s="75"/>
      <c r="BQ112" s="157"/>
      <c r="BR112" s="157"/>
      <c r="BS112" s="157"/>
      <c r="BT112" s="157"/>
      <c r="BU112" s="355"/>
      <c r="BV112" s="355"/>
      <c r="BW112" s="157"/>
      <c r="BX112" s="157"/>
      <c r="BY112" s="157"/>
      <c r="BZ112" s="157"/>
      <c r="CA112" s="157"/>
      <c r="CB112" s="157"/>
      <c r="CC112" s="157"/>
      <c r="CD112" s="157"/>
      <c r="CE112" s="157"/>
      <c r="CF112" s="157"/>
      <c r="CG112" s="157"/>
      <c r="CH112" s="157"/>
      <c r="CI112" s="157"/>
      <c r="CJ112" s="157"/>
      <c r="CK112" s="157"/>
      <c r="CL112" s="157"/>
      <c r="CM112" s="157"/>
      <c r="CN112" s="157"/>
      <c r="CO112" s="157"/>
      <c r="CP112" s="157"/>
    </row>
    <row r="113" spans="1:94">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215"/>
      <c r="BM113" s="215"/>
      <c r="BN113" s="216"/>
      <c r="BO113" s="217"/>
      <c r="BP113" s="75"/>
      <c r="BQ113" s="157"/>
      <c r="BR113" s="157"/>
      <c r="BS113" s="157"/>
      <c r="BT113" s="157"/>
      <c r="BU113" s="355"/>
      <c r="BV113" s="355"/>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row>
    <row r="114" spans="1:94">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215"/>
      <c r="BM114" s="215"/>
      <c r="BN114" s="216"/>
      <c r="BO114" s="217"/>
      <c r="BP114" s="75"/>
      <c r="BQ114" s="157"/>
      <c r="BR114" s="157"/>
      <c r="BS114" s="157"/>
      <c r="BT114" s="157"/>
      <c r="BU114" s="355"/>
      <c r="BV114" s="355"/>
      <c r="BW114" s="157"/>
      <c r="BX114" s="157"/>
      <c r="BY114" s="157"/>
      <c r="BZ114" s="157"/>
      <c r="CA114" s="157"/>
      <c r="CB114" s="157"/>
      <c r="CC114" s="157"/>
      <c r="CD114" s="157"/>
      <c r="CE114" s="157"/>
      <c r="CF114" s="157"/>
      <c r="CG114" s="157"/>
      <c r="CH114" s="157"/>
      <c r="CI114" s="157"/>
      <c r="CJ114" s="157"/>
      <c r="CK114" s="157"/>
      <c r="CL114" s="157"/>
      <c r="CM114" s="157"/>
      <c r="CN114" s="157"/>
      <c r="CO114" s="157"/>
      <c r="CP114" s="157"/>
    </row>
    <row r="115" spans="1:94">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215"/>
      <c r="BM115" s="215"/>
      <c r="BN115" s="216"/>
      <c r="BO115" s="217"/>
      <c r="BP115" s="75"/>
      <c r="BQ115" s="157"/>
      <c r="BR115" s="157"/>
      <c r="BS115" s="157"/>
      <c r="BT115" s="157"/>
      <c r="BU115" s="355"/>
      <c r="BV115" s="355"/>
      <c r="BW115" s="157"/>
      <c r="BX115" s="157"/>
      <c r="BY115" s="157"/>
      <c r="BZ115" s="157"/>
      <c r="CA115" s="157"/>
      <c r="CB115" s="157"/>
      <c r="CC115" s="157"/>
      <c r="CD115" s="157"/>
      <c r="CE115" s="157"/>
      <c r="CF115" s="157"/>
      <c r="CG115" s="157"/>
      <c r="CH115" s="157"/>
      <c r="CI115" s="157"/>
      <c r="CJ115" s="157"/>
      <c r="CK115" s="157"/>
      <c r="CL115" s="157"/>
      <c r="CM115" s="157"/>
      <c r="CN115" s="157"/>
      <c r="CO115" s="157"/>
      <c r="CP115" s="157"/>
    </row>
    <row r="116" spans="1:94">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215"/>
      <c r="BM116" s="215"/>
      <c r="BN116" s="216"/>
      <c r="BO116" s="217"/>
      <c r="BP116" s="75"/>
      <c r="BQ116" s="157"/>
      <c r="BR116" s="157"/>
      <c r="BS116" s="157"/>
      <c r="BT116" s="157"/>
      <c r="BU116" s="355"/>
      <c r="BV116" s="355"/>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row>
    <row r="117" spans="1:94">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215"/>
      <c r="BM117" s="215"/>
      <c r="BN117" s="216"/>
      <c r="BO117" s="217"/>
      <c r="BP117" s="75"/>
      <c r="BQ117" s="157"/>
      <c r="BR117" s="157"/>
      <c r="BS117" s="157"/>
      <c r="BT117" s="157"/>
      <c r="BU117" s="355"/>
      <c r="BV117" s="355"/>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row>
    <row r="118" spans="1:94">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215"/>
      <c r="BM118" s="215"/>
      <c r="BN118" s="216"/>
      <c r="BO118" s="217"/>
      <c r="BP118" s="75"/>
      <c r="BQ118" s="157"/>
      <c r="BR118" s="157"/>
      <c r="BS118" s="157"/>
      <c r="BT118" s="157"/>
      <c r="BU118" s="355"/>
      <c r="BV118" s="355"/>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row>
    <row r="119" spans="1:94">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215"/>
      <c r="BM119" s="215"/>
      <c r="BN119" s="216"/>
      <c r="BO119" s="217"/>
      <c r="BP119" s="75"/>
      <c r="BQ119" s="157"/>
      <c r="BR119" s="157"/>
      <c r="BS119" s="157"/>
      <c r="BT119" s="157"/>
      <c r="BU119" s="355"/>
      <c r="BV119" s="355"/>
      <c r="BW119" s="157"/>
      <c r="BX119" s="157"/>
      <c r="BY119" s="157"/>
      <c r="BZ119" s="157"/>
      <c r="CA119" s="157"/>
      <c r="CB119" s="157"/>
      <c r="CC119" s="157"/>
      <c r="CD119" s="157"/>
      <c r="CE119" s="157"/>
      <c r="CF119" s="157"/>
      <c r="CG119" s="157"/>
      <c r="CH119" s="157"/>
      <c r="CI119" s="157"/>
      <c r="CJ119" s="157"/>
      <c r="CK119" s="157"/>
      <c r="CL119" s="157"/>
      <c r="CM119" s="157"/>
      <c r="CN119" s="157"/>
      <c r="CO119" s="157"/>
      <c r="CP119" s="157"/>
    </row>
    <row r="120" spans="1:94">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215"/>
      <c r="BM120" s="215"/>
      <c r="BN120" s="216"/>
      <c r="BO120" s="217"/>
      <c r="BP120" s="75"/>
      <c r="BQ120" s="157"/>
      <c r="BR120" s="157"/>
      <c r="BS120" s="157"/>
      <c r="BT120" s="157"/>
      <c r="BU120" s="355"/>
      <c r="BV120" s="355"/>
      <c r="BW120" s="157"/>
      <c r="BX120" s="157"/>
      <c r="BY120" s="157"/>
      <c r="BZ120" s="157"/>
      <c r="CA120" s="157"/>
      <c r="CB120" s="157"/>
      <c r="CC120" s="157"/>
      <c r="CD120" s="157"/>
      <c r="CE120" s="157"/>
      <c r="CF120" s="157"/>
      <c r="CG120" s="157"/>
      <c r="CH120" s="157"/>
      <c r="CI120" s="157"/>
      <c r="CJ120" s="157"/>
      <c r="CK120" s="157"/>
      <c r="CL120" s="157"/>
      <c r="CM120" s="157"/>
      <c r="CN120" s="157"/>
      <c r="CO120" s="157"/>
      <c r="CP120" s="157"/>
    </row>
    <row r="121" spans="1:94">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215"/>
      <c r="BM121" s="215"/>
      <c r="BN121" s="216"/>
      <c r="BO121" s="217"/>
      <c r="BP121" s="75"/>
      <c r="BQ121" s="157"/>
      <c r="BR121" s="157"/>
      <c r="BS121" s="157"/>
      <c r="BT121" s="157"/>
      <c r="BU121" s="355"/>
      <c r="BV121" s="355"/>
      <c r="BW121" s="157"/>
      <c r="BX121" s="157"/>
      <c r="BY121" s="157"/>
      <c r="BZ121" s="157"/>
      <c r="CA121" s="157"/>
      <c r="CB121" s="157"/>
      <c r="CC121" s="157"/>
      <c r="CD121" s="157"/>
      <c r="CE121" s="157"/>
      <c r="CF121" s="157"/>
      <c r="CG121" s="157"/>
      <c r="CH121" s="157"/>
      <c r="CI121" s="157"/>
      <c r="CJ121" s="157"/>
      <c r="CK121" s="157"/>
      <c r="CL121" s="157"/>
      <c r="CM121" s="157"/>
      <c r="CN121" s="157"/>
      <c r="CO121" s="157"/>
      <c r="CP121" s="157"/>
    </row>
    <row r="122" spans="1:94">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215"/>
      <c r="BM122" s="215"/>
      <c r="BN122" s="216"/>
      <c r="BO122" s="217"/>
      <c r="BP122" s="75"/>
      <c r="BQ122" s="157"/>
      <c r="BR122" s="157"/>
      <c r="BS122" s="157"/>
      <c r="BT122" s="157"/>
      <c r="BU122" s="355"/>
      <c r="BV122" s="355"/>
      <c r="BW122" s="157"/>
      <c r="BX122" s="157"/>
      <c r="BY122" s="157"/>
      <c r="BZ122" s="157"/>
      <c r="CA122" s="157"/>
      <c r="CB122" s="157"/>
      <c r="CC122" s="157"/>
      <c r="CD122" s="157"/>
      <c r="CE122" s="157"/>
      <c r="CF122" s="157"/>
      <c r="CG122" s="157"/>
      <c r="CH122" s="157"/>
      <c r="CI122" s="157"/>
      <c r="CJ122" s="157"/>
      <c r="CK122" s="157"/>
      <c r="CL122" s="157"/>
      <c r="CM122" s="157"/>
      <c r="CN122" s="157"/>
      <c r="CO122" s="157"/>
      <c r="CP122" s="157"/>
    </row>
    <row r="123" spans="1:94">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215"/>
      <c r="BM123" s="215"/>
      <c r="BN123" s="216"/>
      <c r="BO123" s="217"/>
      <c r="BP123" s="75"/>
      <c r="BQ123" s="157"/>
      <c r="BR123" s="157"/>
      <c r="BS123" s="157"/>
      <c r="BT123" s="157"/>
      <c r="BU123" s="355"/>
      <c r="BV123" s="355"/>
      <c r="BW123" s="157"/>
      <c r="BX123" s="157"/>
      <c r="BY123" s="157"/>
      <c r="BZ123" s="157"/>
      <c r="CA123" s="157"/>
      <c r="CB123" s="157"/>
      <c r="CC123" s="157"/>
      <c r="CD123" s="157"/>
      <c r="CE123" s="157"/>
      <c r="CF123" s="157"/>
      <c r="CG123" s="157"/>
      <c r="CH123" s="157"/>
      <c r="CI123" s="157"/>
      <c r="CJ123" s="157"/>
      <c r="CK123" s="157"/>
      <c r="CL123" s="157"/>
      <c r="CM123" s="157"/>
      <c r="CN123" s="157"/>
      <c r="CO123" s="157"/>
      <c r="CP123" s="157"/>
    </row>
    <row r="124" spans="1:94">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215"/>
      <c r="BM124" s="215"/>
      <c r="BN124" s="216"/>
      <c r="BO124" s="217"/>
      <c r="BP124" s="75"/>
      <c r="BQ124" s="157"/>
      <c r="BR124" s="157"/>
      <c r="BS124" s="157"/>
      <c r="BT124" s="157"/>
      <c r="BU124" s="355"/>
      <c r="BV124" s="355"/>
      <c r="BW124" s="157"/>
      <c r="BX124" s="157"/>
      <c r="BY124" s="157"/>
      <c r="BZ124" s="157"/>
      <c r="CA124" s="157"/>
      <c r="CB124" s="157"/>
      <c r="CC124" s="157"/>
      <c r="CD124" s="157"/>
      <c r="CE124" s="157"/>
      <c r="CF124" s="157"/>
      <c r="CG124" s="157"/>
      <c r="CH124" s="157"/>
      <c r="CI124" s="157"/>
      <c r="CJ124" s="157"/>
      <c r="CK124" s="157"/>
      <c r="CL124" s="157"/>
      <c r="CM124" s="157"/>
      <c r="CN124" s="157"/>
      <c r="CO124" s="157"/>
      <c r="CP124" s="157"/>
    </row>
    <row r="125" spans="1:94">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215"/>
      <c r="BM125" s="215"/>
      <c r="BN125" s="216"/>
      <c r="BO125" s="217"/>
      <c r="BP125" s="75"/>
      <c r="BQ125" s="157"/>
      <c r="BR125" s="157"/>
      <c r="BS125" s="157"/>
      <c r="BT125" s="157"/>
      <c r="BU125" s="355"/>
      <c r="BV125" s="355"/>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row>
    <row r="126" spans="1:94">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215"/>
      <c r="BM126" s="215"/>
      <c r="BN126" s="216"/>
      <c r="BO126" s="217"/>
      <c r="BP126" s="75"/>
      <c r="BQ126" s="157"/>
      <c r="BR126" s="157"/>
      <c r="BS126" s="157"/>
      <c r="BT126" s="157"/>
      <c r="BU126" s="355"/>
      <c r="BV126" s="355"/>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row>
    <row r="127" spans="1:94">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215"/>
      <c r="BM127" s="215"/>
      <c r="BN127" s="216"/>
      <c r="BO127" s="217"/>
      <c r="BP127" s="75"/>
      <c r="BQ127" s="157"/>
      <c r="BR127" s="157"/>
      <c r="BS127" s="157"/>
      <c r="BT127" s="157"/>
      <c r="BU127" s="355"/>
      <c r="BV127" s="355"/>
      <c r="BW127" s="157"/>
      <c r="BX127" s="157"/>
      <c r="BY127" s="157"/>
      <c r="BZ127" s="157"/>
      <c r="CA127" s="157"/>
      <c r="CB127" s="157"/>
      <c r="CC127" s="157"/>
      <c r="CD127" s="157"/>
      <c r="CE127" s="157"/>
      <c r="CF127" s="157"/>
      <c r="CG127" s="157"/>
      <c r="CH127" s="157"/>
      <c r="CI127" s="157"/>
      <c r="CJ127" s="157"/>
      <c r="CK127" s="157"/>
      <c r="CL127" s="157"/>
      <c r="CM127" s="157"/>
      <c r="CN127" s="157"/>
      <c r="CO127" s="157"/>
      <c r="CP127" s="157"/>
    </row>
    <row r="128" spans="1:94">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215"/>
      <c r="BM128" s="215"/>
      <c r="BN128" s="216"/>
      <c r="BO128" s="217"/>
      <c r="BP128" s="75"/>
      <c r="BQ128" s="157"/>
      <c r="BR128" s="157"/>
      <c r="BS128" s="157"/>
      <c r="BT128" s="157"/>
      <c r="BU128" s="355"/>
      <c r="BV128" s="355"/>
      <c r="BW128" s="157"/>
      <c r="BX128" s="157"/>
      <c r="BY128" s="157"/>
      <c r="BZ128" s="157"/>
      <c r="CA128" s="157"/>
      <c r="CB128" s="157"/>
      <c r="CC128" s="157"/>
      <c r="CD128" s="157"/>
      <c r="CE128" s="157"/>
      <c r="CF128" s="157"/>
      <c r="CG128" s="157"/>
      <c r="CH128" s="157"/>
      <c r="CI128" s="157"/>
      <c r="CJ128" s="157"/>
      <c r="CK128" s="157"/>
      <c r="CL128" s="157"/>
      <c r="CM128" s="157"/>
      <c r="CN128" s="157"/>
      <c r="CO128" s="157"/>
      <c r="CP128" s="157"/>
    </row>
    <row r="129" spans="1:94">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215"/>
      <c r="BM129" s="215"/>
      <c r="BN129" s="216"/>
      <c r="BO129" s="217"/>
      <c r="BP129" s="75"/>
      <c r="BQ129" s="157"/>
      <c r="BR129" s="157"/>
      <c r="BS129" s="157"/>
      <c r="BT129" s="157"/>
      <c r="BU129" s="355"/>
      <c r="BV129" s="355"/>
      <c r="BW129" s="157"/>
      <c r="BX129" s="157"/>
      <c r="BY129" s="157"/>
      <c r="BZ129" s="157"/>
      <c r="CA129" s="157"/>
      <c r="CB129" s="157"/>
      <c r="CC129" s="157"/>
      <c r="CD129" s="157"/>
      <c r="CE129" s="157"/>
      <c r="CF129" s="157"/>
      <c r="CG129" s="157"/>
      <c r="CH129" s="157"/>
      <c r="CI129" s="157"/>
      <c r="CJ129" s="157"/>
      <c r="CK129" s="157"/>
      <c r="CL129" s="157"/>
      <c r="CM129" s="157"/>
      <c r="CN129" s="157"/>
      <c r="CO129" s="157"/>
      <c r="CP129" s="157"/>
    </row>
    <row r="130" spans="1:94">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215"/>
      <c r="BM130" s="215"/>
      <c r="BN130" s="216"/>
      <c r="BO130" s="217"/>
      <c r="BP130" s="75"/>
      <c r="BQ130" s="157"/>
      <c r="BR130" s="157"/>
      <c r="BS130" s="157"/>
      <c r="BT130" s="157"/>
      <c r="BU130" s="355"/>
      <c r="BV130" s="355"/>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row>
    <row r="131" spans="1:94">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215"/>
      <c r="BM131" s="215"/>
      <c r="BN131" s="216"/>
      <c r="BO131" s="217"/>
      <c r="BP131" s="75"/>
      <c r="BQ131" s="157"/>
      <c r="BR131" s="157"/>
      <c r="BS131" s="157"/>
      <c r="BT131" s="157"/>
      <c r="BU131" s="355"/>
      <c r="BV131" s="355"/>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row>
    <row r="132" spans="1:94">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215"/>
      <c r="BM132" s="215"/>
      <c r="BN132" s="216"/>
      <c r="BO132" s="217"/>
      <c r="BP132" s="75"/>
      <c r="BQ132" s="157"/>
      <c r="BR132" s="157"/>
      <c r="BS132" s="157"/>
      <c r="BT132" s="157"/>
      <c r="BU132" s="355"/>
      <c r="BV132" s="355"/>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row>
    <row r="133" spans="1:94">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215"/>
      <c r="BM133" s="215"/>
      <c r="BN133" s="216"/>
      <c r="BO133" s="217"/>
      <c r="BP133" s="75"/>
      <c r="BQ133" s="157"/>
      <c r="BR133" s="157"/>
      <c r="BS133" s="157"/>
      <c r="BT133" s="157"/>
      <c r="BU133" s="355"/>
      <c r="BV133" s="355"/>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row>
    <row r="134" spans="1:94">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215"/>
      <c r="BM134" s="215"/>
      <c r="BN134" s="216"/>
      <c r="BO134" s="217"/>
      <c r="BP134" s="75"/>
      <c r="BQ134" s="157"/>
      <c r="BR134" s="157"/>
      <c r="BS134" s="157"/>
      <c r="BT134" s="157"/>
      <c r="BU134" s="355"/>
      <c r="BV134" s="355"/>
      <c r="BW134" s="157"/>
      <c r="BX134" s="157"/>
      <c r="BY134" s="157"/>
      <c r="BZ134" s="157"/>
      <c r="CA134" s="157"/>
      <c r="CB134" s="157"/>
      <c r="CC134" s="157"/>
      <c r="CD134" s="157"/>
      <c r="CE134" s="157"/>
      <c r="CF134" s="157"/>
      <c r="CG134" s="157"/>
      <c r="CH134" s="157"/>
      <c r="CI134" s="157"/>
      <c r="CJ134" s="157"/>
      <c r="CK134" s="157"/>
      <c r="CL134" s="157"/>
      <c r="CM134" s="157"/>
      <c r="CN134" s="157"/>
      <c r="CO134" s="157"/>
      <c r="CP134" s="157"/>
    </row>
    <row r="135" spans="1:94">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215"/>
      <c r="BM135" s="215"/>
      <c r="BN135" s="216"/>
      <c r="BO135" s="217"/>
      <c r="BP135" s="75"/>
      <c r="BQ135" s="157"/>
      <c r="BR135" s="157"/>
      <c r="BS135" s="157"/>
      <c r="BT135" s="157"/>
      <c r="BU135" s="355"/>
      <c r="BV135" s="355"/>
      <c r="BW135" s="157"/>
      <c r="BX135" s="157"/>
      <c r="BY135" s="157"/>
      <c r="BZ135" s="157"/>
      <c r="CA135" s="157"/>
      <c r="CB135" s="157"/>
      <c r="CC135" s="157"/>
      <c r="CD135" s="157"/>
      <c r="CE135" s="157"/>
      <c r="CF135" s="157"/>
      <c r="CG135" s="157"/>
      <c r="CH135" s="157"/>
      <c r="CI135" s="157"/>
      <c r="CJ135" s="157"/>
      <c r="CK135" s="157"/>
      <c r="CL135" s="157"/>
      <c r="CM135" s="157"/>
      <c r="CN135" s="157"/>
      <c r="CO135" s="157"/>
      <c r="CP135" s="157"/>
    </row>
    <row r="136" spans="1:94">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215"/>
      <c r="BM136" s="215"/>
      <c r="BN136" s="216"/>
      <c r="BO136" s="217"/>
      <c r="BP136" s="75"/>
      <c r="BQ136" s="157"/>
      <c r="BR136" s="157"/>
      <c r="BS136" s="157"/>
      <c r="BT136" s="157"/>
      <c r="BU136" s="355"/>
      <c r="BV136" s="355"/>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row>
    <row r="137" spans="1:94">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215"/>
      <c r="BM137" s="215"/>
      <c r="BN137" s="216"/>
      <c r="BO137" s="217"/>
      <c r="BP137" s="75"/>
      <c r="BQ137" s="157"/>
      <c r="BR137" s="157"/>
      <c r="BS137" s="157"/>
      <c r="BT137" s="157"/>
      <c r="BU137" s="355"/>
      <c r="BV137" s="355"/>
      <c r="BW137" s="157"/>
      <c r="BX137" s="157"/>
      <c r="BY137" s="157"/>
      <c r="BZ137" s="157"/>
      <c r="CA137" s="157"/>
      <c r="CB137" s="157"/>
      <c r="CC137" s="157"/>
      <c r="CD137" s="157"/>
      <c r="CE137" s="157"/>
      <c r="CF137" s="157"/>
      <c r="CG137" s="157"/>
      <c r="CH137" s="157"/>
      <c r="CI137" s="157"/>
      <c r="CJ137" s="157"/>
      <c r="CK137" s="157"/>
      <c r="CL137" s="157"/>
      <c r="CM137" s="157"/>
      <c r="CN137" s="157"/>
      <c r="CO137" s="157"/>
      <c r="CP137" s="157"/>
    </row>
    <row r="138" spans="1:94">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215"/>
      <c r="BM138" s="215"/>
      <c r="BN138" s="216"/>
      <c r="BO138" s="217"/>
      <c r="BP138" s="75"/>
      <c r="BQ138" s="157"/>
      <c r="BR138" s="157"/>
      <c r="BS138" s="157"/>
      <c r="BT138" s="157"/>
      <c r="BU138" s="355"/>
      <c r="BV138" s="355"/>
      <c r="BW138" s="157"/>
      <c r="BX138" s="157"/>
      <c r="BY138" s="157"/>
      <c r="BZ138" s="157"/>
      <c r="CA138" s="157"/>
      <c r="CB138" s="157"/>
      <c r="CC138" s="157"/>
      <c r="CD138" s="157"/>
      <c r="CE138" s="157"/>
      <c r="CF138" s="157"/>
      <c r="CG138" s="157"/>
      <c r="CH138" s="157"/>
      <c r="CI138" s="157"/>
      <c r="CJ138" s="157"/>
      <c r="CK138" s="157"/>
      <c r="CL138" s="157"/>
      <c r="CM138" s="157"/>
      <c r="CN138" s="157"/>
      <c r="CO138" s="157"/>
      <c r="CP138" s="157"/>
    </row>
    <row r="139" spans="1:94">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215"/>
      <c r="BM139" s="215"/>
      <c r="BN139" s="216"/>
      <c r="BO139" s="217"/>
      <c r="BP139" s="75"/>
      <c r="BQ139" s="157"/>
      <c r="BR139" s="157"/>
      <c r="BS139" s="157"/>
      <c r="BT139" s="157"/>
      <c r="BU139" s="355"/>
      <c r="BV139" s="355"/>
      <c r="BW139" s="157"/>
      <c r="BX139" s="157"/>
      <c r="BY139" s="157"/>
      <c r="BZ139" s="157"/>
      <c r="CA139" s="157"/>
      <c r="CB139" s="157"/>
      <c r="CC139" s="157"/>
      <c r="CD139" s="157"/>
      <c r="CE139" s="157"/>
      <c r="CF139" s="157"/>
      <c r="CG139" s="157"/>
      <c r="CH139" s="157"/>
      <c r="CI139" s="157"/>
      <c r="CJ139" s="157"/>
      <c r="CK139" s="157"/>
      <c r="CL139" s="157"/>
      <c r="CM139" s="157"/>
      <c r="CN139" s="157"/>
      <c r="CO139" s="157"/>
      <c r="CP139" s="157"/>
    </row>
    <row r="140" spans="1:94">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215"/>
      <c r="BM140" s="215"/>
      <c r="BN140" s="216"/>
      <c r="BO140" s="217"/>
      <c r="BP140" s="75"/>
      <c r="BQ140" s="157"/>
      <c r="BR140" s="157"/>
      <c r="BS140" s="157"/>
      <c r="BT140" s="157"/>
      <c r="BU140" s="355"/>
      <c r="BV140" s="355"/>
      <c r="BW140" s="157"/>
      <c r="BX140" s="157"/>
      <c r="BY140" s="157"/>
      <c r="BZ140" s="157"/>
      <c r="CA140" s="157"/>
      <c r="CB140" s="157"/>
      <c r="CC140" s="157"/>
      <c r="CD140" s="157"/>
      <c r="CE140" s="157"/>
      <c r="CF140" s="157"/>
      <c r="CG140" s="157"/>
      <c r="CH140" s="157"/>
      <c r="CI140" s="157"/>
      <c r="CJ140" s="157"/>
      <c r="CK140" s="157"/>
      <c r="CL140" s="157"/>
      <c r="CM140" s="157"/>
      <c r="CN140" s="157"/>
      <c r="CO140" s="157"/>
      <c r="CP140" s="157"/>
    </row>
    <row r="141" spans="1:94">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215"/>
      <c r="BM141" s="215"/>
      <c r="BN141" s="216"/>
      <c r="BO141" s="217"/>
      <c r="BP141" s="75"/>
      <c r="BQ141" s="157"/>
      <c r="BR141" s="157"/>
      <c r="BS141" s="157"/>
      <c r="BT141" s="157"/>
      <c r="BU141" s="355"/>
      <c r="BV141" s="355"/>
      <c r="BW141" s="157"/>
      <c r="BX141" s="157"/>
      <c r="BY141" s="157"/>
      <c r="BZ141" s="157"/>
      <c r="CA141" s="157"/>
      <c r="CB141" s="157"/>
      <c r="CC141" s="157"/>
      <c r="CD141" s="157"/>
      <c r="CE141" s="157"/>
      <c r="CF141" s="157"/>
      <c r="CG141" s="157"/>
      <c r="CH141" s="157"/>
      <c r="CI141" s="157"/>
      <c r="CJ141" s="157"/>
      <c r="CK141" s="157"/>
      <c r="CL141" s="157"/>
      <c r="CM141" s="157"/>
      <c r="CN141" s="157"/>
      <c r="CO141" s="157"/>
      <c r="CP141" s="157"/>
    </row>
    <row r="142" spans="1:94">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215"/>
      <c r="BM142" s="215"/>
      <c r="BN142" s="216"/>
      <c r="BO142" s="217"/>
      <c r="BP142" s="75"/>
      <c r="BQ142" s="157"/>
      <c r="BR142" s="157"/>
      <c r="BS142" s="157"/>
      <c r="BT142" s="157"/>
      <c r="BU142" s="355"/>
      <c r="BV142" s="355"/>
      <c r="BW142" s="157"/>
      <c r="BX142" s="157"/>
      <c r="BY142" s="157"/>
      <c r="BZ142" s="157"/>
      <c r="CA142" s="157"/>
      <c r="CB142" s="157"/>
      <c r="CC142" s="157"/>
      <c r="CD142" s="157"/>
      <c r="CE142" s="157"/>
      <c r="CF142" s="157"/>
      <c r="CG142" s="157"/>
      <c r="CH142" s="157"/>
      <c r="CI142" s="157"/>
      <c r="CJ142" s="157"/>
      <c r="CK142" s="157"/>
      <c r="CL142" s="157"/>
      <c r="CM142" s="157"/>
      <c r="CN142" s="157"/>
      <c r="CO142" s="157"/>
      <c r="CP142" s="157"/>
    </row>
    <row r="143" spans="1:94">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215"/>
      <c r="BM143" s="215"/>
      <c r="BN143" s="216"/>
      <c r="BO143" s="217"/>
      <c r="BP143" s="75"/>
      <c r="BQ143" s="157"/>
      <c r="BR143" s="157"/>
      <c r="BS143" s="157"/>
      <c r="BT143" s="157"/>
      <c r="BU143" s="355"/>
      <c r="BV143" s="355"/>
      <c r="BW143" s="157"/>
      <c r="BX143" s="157"/>
      <c r="BY143" s="157"/>
      <c r="BZ143" s="157"/>
      <c r="CA143" s="157"/>
      <c r="CB143" s="157"/>
      <c r="CC143" s="157"/>
      <c r="CD143" s="157"/>
      <c r="CE143" s="157"/>
      <c r="CF143" s="157"/>
      <c r="CG143" s="157"/>
      <c r="CH143" s="157"/>
      <c r="CI143" s="157"/>
      <c r="CJ143" s="157"/>
      <c r="CK143" s="157"/>
      <c r="CL143" s="157"/>
      <c r="CM143" s="157"/>
      <c r="CN143" s="157"/>
      <c r="CO143" s="157"/>
      <c r="CP143" s="157"/>
    </row>
    <row r="144" spans="1:94">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215"/>
      <c r="BM144" s="215"/>
      <c r="BN144" s="216"/>
      <c r="BO144" s="217"/>
      <c r="BP144" s="75"/>
      <c r="BQ144" s="157"/>
      <c r="BR144" s="157"/>
      <c r="BS144" s="157"/>
      <c r="BT144" s="157"/>
      <c r="BU144" s="355"/>
      <c r="BV144" s="355"/>
      <c r="BW144" s="157"/>
      <c r="BX144" s="157"/>
      <c r="BY144" s="157"/>
      <c r="BZ144" s="157"/>
      <c r="CA144" s="157"/>
      <c r="CB144" s="157"/>
      <c r="CC144" s="157"/>
      <c r="CD144" s="157"/>
      <c r="CE144" s="157"/>
      <c r="CF144" s="157"/>
      <c r="CG144" s="157"/>
      <c r="CH144" s="157"/>
      <c r="CI144" s="157"/>
      <c r="CJ144" s="157"/>
      <c r="CK144" s="157"/>
      <c r="CL144" s="157"/>
      <c r="CM144" s="157"/>
      <c r="CN144" s="157"/>
      <c r="CO144" s="157"/>
      <c r="CP144" s="157"/>
    </row>
    <row r="145" spans="1:94">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215"/>
      <c r="BM145" s="215"/>
      <c r="BN145" s="216"/>
      <c r="BO145" s="217"/>
      <c r="BP145" s="75"/>
      <c r="BQ145" s="157"/>
      <c r="BR145" s="157"/>
      <c r="BS145" s="157"/>
      <c r="BT145" s="157"/>
      <c r="BU145" s="355"/>
      <c r="BV145" s="355"/>
      <c r="BW145" s="157"/>
      <c r="BX145" s="157"/>
      <c r="BY145" s="157"/>
      <c r="BZ145" s="157"/>
      <c r="CA145" s="157"/>
      <c r="CB145" s="157"/>
      <c r="CC145" s="157"/>
      <c r="CD145" s="157"/>
      <c r="CE145" s="157"/>
      <c r="CF145" s="157"/>
      <c r="CG145" s="157"/>
      <c r="CH145" s="157"/>
      <c r="CI145" s="157"/>
      <c r="CJ145" s="157"/>
      <c r="CK145" s="157"/>
      <c r="CL145" s="157"/>
      <c r="CM145" s="157"/>
      <c r="CN145" s="157"/>
      <c r="CO145" s="157"/>
      <c r="CP145" s="157"/>
    </row>
    <row r="146" spans="1:9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215"/>
      <c r="BM146" s="215"/>
      <c r="BN146" s="216"/>
      <c r="BO146" s="217"/>
      <c r="BP146" s="75"/>
      <c r="BQ146" s="157"/>
      <c r="BR146" s="157"/>
      <c r="BS146" s="157"/>
      <c r="BT146" s="157"/>
      <c r="BU146" s="355"/>
      <c r="BV146" s="355"/>
      <c r="BW146" s="157"/>
      <c r="BX146" s="157"/>
      <c r="BY146" s="157"/>
      <c r="BZ146" s="157"/>
      <c r="CA146" s="157"/>
      <c r="CB146" s="157"/>
      <c r="CC146" s="157"/>
      <c r="CD146" s="157"/>
      <c r="CE146" s="157"/>
      <c r="CF146" s="157"/>
      <c r="CG146" s="157"/>
      <c r="CH146" s="157"/>
      <c r="CI146" s="157"/>
      <c r="CJ146" s="157"/>
      <c r="CK146" s="157"/>
      <c r="CL146" s="157"/>
      <c r="CM146" s="157"/>
      <c r="CN146" s="157"/>
      <c r="CO146" s="157"/>
      <c r="CP146" s="157"/>
    </row>
    <row r="147" spans="1:94">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215"/>
      <c r="BM147" s="215"/>
      <c r="BN147" s="216"/>
      <c r="BO147" s="217"/>
      <c r="BP147" s="75"/>
      <c r="BQ147" s="157"/>
      <c r="BR147" s="157"/>
      <c r="BS147" s="157"/>
      <c r="BT147" s="157"/>
      <c r="BU147" s="355"/>
      <c r="BV147" s="355"/>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row>
    <row r="148" spans="1:94">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215"/>
      <c r="BM148" s="215"/>
      <c r="BN148" s="216"/>
      <c r="BO148" s="217"/>
      <c r="BP148" s="75"/>
      <c r="BQ148" s="157"/>
      <c r="BR148" s="157"/>
      <c r="BS148" s="157"/>
      <c r="BT148" s="157"/>
      <c r="BU148" s="355"/>
      <c r="BV148" s="355"/>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row>
    <row r="149" spans="1:94">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215"/>
      <c r="BM149" s="215"/>
      <c r="BN149" s="216"/>
      <c r="BO149" s="217"/>
      <c r="BP149" s="75"/>
      <c r="BQ149" s="157"/>
      <c r="BR149" s="157"/>
      <c r="BS149" s="157"/>
      <c r="BT149" s="157"/>
      <c r="BU149" s="355"/>
      <c r="BV149" s="355"/>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row>
    <row r="150" spans="1:94">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215"/>
      <c r="BM150" s="215"/>
      <c r="BN150" s="216"/>
      <c r="BO150" s="217"/>
      <c r="BP150" s="75"/>
      <c r="BQ150" s="157"/>
      <c r="BR150" s="157"/>
      <c r="BS150" s="157"/>
      <c r="BT150" s="157"/>
      <c r="BU150" s="355"/>
      <c r="BV150" s="355"/>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row>
    <row r="151" spans="1:94">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215"/>
      <c r="BM151" s="215"/>
      <c r="BN151" s="216"/>
      <c r="BO151" s="217"/>
      <c r="BP151" s="75"/>
      <c r="BQ151" s="157"/>
      <c r="BR151" s="157"/>
      <c r="BS151" s="157"/>
      <c r="BT151" s="157"/>
      <c r="BU151" s="355"/>
      <c r="BV151" s="355"/>
      <c r="BW151" s="157"/>
      <c r="BX151" s="157"/>
      <c r="BY151" s="157"/>
      <c r="BZ151" s="157"/>
      <c r="CA151" s="157"/>
      <c r="CB151" s="157"/>
      <c r="CC151" s="157"/>
      <c r="CD151" s="157"/>
      <c r="CE151" s="157"/>
      <c r="CF151" s="157"/>
      <c r="CG151" s="157"/>
      <c r="CH151" s="157"/>
      <c r="CI151" s="157"/>
      <c r="CJ151" s="157"/>
      <c r="CK151" s="157"/>
      <c r="CL151" s="157"/>
      <c r="CM151" s="157"/>
      <c r="CN151" s="157"/>
      <c r="CO151" s="157"/>
      <c r="CP151" s="157"/>
    </row>
    <row r="152" spans="1:94">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215"/>
      <c r="BM152" s="215"/>
      <c r="BN152" s="216"/>
      <c r="BO152" s="217"/>
      <c r="BP152" s="75"/>
      <c r="BQ152" s="157"/>
      <c r="BR152" s="157"/>
      <c r="BS152" s="157"/>
      <c r="BT152" s="157"/>
      <c r="BU152" s="355"/>
      <c r="BV152" s="355"/>
      <c r="BW152" s="157"/>
      <c r="BX152" s="157"/>
      <c r="BY152" s="157"/>
      <c r="BZ152" s="157"/>
      <c r="CA152" s="157"/>
      <c r="CB152" s="157"/>
      <c r="CC152" s="157"/>
      <c r="CD152" s="157"/>
      <c r="CE152" s="157"/>
      <c r="CF152" s="157"/>
      <c r="CG152" s="157"/>
      <c r="CH152" s="157"/>
      <c r="CI152" s="157"/>
      <c r="CJ152" s="157"/>
      <c r="CK152" s="157"/>
      <c r="CL152" s="157"/>
      <c r="CM152" s="157"/>
      <c r="CN152" s="157"/>
      <c r="CO152" s="157"/>
      <c r="CP152" s="157"/>
    </row>
    <row r="153" spans="1:94">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215"/>
      <c r="BM153" s="215"/>
      <c r="BN153" s="216"/>
      <c r="BO153" s="217"/>
      <c r="BP153" s="75"/>
      <c r="BQ153" s="157"/>
      <c r="BR153" s="157"/>
      <c r="BS153" s="157"/>
      <c r="BT153" s="157"/>
      <c r="BU153" s="355"/>
      <c r="BV153" s="355"/>
      <c r="BW153" s="157"/>
      <c r="BX153" s="157"/>
      <c r="BY153" s="157"/>
      <c r="BZ153" s="157"/>
      <c r="CA153" s="157"/>
      <c r="CB153" s="157"/>
      <c r="CC153" s="157"/>
      <c r="CD153" s="157"/>
      <c r="CE153" s="157"/>
      <c r="CF153" s="157"/>
      <c r="CG153" s="157"/>
      <c r="CH153" s="157"/>
      <c r="CI153" s="157"/>
      <c r="CJ153" s="157"/>
      <c r="CK153" s="157"/>
      <c r="CL153" s="157"/>
      <c r="CM153" s="157"/>
      <c r="CN153" s="157"/>
      <c r="CO153" s="157"/>
      <c r="CP153" s="157"/>
    </row>
    <row r="154" spans="1:94">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215"/>
      <c r="BM154" s="215"/>
      <c r="BN154" s="216"/>
      <c r="BO154" s="217"/>
      <c r="BP154" s="75"/>
      <c r="BQ154" s="157"/>
      <c r="BR154" s="157"/>
      <c r="BS154" s="157"/>
      <c r="BT154" s="157"/>
      <c r="BU154" s="355"/>
      <c r="BV154" s="355"/>
      <c r="BW154" s="157"/>
      <c r="BX154" s="157"/>
      <c r="BY154" s="157"/>
      <c r="BZ154" s="157"/>
      <c r="CA154" s="157"/>
      <c r="CB154" s="157"/>
      <c r="CC154" s="157"/>
      <c r="CD154" s="157"/>
      <c r="CE154" s="157"/>
      <c r="CF154" s="157"/>
      <c r="CG154" s="157"/>
      <c r="CH154" s="157"/>
      <c r="CI154" s="157"/>
      <c r="CJ154" s="157"/>
      <c r="CK154" s="157"/>
      <c r="CL154" s="157"/>
      <c r="CM154" s="157"/>
      <c r="CN154" s="157"/>
      <c r="CO154" s="157"/>
      <c r="CP154" s="157"/>
    </row>
    <row r="155" spans="1:94">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215"/>
      <c r="BM155" s="215"/>
      <c r="BN155" s="216"/>
      <c r="BO155" s="217"/>
      <c r="BP155" s="75"/>
      <c r="BQ155" s="157"/>
      <c r="BR155" s="157"/>
      <c r="BS155" s="157"/>
      <c r="BT155" s="157"/>
      <c r="BU155" s="355"/>
      <c r="BV155" s="355"/>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row>
    <row r="156" spans="1:94">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215"/>
      <c r="BM156" s="215"/>
      <c r="BN156" s="216"/>
      <c r="BO156" s="217"/>
      <c r="BP156" s="75"/>
      <c r="BQ156" s="157"/>
      <c r="BR156" s="157"/>
      <c r="BS156" s="157"/>
      <c r="BT156" s="157"/>
      <c r="BU156" s="355"/>
      <c r="BV156" s="355"/>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row>
    <row r="157" spans="1:94">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215"/>
      <c r="BM157" s="215"/>
      <c r="BN157" s="216"/>
      <c r="BO157" s="217"/>
      <c r="BP157" s="75"/>
      <c r="BQ157" s="157"/>
      <c r="BR157" s="157"/>
      <c r="BS157" s="157"/>
      <c r="BT157" s="157"/>
      <c r="BU157" s="355"/>
      <c r="BV157" s="355"/>
      <c r="BW157" s="157"/>
      <c r="BX157" s="157"/>
      <c r="BY157" s="157"/>
      <c r="BZ157" s="157"/>
      <c r="CA157" s="157"/>
      <c r="CB157" s="157"/>
      <c r="CC157" s="157"/>
      <c r="CD157" s="157"/>
      <c r="CE157" s="157"/>
      <c r="CF157" s="157"/>
      <c r="CG157" s="157"/>
      <c r="CH157" s="157"/>
      <c r="CI157" s="157"/>
      <c r="CJ157" s="157"/>
      <c r="CK157" s="157"/>
      <c r="CL157" s="157"/>
      <c r="CM157" s="157"/>
      <c r="CN157" s="157"/>
      <c r="CO157" s="157"/>
      <c r="CP157" s="157"/>
    </row>
    <row r="158" spans="1:94">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215"/>
      <c r="BM158" s="215"/>
      <c r="BN158" s="216"/>
      <c r="BO158" s="217"/>
      <c r="BP158" s="75"/>
      <c r="BQ158" s="157"/>
      <c r="BR158" s="157"/>
      <c r="BS158" s="157"/>
      <c r="BT158" s="157"/>
      <c r="BU158" s="355"/>
      <c r="BV158" s="355"/>
      <c r="BW158" s="157"/>
      <c r="BX158" s="157"/>
      <c r="BY158" s="157"/>
      <c r="BZ158" s="157"/>
      <c r="CA158" s="157"/>
      <c r="CB158" s="157"/>
      <c r="CC158" s="157"/>
      <c r="CD158" s="157"/>
      <c r="CE158" s="157"/>
      <c r="CF158" s="157"/>
      <c r="CG158" s="157"/>
      <c r="CH158" s="157"/>
      <c r="CI158" s="157"/>
      <c r="CJ158" s="157"/>
      <c r="CK158" s="157"/>
      <c r="CL158" s="157"/>
      <c r="CM158" s="157"/>
      <c r="CN158" s="157"/>
      <c r="CO158" s="157"/>
      <c r="CP158" s="157"/>
    </row>
    <row r="159" spans="1:94">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215"/>
      <c r="BM159" s="215"/>
      <c r="BN159" s="216"/>
      <c r="BO159" s="217"/>
      <c r="BP159" s="75"/>
      <c r="BQ159" s="157"/>
      <c r="BR159" s="157"/>
      <c r="BS159" s="157"/>
      <c r="BT159" s="157"/>
      <c r="BU159" s="355"/>
      <c r="BV159" s="355"/>
      <c r="BW159" s="157"/>
      <c r="BX159" s="157"/>
      <c r="BY159" s="157"/>
      <c r="BZ159" s="157"/>
      <c r="CA159" s="157"/>
      <c r="CB159" s="157"/>
      <c r="CC159" s="157"/>
      <c r="CD159" s="157"/>
      <c r="CE159" s="157"/>
      <c r="CF159" s="157"/>
      <c r="CG159" s="157"/>
      <c r="CH159" s="157"/>
      <c r="CI159" s="157"/>
      <c r="CJ159" s="157"/>
      <c r="CK159" s="157"/>
      <c r="CL159" s="157"/>
      <c r="CM159" s="157"/>
      <c r="CN159" s="157"/>
      <c r="CO159" s="157"/>
      <c r="CP159" s="157"/>
    </row>
    <row r="160" spans="1:94">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215"/>
      <c r="BM160" s="215"/>
      <c r="BN160" s="216"/>
      <c r="BO160" s="217"/>
      <c r="BP160" s="75"/>
      <c r="BQ160" s="157"/>
      <c r="BR160" s="157"/>
      <c r="BS160" s="157"/>
      <c r="BT160" s="157"/>
      <c r="BU160" s="355"/>
      <c r="BV160" s="355"/>
      <c r="BW160" s="157"/>
      <c r="BX160" s="157"/>
      <c r="BY160" s="157"/>
      <c r="BZ160" s="157"/>
      <c r="CA160" s="157"/>
      <c r="CB160" s="157"/>
      <c r="CC160" s="157"/>
      <c r="CD160" s="157"/>
      <c r="CE160" s="157"/>
      <c r="CF160" s="157"/>
      <c r="CG160" s="157"/>
      <c r="CH160" s="157"/>
      <c r="CI160" s="157"/>
      <c r="CJ160" s="157"/>
      <c r="CK160" s="157"/>
      <c r="CL160" s="157"/>
      <c r="CM160" s="157"/>
      <c r="CN160" s="157"/>
      <c r="CO160" s="157"/>
      <c r="CP160" s="157"/>
    </row>
    <row r="161" spans="1:94">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215"/>
      <c r="BM161" s="215"/>
      <c r="BN161" s="216"/>
      <c r="BO161" s="217"/>
      <c r="BP161" s="75"/>
      <c r="BQ161" s="157"/>
      <c r="BR161" s="157"/>
      <c r="BS161" s="157"/>
      <c r="BT161" s="157"/>
      <c r="BU161" s="355"/>
      <c r="BV161" s="355"/>
      <c r="BW161" s="157"/>
      <c r="BX161" s="157"/>
      <c r="BY161" s="157"/>
      <c r="BZ161" s="157"/>
      <c r="CA161" s="157"/>
      <c r="CB161" s="157"/>
      <c r="CC161" s="157"/>
      <c r="CD161" s="157"/>
      <c r="CE161" s="157"/>
      <c r="CF161" s="157"/>
      <c r="CG161" s="157"/>
      <c r="CH161" s="157"/>
      <c r="CI161" s="157"/>
      <c r="CJ161" s="157"/>
      <c r="CK161" s="157"/>
      <c r="CL161" s="157"/>
      <c r="CM161" s="157"/>
      <c r="CN161" s="157"/>
      <c r="CO161" s="157"/>
      <c r="CP161" s="157"/>
    </row>
    <row r="162" spans="1:94">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215"/>
      <c r="BM162" s="215"/>
      <c r="BN162" s="216"/>
      <c r="BO162" s="217"/>
      <c r="BP162" s="75"/>
      <c r="BQ162" s="157"/>
      <c r="BR162" s="157"/>
      <c r="BS162" s="157"/>
      <c r="BT162" s="157"/>
      <c r="BU162" s="355"/>
      <c r="BV162" s="355"/>
      <c r="BW162" s="157"/>
      <c r="BX162" s="157"/>
      <c r="BY162" s="157"/>
      <c r="BZ162" s="157"/>
      <c r="CA162" s="157"/>
      <c r="CB162" s="157"/>
      <c r="CC162" s="157"/>
      <c r="CD162" s="157"/>
      <c r="CE162" s="157"/>
      <c r="CF162" s="157"/>
      <c r="CG162" s="157"/>
      <c r="CH162" s="157"/>
      <c r="CI162" s="157"/>
      <c r="CJ162" s="157"/>
      <c r="CK162" s="157"/>
      <c r="CL162" s="157"/>
      <c r="CM162" s="157"/>
      <c r="CN162" s="157"/>
      <c r="CO162" s="157"/>
      <c r="CP162" s="157"/>
    </row>
    <row r="163" spans="1:94">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215"/>
      <c r="BM163" s="215"/>
      <c r="BN163" s="216"/>
      <c r="BO163" s="217"/>
      <c r="BP163" s="75"/>
      <c r="BQ163" s="157"/>
      <c r="BR163" s="157"/>
      <c r="BS163" s="157"/>
      <c r="BT163" s="157"/>
      <c r="BU163" s="355"/>
      <c r="BV163" s="355"/>
      <c r="BW163" s="157"/>
      <c r="BX163" s="157"/>
      <c r="BY163" s="157"/>
      <c r="BZ163" s="157"/>
      <c r="CA163" s="157"/>
      <c r="CB163" s="157"/>
      <c r="CC163" s="157"/>
      <c r="CD163" s="157"/>
      <c r="CE163" s="157"/>
      <c r="CF163" s="157"/>
      <c r="CG163" s="157"/>
      <c r="CH163" s="157"/>
      <c r="CI163" s="157"/>
      <c r="CJ163" s="157"/>
      <c r="CK163" s="157"/>
      <c r="CL163" s="157"/>
      <c r="CM163" s="157"/>
      <c r="CN163" s="157"/>
      <c r="CO163" s="157"/>
      <c r="CP163" s="157"/>
    </row>
    <row r="164" spans="1:94">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215"/>
      <c r="BM164" s="215"/>
      <c r="BN164" s="216"/>
      <c r="BO164" s="217"/>
      <c r="BP164" s="75"/>
      <c r="BQ164" s="157"/>
      <c r="BR164" s="157"/>
      <c r="BS164" s="157"/>
      <c r="BT164" s="157"/>
      <c r="BU164" s="355"/>
      <c r="BV164" s="355"/>
      <c r="BW164" s="157"/>
      <c r="BX164" s="157"/>
      <c r="BY164" s="157"/>
      <c r="BZ164" s="157"/>
      <c r="CA164" s="157"/>
      <c r="CB164" s="157"/>
      <c r="CC164" s="157"/>
      <c r="CD164" s="157"/>
      <c r="CE164" s="157"/>
      <c r="CF164" s="157"/>
      <c r="CG164" s="157"/>
      <c r="CH164" s="157"/>
      <c r="CI164" s="157"/>
      <c r="CJ164" s="157"/>
      <c r="CK164" s="157"/>
      <c r="CL164" s="157"/>
      <c r="CM164" s="157"/>
      <c r="CN164" s="157"/>
      <c r="CO164" s="157"/>
      <c r="CP164" s="157"/>
    </row>
    <row r="165" spans="1:94">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215"/>
      <c r="BM165" s="215"/>
      <c r="BN165" s="216"/>
      <c r="BO165" s="217"/>
      <c r="BP165" s="75"/>
      <c r="BQ165" s="157"/>
      <c r="BR165" s="157"/>
      <c r="BS165" s="157"/>
      <c r="BT165" s="157"/>
      <c r="BU165" s="355"/>
      <c r="BV165" s="355"/>
      <c r="BW165" s="157"/>
      <c r="BX165" s="157"/>
      <c r="BY165" s="157"/>
      <c r="BZ165" s="157"/>
      <c r="CA165" s="157"/>
      <c r="CB165" s="157"/>
      <c r="CC165" s="157"/>
      <c r="CD165" s="157"/>
      <c r="CE165" s="157"/>
      <c r="CF165" s="157"/>
      <c r="CG165" s="157"/>
      <c r="CH165" s="157"/>
      <c r="CI165" s="157"/>
      <c r="CJ165" s="157"/>
      <c r="CK165" s="157"/>
      <c r="CL165" s="157"/>
      <c r="CM165" s="157"/>
      <c r="CN165" s="157"/>
      <c r="CO165" s="157"/>
      <c r="CP165" s="157"/>
    </row>
    <row r="166" spans="1:94">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215"/>
      <c r="BM166" s="215"/>
      <c r="BN166" s="216"/>
      <c r="BO166" s="217"/>
      <c r="BP166" s="75"/>
      <c r="BQ166" s="157"/>
      <c r="BR166" s="157"/>
      <c r="BS166" s="157"/>
      <c r="BT166" s="157"/>
      <c r="BU166" s="355"/>
      <c r="BV166" s="355"/>
      <c r="BW166" s="157"/>
      <c r="BX166" s="157"/>
      <c r="BY166" s="157"/>
      <c r="BZ166" s="157"/>
      <c r="CA166" s="157"/>
      <c r="CB166" s="157"/>
      <c r="CC166" s="157"/>
      <c r="CD166" s="157"/>
      <c r="CE166" s="157"/>
      <c r="CF166" s="157"/>
      <c r="CG166" s="157"/>
      <c r="CH166" s="157"/>
      <c r="CI166" s="157"/>
      <c r="CJ166" s="157"/>
      <c r="CK166" s="157"/>
      <c r="CL166" s="157"/>
      <c r="CM166" s="157"/>
      <c r="CN166" s="157"/>
      <c r="CO166" s="157"/>
      <c r="CP166" s="157"/>
    </row>
    <row r="167" spans="1:94">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215"/>
      <c r="BM167" s="215"/>
      <c r="BN167" s="216"/>
      <c r="BO167" s="217"/>
      <c r="BP167" s="75"/>
      <c r="BQ167" s="157"/>
      <c r="BR167" s="157"/>
      <c r="BS167" s="157"/>
      <c r="BT167" s="157"/>
      <c r="BU167" s="355"/>
      <c r="BV167" s="355"/>
      <c r="BW167" s="157"/>
      <c r="BX167" s="157"/>
      <c r="BY167" s="157"/>
      <c r="BZ167" s="157"/>
      <c r="CA167" s="157"/>
      <c r="CB167" s="157"/>
      <c r="CC167" s="157"/>
      <c r="CD167" s="157"/>
      <c r="CE167" s="157"/>
      <c r="CF167" s="157"/>
      <c r="CG167" s="157"/>
      <c r="CH167" s="157"/>
      <c r="CI167" s="157"/>
      <c r="CJ167" s="157"/>
      <c r="CK167" s="157"/>
      <c r="CL167" s="157"/>
      <c r="CM167" s="157"/>
      <c r="CN167" s="157"/>
      <c r="CO167" s="157"/>
      <c r="CP167" s="157"/>
    </row>
  </sheetData>
  <sheetProtection password="C621" sheet="1" objects="1" scenarios="1" selectLockedCells="1" selectUnlockedCells="1"/>
  <protectedRanges>
    <protectedRange sqref="AU6" name="Диапазон1"/>
  </protectedRanges>
  <mergeCells count="25">
    <mergeCell ref="B9:B11"/>
    <mergeCell ref="C9:C11"/>
    <mergeCell ref="D9:D11"/>
    <mergeCell ref="E9:E11"/>
    <mergeCell ref="K6:N6"/>
    <mergeCell ref="F9:T10"/>
    <mergeCell ref="AY9:AY11"/>
    <mergeCell ref="C8:AF8"/>
    <mergeCell ref="AU9:AU11"/>
    <mergeCell ref="AV9:AV11"/>
    <mergeCell ref="E2:H2"/>
    <mergeCell ref="G4:Y4"/>
    <mergeCell ref="C4:F4"/>
    <mergeCell ref="I2:K2"/>
    <mergeCell ref="L2:N2"/>
    <mergeCell ref="O2:P2"/>
    <mergeCell ref="O6:T6"/>
    <mergeCell ref="AW9:AW11"/>
    <mergeCell ref="AX9:AX11"/>
    <mergeCell ref="BC9:BC11"/>
    <mergeCell ref="BD9:BD11"/>
    <mergeCell ref="BE9:BE11"/>
    <mergeCell ref="AZ9:AZ11"/>
    <mergeCell ref="BA9:BA11"/>
    <mergeCell ref="BB9:BB11"/>
  </mergeCells>
  <conditionalFormatting sqref="F25:AT64">
    <cfRule type="expression" dxfId="13" priority="7">
      <formula>AND(OR($C25&lt;&gt;"",$D25&lt;&gt;""),$A25=1,ISBLANK(F25))</formula>
    </cfRule>
  </conditionalFormatting>
  <conditionalFormatting sqref="AU6">
    <cfRule type="cellIs" dxfId="12" priority="6" stopIfTrue="1" operator="equal">
      <formula>"НЕТ"</formula>
    </cfRule>
  </conditionalFormatting>
  <conditionalFormatting sqref="F2:W5 X19:Y20 F13:W20 AC20 F12:AP12 G25:AT25 G25:AP64 F25:W1048576 F21:AT24 F7:W8 F6:N6 U6:W6">
    <cfRule type="containsErrors" dxfId="11" priority="4">
      <formula>ISERROR(F2)</formula>
    </cfRule>
  </conditionalFormatting>
  <conditionalFormatting sqref="AV6:AX6">
    <cfRule type="expression" dxfId="10" priority="1">
      <formula>"$AV$6=1"</formula>
    </cfRule>
  </conditionalFormatting>
  <dataValidations xWindow="652" yWindow="549" count="3">
    <dataValidation allowBlank="1" showDropDown="1" showInputMessage="1" showErrorMessage="1" sqref="AQ26: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Возможные значения: 0, 1._x000a_Если ученик не дал ответ - N." sqref="F25:F64 G25:AT25 G26:AP64"/>
  </dataValidations>
  <pageMargins left="0.15748031496062992" right="0.19685039370078741" top="0.51181102362204722" bottom="0.15748031496062992" header="0.15748031496062992" footer="0.51181102362204722"/>
  <pageSetup paperSize="9" scale="50" fitToWidth="0" fitToHeight="0" orientation="landscape" r:id="rId1"/>
  <headerFooter alignWithMargins="0">
    <oddHeader>&amp;CКГБУ "Региональный центр оценки качества образования"</oddHeader>
  </headerFooter>
  <legacyDrawing r:id="rId2"/>
</worksheet>
</file>

<file path=xl/worksheets/sheet5.xml><?xml version="1.0" encoding="utf-8"?>
<worksheet xmlns="http://schemas.openxmlformats.org/spreadsheetml/2006/main" xmlns:r="http://schemas.openxmlformats.org/officeDocument/2006/relationships">
  <sheetPr codeName="Лист5">
    <tabColor rgb="FF00B0F0"/>
  </sheetPr>
  <dimension ref="B1:E42"/>
  <sheetViews>
    <sheetView workbookViewId="0">
      <selection activeCell="B2" sqref="B2:D20"/>
    </sheetView>
  </sheetViews>
  <sheetFormatPr defaultRowHeight="18.75"/>
  <cols>
    <col min="1" max="1" width="9.140625" style="254"/>
    <col min="2" max="2" width="11.42578125" style="253" customWidth="1"/>
    <col min="3" max="4" width="18.5703125" style="253" customWidth="1"/>
    <col min="5" max="5" width="9.140625" style="253"/>
    <col min="6" max="16384" width="9.140625" style="254"/>
  </cols>
  <sheetData>
    <row r="1" spans="2:4">
      <c r="B1" s="450">
        <f>COUNTIF(B6:B84, "&gt;0")</f>
        <v>15</v>
      </c>
    </row>
    <row r="2" spans="2:4">
      <c r="B2" s="590" t="s">
        <v>102</v>
      </c>
      <c r="C2" s="590"/>
      <c r="D2" s="590"/>
    </row>
    <row r="4" spans="2:4" ht="18.75" customHeight="1">
      <c r="B4" s="591" t="s">
        <v>52</v>
      </c>
      <c r="C4" s="593" t="s">
        <v>26</v>
      </c>
      <c r="D4" s="594"/>
    </row>
    <row r="5" spans="2:4">
      <c r="B5" s="592"/>
      <c r="C5" s="451">
        <v>1</v>
      </c>
      <c r="D5" s="451">
        <v>2</v>
      </c>
    </row>
    <row r="6" spans="2:4">
      <c r="B6" s="449">
        <v>1</v>
      </c>
      <c r="C6" s="449">
        <v>2</v>
      </c>
      <c r="D6" s="449">
        <v>2</v>
      </c>
    </row>
    <row r="7" spans="2:4">
      <c r="B7" s="449">
        <v>2</v>
      </c>
      <c r="C7" s="449">
        <v>1</v>
      </c>
      <c r="D7" s="449">
        <v>3</v>
      </c>
    </row>
    <row r="8" spans="2:4">
      <c r="B8" s="449">
        <v>3</v>
      </c>
      <c r="C8" s="449">
        <v>2</v>
      </c>
      <c r="D8" s="449">
        <v>3</v>
      </c>
    </row>
    <row r="9" spans="2:4">
      <c r="B9" s="449">
        <v>4</v>
      </c>
      <c r="C9" s="449">
        <v>2</v>
      </c>
      <c r="D9" s="449">
        <v>4</v>
      </c>
    </row>
    <row r="10" spans="2:4">
      <c r="B10" s="449">
        <v>5</v>
      </c>
      <c r="C10" s="449">
        <v>245</v>
      </c>
      <c r="D10" s="449">
        <v>156</v>
      </c>
    </row>
    <row r="11" spans="2:4">
      <c r="B11" s="449">
        <v>6</v>
      </c>
      <c r="C11" s="449">
        <v>1</v>
      </c>
      <c r="D11" s="449">
        <v>3</v>
      </c>
    </row>
    <row r="12" spans="2:4">
      <c r="B12" s="448">
        <v>7</v>
      </c>
      <c r="C12" s="595" t="s">
        <v>508</v>
      </c>
      <c r="D12" s="596"/>
    </row>
    <row r="13" spans="2:4">
      <c r="B13" s="448">
        <v>8</v>
      </c>
      <c r="C13" s="597"/>
      <c r="D13" s="598"/>
    </row>
    <row r="14" spans="2:4">
      <c r="B14" s="448">
        <v>9</v>
      </c>
      <c r="C14" s="597"/>
      <c r="D14" s="598"/>
    </row>
    <row r="15" spans="2:4" ht="18.75" customHeight="1">
      <c r="B15" s="448">
        <v>10</v>
      </c>
      <c r="C15" s="597"/>
      <c r="D15" s="598"/>
    </row>
    <row r="16" spans="2:4">
      <c r="B16" s="448">
        <v>11</v>
      </c>
      <c r="C16" s="597"/>
      <c r="D16" s="598"/>
    </row>
    <row r="17" spans="2:5">
      <c r="B17" s="448">
        <v>12</v>
      </c>
      <c r="C17" s="597"/>
      <c r="D17" s="598"/>
    </row>
    <row r="18" spans="2:5">
      <c r="B18" s="448">
        <v>13</v>
      </c>
      <c r="C18" s="599"/>
      <c r="D18" s="600"/>
    </row>
    <row r="19" spans="2:5">
      <c r="B19" s="449">
        <v>14</v>
      </c>
      <c r="C19" s="449">
        <v>236</v>
      </c>
      <c r="D19" s="449">
        <v>156</v>
      </c>
    </row>
    <row r="20" spans="2:5">
      <c r="B20" s="449">
        <v>15</v>
      </c>
      <c r="C20" s="449">
        <v>312</v>
      </c>
      <c r="D20" s="449">
        <v>312</v>
      </c>
    </row>
    <row r="21" spans="2:5" s="445" customFormat="1" ht="18.75" customHeight="1">
      <c r="B21" s="446"/>
      <c r="C21" s="446"/>
      <c r="D21" s="446"/>
      <c r="E21" s="447"/>
    </row>
    <row r="22" spans="2:5" s="445" customFormat="1" ht="18.75" customHeight="1">
      <c r="B22" s="446"/>
      <c r="C22" s="446"/>
      <c r="D22" s="446"/>
      <c r="E22" s="447"/>
    </row>
    <row r="23" spans="2:5" s="445" customFormat="1">
      <c r="B23" s="446"/>
      <c r="C23" s="446"/>
      <c r="D23" s="446"/>
      <c r="E23" s="447"/>
    </row>
    <row r="24" spans="2:5" s="445" customFormat="1">
      <c r="B24" s="446"/>
      <c r="C24" s="446"/>
      <c r="D24" s="446"/>
      <c r="E24" s="447"/>
    </row>
    <row r="25" spans="2:5" s="445" customFormat="1">
      <c r="B25" s="446"/>
      <c r="C25" s="446"/>
      <c r="D25" s="446"/>
      <c r="E25" s="447"/>
    </row>
    <row r="26" spans="2:5" s="445" customFormat="1">
      <c r="B26" s="446"/>
      <c r="C26" s="446"/>
      <c r="D26" s="446"/>
      <c r="E26" s="447"/>
    </row>
    <row r="27" spans="2:5" s="445" customFormat="1">
      <c r="B27" s="446"/>
      <c r="C27" s="446"/>
      <c r="D27" s="446"/>
      <c r="E27" s="447"/>
    </row>
    <row r="28" spans="2:5" s="445" customFormat="1">
      <c r="B28" s="446"/>
      <c r="C28" s="446"/>
      <c r="D28" s="446"/>
      <c r="E28" s="447"/>
    </row>
    <row r="29" spans="2:5" s="445" customFormat="1">
      <c r="B29" s="446"/>
      <c r="C29" s="446"/>
      <c r="D29" s="446"/>
      <c r="E29" s="447"/>
    </row>
    <row r="30" spans="2:5" s="445" customFormat="1">
      <c r="B30" s="446"/>
      <c r="C30" s="446"/>
      <c r="D30" s="446"/>
      <c r="E30" s="447"/>
    </row>
    <row r="31" spans="2:5" s="445" customFormat="1">
      <c r="B31" s="446"/>
      <c r="C31" s="446"/>
      <c r="D31" s="446"/>
      <c r="E31" s="447"/>
    </row>
    <row r="32" spans="2:5" s="445" customFormat="1">
      <c r="B32" s="446"/>
      <c r="C32" s="446"/>
      <c r="D32" s="446"/>
      <c r="E32" s="447"/>
    </row>
    <row r="33" spans="2:5" s="445" customFormat="1">
      <c r="B33" s="446"/>
      <c r="C33" s="446"/>
      <c r="D33" s="446"/>
      <c r="E33" s="447"/>
    </row>
    <row r="34" spans="2:5" s="445" customFormat="1">
      <c r="B34" s="446"/>
      <c r="C34" s="446"/>
      <c r="D34" s="446"/>
      <c r="E34" s="447"/>
    </row>
    <row r="35" spans="2:5" s="445" customFormat="1">
      <c r="B35" s="446"/>
      <c r="C35" s="446"/>
      <c r="D35" s="446"/>
      <c r="E35" s="447"/>
    </row>
    <row r="36" spans="2:5" s="445" customFormat="1">
      <c r="B36" s="446"/>
      <c r="C36" s="446"/>
      <c r="D36" s="446"/>
      <c r="E36" s="447"/>
    </row>
    <row r="37" spans="2:5" s="445" customFormat="1">
      <c r="B37" s="446"/>
      <c r="C37" s="446"/>
      <c r="D37" s="446"/>
      <c r="E37" s="447"/>
    </row>
    <row r="38" spans="2:5" s="445" customFormat="1">
      <c r="B38" s="446"/>
      <c r="C38" s="446"/>
      <c r="D38" s="446"/>
      <c r="E38" s="447"/>
    </row>
    <row r="39" spans="2:5" s="445" customFormat="1">
      <c r="B39" s="446"/>
      <c r="C39" s="446"/>
      <c r="D39" s="446"/>
      <c r="E39" s="447"/>
    </row>
    <row r="40" spans="2:5" s="445" customFormat="1">
      <c r="B40" s="446"/>
      <c r="C40" s="446"/>
      <c r="D40" s="446"/>
      <c r="E40" s="447"/>
    </row>
    <row r="41" spans="2:5" s="445" customFormat="1">
      <c r="B41" s="446"/>
      <c r="C41" s="446"/>
      <c r="D41" s="446"/>
      <c r="E41" s="447"/>
    </row>
    <row r="42" spans="2:5" s="445" customFormat="1">
      <c r="B42" s="446"/>
      <c r="C42" s="446"/>
      <c r="D42" s="446"/>
      <c r="E42" s="447"/>
    </row>
  </sheetData>
  <sheetProtection password="C621" sheet="1" objects="1" scenarios="1" selectLockedCells="1" selectUnlockedCells="1"/>
  <dataConsolidate/>
  <mergeCells count="4">
    <mergeCell ref="B2:D2"/>
    <mergeCell ref="B4:B5"/>
    <mergeCell ref="C4:D4"/>
    <mergeCell ref="C12:D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17">
    <tabColor theme="9"/>
    <pageSetUpPr fitToPage="1"/>
  </sheetPr>
  <dimension ref="A1:BA80"/>
  <sheetViews>
    <sheetView topLeftCell="B1" workbookViewId="0">
      <selection activeCell="R33" sqref="R33"/>
    </sheetView>
  </sheetViews>
  <sheetFormatPr defaultRowHeight="12.75"/>
  <cols>
    <col min="1" max="1" width="0" hidden="1" customWidth="1"/>
    <col min="2" max="2" width="35.28515625" customWidth="1"/>
    <col min="3" max="3" width="13.85546875" customWidth="1"/>
    <col min="4" max="5" width="9.140625" customWidth="1"/>
    <col min="7" max="7" width="9.140625" hidden="1" customWidth="1"/>
    <col min="8" max="8" width="15.7109375" customWidth="1"/>
    <col min="9" max="9" width="9.140625" hidden="1" customWidth="1"/>
    <col min="10" max="10" width="9.42578125" customWidth="1"/>
    <col min="11" max="11" width="9.42578125" hidden="1" customWidth="1"/>
    <col min="12" max="12" width="15" customWidth="1"/>
    <col min="13" max="13" width="9.42578125" customWidth="1"/>
    <col min="15" max="16" width="9.140625" hidden="1" customWidth="1"/>
    <col min="17" max="18" width="9.140625" customWidth="1"/>
    <col min="19" max="20" width="9.140625" hidden="1" customWidth="1"/>
    <col min="21" max="22" width="9.140625" customWidth="1"/>
    <col min="23" max="24" width="9.140625" hidden="1" customWidth="1"/>
    <col min="25" max="26" width="9.140625" customWidth="1"/>
    <col min="27" max="32" width="9.140625" hidden="1" customWidth="1"/>
    <col min="33" max="33" width="9.140625" customWidth="1"/>
    <col min="34" max="34" width="9.140625" hidden="1" customWidth="1"/>
    <col min="35" max="35" width="13.85546875" customWidth="1"/>
    <col min="36" max="36" width="3" hidden="1" customWidth="1"/>
    <col min="37" max="37" width="12.85546875" customWidth="1"/>
    <col min="38" max="38" width="9.140625" hidden="1" customWidth="1"/>
    <col min="39" max="39" width="14.28515625" customWidth="1"/>
    <col min="40" max="40" width="15.140625" hidden="1" customWidth="1"/>
    <col min="41" max="41" width="17.85546875" hidden="1" customWidth="1"/>
    <col min="42" max="42" width="9.140625" hidden="1" customWidth="1"/>
    <col min="43" max="43" width="17.140625" hidden="1" customWidth="1"/>
    <col min="44" max="44" width="9.140625" hidden="1" customWidth="1"/>
    <col min="45" max="45" width="17.140625" customWidth="1"/>
    <col min="46" max="46" width="9.140625" hidden="1" customWidth="1"/>
    <col min="47" max="47" width="17.42578125" customWidth="1"/>
    <col min="48" max="49" width="9.140625" customWidth="1"/>
    <col min="50" max="53" width="9.140625" hidden="1" customWidth="1"/>
    <col min="258" max="258" width="0" hidden="1" customWidth="1"/>
    <col min="259" max="259" width="22" customWidth="1"/>
    <col min="260" max="261" width="0" hidden="1" customWidth="1"/>
    <col min="263" max="263" width="0" hidden="1" customWidth="1"/>
    <col min="264" max="264" width="14.5703125" customWidth="1"/>
    <col min="265" max="265" width="0" hidden="1" customWidth="1"/>
    <col min="267" max="268" width="0" hidden="1" customWidth="1"/>
    <col min="271" max="272" width="0" hidden="1" customWidth="1"/>
    <col min="275" max="276" width="0" hidden="1" customWidth="1"/>
    <col min="279" max="280" width="0" hidden="1" customWidth="1"/>
    <col min="283" max="284" width="0" hidden="1" customWidth="1"/>
    <col min="287" max="288" width="0" hidden="1" customWidth="1"/>
    <col min="290" max="290" width="0" hidden="1" customWidth="1"/>
    <col min="292" max="292" width="0" hidden="1" customWidth="1"/>
    <col min="294" max="294" width="0" hidden="1" customWidth="1"/>
    <col min="296" max="298" width="0" hidden="1" customWidth="1"/>
    <col min="300" max="300" width="0" hidden="1" customWidth="1"/>
    <col min="302" max="302" width="0" hidden="1" customWidth="1"/>
    <col min="304" max="309" width="0" hidden="1" customWidth="1"/>
    <col min="514" max="514" width="0" hidden="1" customWidth="1"/>
    <col min="515" max="515" width="22" customWidth="1"/>
    <col min="516" max="517" width="0" hidden="1" customWidth="1"/>
    <col min="519" max="519" width="0" hidden="1" customWidth="1"/>
    <col min="520" max="520" width="14.5703125" customWidth="1"/>
    <col min="521" max="521" width="0" hidden="1" customWidth="1"/>
    <col min="523" max="524" width="0" hidden="1" customWidth="1"/>
    <col min="527" max="528" width="0" hidden="1" customWidth="1"/>
    <col min="531" max="532" width="0" hidden="1" customWidth="1"/>
    <col min="535" max="536" width="0" hidden="1" customWidth="1"/>
    <col min="539" max="540" width="0" hidden="1" customWidth="1"/>
    <col min="543" max="544" width="0" hidden="1" customWidth="1"/>
    <col min="546" max="546" width="0" hidden="1" customWidth="1"/>
    <col min="548" max="548" width="0" hidden="1" customWidth="1"/>
    <col min="550" max="550" width="0" hidden="1" customWidth="1"/>
    <col min="552" max="554" width="0" hidden="1" customWidth="1"/>
    <col min="556" max="556" width="0" hidden="1" customWidth="1"/>
    <col min="558" max="558" width="0" hidden="1" customWidth="1"/>
    <col min="560" max="565" width="0" hidden="1" customWidth="1"/>
    <col min="770" max="770" width="0" hidden="1" customWidth="1"/>
    <col min="771" max="771" width="22" customWidth="1"/>
    <col min="772" max="773" width="0" hidden="1" customWidth="1"/>
    <col min="775" max="775" width="0" hidden="1" customWidth="1"/>
    <col min="776" max="776" width="14.5703125" customWidth="1"/>
    <col min="777" max="777" width="0" hidden="1" customWidth="1"/>
    <col min="779" max="780" width="0" hidden="1" customWidth="1"/>
    <col min="783" max="784" width="0" hidden="1" customWidth="1"/>
    <col min="787" max="788" width="0" hidden="1" customWidth="1"/>
    <col min="791" max="792" width="0" hidden="1" customWidth="1"/>
    <col min="795" max="796" width="0" hidden="1" customWidth="1"/>
    <col min="799" max="800" width="0" hidden="1" customWidth="1"/>
    <col min="802" max="802" width="0" hidden="1" customWidth="1"/>
    <col min="804" max="804" width="0" hidden="1" customWidth="1"/>
    <col min="806" max="806" width="0" hidden="1" customWidth="1"/>
    <col min="808" max="810" width="0" hidden="1" customWidth="1"/>
    <col min="812" max="812" width="0" hidden="1" customWidth="1"/>
    <col min="814" max="814" width="0" hidden="1" customWidth="1"/>
    <col min="816" max="821" width="0" hidden="1" customWidth="1"/>
    <col min="1026" max="1026" width="0" hidden="1" customWidth="1"/>
    <col min="1027" max="1027" width="22" customWidth="1"/>
    <col min="1028" max="1029" width="0" hidden="1" customWidth="1"/>
    <col min="1031" max="1031" width="0" hidden="1" customWidth="1"/>
    <col min="1032" max="1032" width="14.5703125" customWidth="1"/>
    <col min="1033" max="1033" width="0" hidden="1" customWidth="1"/>
    <col min="1035" max="1036" width="0" hidden="1" customWidth="1"/>
    <col min="1039" max="1040" width="0" hidden="1" customWidth="1"/>
    <col min="1043" max="1044" width="0" hidden="1" customWidth="1"/>
    <col min="1047" max="1048" width="0" hidden="1" customWidth="1"/>
    <col min="1051" max="1052" width="0" hidden="1" customWidth="1"/>
    <col min="1055" max="1056" width="0" hidden="1" customWidth="1"/>
    <col min="1058" max="1058" width="0" hidden="1" customWidth="1"/>
    <col min="1060" max="1060" width="0" hidden="1" customWidth="1"/>
    <col min="1062" max="1062" width="0" hidden="1" customWidth="1"/>
    <col min="1064" max="1066" width="0" hidden="1" customWidth="1"/>
    <col min="1068" max="1068" width="0" hidden="1" customWidth="1"/>
    <col min="1070" max="1070" width="0" hidden="1" customWidth="1"/>
    <col min="1072" max="1077" width="0" hidden="1" customWidth="1"/>
    <col min="1282" max="1282" width="0" hidden="1" customWidth="1"/>
    <col min="1283" max="1283" width="22" customWidth="1"/>
    <col min="1284" max="1285" width="0" hidden="1" customWidth="1"/>
    <col min="1287" max="1287" width="0" hidden="1" customWidth="1"/>
    <col min="1288" max="1288" width="14.5703125" customWidth="1"/>
    <col min="1289" max="1289" width="0" hidden="1" customWidth="1"/>
    <col min="1291" max="1292" width="0" hidden="1" customWidth="1"/>
    <col min="1295" max="1296" width="0" hidden="1" customWidth="1"/>
    <col min="1299" max="1300" width="0" hidden="1" customWidth="1"/>
    <col min="1303" max="1304" width="0" hidden="1" customWidth="1"/>
    <col min="1307" max="1308" width="0" hidden="1" customWidth="1"/>
    <col min="1311" max="1312" width="0" hidden="1" customWidth="1"/>
    <col min="1314" max="1314" width="0" hidden="1" customWidth="1"/>
    <col min="1316" max="1316" width="0" hidden="1" customWidth="1"/>
    <col min="1318" max="1318" width="0" hidden="1" customWidth="1"/>
    <col min="1320" max="1322" width="0" hidden="1" customWidth="1"/>
    <col min="1324" max="1324" width="0" hidden="1" customWidth="1"/>
    <col min="1326" max="1326" width="0" hidden="1" customWidth="1"/>
    <col min="1328" max="1333" width="0" hidden="1" customWidth="1"/>
    <col min="1538" max="1538" width="0" hidden="1" customWidth="1"/>
    <col min="1539" max="1539" width="22" customWidth="1"/>
    <col min="1540" max="1541" width="0" hidden="1" customWidth="1"/>
    <col min="1543" max="1543" width="0" hidden="1" customWidth="1"/>
    <col min="1544" max="1544" width="14.5703125" customWidth="1"/>
    <col min="1545" max="1545" width="0" hidden="1" customWidth="1"/>
    <col min="1547" max="1548" width="0" hidden="1" customWidth="1"/>
    <col min="1551" max="1552" width="0" hidden="1" customWidth="1"/>
    <col min="1555" max="1556" width="0" hidden="1" customWidth="1"/>
    <col min="1559" max="1560" width="0" hidden="1" customWidth="1"/>
    <col min="1563" max="1564" width="0" hidden="1" customWidth="1"/>
    <col min="1567" max="1568" width="0" hidden="1" customWidth="1"/>
    <col min="1570" max="1570" width="0" hidden="1" customWidth="1"/>
    <col min="1572" max="1572" width="0" hidden="1" customWidth="1"/>
    <col min="1574" max="1574" width="0" hidden="1" customWidth="1"/>
    <col min="1576" max="1578" width="0" hidden="1" customWidth="1"/>
    <col min="1580" max="1580" width="0" hidden="1" customWidth="1"/>
    <col min="1582" max="1582" width="0" hidden="1" customWidth="1"/>
    <col min="1584" max="1589" width="0" hidden="1" customWidth="1"/>
    <col min="1794" max="1794" width="0" hidden="1" customWidth="1"/>
    <col min="1795" max="1795" width="22" customWidth="1"/>
    <col min="1796" max="1797" width="0" hidden="1" customWidth="1"/>
    <col min="1799" max="1799" width="0" hidden="1" customWidth="1"/>
    <col min="1800" max="1800" width="14.5703125" customWidth="1"/>
    <col min="1801" max="1801" width="0" hidden="1" customWidth="1"/>
    <col min="1803" max="1804" width="0" hidden="1" customWidth="1"/>
    <col min="1807" max="1808" width="0" hidden="1" customWidth="1"/>
    <col min="1811" max="1812" width="0" hidden="1" customWidth="1"/>
    <col min="1815" max="1816" width="0" hidden="1" customWidth="1"/>
    <col min="1819" max="1820" width="0" hidden="1" customWidth="1"/>
    <col min="1823" max="1824" width="0" hidden="1" customWidth="1"/>
    <col min="1826" max="1826" width="0" hidden="1" customWidth="1"/>
    <col min="1828" max="1828" width="0" hidden="1" customWidth="1"/>
    <col min="1830" max="1830" width="0" hidden="1" customWidth="1"/>
    <col min="1832" max="1834" width="0" hidden="1" customWidth="1"/>
    <col min="1836" max="1836" width="0" hidden="1" customWidth="1"/>
    <col min="1838" max="1838" width="0" hidden="1" customWidth="1"/>
    <col min="1840" max="1845" width="0" hidden="1" customWidth="1"/>
    <col min="2050" max="2050" width="0" hidden="1" customWidth="1"/>
    <col min="2051" max="2051" width="22" customWidth="1"/>
    <col min="2052" max="2053" width="0" hidden="1" customWidth="1"/>
    <col min="2055" max="2055" width="0" hidden="1" customWidth="1"/>
    <col min="2056" max="2056" width="14.5703125" customWidth="1"/>
    <col min="2057" max="2057" width="0" hidden="1" customWidth="1"/>
    <col min="2059" max="2060" width="0" hidden="1" customWidth="1"/>
    <col min="2063" max="2064" width="0" hidden="1" customWidth="1"/>
    <col min="2067" max="2068" width="0" hidden="1" customWidth="1"/>
    <col min="2071" max="2072" width="0" hidden="1" customWidth="1"/>
    <col min="2075" max="2076" width="0" hidden="1" customWidth="1"/>
    <col min="2079" max="2080" width="0" hidden="1" customWidth="1"/>
    <col min="2082" max="2082" width="0" hidden="1" customWidth="1"/>
    <col min="2084" max="2084" width="0" hidden="1" customWidth="1"/>
    <col min="2086" max="2086" width="0" hidden="1" customWidth="1"/>
    <col min="2088" max="2090" width="0" hidden="1" customWidth="1"/>
    <col min="2092" max="2092" width="0" hidden="1" customWidth="1"/>
    <col min="2094" max="2094" width="0" hidden="1" customWidth="1"/>
    <col min="2096" max="2101" width="0" hidden="1" customWidth="1"/>
    <col min="2306" max="2306" width="0" hidden="1" customWidth="1"/>
    <col min="2307" max="2307" width="22" customWidth="1"/>
    <col min="2308" max="2309" width="0" hidden="1" customWidth="1"/>
    <col min="2311" max="2311" width="0" hidden="1" customWidth="1"/>
    <col min="2312" max="2312" width="14.5703125" customWidth="1"/>
    <col min="2313" max="2313" width="0" hidden="1" customWidth="1"/>
    <col min="2315" max="2316" width="0" hidden="1" customWidth="1"/>
    <col min="2319" max="2320" width="0" hidden="1" customWidth="1"/>
    <col min="2323" max="2324" width="0" hidden="1" customWidth="1"/>
    <col min="2327" max="2328" width="0" hidden="1" customWidth="1"/>
    <col min="2331" max="2332" width="0" hidden="1" customWidth="1"/>
    <col min="2335" max="2336" width="0" hidden="1" customWidth="1"/>
    <col min="2338" max="2338" width="0" hidden="1" customWidth="1"/>
    <col min="2340" max="2340" width="0" hidden="1" customWidth="1"/>
    <col min="2342" max="2342" width="0" hidden="1" customWidth="1"/>
    <col min="2344" max="2346" width="0" hidden="1" customWidth="1"/>
    <col min="2348" max="2348" width="0" hidden="1" customWidth="1"/>
    <col min="2350" max="2350" width="0" hidden="1" customWidth="1"/>
    <col min="2352" max="2357" width="0" hidden="1" customWidth="1"/>
    <col min="2562" max="2562" width="0" hidden="1" customWidth="1"/>
    <col min="2563" max="2563" width="22" customWidth="1"/>
    <col min="2564" max="2565" width="0" hidden="1" customWidth="1"/>
    <col min="2567" max="2567" width="0" hidden="1" customWidth="1"/>
    <col min="2568" max="2568" width="14.5703125" customWidth="1"/>
    <col min="2569" max="2569" width="0" hidden="1" customWidth="1"/>
    <col min="2571" max="2572" width="0" hidden="1" customWidth="1"/>
    <col min="2575" max="2576" width="0" hidden="1" customWidth="1"/>
    <col min="2579" max="2580" width="0" hidden="1" customWidth="1"/>
    <col min="2583" max="2584" width="0" hidden="1" customWidth="1"/>
    <col min="2587" max="2588" width="0" hidden="1" customWidth="1"/>
    <col min="2591" max="2592" width="0" hidden="1" customWidth="1"/>
    <col min="2594" max="2594" width="0" hidden="1" customWidth="1"/>
    <col min="2596" max="2596" width="0" hidden="1" customWidth="1"/>
    <col min="2598" max="2598" width="0" hidden="1" customWidth="1"/>
    <col min="2600" max="2602" width="0" hidden="1" customWidth="1"/>
    <col min="2604" max="2604" width="0" hidden="1" customWidth="1"/>
    <col min="2606" max="2606" width="0" hidden="1" customWidth="1"/>
    <col min="2608" max="2613" width="0" hidden="1" customWidth="1"/>
    <col min="2818" max="2818" width="0" hidden="1" customWidth="1"/>
    <col min="2819" max="2819" width="22" customWidth="1"/>
    <col min="2820" max="2821" width="0" hidden="1" customWidth="1"/>
    <col min="2823" max="2823" width="0" hidden="1" customWidth="1"/>
    <col min="2824" max="2824" width="14.5703125" customWidth="1"/>
    <col min="2825" max="2825" width="0" hidden="1" customWidth="1"/>
    <col min="2827" max="2828" width="0" hidden="1" customWidth="1"/>
    <col min="2831" max="2832" width="0" hidden="1" customWidth="1"/>
    <col min="2835" max="2836" width="0" hidden="1" customWidth="1"/>
    <col min="2839" max="2840" width="0" hidden="1" customWidth="1"/>
    <col min="2843" max="2844" width="0" hidden="1" customWidth="1"/>
    <col min="2847" max="2848" width="0" hidden="1" customWidth="1"/>
    <col min="2850" max="2850" width="0" hidden="1" customWidth="1"/>
    <col min="2852" max="2852" width="0" hidden="1" customWidth="1"/>
    <col min="2854" max="2854" width="0" hidden="1" customWidth="1"/>
    <col min="2856" max="2858" width="0" hidden="1" customWidth="1"/>
    <col min="2860" max="2860" width="0" hidden="1" customWidth="1"/>
    <col min="2862" max="2862" width="0" hidden="1" customWidth="1"/>
    <col min="2864" max="2869" width="0" hidden="1" customWidth="1"/>
    <col min="3074" max="3074" width="0" hidden="1" customWidth="1"/>
    <col min="3075" max="3075" width="22" customWidth="1"/>
    <col min="3076" max="3077" width="0" hidden="1" customWidth="1"/>
    <col min="3079" max="3079" width="0" hidden="1" customWidth="1"/>
    <col min="3080" max="3080" width="14.5703125" customWidth="1"/>
    <col min="3081" max="3081" width="0" hidden="1" customWidth="1"/>
    <col min="3083" max="3084" width="0" hidden="1" customWidth="1"/>
    <col min="3087" max="3088" width="0" hidden="1" customWidth="1"/>
    <col min="3091" max="3092" width="0" hidden="1" customWidth="1"/>
    <col min="3095" max="3096" width="0" hidden="1" customWidth="1"/>
    <col min="3099" max="3100" width="0" hidden="1" customWidth="1"/>
    <col min="3103" max="3104" width="0" hidden="1" customWidth="1"/>
    <col min="3106" max="3106" width="0" hidden="1" customWidth="1"/>
    <col min="3108" max="3108" width="0" hidden="1" customWidth="1"/>
    <col min="3110" max="3110" width="0" hidden="1" customWidth="1"/>
    <col min="3112" max="3114" width="0" hidden="1" customWidth="1"/>
    <col min="3116" max="3116" width="0" hidden="1" customWidth="1"/>
    <col min="3118" max="3118" width="0" hidden="1" customWidth="1"/>
    <col min="3120" max="3125" width="0" hidden="1" customWidth="1"/>
    <col min="3330" max="3330" width="0" hidden="1" customWidth="1"/>
    <col min="3331" max="3331" width="22" customWidth="1"/>
    <col min="3332" max="3333" width="0" hidden="1" customWidth="1"/>
    <col min="3335" max="3335" width="0" hidden="1" customWidth="1"/>
    <col min="3336" max="3336" width="14.5703125" customWidth="1"/>
    <col min="3337" max="3337" width="0" hidden="1" customWidth="1"/>
    <col min="3339" max="3340" width="0" hidden="1" customWidth="1"/>
    <col min="3343" max="3344" width="0" hidden="1" customWidth="1"/>
    <col min="3347" max="3348" width="0" hidden="1" customWidth="1"/>
    <col min="3351" max="3352" width="0" hidden="1" customWidth="1"/>
    <col min="3355" max="3356" width="0" hidden="1" customWidth="1"/>
    <col min="3359" max="3360" width="0" hidden="1" customWidth="1"/>
    <col min="3362" max="3362" width="0" hidden="1" customWidth="1"/>
    <col min="3364" max="3364" width="0" hidden="1" customWidth="1"/>
    <col min="3366" max="3366" width="0" hidden="1" customWidth="1"/>
    <col min="3368" max="3370" width="0" hidden="1" customWidth="1"/>
    <col min="3372" max="3372" width="0" hidden="1" customWidth="1"/>
    <col min="3374" max="3374" width="0" hidden="1" customWidth="1"/>
    <col min="3376" max="3381" width="0" hidden="1" customWidth="1"/>
    <col min="3586" max="3586" width="0" hidden="1" customWidth="1"/>
    <col min="3587" max="3587" width="22" customWidth="1"/>
    <col min="3588" max="3589" width="0" hidden="1" customWidth="1"/>
    <col min="3591" max="3591" width="0" hidden="1" customWidth="1"/>
    <col min="3592" max="3592" width="14.5703125" customWidth="1"/>
    <col min="3593" max="3593" width="0" hidden="1" customWidth="1"/>
    <col min="3595" max="3596" width="0" hidden="1" customWidth="1"/>
    <col min="3599" max="3600" width="0" hidden="1" customWidth="1"/>
    <col min="3603" max="3604" width="0" hidden="1" customWidth="1"/>
    <col min="3607" max="3608" width="0" hidden="1" customWidth="1"/>
    <col min="3611" max="3612" width="0" hidden="1" customWidth="1"/>
    <col min="3615" max="3616" width="0" hidden="1" customWidth="1"/>
    <col min="3618" max="3618" width="0" hidden="1" customWidth="1"/>
    <col min="3620" max="3620" width="0" hidden="1" customWidth="1"/>
    <col min="3622" max="3622" width="0" hidden="1" customWidth="1"/>
    <col min="3624" max="3626" width="0" hidden="1" customWidth="1"/>
    <col min="3628" max="3628" width="0" hidden="1" customWidth="1"/>
    <col min="3630" max="3630" width="0" hidden="1" customWidth="1"/>
    <col min="3632" max="3637" width="0" hidden="1" customWidth="1"/>
    <col min="3842" max="3842" width="0" hidden="1" customWidth="1"/>
    <col min="3843" max="3843" width="22" customWidth="1"/>
    <col min="3844" max="3845" width="0" hidden="1" customWidth="1"/>
    <col min="3847" max="3847" width="0" hidden="1" customWidth="1"/>
    <col min="3848" max="3848" width="14.5703125" customWidth="1"/>
    <col min="3849" max="3849" width="0" hidden="1" customWidth="1"/>
    <col min="3851" max="3852" width="0" hidden="1" customWidth="1"/>
    <col min="3855" max="3856" width="0" hidden="1" customWidth="1"/>
    <col min="3859" max="3860" width="0" hidden="1" customWidth="1"/>
    <col min="3863" max="3864" width="0" hidden="1" customWidth="1"/>
    <col min="3867" max="3868" width="0" hidden="1" customWidth="1"/>
    <col min="3871" max="3872" width="0" hidden="1" customWidth="1"/>
    <col min="3874" max="3874" width="0" hidden="1" customWidth="1"/>
    <col min="3876" max="3876" width="0" hidden="1" customWidth="1"/>
    <col min="3878" max="3878" width="0" hidden="1" customWidth="1"/>
    <col min="3880" max="3882" width="0" hidden="1" customWidth="1"/>
    <col min="3884" max="3884" width="0" hidden="1" customWidth="1"/>
    <col min="3886" max="3886" width="0" hidden="1" customWidth="1"/>
    <col min="3888" max="3893" width="0" hidden="1" customWidth="1"/>
    <col min="4098" max="4098" width="0" hidden="1" customWidth="1"/>
    <col min="4099" max="4099" width="22" customWidth="1"/>
    <col min="4100" max="4101" width="0" hidden="1" customWidth="1"/>
    <col min="4103" max="4103" width="0" hidden="1" customWidth="1"/>
    <col min="4104" max="4104" width="14.5703125" customWidth="1"/>
    <col min="4105" max="4105" width="0" hidden="1" customWidth="1"/>
    <col min="4107" max="4108" width="0" hidden="1" customWidth="1"/>
    <col min="4111" max="4112" width="0" hidden="1" customWidth="1"/>
    <col min="4115" max="4116" width="0" hidden="1" customWidth="1"/>
    <col min="4119" max="4120" width="0" hidden="1" customWidth="1"/>
    <col min="4123" max="4124" width="0" hidden="1" customWidth="1"/>
    <col min="4127" max="4128" width="0" hidden="1" customWidth="1"/>
    <col min="4130" max="4130" width="0" hidden="1" customWidth="1"/>
    <col min="4132" max="4132" width="0" hidden="1" customWidth="1"/>
    <col min="4134" max="4134" width="0" hidden="1" customWidth="1"/>
    <col min="4136" max="4138" width="0" hidden="1" customWidth="1"/>
    <col min="4140" max="4140" width="0" hidden="1" customWidth="1"/>
    <col min="4142" max="4142" width="0" hidden="1" customWidth="1"/>
    <col min="4144" max="4149" width="0" hidden="1" customWidth="1"/>
    <col min="4354" max="4354" width="0" hidden="1" customWidth="1"/>
    <col min="4355" max="4355" width="22" customWidth="1"/>
    <col min="4356" max="4357" width="0" hidden="1" customWidth="1"/>
    <col min="4359" max="4359" width="0" hidden="1" customWidth="1"/>
    <col min="4360" max="4360" width="14.5703125" customWidth="1"/>
    <col min="4361" max="4361" width="0" hidden="1" customWidth="1"/>
    <col min="4363" max="4364" width="0" hidden="1" customWidth="1"/>
    <col min="4367" max="4368" width="0" hidden="1" customWidth="1"/>
    <col min="4371" max="4372" width="0" hidden="1" customWidth="1"/>
    <col min="4375" max="4376" width="0" hidden="1" customWidth="1"/>
    <col min="4379" max="4380" width="0" hidden="1" customWidth="1"/>
    <col min="4383" max="4384" width="0" hidden="1" customWidth="1"/>
    <col min="4386" max="4386" width="0" hidden="1" customWidth="1"/>
    <col min="4388" max="4388" width="0" hidden="1" customWidth="1"/>
    <col min="4390" max="4390" width="0" hidden="1" customWidth="1"/>
    <col min="4392" max="4394" width="0" hidden="1" customWidth="1"/>
    <col min="4396" max="4396" width="0" hidden="1" customWidth="1"/>
    <col min="4398" max="4398" width="0" hidden="1" customWidth="1"/>
    <col min="4400" max="4405" width="0" hidden="1" customWidth="1"/>
    <col min="4610" max="4610" width="0" hidden="1" customWidth="1"/>
    <col min="4611" max="4611" width="22" customWidth="1"/>
    <col min="4612" max="4613" width="0" hidden="1" customWidth="1"/>
    <col min="4615" max="4615" width="0" hidden="1" customWidth="1"/>
    <col min="4616" max="4616" width="14.5703125" customWidth="1"/>
    <col min="4617" max="4617" width="0" hidden="1" customWidth="1"/>
    <col min="4619" max="4620" width="0" hidden="1" customWidth="1"/>
    <col min="4623" max="4624" width="0" hidden="1" customWidth="1"/>
    <col min="4627" max="4628" width="0" hidden="1" customWidth="1"/>
    <col min="4631" max="4632" width="0" hidden="1" customWidth="1"/>
    <col min="4635" max="4636" width="0" hidden="1" customWidth="1"/>
    <col min="4639" max="4640" width="0" hidden="1" customWidth="1"/>
    <col min="4642" max="4642" width="0" hidden="1" customWidth="1"/>
    <col min="4644" max="4644" width="0" hidden="1" customWidth="1"/>
    <col min="4646" max="4646" width="0" hidden="1" customWidth="1"/>
    <col min="4648" max="4650" width="0" hidden="1" customWidth="1"/>
    <col min="4652" max="4652" width="0" hidden="1" customWidth="1"/>
    <col min="4654" max="4654" width="0" hidden="1" customWidth="1"/>
    <col min="4656" max="4661" width="0" hidden="1" customWidth="1"/>
    <col min="4866" max="4866" width="0" hidden="1" customWidth="1"/>
    <col min="4867" max="4867" width="22" customWidth="1"/>
    <col min="4868" max="4869" width="0" hidden="1" customWidth="1"/>
    <col min="4871" max="4871" width="0" hidden="1" customWidth="1"/>
    <col min="4872" max="4872" width="14.5703125" customWidth="1"/>
    <col min="4873" max="4873" width="0" hidden="1" customWidth="1"/>
    <col min="4875" max="4876" width="0" hidden="1" customWidth="1"/>
    <col min="4879" max="4880" width="0" hidden="1" customWidth="1"/>
    <col min="4883" max="4884" width="0" hidden="1" customWidth="1"/>
    <col min="4887" max="4888" width="0" hidden="1" customWidth="1"/>
    <col min="4891" max="4892" width="0" hidden="1" customWidth="1"/>
    <col min="4895" max="4896" width="0" hidden="1" customWidth="1"/>
    <col min="4898" max="4898" width="0" hidden="1" customWidth="1"/>
    <col min="4900" max="4900" width="0" hidden="1" customWidth="1"/>
    <col min="4902" max="4902" width="0" hidden="1" customWidth="1"/>
    <col min="4904" max="4906" width="0" hidden="1" customWidth="1"/>
    <col min="4908" max="4908" width="0" hidden="1" customWidth="1"/>
    <col min="4910" max="4910" width="0" hidden="1" customWidth="1"/>
    <col min="4912" max="4917" width="0" hidden="1" customWidth="1"/>
    <col min="5122" max="5122" width="0" hidden="1" customWidth="1"/>
    <col min="5123" max="5123" width="22" customWidth="1"/>
    <col min="5124" max="5125" width="0" hidden="1" customWidth="1"/>
    <col min="5127" max="5127" width="0" hidden="1" customWidth="1"/>
    <col min="5128" max="5128" width="14.5703125" customWidth="1"/>
    <col min="5129" max="5129" width="0" hidden="1" customWidth="1"/>
    <col min="5131" max="5132" width="0" hidden="1" customWidth="1"/>
    <col min="5135" max="5136" width="0" hidden="1" customWidth="1"/>
    <col min="5139" max="5140" width="0" hidden="1" customWidth="1"/>
    <col min="5143" max="5144" width="0" hidden="1" customWidth="1"/>
    <col min="5147" max="5148" width="0" hidden="1" customWidth="1"/>
    <col min="5151" max="5152" width="0" hidden="1" customWidth="1"/>
    <col min="5154" max="5154" width="0" hidden="1" customWidth="1"/>
    <col min="5156" max="5156" width="0" hidden="1" customWidth="1"/>
    <col min="5158" max="5158" width="0" hidden="1" customWidth="1"/>
    <col min="5160" max="5162" width="0" hidden="1" customWidth="1"/>
    <col min="5164" max="5164" width="0" hidden="1" customWidth="1"/>
    <col min="5166" max="5166" width="0" hidden="1" customWidth="1"/>
    <col min="5168" max="5173" width="0" hidden="1" customWidth="1"/>
    <col min="5378" max="5378" width="0" hidden="1" customWidth="1"/>
    <col min="5379" max="5379" width="22" customWidth="1"/>
    <col min="5380" max="5381" width="0" hidden="1" customWidth="1"/>
    <col min="5383" max="5383" width="0" hidden="1" customWidth="1"/>
    <col min="5384" max="5384" width="14.5703125" customWidth="1"/>
    <col min="5385" max="5385" width="0" hidden="1" customWidth="1"/>
    <col min="5387" max="5388" width="0" hidden="1" customWidth="1"/>
    <col min="5391" max="5392" width="0" hidden="1" customWidth="1"/>
    <col min="5395" max="5396" width="0" hidden="1" customWidth="1"/>
    <col min="5399" max="5400" width="0" hidden="1" customWidth="1"/>
    <col min="5403" max="5404" width="0" hidden="1" customWidth="1"/>
    <col min="5407" max="5408" width="0" hidden="1" customWidth="1"/>
    <col min="5410" max="5410" width="0" hidden="1" customWidth="1"/>
    <col min="5412" max="5412" width="0" hidden="1" customWidth="1"/>
    <col min="5414" max="5414" width="0" hidden="1" customWidth="1"/>
    <col min="5416" max="5418" width="0" hidden="1" customWidth="1"/>
    <col min="5420" max="5420" width="0" hidden="1" customWidth="1"/>
    <col min="5422" max="5422" width="0" hidden="1" customWidth="1"/>
    <col min="5424" max="5429" width="0" hidden="1" customWidth="1"/>
    <col min="5634" max="5634" width="0" hidden="1" customWidth="1"/>
    <col min="5635" max="5635" width="22" customWidth="1"/>
    <col min="5636" max="5637" width="0" hidden="1" customWidth="1"/>
    <col min="5639" max="5639" width="0" hidden="1" customWidth="1"/>
    <col min="5640" max="5640" width="14.5703125" customWidth="1"/>
    <col min="5641" max="5641" width="0" hidden="1" customWidth="1"/>
    <col min="5643" max="5644" width="0" hidden="1" customWidth="1"/>
    <col min="5647" max="5648" width="0" hidden="1" customWidth="1"/>
    <col min="5651" max="5652" width="0" hidden="1" customWidth="1"/>
    <col min="5655" max="5656" width="0" hidden="1" customWidth="1"/>
    <col min="5659" max="5660" width="0" hidden="1" customWidth="1"/>
    <col min="5663" max="5664" width="0" hidden="1" customWidth="1"/>
    <col min="5666" max="5666" width="0" hidden="1" customWidth="1"/>
    <col min="5668" max="5668" width="0" hidden="1" customWidth="1"/>
    <col min="5670" max="5670" width="0" hidden="1" customWidth="1"/>
    <col min="5672" max="5674" width="0" hidden="1" customWidth="1"/>
    <col min="5676" max="5676" width="0" hidden="1" customWidth="1"/>
    <col min="5678" max="5678" width="0" hidden="1" customWidth="1"/>
    <col min="5680" max="5685" width="0" hidden="1" customWidth="1"/>
    <col min="5890" max="5890" width="0" hidden="1" customWidth="1"/>
    <col min="5891" max="5891" width="22" customWidth="1"/>
    <col min="5892" max="5893" width="0" hidden="1" customWidth="1"/>
    <col min="5895" max="5895" width="0" hidden="1" customWidth="1"/>
    <col min="5896" max="5896" width="14.5703125" customWidth="1"/>
    <col min="5897" max="5897" width="0" hidden="1" customWidth="1"/>
    <col min="5899" max="5900" width="0" hidden="1" customWidth="1"/>
    <col min="5903" max="5904" width="0" hidden="1" customWidth="1"/>
    <col min="5907" max="5908" width="0" hidden="1" customWidth="1"/>
    <col min="5911" max="5912" width="0" hidden="1" customWidth="1"/>
    <col min="5915" max="5916" width="0" hidden="1" customWidth="1"/>
    <col min="5919" max="5920" width="0" hidden="1" customWidth="1"/>
    <col min="5922" max="5922" width="0" hidden="1" customWidth="1"/>
    <col min="5924" max="5924" width="0" hidden="1" customWidth="1"/>
    <col min="5926" max="5926" width="0" hidden="1" customWidth="1"/>
    <col min="5928" max="5930" width="0" hidden="1" customWidth="1"/>
    <col min="5932" max="5932" width="0" hidden="1" customWidth="1"/>
    <col min="5934" max="5934" width="0" hidden="1" customWidth="1"/>
    <col min="5936" max="5941" width="0" hidden="1" customWidth="1"/>
    <col min="6146" max="6146" width="0" hidden="1" customWidth="1"/>
    <col min="6147" max="6147" width="22" customWidth="1"/>
    <col min="6148" max="6149" width="0" hidden="1" customWidth="1"/>
    <col min="6151" max="6151" width="0" hidden="1" customWidth="1"/>
    <col min="6152" max="6152" width="14.5703125" customWidth="1"/>
    <col min="6153" max="6153" width="0" hidden="1" customWidth="1"/>
    <col min="6155" max="6156" width="0" hidden="1" customWidth="1"/>
    <col min="6159" max="6160" width="0" hidden="1" customWidth="1"/>
    <col min="6163" max="6164" width="0" hidden="1" customWidth="1"/>
    <col min="6167" max="6168" width="0" hidden="1" customWidth="1"/>
    <col min="6171" max="6172" width="0" hidden="1" customWidth="1"/>
    <col min="6175" max="6176" width="0" hidden="1" customWidth="1"/>
    <col min="6178" max="6178" width="0" hidden="1" customWidth="1"/>
    <col min="6180" max="6180" width="0" hidden="1" customWidth="1"/>
    <col min="6182" max="6182" width="0" hidden="1" customWidth="1"/>
    <col min="6184" max="6186" width="0" hidden="1" customWidth="1"/>
    <col min="6188" max="6188" width="0" hidden="1" customWidth="1"/>
    <col min="6190" max="6190" width="0" hidden="1" customWidth="1"/>
    <col min="6192" max="6197" width="0" hidden="1" customWidth="1"/>
    <col min="6402" max="6402" width="0" hidden="1" customWidth="1"/>
    <col min="6403" max="6403" width="22" customWidth="1"/>
    <col min="6404" max="6405" width="0" hidden="1" customWidth="1"/>
    <col min="6407" max="6407" width="0" hidden="1" customWidth="1"/>
    <col min="6408" max="6408" width="14.5703125" customWidth="1"/>
    <col min="6409" max="6409" width="0" hidden="1" customWidth="1"/>
    <col min="6411" max="6412" width="0" hidden="1" customWidth="1"/>
    <col min="6415" max="6416" width="0" hidden="1" customWidth="1"/>
    <col min="6419" max="6420" width="0" hidden="1" customWidth="1"/>
    <col min="6423" max="6424" width="0" hidden="1" customWidth="1"/>
    <col min="6427" max="6428" width="0" hidden="1" customWidth="1"/>
    <col min="6431" max="6432" width="0" hidden="1" customWidth="1"/>
    <col min="6434" max="6434" width="0" hidden="1" customWidth="1"/>
    <col min="6436" max="6436" width="0" hidden="1" customWidth="1"/>
    <col min="6438" max="6438" width="0" hidden="1" customWidth="1"/>
    <col min="6440" max="6442" width="0" hidden="1" customWidth="1"/>
    <col min="6444" max="6444" width="0" hidden="1" customWidth="1"/>
    <col min="6446" max="6446" width="0" hidden="1" customWidth="1"/>
    <col min="6448" max="6453" width="0" hidden="1" customWidth="1"/>
    <col min="6658" max="6658" width="0" hidden="1" customWidth="1"/>
    <col min="6659" max="6659" width="22" customWidth="1"/>
    <col min="6660" max="6661" width="0" hidden="1" customWidth="1"/>
    <col min="6663" max="6663" width="0" hidden="1" customWidth="1"/>
    <col min="6664" max="6664" width="14.5703125" customWidth="1"/>
    <col min="6665" max="6665" width="0" hidden="1" customWidth="1"/>
    <col min="6667" max="6668" width="0" hidden="1" customWidth="1"/>
    <col min="6671" max="6672" width="0" hidden="1" customWidth="1"/>
    <col min="6675" max="6676" width="0" hidden="1" customWidth="1"/>
    <col min="6679" max="6680" width="0" hidden="1" customWidth="1"/>
    <col min="6683" max="6684" width="0" hidden="1" customWidth="1"/>
    <col min="6687" max="6688" width="0" hidden="1" customWidth="1"/>
    <col min="6690" max="6690" width="0" hidden="1" customWidth="1"/>
    <col min="6692" max="6692" width="0" hidden="1" customWidth="1"/>
    <col min="6694" max="6694" width="0" hidden="1" customWidth="1"/>
    <col min="6696" max="6698" width="0" hidden="1" customWidth="1"/>
    <col min="6700" max="6700" width="0" hidden="1" customWidth="1"/>
    <col min="6702" max="6702" width="0" hidden="1" customWidth="1"/>
    <col min="6704" max="6709" width="0" hidden="1" customWidth="1"/>
    <col min="6914" max="6914" width="0" hidden="1" customWidth="1"/>
    <col min="6915" max="6915" width="22" customWidth="1"/>
    <col min="6916" max="6917" width="0" hidden="1" customWidth="1"/>
    <col min="6919" max="6919" width="0" hidden="1" customWidth="1"/>
    <col min="6920" max="6920" width="14.5703125" customWidth="1"/>
    <col min="6921" max="6921" width="0" hidden="1" customWidth="1"/>
    <col min="6923" max="6924" width="0" hidden="1" customWidth="1"/>
    <col min="6927" max="6928" width="0" hidden="1" customWidth="1"/>
    <col min="6931" max="6932" width="0" hidden="1" customWidth="1"/>
    <col min="6935" max="6936" width="0" hidden="1" customWidth="1"/>
    <col min="6939" max="6940" width="0" hidden="1" customWidth="1"/>
    <col min="6943" max="6944" width="0" hidden="1" customWidth="1"/>
    <col min="6946" max="6946" width="0" hidden="1" customWidth="1"/>
    <col min="6948" max="6948" width="0" hidden="1" customWidth="1"/>
    <col min="6950" max="6950" width="0" hidden="1" customWidth="1"/>
    <col min="6952" max="6954" width="0" hidden="1" customWidth="1"/>
    <col min="6956" max="6956" width="0" hidden="1" customWidth="1"/>
    <col min="6958" max="6958" width="0" hidden="1" customWidth="1"/>
    <col min="6960" max="6965" width="0" hidden="1" customWidth="1"/>
    <col min="7170" max="7170" width="0" hidden="1" customWidth="1"/>
    <col min="7171" max="7171" width="22" customWidth="1"/>
    <col min="7172" max="7173" width="0" hidden="1" customWidth="1"/>
    <col min="7175" max="7175" width="0" hidden="1" customWidth="1"/>
    <col min="7176" max="7176" width="14.5703125" customWidth="1"/>
    <col min="7177" max="7177" width="0" hidden="1" customWidth="1"/>
    <col min="7179" max="7180" width="0" hidden="1" customWidth="1"/>
    <col min="7183" max="7184" width="0" hidden="1" customWidth="1"/>
    <col min="7187" max="7188" width="0" hidden="1" customWidth="1"/>
    <col min="7191" max="7192" width="0" hidden="1" customWidth="1"/>
    <col min="7195" max="7196" width="0" hidden="1" customWidth="1"/>
    <col min="7199" max="7200" width="0" hidden="1" customWidth="1"/>
    <col min="7202" max="7202" width="0" hidden="1" customWidth="1"/>
    <col min="7204" max="7204" width="0" hidden="1" customWidth="1"/>
    <col min="7206" max="7206" width="0" hidden="1" customWidth="1"/>
    <col min="7208" max="7210" width="0" hidden="1" customWidth="1"/>
    <col min="7212" max="7212" width="0" hidden="1" customWidth="1"/>
    <col min="7214" max="7214" width="0" hidden="1" customWidth="1"/>
    <col min="7216" max="7221" width="0" hidden="1" customWidth="1"/>
    <col min="7426" max="7426" width="0" hidden="1" customWidth="1"/>
    <col min="7427" max="7427" width="22" customWidth="1"/>
    <col min="7428" max="7429" width="0" hidden="1" customWidth="1"/>
    <col min="7431" max="7431" width="0" hidden="1" customWidth="1"/>
    <col min="7432" max="7432" width="14.5703125" customWidth="1"/>
    <col min="7433" max="7433" width="0" hidden="1" customWidth="1"/>
    <col min="7435" max="7436" width="0" hidden="1" customWidth="1"/>
    <col min="7439" max="7440" width="0" hidden="1" customWidth="1"/>
    <col min="7443" max="7444" width="0" hidden="1" customWidth="1"/>
    <col min="7447" max="7448" width="0" hidden="1" customWidth="1"/>
    <col min="7451" max="7452" width="0" hidden="1" customWidth="1"/>
    <col min="7455" max="7456" width="0" hidden="1" customWidth="1"/>
    <col min="7458" max="7458" width="0" hidden="1" customWidth="1"/>
    <col min="7460" max="7460" width="0" hidden="1" customWidth="1"/>
    <col min="7462" max="7462" width="0" hidden="1" customWidth="1"/>
    <col min="7464" max="7466" width="0" hidden="1" customWidth="1"/>
    <col min="7468" max="7468" width="0" hidden="1" customWidth="1"/>
    <col min="7470" max="7470" width="0" hidden="1" customWidth="1"/>
    <col min="7472" max="7477" width="0" hidden="1" customWidth="1"/>
    <col min="7682" max="7682" width="0" hidden="1" customWidth="1"/>
    <col min="7683" max="7683" width="22" customWidth="1"/>
    <col min="7684" max="7685" width="0" hidden="1" customWidth="1"/>
    <col min="7687" max="7687" width="0" hidden="1" customWidth="1"/>
    <col min="7688" max="7688" width="14.5703125" customWidth="1"/>
    <col min="7689" max="7689" width="0" hidden="1" customWidth="1"/>
    <col min="7691" max="7692" width="0" hidden="1" customWidth="1"/>
    <col min="7695" max="7696" width="0" hidden="1" customWidth="1"/>
    <col min="7699" max="7700" width="0" hidden="1" customWidth="1"/>
    <col min="7703" max="7704" width="0" hidden="1" customWidth="1"/>
    <col min="7707" max="7708" width="0" hidden="1" customWidth="1"/>
    <col min="7711" max="7712" width="0" hidden="1" customWidth="1"/>
    <col min="7714" max="7714" width="0" hidden="1" customWidth="1"/>
    <col min="7716" max="7716" width="0" hidden="1" customWidth="1"/>
    <col min="7718" max="7718" width="0" hidden="1" customWidth="1"/>
    <col min="7720" max="7722" width="0" hidden="1" customWidth="1"/>
    <col min="7724" max="7724" width="0" hidden="1" customWidth="1"/>
    <col min="7726" max="7726" width="0" hidden="1" customWidth="1"/>
    <col min="7728" max="7733" width="0" hidden="1" customWidth="1"/>
    <col min="7938" max="7938" width="0" hidden="1" customWidth="1"/>
    <col min="7939" max="7939" width="22" customWidth="1"/>
    <col min="7940" max="7941" width="0" hidden="1" customWidth="1"/>
    <col min="7943" max="7943" width="0" hidden="1" customWidth="1"/>
    <col min="7944" max="7944" width="14.5703125" customWidth="1"/>
    <col min="7945" max="7945" width="0" hidden="1" customWidth="1"/>
    <col min="7947" max="7948" width="0" hidden="1" customWidth="1"/>
    <col min="7951" max="7952" width="0" hidden="1" customWidth="1"/>
    <col min="7955" max="7956" width="0" hidden="1" customWidth="1"/>
    <col min="7959" max="7960" width="0" hidden="1" customWidth="1"/>
    <col min="7963" max="7964" width="0" hidden="1" customWidth="1"/>
    <col min="7967" max="7968" width="0" hidden="1" customWidth="1"/>
    <col min="7970" max="7970" width="0" hidden="1" customWidth="1"/>
    <col min="7972" max="7972" width="0" hidden="1" customWidth="1"/>
    <col min="7974" max="7974" width="0" hidden="1" customWidth="1"/>
    <col min="7976" max="7978" width="0" hidden="1" customWidth="1"/>
    <col min="7980" max="7980" width="0" hidden="1" customWidth="1"/>
    <col min="7982" max="7982" width="0" hidden="1" customWidth="1"/>
    <col min="7984" max="7989" width="0" hidden="1" customWidth="1"/>
    <col min="8194" max="8194" width="0" hidden="1" customWidth="1"/>
    <col min="8195" max="8195" width="22" customWidth="1"/>
    <col min="8196" max="8197" width="0" hidden="1" customWidth="1"/>
    <col min="8199" max="8199" width="0" hidden="1" customWidth="1"/>
    <col min="8200" max="8200" width="14.5703125" customWidth="1"/>
    <col min="8201" max="8201" width="0" hidden="1" customWidth="1"/>
    <col min="8203" max="8204" width="0" hidden="1" customWidth="1"/>
    <col min="8207" max="8208" width="0" hidden="1" customWidth="1"/>
    <col min="8211" max="8212" width="0" hidden="1" customWidth="1"/>
    <col min="8215" max="8216" width="0" hidden="1" customWidth="1"/>
    <col min="8219" max="8220" width="0" hidden="1" customWidth="1"/>
    <col min="8223" max="8224" width="0" hidden="1" customWidth="1"/>
    <col min="8226" max="8226" width="0" hidden="1" customWidth="1"/>
    <col min="8228" max="8228" width="0" hidden="1" customWidth="1"/>
    <col min="8230" max="8230" width="0" hidden="1" customWidth="1"/>
    <col min="8232" max="8234" width="0" hidden="1" customWidth="1"/>
    <col min="8236" max="8236" width="0" hidden="1" customWidth="1"/>
    <col min="8238" max="8238" width="0" hidden="1" customWidth="1"/>
    <col min="8240" max="8245" width="0" hidden="1" customWidth="1"/>
    <col min="8450" max="8450" width="0" hidden="1" customWidth="1"/>
    <col min="8451" max="8451" width="22" customWidth="1"/>
    <col min="8452" max="8453" width="0" hidden="1" customWidth="1"/>
    <col min="8455" max="8455" width="0" hidden="1" customWidth="1"/>
    <col min="8456" max="8456" width="14.5703125" customWidth="1"/>
    <col min="8457" max="8457" width="0" hidden="1" customWidth="1"/>
    <col min="8459" max="8460" width="0" hidden="1" customWidth="1"/>
    <col min="8463" max="8464" width="0" hidden="1" customWidth="1"/>
    <col min="8467" max="8468" width="0" hidden="1" customWidth="1"/>
    <col min="8471" max="8472" width="0" hidden="1" customWidth="1"/>
    <col min="8475" max="8476" width="0" hidden="1" customWidth="1"/>
    <col min="8479" max="8480" width="0" hidden="1" customWidth="1"/>
    <col min="8482" max="8482" width="0" hidden="1" customWidth="1"/>
    <col min="8484" max="8484" width="0" hidden="1" customWidth="1"/>
    <col min="8486" max="8486" width="0" hidden="1" customWidth="1"/>
    <col min="8488" max="8490" width="0" hidden="1" customWidth="1"/>
    <col min="8492" max="8492" width="0" hidden="1" customWidth="1"/>
    <col min="8494" max="8494" width="0" hidden="1" customWidth="1"/>
    <col min="8496" max="8501" width="0" hidden="1" customWidth="1"/>
    <col min="8706" max="8706" width="0" hidden="1" customWidth="1"/>
    <col min="8707" max="8707" width="22" customWidth="1"/>
    <col min="8708" max="8709" width="0" hidden="1" customWidth="1"/>
    <col min="8711" max="8711" width="0" hidden="1" customWidth="1"/>
    <col min="8712" max="8712" width="14.5703125" customWidth="1"/>
    <col min="8713" max="8713" width="0" hidden="1" customWidth="1"/>
    <col min="8715" max="8716" width="0" hidden="1" customWidth="1"/>
    <col min="8719" max="8720" width="0" hidden="1" customWidth="1"/>
    <col min="8723" max="8724" width="0" hidden="1" customWidth="1"/>
    <col min="8727" max="8728" width="0" hidden="1" customWidth="1"/>
    <col min="8731" max="8732" width="0" hidden="1" customWidth="1"/>
    <col min="8735" max="8736" width="0" hidden="1" customWidth="1"/>
    <col min="8738" max="8738" width="0" hidden="1" customWidth="1"/>
    <col min="8740" max="8740" width="0" hidden="1" customWidth="1"/>
    <col min="8742" max="8742" width="0" hidden="1" customWidth="1"/>
    <col min="8744" max="8746" width="0" hidden="1" customWidth="1"/>
    <col min="8748" max="8748" width="0" hidden="1" customWidth="1"/>
    <col min="8750" max="8750" width="0" hidden="1" customWidth="1"/>
    <col min="8752" max="8757" width="0" hidden="1" customWidth="1"/>
    <col min="8962" max="8962" width="0" hidden="1" customWidth="1"/>
    <col min="8963" max="8963" width="22" customWidth="1"/>
    <col min="8964" max="8965" width="0" hidden="1" customWidth="1"/>
    <col min="8967" max="8967" width="0" hidden="1" customWidth="1"/>
    <col min="8968" max="8968" width="14.5703125" customWidth="1"/>
    <col min="8969" max="8969" width="0" hidden="1" customWidth="1"/>
    <col min="8971" max="8972" width="0" hidden="1" customWidth="1"/>
    <col min="8975" max="8976" width="0" hidden="1" customWidth="1"/>
    <col min="8979" max="8980" width="0" hidden="1" customWidth="1"/>
    <col min="8983" max="8984" width="0" hidden="1" customWidth="1"/>
    <col min="8987" max="8988" width="0" hidden="1" customWidth="1"/>
    <col min="8991" max="8992" width="0" hidden="1" customWidth="1"/>
    <col min="8994" max="8994" width="0" hidden="1" customWidth="1"/>
    <col min="8996" max="8996" width="0" hidden="1" customWidth="1"/>
    <col min="8998" max="8998" width="0" hidden="1" customWidth="1"/>
    <col min="9000" max="9002" width="0" hidden="1" customWidth="1"/>
    <col min="9004" max="9004" width="0" hidden="1" customWidth="1"/>
    <col min="9006" max="9006" width="0" hidden="1" customWidth="1"/>
    <col min="9008" max="9013" width="0" hidden="1" customWidth="1"/>
    <col min="9218" max="9218" width="0" hidden="1" customWidth="1"/>
    <col min="9219" max="9219" width="22" customWidth="1"/>
    <col min="9220" max="9221" width="0" hidden="1" customWidth="1"/>
    <col min="9223" max="9223" width="0" hidden="1" customWidth="1"/>
    <col min="9224" max="9224" width="14.5703125" customWidth="1"/>
    <col min="9225" max="9225" width="0" hidden="1" customWidth="1"/>
    <col min="9227" max="9228" width="0" hidden="1" customWidth="1"/>
    <col min="9231" max="9232" width="0" hidden="1" customWidth="1"/>
    <col min="9235" max="9236" width="0" hidden="1" customWidth="1"/>
    <col min="9239" max="9240" width="0" hidden="1" customWidth="1"/>
    <col min="9243" max="9244" width="0" hidden="1" customWidth="1"/>
    <col min="9247" max="9248" width="0" hidden="1" customWidth="1"/>
    <col min="9250" max="9250" width="0" hidden="1" customWidth="1"/>
    <col min="9252" max="9252" width="0" hidden="1" customWidth="1"/>
    <col min="9254" max="9254" width="0" hidden="1" customWidth="1"/>
    <col min="9256" max="9258" width="0" hidden="1" customWidth="1"/>
    <col min="9260" max="9260" width="0" hidden="1" customWidth="1"/>
    <col min="9262" max="9262" width="0" hidden="1" customWidth="1"/>
    <col min="9264" max="9269" width="0" hidden="1" customWidth="1"/>
    <col min="9474" max="9474" width="0" hidden="1" customWidth="1"/>
    <col min="9475" max="9475" width="22" customWidth="1"/>
    <col min="9476" max="9477" width="0" hidden="1" customWidth="1"/>
    <col min="9479" max="9479" width="0" hidden="1" customWidth="1"/>
    <col min="9480" max="9480" width="14.5703125" customWidth="1"/>
    <col min="9481" max="9481" width="0" hidden="1" customWidth="1"/>
    <col min="9483" max="9484" width="0" hidden="1" customWidth="1"/>
    <col min="9487" max="9488" width="0" hidden="1" customWidth="1"/>
    <col min="9491" max="9492" width="0" hidden="1" customWidth="1"/>
    <col min="9495" max="9496" width="0" hidden="1" customWidth="1"/>
    <col min="9499" max="9500" width="0" hidden="1" customWidth="1"/>
    <col min="9503" max="9504" width="0" hidden="1" customWidth="1"/>
    <col min="9506" max="9506" width="0" hidden="1" customWidth="1"/>
    <col min="9508" max="9508" width="0" hidden="1" customWidth="1"/>
    <col min="9510" max="9510" width="0" hidden="1" customWidth="1"/>
    <col min="9512" max="9514" width="0" hidden="1" customWidth="1"/>
    <col min="9516" max="9516" width="0" hidden="1" customWidth="1"/>
    <col min="9518" max="9518" width="0" hidden="1" customWidth="1"/>
    <col min="9520" max="9525" width="0" hidden="1" customWidth="1"/>
    <col min="9730" max="9730" width="0" hidden="1" customWidth="1"/>
    <col min="9731" max="9731" width="22" customWidth="1"/>
    <col min="9732" max="9733" width="0" hidden="1" customWidth="1"/>
    <col min="9735" max="9735" width="0" hidden="1" customWidth="1"/>
    <col min="9736" max="9736" width="14.5703125" customWidth="1"/>
    <col min="9737" max="9737" width="0" hidden="1" customWidth="1"/>
    <col min="9739" max="9740" width="0" hidden="1" customWidth="1"/>
    <col min="9743" max="9744" width="0" hidden="1" customWidth="1"/>
    <col min="9747" max="9748" width="0" hidden="1" customWidth="1"/>
    <col min="9751" max="9752" width="0" hidden="1" customWidth="1"/>
    <col min="9755" max="9756" width="0" hidden="1" customWidth="1"/>
    <col min="9759" max="9760" width="0" hidden="1" customWidth="1"/>
    <col min="9762" max="9762" width="0" hidden="1" customWidth="1"/>
    <col min="9764" max="9764" width="0" hidden="1" customWidth="1"/>
    <col min="9766" max="9766" width="0" hidden="1" customWidth="1"/>
    <col min="9768" max="9770" width="0" hidden="1" customWidth="1"/>
    <col min="9772" max="9772" width="0" hidden="1" customWidth="1"/>
    <col min="9774" max="9774" width="0" hidden="1" customWidth="1"/>
    <col min="9776" max="9781" width="0" hidden="1" customWidth="1"/>
    <col min="9986" max="9986" width="0" hidden="1" customWidth="1"/>
    <col min="9987" max="9987" width="22" customWidth="1"/>
    <col min="9988" max="9989" width="0" hidden="1" customWidth="1"/>
    <col min="9991" max="9991" width="0" hidden="1" customWidth="1"/>
    <col min="9992" max="9992" width="14.5703125" customWidth="1"/>
    <col min="9993" max="9993" width="0" hidden="1" customWidth="1"/>
    <col min="9995" max="9996" width="0" hidden="1" customWidth="1"/>
    <col min="9999" max="10000" width="0" hidden="1" customWidth="1"/>
    <col min="10003" max="10004" width="0" hidden="1" customWidth="1"/>
    <col min="10007" max="10008" width="0" hidden="1" customWidth="1"/>
    <col min="10011" max="10012" width="0" hidden="1" customWidth="1"/>
    <col min="10015" max="10016" width="0" hidden="1" customWidth="1"/>
    <col min="10018" max="10018" width="0" hidden="1" customWidth="1"/>
    <col min="10020" max="10020" width="0" hidden="1" customWidth="1"/>
    <col min="10022" max="10022" width="0" hidden="1" customWidth="1"/>
    <col min="10024" max="10026" width="0" hidden="1" customWidth="1"/>
    <col min="10028" max="10028" width="0" hidden="1" customWidth="1"/>
    <col min="10030" max="10030" width="0" hidden="1" customWidth="1"/>
    <col min="10032" max="10037" width="0" hidden="1" customWidth="1"/>
    <col min="10242" max="10242" width="0" hidden="1" customWidth="1"/>
    <col min="10243" max="10243" width="22" customWidth="1"/>
    <col min="10244" max="10245" width="0" hidden="1" customWidth="1"/>
    <col min="10247" max="10247" width="0" hidden="1" customWidth="1"/>
    <col min="10248" max="10248" width="14.5703125" customWidth="1"/>
    <col min="10249" max="10249" width="0" hidden="1" customWidth="1"/>
    <col min="10251" max="10252" width="0" hidden="1" customWidth="1"/>
    <col min="10255" max="10256" width="0" hidden="1" customWidth="1"/>
    <col min="10259" max="10260" width="0" hidden="1" customWidth="1"/>
    <col min="10263" max="10264" width="0" hidden="1" customWidth="1"/>
    <col min="10267" max="10268" width="0" hidden="1" customWidth="1"/>
    <col min="10271" max="10272" width="0" hidden="1" customWidth="1"/>
    <col min="10274" max="10274" width="0" hidden="1" customWidth="1"/>
    <col min="10276" max="10276" width="0" hidden="1" customWidth="1"/>
    <col min="10278" max="10278" width="0" hidden="1" customWidth="1"/>
    <col min="10280" max="10282" width="0" hidden="1" customWidth="1"/>
    <col min="10284" max="10284" width="0" hidden="1" customWidth="1"/>
    <col min="10286" max="10286" width="0" hidden="1" customWidth="1"/>
    <col min="10288" max="10293" width="0" hidden="1" customWidth="1"/>
    <col min="10498" max="10498" width="0" hidden="1" customWidth="1"/>
    <col min="10499" max="10499" width="22" customWidth="1"/>
    <col min="10500" max="10501" width="0" hidden="1" customWidth="1"/>
    <col min="10503" max="10503" width="0" hidden="1" customWidth="1"/>
    <col min="10504" max="10504" width="14.5703125" customWidth="1"/>
    <col min="10505" max="10505" width="0" hidden="1" customWidth="1"/>
    <col min="10507" max="10508" width="0" hidden="1" customWidth="1"/>
    <col min="10511" max="10512" width="0" hidden="1" customWidth="1"/>
    <col min="10515" max="10516" width="0" hidden="1" customWidth="1"/>
    <col min="10519" max="10520" width="0" hidden="1" customWidth="1"/>
    <col min="10523" max="10524" width="0" hidden="1" customWidth="1"/>
    <col min="10527" max="10528" width="0" hidden="1" customWidth="1"/>
    <col min="10530" max="10530" width="0" hidden="1" customWidth="1"/>
    <col min="10532" max="10532" width="0" hidden="1" customWidth="1"/>
    <col min="10534" max="10534" width="0" hidden="1" customWidth="1"/>
    <col min="10536" max="10538" width="0" hidden="1" customWidth="1"/>
    <col min="10540" max="10540" width="0" hidden="1" customWidth="1"/>
    <col min="10542" max="10542" width="0" hidden="1" customWidth="1"/>
    <col min="10544" max="10549" width="0" hidden="1" customWidth="1"/>
    <col min="10754" max="10754" width="0" hidden="1" customWidth="1"/>
    <col min="10755" max="10755" width="22" customWidth="1"/>
    <col min="10756" max="10757" width="0" hidden="1" customWidth="1"/>
    <col min="10759" max="10759" width="0" hidden="1" customWidth="1"/>
    <col min="10760" max="10760" width="14.5703125" customWidth="1"/>
    <col min="10761" max="10761" width="0" hidden="1" customWidth="1"/>
    <col min="10763" max="10764" width="0" hidden="1" customWidth="1"/>
    <col min="10767" max="10768" width="0" hidden="1" customWidth="1"/>
    <col min="10771" max="10772" width="0" hidden="1" customWidth="1"/>
    <col min="10775" max="10776" width="0" hidden="1" customWidth="1"/>
    <col min="10779" max="10780" width="0" hidden="1" customWidth="1"/>
    <col min="10783" max="10784" width="0" hidden="1" customWidth="1"/>
    <col min="10786" max="10786" width="0" hidden="1" customWidth="1"/>
    <col min="10788" max="10788" width="0" hidden="1" customWidth="1"/>
    <col min="10790" max="10790" width="0" hidden="1" customWidth="1"/>
    <col min="10792" max="10794" width="0" hidden="1" customWidth="1"/>
    <col min="10796" max="10796" width="0" hidden="1" customWidth="1"/>
    <col min="10798" max="10798" width="0" hidden="1" customWidth="1"/>
    <col min="10800" max="10805" width="0" hidden="1" customWidth="1"/>
    <col min="11010" max="11010" width="0" hidden="1" customWidth="1"/>
    <col min="11011" max="11011" width="22" customWidth="1"/>
    <col min="11012" max="11013" width="0" hidden="1" customWidth="1"/>
    <col min="11015" max="11015" width="0" hidden="1" customWidth="1"/>
    <col min="11016" max="11016" width="14.5703125" customWidth="1"/>
    <col min="11017" max="11017" width="0" hidden="1" customWidth="1"/>
    <col min="11019" max="11020" width="0" hidden="1" customWidth="1"/>
    <col min="11023" max="11024" width="0" hidden="1" customWidth="1"/>
    <col min="11027" max="11028" width="0" hidden="1" customWidth="1"/>
    <col min="11031" max="11032" width="0" hidden="1" customWidth="1"/>
    <col min="11035" max="11036" width="0" hidden="1" customWidth="1"/>
    <col min="11039" max="11040" width="0" hidden="1" customWidth="1"/>
    <col min="11042" max="11042" width="0" hidden="1" customWidth="1"/>
    <col min="11044" max="11044" width="0" hidden="1" customWidth="1"/>
    <col min="11046" max="11046" width="0" hidden="1" customWidth="1"/>
    <col min="11048" max="11050" width="0" hidden="1" customWidth="1"/>
    <col min="11052" max="11052" width="0" hidden="1" customWidth="1"/>
    <col min="11054" max="11054" width="0" hidden="1" customWidth="1"/>
    <col min="11056" max="11061" width="0" hidden="1" customWidth="1"/>
    <col min="11266" max="11266" width="0" hidden="1" customWidth="1"/>
    <col min="11267" max="11267" width="22" customWidth="1"/>
    <col min="11268" max="11269" width="0" hidden="1" customWidth="1"/>
    <col min="11271" max="11271" width="0" hidden="1" customWidth="1"/>
    <col min="11272" max="11272" width="14.5703125" customWidth="1"/>
    <col min="11273" max="11273" width="0" hidden="1" customWidth="1"/>
    <col min="11275" max="11276" width="0" hidden="1" customWidth="1"/>
    <col min="11279" max="11280" width="0" hidden="1" customWidth="1"/>
    <col min="11283" max="11284" width="0" hidden="1" customWidth="1"/>
    <col min="11287" max="11288" width="0" hidden="1" customWidth="1"/>
    <col min="11291" max="11292" width="0" hidden="1" customWidth="1"/>
    <col min="11295" max="11296" width="0" hidden="1" customWidth="1"/>
    <col min="11298" max="11298" width="0" hidden="1" customWidth="1"/>
    <col min="11300" max="11300" width="0" hidden="1" customWidth="1"/>
    <col min="11302" max="11302" width="0" hidden="1" customWidth="1"/>
    <col min="11304" max="11306" width="0" hidden="1" customWidth="1"/>
    <col min="11308" max="11308" width="0" hidden="1" customWidth="1"/>
    <col min="11310" max="11310" width="0" hidden="1" customWidth="1"/>
    <col min="11312" max="11317" width="0" hidden="1" customWidth="1"/>
    <col min="11522" max="11522" width="0" hidden="1" customWidth="1"/>
    <col min="11523" max="11523" width="22" customWidth="1"/>
    <col min="11524" max="11525" width="0" hidden="1" customWidth="1"/>
    <col min="11527" max="11527" width="0" hidden="1" customWidth="1"/>
    <col min="11528" max="11528" width="14.5703125" customWidth="1"/>
    <col min="11529" max="11529" width="0" hidden="1" customWidth="1"/>
    <col min="11531" max="11532" width="0" hidden="1" customWidth="1"/>
    <col min="11535" max="11536" width="0" hidden="1" customWidth="1"/>
    <col min="11539" max="11540" width="0" hidden="1" customWidth="1"/>
    <col min="11543" max="11544" width="0" hidden="1" customWidth="1"/>
    <col min="11547" max="11548" width="0" hidden="1" customWidth="1"/>
    <col min="11551" max="11552" width="0" hidden="1" customWidth="1"/>
    <col min="11554" max="11554" width="0" hidden="1" customWidth="1"/>
    <col min="11556" max="11556" width="0" hidden="1" customWidth="1"/>
    <col min="11558" max="11558" width="0" hidden="1" customWidth="1"/>
    <col min="11560" max="11562" width="0" hidden="1" customWidth="1"/>
    <col min="11564" max="11564" width="0" hidden="1" customWidth="1"/>
    <col min="11566" max="11566" width="0" hidden="1" customWidth="1"/>
    <col min="11568" max="11573" width="0" hidden="1" customWidth="1"/>
    <col min="11778" max="11778" width="0" hidden="1" customWidth="1"/>
    <col min="11779" max="11779" width="22" customWidth="1"/>
    <col min="11780" max="11781" width="0" hidden="1" customWidth="1"/>
    <col min="11783" max="11783" width="0" hidden="1" customWidth="1"/>
    <col min="11784" max="11784" width="14.5703125" customWidth="1"/>
    <col min="11785" max="11785" width="0" hidden="1" customWidth="1"/>
    <col min="11787" max="11788" width="0" hidden="1" customWidth="1"/>
    <col min="11791" max="11792" width="0" hidden="1" customWidth="1"/>
    <col min="11795" max="11796" width="0" hidden="1" customWidth="1"/>
    <col min="11799" max="11800" width="0" hidden="1" customWidth="1"/>
    <col min="11803" max="11804" width="0" hidden="1" customWidth="1"/>
    <col min="11807" max="11808" width="0" hidden="1" customWidth="1"/>
    <col min="11810" max="11810" width="0" hidden="1" customWidth="1"/>
    <col min="11812" max="11812" width="0" hidden="1" customWidth="1"/>
    <col min="11814" max="11814" width="0" hidden="1" customWidth="1"/>
    <col min="11816" max="11818" width="0" hidden="1" customWidth="1"/>
    <col min="11820" max="11820" width="0" hidden="1" customWidth="1"/>
    <col min="11822" max="11822" width="0" hidden="1" customWidth="1"/>
    <col min="11824" max="11829" width="0" hidden="1" customWidth="1"/>
    <col min="12034" max="12034" width="0" hidden="1" customWidth="1"/>
    <col min="12035" max="12035" width="22" customWidth="1"/>
    <col min="12036" max="12037" width="0" hidden="1" customWidth="1"/>
    <col min="12039" max="12039" width="0" hidden="1" customWidth="1"/>
    <col min="12040" max="12040" width="14.5703125" customWidth="1"/>
    <col min="12041" max="12041" width="0" hidden="1" customWidth="1"/>
    <col min="12043" max="12044" width="0" hidden="1" customWidth="1"/>
    <col min="12047" max="12048" width="0" hidden="1" customWidth="1"/>
    <col min="12051" max="12052" width="0" hidden="1" customWidth="1"/>
    <col min="12055" max="12056" width="0" hidden="1" customWidth="1"/>
    <col min="12059" max="12060" width="0" hidden="1" customWidth="1"/>
    <col min="12063" max="12064" width="0" hidden="1" customWidth="1"/>
    <col min="12066" max="12066" width="0" hidden="1" customWidth="1"/>
    <col min="12068" max="12068" width="0" hidden="1" customWidth="1"/>
    <col min="12070" max="12070" width="0" hidden="1" customWidth="1"/>
    <col min="12072" max="12074" width="0" hidden="1" customWidth="1"/>
    <col min="12076" max="12076" width="0" hidden="1" customWidth="1"/>
    <col min="12078" max="12078" width="0" hidden="1" customWidth="1"/>
    <col min="12080" max="12085" width="0" hidden="1" customWidth="1"/>
    <col min="12290" max="12290" width="0" hidden="1" customWidth="1"/>
    <col min="12291" max="12291" width="22" customWidth="1"/>
    <col min="12292" max="12293" width="0" hidden="1" customWidth="1"/>
    <col min="12295" max="12295" width="0" hidden="1" customWidth="1"/>
    <col min="12296" max="12296" width="14.5703125" customWidth="1"/>
    <col min="12297" max="12297" width="0" hidden="1" customWidth="1"/>
    <col min="12299" max="12300" width="0" hidden="1" customWidth="1"/>
    <col min="12303" max="12304" width="0" hidden="1" customWidth="1"/>
    <col min="12307" max="12308" width="0" hidden="1" customWidth="1"/>
    <col min="12311" max="12312" width="0" hidden="1" customWidth="1"/>
    <col min="12315" max="12316" width="0" hidden="1" customWidth="1"/>
    <col min="12319" max="12320" width="0" hidden="1" customWidth="1"/>
    <col min="12322" max="12322" width="0" hidden="1" customWidth="1"/>
    <col min="12324" max="12324" width="0" hidden="1" customWidth="1"/>
    <col min="12326" max="12326" width="0" hidden="1" customWidth="1"/>
    <col min="12328" max="12330" width="0" hidden="1" customWidth="1"/>
    <col min="12332" max="12332" width="0" hidden="1" customWidth="1"/>
    <col min="12334" max="12334" width="0" hidden="1" customWidth="1"/>
    <col min="12336" max="12341" width="0" hidden="1" customWidth="1"/>
    <col min="12546" max="12546" width="0" hidden="1" customWidth="1"/>
    <col min="12547" max="12547" width="22" customWidth="1"/>
    <col min="12548" max="12549" width="0" hidden="1" customWidth="1"/>
    <col min="12551" max="12551" width="0" hidden="1" customWidth="1"/>
    <col min="12552" max="12552" width="14.5703125" customWidth="1"/>
    <col min="12553" max="12553" width="0" hidden="1" customWidth="1"/>
    <col min="12555" max="12556" width="0" hidden="1" customWidth="1"/>
    <col min="12559" max="12560" width="0" hidden="1" customWidth="1"/>
    <col min="12563" max="12564" width="0" hidden="1" customWidth="1"/>
    <col min="12567" max="12568" width="0" hidden="1" customWidth="1"/>
    <col min="12571" max="12572" width="0" hidden="1" customWidth="1"/>
    <col min="12575" max="12576" width="0" hidden="1" customWidth="1"/>
    <col min="12578" max="12578" width="0" hidden="1" customWidth="1"/>
    <col min="12580" max="12580" width="0" hidden="1" customWidth="1"/>
    <col min="12582" max="12582" width="0" hidden="1" customWidth="1"/>
    <col min="12584" max="12586" width="0" hidden="1" customWidth="1"/>
    <col min="12588" max="12588" width="0" hidden="1" customWidth="1"/>
    <col min="12590" max="12590" width="0" hidden="1" customWidth="1"/>
    <col min="12592" max="12597" width="0" hidden="1" customWidth="1"/>
    <col min="12802" max="12802" width="0" hidden="1" customWidth="1"/>
    <col min="12803" max="12803" width="22" customWidth="1"/>
    <col min="12804" max="12805" width="0" hidden="1" customWidth="1"/>
    <col min="12807" max="12807" width="0" hidden="1" customWidth="1"/>
    <col min="12808" max="12808" width="14.5703125" customWidth="1"/>
    <col min="12809" max="12809" width="0" hidden="1" customWidth="1"/>
    <col min="12811" max="12812" width="0" hidden="1" customWidth="1"/>
    <col min="12815" max="12816" width="0" hidden="1" customWidth="1"/>
    <col min="12819" max="12820" width="0" hidden="1" customWidth="1"/>
    <col min="12823" max="12824" width="0" hidden="1" customWidth="1"/>
    <col min="12827" max="12828" width="0" hidden="1" customWidth="1"/>
    <col min="12831" max="12832" width="0" hidden="1" customWidth="1"/>
    <col min="12834" max="12834" width="0" hidden="1" customWidth="1"/>
    <col min="12836" max="12836" width="0" hidden="1" customWidth="1"/>
    <col min="12838" max="12838" width="0" hidden="1" customWidth="1"/>
    <col min="12840" max="12842" width="0" hidden="1" customWidth="1"/>
    <col min="12844" max="12844" width="0" hidden="1" customWidth="1"/>
    <col min="12846" max="12846" width="0" hidden="1" customWidth="1"/>
    <col min="12848" max="12853" width="0" hidden="1" customWidth="1"/>
    <col min="13058" max="13058" width="0" hidden="1" customWidth="1"/>
    <col min="13059" max="13059" width="22" customWidth="1"/>
    <col min="13060" max="13061" width="0" hidden="1" customWidth="1"/>
    <col min="13063" max="13063" width="0" hidden="1" customWidth="1"/>
    <col min="13064" max="13064" width="14.5703125" customWidth="1"/>
    <col min="13065" max="13065" width="0" hidden="1" customWidth="1"/>
    <col min="13067" max="13068" width="0" hidden="1" customWidth="1"/>
    <col min="13071" max="13072" width="0" hidden="1" customWidth="1"/>
    <col min="13075" max="13076" width="0" hidden="1" customWidth="1"/>
    <col min="13079" max="13080" width="0" hidden="1" customWidth="1"/>
    <col min="13083" max="13084" width="0" hidden="1" customWidth="1"/>
    <col min="13087" max="13088" width="0" hidden="1" customWidth="1"/>
    <col min="13090" max="13090" width="0" hidden="1" customWidth="1"/>
    <col min="13092" max="13092" width="0" hidden="1" customWidth="1"/>
    <col min="13094" max="13094" width="0" hidden="1" customWidth="1"/>
    <col min="13096" max="13098" width="0" hidden="1" customWidth="1"/>
    <col min="13100" max="13100" width="0" hidden="1" customWidth="1"/>
    <col min="13102" max="13102" width="0" hidden="1" customWidth="1"/>
    <col min="13104" max="13109" width="0" hidden="1" customWidth="1"/>
    <col min="13314" max="13314" width="0" hidden="1" customWidth="1"/>
    <col min="13315" max="13315" width="22" customWidth="1"/>
    <col min="13316" max="13317" width="0" hidden="1" customWidth="1"/>
    <col min="13319" max="13319" width="0" hidden="1" customWidth="1"/>
    <col min="13320" max="13320" width="14.5703125" customWidth="1"/>
    <col min="13321" max="13321" width="0" hidden="1" customWidth="1"/>
    <col min="13323" max="13324" width="0" hidden="1" customWidth="1"/>
    <col min="13327" max="13328" width="0" hidden="1" customWidth="1"/>
    <col min="13331" max="13332" width="0" hidden="1" customWidth="1"/>
    <col min="13335" max="13336" width="0" hidden="1" customWidth="1"/>
    <col min="13339" max="13340" width="0" hidden="1" customWidth="1"/>
    <col min="13343" max="13344" width="0" hidden="1" customWidth="1"/>
    <col min="13346" max="13346" width="0" hidden="1" customWidth="1"/>
    <col min="13348" max="13348" width="0" hidden="1" customWidth="1"/>
    <col min="13350" max="13350" width="0" hidden="1" customWidth="1"/>
    <col min="13352" max="13354" width="0" hidden="1" customWidth="1"/>
    <col min="13356" max="13356" width="0" hidden="1" customWidth="1"/>
    <col min="13358" max="13358" width="0" hidden="1" customWidth="1"/>
    <col min="13360" max="13365" width="0" hidden="1" customWidth="1"/>
    <col min="13570" max="13570" width="0" hidden="1" customWidth="1"/>
    <col min="13571" max="13571" width="22" customWidth="1"/>
    <col min="13572" max="13573" width="0" hidden="1" customWidth="1"/>
    <col min="13575" max="13575" width="0" hidden="1" customWidth="1"/>
    <col min="13576" max="13576" width="14.5703125" customWidth="1"/>
    <col min="13577" max="13577" width="0" hidden="1" customWidth="1"/>
    <col min="13579" max="13580" width="0" hidden="1" customWidth="1"/>
    <col min="13583" max="13584" width="0" hidden="1" customWidth="1"/>
    <col min="13587" max="13588" width="0" hidden="1" customWidth="1"/>
    <col min="13591" max="13592" width="0" hidden="1" customWidth="1"/>
    <col min="13595" max="13596" width="0" hidden="1" customWidth="1"/>
    <col min="13599" max="13600" width="0" hidden="1" customWidth="1"/>
    <col min="13602" max="13602" width="0" hidden="1" customWidth="1"/>
    <col min="13604" max="13604" width="0" hidden="1" customWidth="1"/>
    <col min="13606" max="13606" width="0" hidden="1" customWidth="1"/>
    <col min="13608" max="13610" width="0" hidden="1" customWidth="1"/>
    <col min="13612" max="13612" width="0" hidden="1" customWidth="1"/>
    <col min="13614" max="13614" width="0" hidden="1" customWidth="1"/>
    <col min="13616" max="13621" width="0" hidden="1" customWidth="1"/>
    <col min="13826" max="13826" width="0" hidden="1" customWidth="1"/>
    <col min="13827" max="13827" width="22" customWidth="1"/>
    <col min="13828" max="13829" width="0" hidden="1" customWidth="1"/>
    <col min="13831" max="13831" width="0" hidden="1" customWidth="1"/>
    <col min="13832" max="13832" width="14.5703125" customWidth="1"/>
    <col min="13833" max="13833" width="0" hidden="1" customWidth="1"/>
    <col min="13835" max="13836" width="0" hidden="1" customWidth="1"/>
    <col min="13839" max="13840" width="0" hidden="1" customWidth="1"/>
    <col min="13843" max="13844" width="0" hidden="1" customWidth="1"/>
    <col min="13847" max="13848" width="0" hidden="1" customWidth="1"/>
    <col min="13851" max="13852" width="0" hidden="1" customWidth="1"/>
    <col min="13855" max="13856" width="0" hidden="1" customWidth="1"/>
    <col min="13858" max="13858" width="0" hidden="1" customWidth="1"/>
    <col min="13860" max="13860" width="0" hidden="1" customWidth="1"/>
    <col min="13862" max="13862" width="0" hidden="1" customWidth="1"/>
    <col min="13864" max="13866" width="0" hidden="1" customWidth="1"/>
    <col min="13868" max="13868" width="0" hidden="1" customWidth="1"/>
    <col min="13870" max="13870" width="0" hidden="1" customWidth="1"/>
    <col min="13872" max="13877" width="0" hidden="1" customWidth="1"/>
    <col min="14082" max="14082" width="0" hidden="1" customWidth="1"/>
    <col min="14083" max="14083" width="22" customWidth="1"/>
    <col min="14084" max="14085" width="0" hidden="1" customWidth="1"/>
    <col min="14087" max="14087" width="0" hidden="1" customWidth="1"/>
    <col min="14088" max="14088" width="14.5703125" customWidth="1"/>
    <col min="14089" max="14089" width="0" hidden="1" customWidth="1"/>
    <col min="14091" max="14092" width="0" hidden="1" customWidth="1"/>
    <col min="14095" max="14096" width="0" hidden="1" customWidth="1"/>
    <col min="14099" max="14100" width="0" hidden="1" customWidth="1"/>
    <col min="14103" max="14104" width="0" hidden="1" customWidth="1"/>
    <col min="14107" max="14108" width="0" hidden="1" customWidth="1"/>
    <col min="14111" max="14112" width="0" hidden="1" customWidth="1"/>
    <col min="14114" max="14114" width="0" hidden="1" customWidth="1"/>
    <col min="14116" max="14116" width="0" hidden="1" customWidth="1"/>
    <col min="14118" max="14118" width="0" hidden="1" customWidth="1"/>
    <col min="14120" max="14122" width="0" hidden="1" customWidth="1"/>
    <col min="14124" max="14124" width="0" hidden="1" customWidth="1"/>
    <col min="14126" max="14126" width="0" hidden="1" customWidth="1"/>
    <col min="14128" max="14133" width="0" hidden="1" customWidth="1"/>
    <col min="14338" max="14338" width="0" hidden="1" customWidth="1"/>
    <col min="14339" max="14339" width="22" customWidth="1"/>
    <col min="14340" max="14341" width="0" hidden="1" customWidth="1"/>
    <col min="14343" max="14343" width="0" hidden="1" customWidth="1"/>
    <col min="14344" max="14344" width="14.5703125" customWidth="1"/>
    <col min="14345" max="14345" width="0" hidden="1" customWidth="1"/>
    <col min="14347" max="14348" width="0" hidden="1" customWidth="1"/>
    <col min="14351" max="14352" width="0" hidden="1" customWidth="1"/>
    <col min="14355" max="14356" width="0" hidden="1" customWidth="1"/>
    <col min="14359" max="14360" width="0" hidden="1" customWidth="1"/>
    <col min="14363" max="14364" width="0" hidden="1" customWidth="1"/>
    <col min="14367" max="14368" width="0" hidden="1" customWidth="1"/>
    <col min="14370" max="14370" width="0" hidden="1" customWidth="1"/>
    <col min="14372" max="14372" width="0" hidden="1" customWidth="1"/>
    <col min="14374" max="14374" width="0" hidden="1" customWidth="1"/>
    <col min="14376" max="14378" width="0" hidden="1" customWidth="1"/>
    <col min="14380" max="14380" width="0" hidden="1" customWidth="1"/>
    <col min="14382" max="14382" width="0" hidden="1" customWidth="1"/>
    <col min="14384" max="14389" width="0" hidden="1" customWidth="1"/>
    <col min="14594" max="14594" width="0" hidden="1" customWidth="1"/>
    <col min="14595" max="14595" width="22" customWidth="1"/>
    <col min="14596" max="14597" width="0" hidden="1" customWidth="1"/>
    <col min="14599" max="14599" width="0" hidden="1" customWidth="1"/>
    <col min="14600" max="14600" width="14.5703125" customWidth="1"/>
    <col min="14601" max="14601" width="0" hidden="1" customWidth="1"/>
    <col min="14603" max="14604" width="0" hidden="1" customWidth="1"/>
    <col min="14607" max="14608" width="0" hidden="1" customWidth="1"/>
    <col min="14611" max="14612" width="0" hidden="1" customWidth="1"/>
    <col min="14615" max="14616" width="0" hidden="1" customWidth="1"/>
    <col min="14619" max="14620" width="0" hidden="1" customWidth="1"/>
    <col min="14623" max="14624" width="0" hidden="1" customWidth="1"/>
    <col min="14626" max="14626" width="0" hidden="1" customWidth="1"/>
    <col min="14628" max="14628" width="0" hidden="1" customWidth="1"/>
    <col min="14630" max="14630" width="0" hidden="1" customWidth="1"/>
    <col min="14632" max="14634" width="0" hidden="1" customWidth="1"/>
    <col min="14636" max="14636" width="0" hidden="1" customWidth="1"/>
    <col min="14638" max="14638" width="0" hidden="1" customWidth="1"/>
    <col min="14640" max="14645" width="0" hidden="1" customWidth="1"/>
    <col min="14850" max="14850" width="0" hidden="1" customWidth="1"/>
    <col min="14851" max="14851" width="22" customWidth="1"/>
    <col min="14852" max="14853" width="0" hidden="1" customWidth="1"/>
    <col min="14855" max="14855" width="0" hidden="1" customWidth="1"/>
    <col min="14856" max="14856" width="14.5703125" customWidth="1"/>
    <col min="14857" max="14857" width="0" hidden="1" customWidth="1"/>
    <col min="14859" max="14860" width="0" hidden="1" customWidth="1"/>
    <col min="14863" max="14864" width="0" hidden="1" customWidth="1"/>
    <col min="14867" max="14868" width="0" hidden="1" customWidth="1"/>
    <col min="14871" max="14872" width="0" hidden="1" customWidth="1"/>
    <col min="14875" max="14876" width="0" hidden="1" customWidth="1"/>
    <col min="14879" max="14880" width="0" hidden="1" customWidth="1"/>
    <col min="14882" max="14882" width="0" hidden="1" customWidth="1"/>
    <col min="14884" max="14884" width="0" hidden="1" customWidth="1"/>
    <col min="14886" max="14886" width="0" hidden="1" customWidth="1"/>
    <col min="14888" max="14890" width="0" hidden="1" customWidth="1"/>
    <col min="14892" max="14892" width="0" hidden="1" customWidth="1"/>
    <col min="14894" max="14894" width="0" hidden="1" customWidth="1"/>
    <col min="14896" max="14901" width="0" hidden="1" customWidth="1"/>
    <col min="15106" max="15106" width="0" hidden="1" customWidth="1"/>
    <col min="15107" max="15107" width="22" customWidth="1"/>
    <col min="15108" max="15109" width="0" hidden="1" customWidth="1"/>
    <col min="15111" max="15111" width="0" hidden="1" customWidth="1"/>
    <col min="15112" max="15112" width="14.5703125" customWidth="1"/>
    <col min="15113" max="15113" width="0" hidden="1" customWidth="1"/>
    <col min="15115" max="15116" width="0" hidden="1" customWidth="1"/>
    <col min="15119" max="15120" width="0" hidden="1" customWidth="1"/>
    <col min="15123" max="15124" width="0" hidden="1" customWidth="1"/>
    <col min="15127" max="15128" width="0" hidden="1" customWidth="1"/>
    <col min="15131" max="15132" width="0" hidden="1" customWidth="1"/>
    <col min="15135" max="15136" width="0" hidden="1" customWidth="1"/>
    <col min="15138" max="15138" width="0" hidden="1" customWidth="1"/>
    <col min="15140" max="15140" width="0" hidden="1" customWidth="1"/>
    <col min="15142" max="15142" width="0" hidden="1" customWidth="1"/>
    <col min="15144" max="15146" width="0" hidden="1" customWidth="1"/>
    <col min="15148" max="15148" width="0" hidden="1" customWidth="1"/>
    <col min="15150" max="15150" width="0" hidden="1" customWidth="1"/>
    <col min="15152" max="15157" width="0" hidden="1" customWidth="1"/>
    <col min="15362" max="15362" width="0" hidden="1" customWidth="1"/>
    <col min="15363" max="15363" width="22" customWidth="1"/>
    <col min="15364" max="15365" width="0" hidden="1" customWidth="1"/>
    <col min="15367" max="15367" width="0" hidden="1" customWidth="1"/>
    <col min="15368" max="15368" width="14.5703125" customWidth="1"/>
    <col min="15369" max="15369" width="0" hidden="1" customWidth="1"/>
    <col min="15371" max="15372" width="0" hidden="1" customWidth="1"/>
    <col min="15375" max="15376" width="0" hidden="1" customWidth="1"/>
    <col min="15379" max="15380" width="0" hidden="1" customWidth="1"/>
    <col min="15383" max="15384" width="0" hidden="1" customWidth="1"/>
    <col min="15387" max="15388" width="0" hidden="1" customWidth="1"/>
    <col min="15391" max="15392" width="0" hidden="1" customWidth="1"/>
    <col min="15394" max="15394" width="0" hidden="1" customWidth="1"/>
    <col min="15396" max="15396" width="0" hidden="1" customWidth="1"/>
    <col min="15398" max="15398" width="0" hidden="1" customWidth="1"/>
    <col min="15400" max="15402" width="0" hidden="1" customWidth="1"/>
    <col min="15404" max="15404" width="0" hidden="1" customWidth="1"/>
    <col min="15406" max="15406" width="0" hidden="1" customWidth="1"/>
    <col min="15408" max="15413" width="0" hidden="1" customWidth="1"/>
    <col min="15618" max="15618" width="0" hidden="1" customWidth="1"/>
    <col min="15619" max="15619" width="22" customWidth="1"/>
    <col min="15620" max="15621" width="0" hidden="1" customWidth="1"/>
    <col min="15623" max="15623" width="0" hidden="1" customWidth="1"/>
    <col min="15624" max="15624" width="14.5703125" customWidth="1"/>
    <col min="15625" max="15625" width="0" hidden="1" customWidth="1"/>
    <col min="15627" max="15628" width="0" hidden="1" customWidth="1"/>
    <col min="15631" max="15632" width="0" hidden="1" customWidth="1"/>
    <col min="15635" max="15636" width="0" hidden="1" customWidth="1"/>
    <col min="15639" max="15640" width="0" hidden="1" customWidth="1"/>
    <col min="15643" max="15644" width="0" hidden="1" customWidth="1"/>
    <col min="15647" max="15648" width="0" hidden="1" customWidth="1"/>
    <col min="15650" max="15650" width="0" hidden="1" customWidth="1"/>
    <col min="15652" max="15652" width="0" hidden="1" customWidth="1"/>
    <col min="15654" max="15654" width="0" hidden="1" customWidth="1"/>
    <col min="15656" max="15658" width="0" hidden="1" customWidth="1"/>
    <col min="15660" max="15660" width="0" hidden="1" customWidth="1"/>
    <col min="15662" max="15662" width="0" hidden="1" customWidth="1"/>
    <col min="15664" max="15669" width="0" hidden="1" customWidth="1"/>
    <col min="15874" max="15874" width="0" hidden="1" customWidth="1"/>
    <col min="15875" max="15875" width="22" customWidth="1"/>
    <col min="15876" max="15877" width="0" hidden="1" customWidth="1"/>
    <col min="15879" max="15879" width="0" hidden="1" customWidth="1"/>
    <col min="15880" max="15880" width="14.5703125" customWidth="1"/>
    <col min="15881" max="15881" width="0" hidden="1" customWidth="1"/>
    <col min="15883" max="15884" width="0" hidden="1" customWidth="1"/>
    <col min="15887" max="15888" width="0" hidden="1" customWidth="1"/>
    <col min="15891" max="15892" width="0" hidden="1" customWidth="1"/>
    <col min="15895" max="15896" width="0" hidden="1" customWidth="1"/>
    <col min="15899" max="15900" width="0" hidden="1" customWidth="1"/>
    <col min="15903" max="15904" width="0" hidden="1" customWidth="1"/>
    <col min="15906" max="15906" width="0" hidden="1" customWidth="1"/>
    <col min="15908" max="15908" width="0" hidden="1" customWidth="1"/>
    <col min="15910" max="15910" width="0" hidden="1" customWidth="1"/>
    <col min="15912" max="15914" width="0" hidden="1" customWidth="1"/>
    <col min="15916" max="15916" width="0" hidden="1" customWidth="1"/>
    <col min="15918" max="15918" width="0" hidden="1" customWidth="1"/>
    <col min="15920" max="15925" width="0" hidden="1" customWidth="1"/>
    <col min="16130" max="16130" width="0" hidden="1" customWidth="1"/>
    <col min="16131" max="16131" width="22" customWidth="1"/>
    <col min="16132" max="16133" width="0" hidden="1" customWidth="1"/>
    <col min="16135" max="16135" width="0" hidden="1" customWidth="1"/>
    <col min="16136" max="16136" width="14.5703125" customWidth="1"/>
    <col min="16137" max="16137" width="0" hidden="1" customWidth="1"/>
    <col min="16139" max="16140" width="0" hidden="1" customWidth="1"/>
    <col min="16143" max="16144" width="0" hidden="1" customWidth="1"/>
    <col min="16147" max="16148" width="0" hidden="1" customWidth="1"/>
    <col min="16151" max="16152" width="0" hidden="1" customWidth="1"/>
    <col min="16155" max="16156" width="0" hidden="1" customWidth="1"/>
    <col min="16159" max="16160" width="0" hidden="1" customWidth="1"/>
    <col min="16162" max="16162" width="0" hidden="1" customWidth="1"/>
    <col min="16164" max="16164" width="0" hidden="1" customWidth="1"/>
    <col min="16166" max="16166" width="0" hidden="1" customWidth="1"/>
    <col min="16168" max="16170" width="0" hidden="1" customWidth="1"/>
    <col min="16172" max="16172" width="0" hidden="1" customWidth="1"/>
    <col min="16174" max="16174" width="0" hidden="1" customWidth="1"/>
    <col min="16176" max="16181" width="0" hidden="1" customWidth="1"/>
  </cols>
  <sheetData>
    <row r="1" spans="1:47" ht="15.75">
      <c r="A1">
        <v>2</v>
      </c>
      <c r="J1" s="601" t="s">
        <v>1011</v>
      </c>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298"/>
    </row>
    <row r="2" spans="1:47" ht="15.75">
      <c r="A2">
        <f>COUNTA(C7:C120)</f>
        <v>1</v>
      </c>
      <c r="J2" s="298"/>
      <c r="K2" s="298"/>
      <c r="L2" s="298"/>
      <c r="M2" s="299"/>
      <c r="N2" s="299"/>
      <c r="O2" s="299"/>
      <c r="P2" s="299"/>
      <c r="Q2" s="299"/>
      <c r="R2" s="299"/>
      <c r="S2" s="299"/>
      <c r="T2" s="299"/>
      <c r="U2" s="299"/>
      <c r="V2" s="299"/>
      <c r="W2" s="299"/>
      <c r="X2" s="299"/>
      <c r="Y2" s="299"/>
      <c r="Z2" s="299"/>
      <c r="AA2" s="299"/>
      <c r="AB2" s="299"/>
      <c r="AC2" s="299"/>
      <c r="AD2" s="299"/>
      <c r="AE2" s="298"/>
      <c r="AF2" s="298"/>
      <c r="AG2" s="298"/>
      <c r="AH2" s="298"/>
      <c r="AI2" s="298"/>
      <c r="AJ2" s="298"/>
      <c r="AK2" s="298"/>
      <c r="AL2" s="298"/>
    </row>
    <row r="3" spans="1:47" s="367" customFormat="1" ht="15.75">
      <c r="B3" s="367">
        <v>2</v>
      </c>
      <c r="C3" s="367">
        <v>123</v>
      </c>
      <c r="D3" s="367">
        <v>23</v>
      </c>
      <c r="E3" s="367">
        <v>2</v>
      </c>
      <c r="F3" s="367">
        <v>123</v>
      </c>
      <c r="H3" s="367">
        <v>123</v>
      </c>
      <c r="J3" s="367">
        <v>123</v>
      </c>
      <c r="L3" s="367">
        <v>123</v>
      </c>
      <c r="M3" s="367">
        <v>123</v>
      </c>
      <c r="N3" s="367">
        <v>123</v>
      </c>
      <c r="Q3" s="367">
        <v>123</v>
      </c>
      <c r="R3" s="367">
        <v>123</v>
      </c>
      <c r="U3" s="367">
        <v>123</v>
      </c>
      <c r="V3" s="368">
        <v>123</v>
      </c>
      <c r="W3" s="368"/>
      <c r="X3" s="368"/>
      <c r="Y3" s="368">
        <v>123</v>
      </c>
      <c r="Z3" s="368">
        <v>123</v>
      </c>
      <c r="AA3" s="368"/>
      <c r="AB3" s="368"/>
      <c r="AC3" s="368"/>
      <c r="AD3" s="368"/>
      <c r="AE3" s="369"/>
      <c r="AF3" s="369"/>
      <c r="AG3" s="369">
        <v>123</v>
      </c>
      <c r="AH3" s="369"/>
      <c r="AI3" s="369">
        <v>123</v>
      </c>
      <c r="AJ3" s="369"/>
      <c r="AK3" s="369">
        <v>123</v>
      </c>
      <c r="AL3" s="369"/>
      <c r="AM3" s="367">
        <v>123</v>
      </c>
      <c r="AN3" s="370"/>
      <c r="AO3" s="370"/>
      <c r="AS3" s="367">
        <v>123</v>
      </c>
      <c r="AU3" s="367">
        <v>123</v>
      </c>
    </row>
    <row r="4" spans="1:47" ht="63" customHeight="1">
      <c r="B4" s="602" t="s">
        <v>461</v>
      </c>
      <c r="C4" s="602" t="str">
        <f>CHOOSE(A1,"Класс", "Код ОО", "Муниципалитет")</f>
        <v>Код ОО</v>
      </c>
      <c r="D4" s="602" t="s">
        <v>462</v>
      </c>
      <c r="E4" s="602" t="s">
        <v>463</v>
      </c>
      <c r="F4" s="602" t="s">
        <v>464</v>
      </c>
      <c r="G4" s="353"/>
      <c r="H4" s="602" t="s">
        <v>465</v>
      </c>
      <c r="I4" s="293"/>
      <c r="J4" s="602" t="s">
        <v>466</v>
      </c>
      <c r="K4" s="293"/>
      <c r="L4" s="293" t="s">
        <v>485</v>
      </c>
      <c r="M4" s="604" t="s">
        <v>467</v>
      </c>
      <c r="N4" s="605"/>
      <c r="O4" s="295"/>
      <c r="P4" s="295"/>
      <c r="Q4" s="605" t="s">
        <v>468</v>
      </c>
      <c r="R4" s="605"/>
      <c r="S4" s="295"/>
      <c r="T4" s="295"/>
      <c r="U4" s="604" t="s">
        <v>469</v>
      </c>
      <c r="V4" s="605"/>
      <c r="W4" s="295"/>
      <c r="X4" s="295"/>
      <c r="Y4" s="604" t="s">
        <v>470</v>
      </c>
      <c r="Z4" s="605"/>
      <c r="AA4" s="295"/>
      <c r="AB4" s="295"/>
      <c r="AC4" s="604" t="s">
        <v>471</v>
      </c>
      <c r="AD4" s="605"/>
      <c r="AE4" s="296"/>
      <c r="AF4" s="296"/>
      <c r="AG4" s="602" t="s">
        <v>472</v>
      </c>
      <c r="AH4" s="293"/>
      <c r="AI4" s="602" t="s">
        <v>473</v>
      </c>
      <c r="AJ4" s="293"/>
      <c r="AK4" s="602" t="s">
        <v>1102</v>
      </c>
      <c r="AL4" s="293"/>
      <c r="AM4" s="602" t="s">
        <v>1103</v>
      </c>
      <c r="AN4" s="602" t="s">
        <v>474</v>
      </c>
      <c r="AO4" s="602" t="s">
        <v>475</v>
      </c>
      <c r="AP4" s="293"/>
      <c r="AQ4" s="602" t="s">
        <v>476</v>
      </c>
      <c r="AR4" s="293"/>
      <c r="AS4" s="602" t="s">
        <v>477</v>
      </c>
      <c r="AT4" s="293"/>
      <c r="AU4" s="602" t="s">
        <v>478</v>
      </c>
    </row>
    <row r="5" spans="1:47" ht="15.75">
      <c r="B5" s="603"/>
      <c r="C5" s="603"/>
      <c r="D5" s="603"/>
      <c r="E5" s="603"/>
      <c r="F5" s="603"/>
      <c r="G5" s="354"/>
      <c r="H5" s="603"/>
      <c r="I5" s="294"/>
      <c r="J5" s="603"/>
      <c r="K5" s="294"/>
      <c r="L5" s="294"/>
      <c r="M5" s="135" t="s">
        <v>38</v>
      </c>
      <c r="N5" s="135" t="s">
        <v>39</v>
      </c>
      <c r="O5" s="135"/>
      <c r="P5" s="135"/>
      <c r="Q5" s="135" t="s">
        <v>38</v>
      </c>
      <c r="R5" s="135" t="s">
        <v>39</v>
      </c>
      <c r="S5" s="135"/>
      <c r="T5" s="135"/>
      <c r="U5" s="135" t="s">
        <v>38</v>
      </c>
      <c r="V5" s="135" t="s">
        <v>39</v>
      </c>
      <c r="W5" s="135"/>
      <c r="X5" s="135"/>
      <c r="Y5" s="135" t="s">
        <v>38</v>
      </c>
      <c r="Z5" s="135" t="s">
        <v>39</v>
      </c>
      <c r="AA5" s="135"/>
      <c r="AB5" s="135"/>
      <c r="AC5" s="135" t="s">
        <v>38</v>
      </c>
      <c r="AD5" s="135" t="s">
        <v>39</v>
      </c>
      <c r="AE5" s="300"/>
      <c r="AF5" s="300"/>
      <c r="AG5" s="603"/>
      <c r="AH5" s="294"/>
      <c r="AI5" s="603"/>
      <c r="AJ5" s="294"/>
      <c r="AK5" s="603"/>
      <c r="AL5" s="294"/>
      <c r="AM5" s="603"/>
      <c r="AN5" s="603"/>
      <c r="AO5" s="603"/>
      <c r="AP5" s="294"/>
      <c r="AQ5" s="603"/>
      <c r="AR5" s="294"/>
      <c r="AS5" s="603"/>
      <c r="AT5" s="294"/>
      <c r="AU5" s="603"/>
    </row>
    <row r="6" spans="1:47" ht="15.75">
      <c r="B6" s="301"/>
      <c r="C6" s="354" t="s">
        <v>479</v>
      </c>
      <c r="D6" s="354">
        <f>IF(A1=2,COUNTA(D7:D80),SUM(D7:D80))</f>
        <v>0</v>
      </c>
      <c r="E6" s="365">
        <f>SUM(E7:E80)</f>
        <v>0</v>
      </c>
      <c r="F6" s="354">
        <f>SUM(F7:F79)</f>
        <v>0</v>
      </c>
      <c r="G6" s="354"/>
      <c r="H6" s="354">
        <f>SUM(H7:H79)</f>
        <v>0</v>
      </c>
      <c r="I6" s="294"/>
      <c r="J6" s="302" t="e">
        <f>AG6/Ответы_учащихся!$AU$12/H6</f>
        <v>#DIV/0!</v>
      </c>
      <c r="K6" s="302"/>
      <c r="L6" s="302"/>
      <c r="M6" s="294">
        <f>SUM(M7:M79)</f>
        <v>0</v>
      </c>
      <c r="N6" s="303" t="e">
        <f>M6/$H$6</f>
        <v>#DIV/0!</v>
      </c>
      <c r="O6" s="304"/>
      <c r="P6" s="304"/>
      <c r="Q6" s="294">
        <f>SUM(Q7:Q79)</f>
        <v>0</v>
      </c>
      <c r="R6" s="303" t="e">
        <f>Q6/$H$6</f>
        <v>#DIV/0!</v>
      </c>
      <c r="S6" s="304"/>
      <c r="T6" s="304"/>
      <c r="U6" s="294">
        <f>SUM(U7:U79)</f>
        <v>0</v>
      </c>
      <c r="V6" s="303" t="e">
        <f>U6/$H$6</f>
        <v>#DIV/0!</v>
      </c>
      <c r="W6" s="304"/>
      <c r="X6" s="304"/>
      <c r="Y6" s="294">
        <f>SUM(Y7:Y79)</f>
        <v>0</v>
      </c>
      <c r="Z6" s="303" t="e">
        <f>Y6/$H$6</f>
        <v>#DIV/0!</v>
      </c>
      <c r="AA6" s="304"/>
      <c r="AB6" s="304"/>
      <c r="AC6" s="294">
        <f>SUM(AC7:AC79)</f>
        <v>0</v>
      </c>
      <c r="AD6" s="303" t="e">
        <f>AC6/$H$6</f>
        <v>#DIV/0!</v>
      </c>
      <c r="AE6" s="304"/>
      <c r="AF6" s="304"/>
      <c r="AG6" s="294">
        <f>SUM(AG7:AG79)</f>
        <v>0</v>
      </c>
      <c r="AH6" s="294"/>
      <c r="AI6" s="305" t="e">
        <f>AG6/H6</f>
        <v>#DIV/0!</v>
      </c>
      <c r="AJ6" s="305"/>
      <c r="AK6" s="294">
        <f>SUM(AK7:AK79)</f>
        <v>0</v>
      </c>
      <c r="AL6" s="294"/>
      <c r="AM6" s="302" t="e">
        <f>AK6/Ответы_учащихся!$AW$12/H6</f>
        <v>#DIV/0!</v>
      </c>
      <c r="AN6" s="294">
        <f>SUM(AN7:AN79)</f>
        <v>0</v>
      </c>
      <c r="AO6" s="305" t="e">
        <f>AN6/H6</f>
        <v>#DIV/0!</v>
      </c>
      <c r="AP6" s="305"/>
      <c r="AQ6" s="302" t="e">
        <f>AN6/Ответы_учащихся!#REF!/H6</f>
        <v>#REF!</v>
      </c>
      <c r="AR6" s="302"/>
      <c r="AS6" s="294">
        <f>MIN(AS7:AS79)</f>
        <v>0</v>
      </c>
      <c r="AT6" s="294"/>
      <c r="AU6" s="294">
        <f>MAX(AU7:AU79)</f>
        <v>0</v>
      </c>
    </row>
    <row r="7" spans="1:47">
      <c r="B7" s="306"/>
      <c r="C7" s="306">
        <v>401</v>
      </c>
      <c r="D7" s="306"/>
      <c r="E7" s="307"/>
      <c r="F7" s="306"/>
      <c r="G7" s="306"/>
      <c r="H7" s="306"/>
      <c r="I7" s="306"/>
      <c r="J7" s="308" t="e">
        <f>IF(C7&lt;&gt;"",AG7/Ответы_учащихся!$AU$12/H7,"")</f>
        <v>#DIV/0!</v>
      </c>
      <c r="K7" s="308"/>
      <c r="L7" s="308" t="e">
        <f>$J$6</f>
        <v>#DIV/0!</v>
      </c>
      <c r="M7" s="306"/>
      <c r="N7" s="308" t="e">
        <f>IF(C7&lt;&gt;"",M7/H7,"")</f>
        <v>#DIV/0!</v>
      </c>
      <c r="O7" s="308"/>
      <c r="P7" s="308"/>
      <c r="Q7" s="306"/>
      <c r="R7" s="308" t="e">
        <f>IF(C7&lt;&gt;"",Q7/H7,"")</f>
        <v>#DIV/0!</v>
      </c>
      <c r="S7" s="308"/>
      <c r="T7" s="308"/>
      <c r="U7" s="306"/>
      <c r="V7" s="308" t="e">
        <f>IF(C7&lt;&gt;"",U7/H7,"")</f>
        <v>#DIV/0!</v>
      </c>
      <c r="W7" s="308"/>
      <c r="X7" s="308"/>
      <c r="Y7" s="306"/>
      <c r="Z7" s="308" t="e">
        <f>IF(C7&lt;&gt;"",Y7/H7,"")</f>
        <v>#DIV/0!</v>
      </c>
      <c r="AA7" s="308"/>
      <c r="AB7" s="308"/>
      <c r="AC7" s="306"/>
      <c r="AD7" s="308"/>
      <c r="AE7" s="308"/>
      <c r="AF7" s="308"/>
      <c r="AG7" s="306"/>
      <c r="AH7" s="306"/>
      <c r="AI7" s="309" t="e">
        <f>IF(C7&lt;&gt;"",AG7/H7,"")</f>
        <v>#DIV/0!</v>
      </c>
      <c r="AJ7" s="309"/>
      <c r="AK7" s="306"/>
      <c r="AL7" s="306"/>
      <c r="AM7" s="308" t="e">
        <f>IF(C7&lt;&gt;"",AK7/Ответы_учащихся!$AW$12/H7,"")</f>
        <v>#DIV/0!</v>
      </c>
      <c r="AN7" s="306"/>
      <c r="AO7" s="309"/>
      <c r="AP7" s="309"/>
      <c r="AQ7" s="308"/>
      <c r="AR7" s="308"/>
      <c r="AS7" s="306"/>
      <c r="AT7" s="306"/>
      <c r="AU7" s="306"/>
    </row>
    <row r="8" spans="1:47">
      <c r="B8" s="306"/>
      <c r="C8" s="306"/>
      <c r="D8" s="306"/>
      <c r="E8" s="307"/>
      <c r="F8" s="306"/>
      <c r="G8" s="306"/>
      <c r="H8" s="306"/>
      <c r="I8" s="306"/>
      <c r="J8" s="308" t="str">
        <f>IF(C8&lt;&gt;"",AG8/Ответы_учащихся!$AU$12/H8,"")</f>
        <v/>
      </c>
      <c r="K8" s="308"/>
      <c r="L8" s="308" t="e">
        <f t="shared" ref="L8:L71" si="0">$J$6</f>
        <v>#DIV/0!</v>
      </c>
      <c r="M8" s="306"/>
      <c r="N8" s="308" t="str">
        <f t="shared" ref="N8:N71" si="1">IF(C8&lt;&gt;"",M8/H8,"")</f>
        <v/>
      </c>
      <c r="O8" s="308"/>
      <c r="P8" s="308"/>
      <c r="Q8" s="306"/>
      <c r="R8" s="308" t="str">
        <f t="shared" ref="R8:R71" si="2">IF(C8&lt;&gt;"",Q8/H8,"")</f>
        <v/>
      </c>
      <c r="S8" s="308"/>
      <c r="T8" s="308"/>
      <c r="U8" s="306"/>
      <c r="V8" s="308" t="str">
        <f t="shared" ref="V8:V71" si="3">IF(C8&lt;&gt;"",U8/H8,"")</f>
        <v/>
      </c>
      <c r="W8" s="308"/>
      <c r="X8" s="308"/>
      <c r="Y8" s="306"/>
      <c r="Z8" s="308" t="str">
        <f t="shared" ref="Z8:Z71" si="4">IF(C8&lt;&gt;"",Y8/H8,"")</f>
        <v/>
      </c>
      <c r="AA8" s="308"/>
      <c r="AB8" s="308"/>
      <c r="AC8" s="306"/>
      <c r="AD8" s="308" t="str">
        <f t="shared" ref="AD8:AD71" si="5">IF(C8&lt;&gt;"",AC8/H8,"")</f>
        <v/>
      </c>
      <c r="AE8" s="308"/>
      <c r="AF8" s="308"/>
      <c r="AG8" s="306"/>
      <c r="AH8" s="306"/>
      <c r="AI8" s="309" t="str">
        <f t="shared" ref="AI8:AI71" si="6">IF(C8&lt;&gt;"",AG8/H8,"")</f>
        <v/>
      </c>
      <c r="AJ8" s="309"/>
      <c r="AK8" s="306"/>
      <c r="AL8" s="306"/>
      <c r="AM8" s="308" t="str">
        <f>IF(C8&lt;&gt;"",AK8/Ответы_учащихся!$AW$12/H8,"")</f>
        <v/>
      </c>
      <c r="AN8" s="306"/>
      <c r="AO8" s="309" t="str">
        <f t="shared" ref="AO8:AO71" si="7">IF(C8&lt;&gt;"",AN8/H8,"")</f>
        <v/>
      </c>
      <c r="AP8" s="309"/>
      <c r="AQ8" s="308" t="str">
        <f>IF(C8&lt;&gt;"",AN8/Ответы_учащихся!#REF!/H8,"")</f>
        <v/>
      </c>
      <c r="AR8" s="308"/>
      <c r="AS8" s="306"/>
      <c r="AT8" s="306"/>
      <c r="AU8" s="306"/>
    </row>
    <row r="9" spans="1:47">
      <c r="B9" s="306"/>
      <c r="C9" s="306"/>
      <c r="D9" s="306"/>
      <c r="E9" s="307"/>
      <c r="F9" s="306"/>
      <c r="G9" s="306"/>
      <c r="H9" s="306"/>
      <c r="I9" s="306"/>
      <c r="J9" s="308" t="str">
        <f>IF(C9&lt;&gt;"",AG9/Ответы_учащихся!$AU$12/H9,"")</f>
        <v/>
      </c>
      <c r="K9" s="308"/>
      <c r="L9" s="308" t="e">
        <f t="shared" si="0"/>
        <v>#DIV/0!</v>
      </c>
      <c r="M9" s="306"/>
      <c r="N9" s="308" t="str">
        <f t="shared" si="1"/>
        <v/>
      </c>
      <c r="O9" s="308"/>
      <c r="P9" s="308"/>
      <c r="Q9" s="306"/>
      <c r="R9" s="308" t="str">
        <f t="shared" si="2"/>
        <v/>
      </c>
      <c r="S9" s="308"/>
      <c r="T9" s="308"/>
      <c r="U9" s="306"/>
      <c r="V9" s="308" t="str">
        <f t="shared" si="3"/>
        <v/>
      </c>
      <c r="W9" s="308"/>
      <c r="X9" s="308"/>
      <c r="Y9" s="306"/>
      <c r="Z9" s="308" t="str">
        <f t="shared" si="4"/>
        <v/>
      </c>
      <c r="AA9" s="308"/>
      <c r="AB9" s="308"/>
      <c r="AC9" s="306"/>
      <c r="AD9" s="308" t="str">
        <f t="shared" si="5"/>
        <v/>
      </c>
      <c r="AE9" s="308"/>
      <c r="AF9" s="308"/>
      <c r="AG9" s="306"/>
      <c r="AH9" s="306"/>
      <c r="AI9" s="309" t="str">
        <f t="shared" si="6"/>
        <v/>
      </c>
      <c r="AJ9" s="309"/>
      <c r="AK9" s="306"/>
      <c r="AL9" s="306"/>
      <c r="AM9" s="308" t="str">
        <f>IF(C9&lt;&gt;"",AK9/Ответы_учащихся!$AW$12/H9,"")</f>
        <v/>
      </c>
      <c r="AN9" s="306"/>
      <c r="AO9" s="309" t="str">
        <f t="shared" si="7"/>
        <v/>
      </c>
      <c r="AP9" s="309"/>
      <c r="AQ9" s="308" t="str">
        <f>IF(C9&lt;&gt;"",AN9/Ответы_учащихся!#REF!/H9,"")</f>
        <v/>
      </c>
      <c r="AR9" s="308"/>
      <c r="AS9" s="306"/>
      <c r="AT9" s="306"/>
      <c r="AU9" s="306"/>
    </row>
    <row r="10" spans="1:47">
      <c r="B10" s="306"/>
      <c r="C10" s="306"/>
      <c r="D10" s="306"/>
      <c r="E10" s="307"/>
      <c r="F10" s="306"/>
      <c r="G10" s="306"/>
      <c r="H10" s="306"/>
      <c r="I10" s="306"/>
      <c r="J10" s="308" t="str">
        <f>IF(C10&lt;&gt;"",AG10/Ответы_учащихся!$AU$12/H10,"")</f>
        <v/>
      </c>
      <c r="K10" s="308"/>
      <c r="L10" s="308" t="e">
        <f t="shared" si="0"/>
        <v>#DIV/0!</v>
      </c>
      <c r="M10" s="306"/>
      <c r="N10" s="308" t="str">
        <f t="shared" si="1"/>
        <v/>
      </c>
      <c r="O10" s="308"/>
      <c r="P10" s="308"/>
      <c r="Q10" s="306"/>
      <c r="R10" s="308" t="str">
        <f t="shared" si="2"/>
        <v/>
      </c>
      <c r="S10" s="308"/>
      <c r="T10" s="308"/>
      <c r="U10" s="306"/>
      <c r="V10" s="308" t="str">
        <f t="shared" si="3"/>
        <v/>
      </c>
      <c r="W10" s="308"/>
      <c r="X10" s="308"/>
      <c r="Y10" s="306"/>
      <c r="Z10" s="308" t="str">
        <f t="shared" si="4"/>
        <v/>
      </c>
      <c r="AA10" s="308"/>
      <c r="AB10" s="308"/>
      <c r="AC10" s="306"/>
      <c r="AD10" s="308" t="str">
        <f t="shared" si="5"/>
        <v/>
      </c>
      <c r="AE10" s="308"/>
      <c r="AF10" s="308"/>
      <c r="AG10" s="306"/>
      <c r="AH10" s="306"/>
      <c r="AI10" s="309" t="str">
        <f t="shared" si="6"/>
        <v/>
      </c>
      <c r="AJ10" s="309"/>
      <c r="AK10" s="306"/>
      <c r="AL10" s="306"/>
      <c r="AM10" s="308" t="str">
        <f>IF(C10&lt;&gt;"",AK10/Ответы_учащихся!$AW$12/H10,"")</f>
        <v/>
      </c>
      <c r="AN10" s="306"/>
      <c r="AO10" s="309" t="str">
        <f t="shared" si="7"/>
        <v/>
      </c>
      <c r="AP10" s="309"/>
      <c r="AQ10" s="308" t="str">
        <f>IF(C10&lt;&gt;"",AN10/Ответы_учащихся!#REF!/H10,"")</f>
        <v/>
      </c>
      <c r="AR10" s="308"/>
      <c r="AS10" s="306"/>
      <c r="AT10" s="306"/>
      <c r="AU10" s="306"/>
    </row>
    <row r="11" spans="1:47">
      <c r="B11" s="306"/>
      <c r="C11" s="306"/>
      <c r="D11" s="306"/>
      <c r="E11" s="307"/>
      <c r="F11" s="306"/>
      <c r="G11" s="306"/>
      <c r="H11" s="306"/>
      <c r="I11" s="306"/>
      <c r="J11" s="308" t="str">
        <f>IF(C11&lt;&gt;"",AG11/Ответы_учащихся!$AU$12/H11,"")</f>
        <v/>
      </c>
      <c r="K11" s="308"/>
      <c r="L11" s="308" t="e">
        <f t="shared" si="0"/>
        <v>#DIV/0!</v>
      </c>
      <c r="M11" s="306"/>
      <c r="N11" s="308" t="str">
        <f t="shared" si="1"/>
        <v/>
      </c>
      <c r="O11" s="308"/>
      <c r="P11" s="308"/>
      <c r="Q11" s="306"/>
      <c r="R11" s="308" t="str">
        <f t="shared" si="2"/>
        <v/>
      </c>
      <c r="S11" s="308"/>
      <c r="T11" s="308"/>
      <c r="U11" s="306"/>
      <c r="V11" s="308" t="str">
        <f t="shared" si="3"/>
        <v/>
      </c>
      <c r="W11" s="308"/>
      <c r="X11" s="308"/>
      <c r="Y11" s="306"/>
      <c r="Z11" s="308" t="str">
        <f t="shared" si="4"/>
        <v/>
      </c>
      <c r="AA11" s="308"/>
      <c r="AB11" s="308"/>
      <c r="AC11" s="306"/>
      <c r="AD11" s="308" t="str">
        <f t="shared" si="5"/>
        <v/>
      </c>
      <c r="AE11" s="308"/>
      <c r="AF11" s="308"/>
      <c r="AG11" s="306"/>
      <c r="AH11" s="306"/>
      <c r="AI11" s="309" t="str">
        <f t="shared" si="6"/>
        <v/>
      </c>
      <c r="AJ11" s="309"/>
      <c r="AK11" s="306"/>
      <c r="AL11" s="306"/>
      <c r="AM11" s="308" t="str">
        <f>IF(C11&lt;&gt;"",AK11/Ответы_учащихся!$AW$12/H11,"")</f>
        <v/>
      </c>
      <c r="AN11" s="306"/>
      <c r="AO11" s="309" t="str">
        <f t="shared" si="7"/>
        <v/>
      </c>
      <c r="AP11" s="309"/>
      <c r="AQ11" s="308" t="str">
        <f>IF(C11&lt;&gt;"",AN11/Ответы_учащихся!#REF!/H11,"")</f>
        <v/>
      </c>
      <c r="AR11" s="308"/>
      <c r="AS11" s="306"/>
      <c r="AT11" s="306"/>
      <c r="AU11" s="306"/>
    </row>
    <row r="12" spans="1:47">
      <c r="B12" s="306"/>
      <c r="C12" s="306"/>
      <c r="D12" s="306"/>
      <c r="E12" s="307"/>
      <c r="F12" s="306"/>
      <c r="G12" s="306"/>
      <c r="H12" s="306"/>
      <c r="I12" s="306"/>
      <c r="J12" s="308" t="str">
        <f>IF(C12&lt;&gt;"",AG12/Ответы_учащихся!$AU$12/H12,"")</f>
        <v/>
      </c>
      <c r="K12" s="308"/>
      <c r="L12" s="308" t="e">
        <f t="shared" si="0"/>
        <v>#DIV/0!</v>
      </c>
      <c r="M12" s="306"/>
      <c r="N12" s="308" t="str">
        <f t="shared" si="1"/>
        <v/>
      </c>
      <c r="O12" s="308"/>
      <c r="P12" s="308"/>
      <c r="Q12" s="306"/>
      <c r="R12" s="308" t="str">
        <f t="shared" si="2"/>
        <v/>
      </c>
      <c r="S12" s="308"/>
      <c r="T12" s="308"/>
      <c r="U12" s="306"/>
      <c r="V12" s="308" t="str">
        <f t="shared" si="3"/>
        <v/>
      </c>
      <c r="W12" s="308"/>
      <c r="X12" s="308"/>
      <c r="Y12" s="306"/>
      <c r="Z12" s="308" t="str">
        <f t="shared" si="4"/>
        <v/>
      </c>
      <c r="AA12" s="308"/>
      <c r="AB12" s="308"/>
      <c r="AC12" s="306"/>
      <c r="AD12" s="308" t="str">
        <f t="shared" si="5"/>
        <v/>
      </c>
      <c r="AE12" s="308"/>
      <c r="AF12" s="308"/>
      <c r="AG12" s="306"/>
      <c r="AH12" s="306"/>
      <c r="AI12" s="309" t="str">
        <f t="shared" si="6"/>
        <v/>
      </c>
      <c r="AJ12" s="309"/>
      <c r="AK12" s="306"/>
      <c r="AL12" s="306"/>
      <c r="AM12" s="308" t="str">
        <f>IF(C12&lt;&gt;"",AK12/Ответы_учащихся!$AW$12/H12,"")</f>
        <v/>
      </c>
      <c r="AN12" s="306"/>
      <c r="AO12" s="309" t="str">
        <f t="shared" si="7"/>
        <v/>
      </c>
      <c r="AP12" s="309"/>
      <c r="AQ12" s="308" t="str">
        <f>IF(C12&lt;&gt;"",AN12/Ответы_учащихся!#REF!/H12,"")</f>
        <v/>
      </c>
      <c r="AR12" s="308"/>
      <c r="AS12" s="306"/>
      <c r="AT12" s="306"/>
      <c r="AU12" s="306"/>
    </row>
    <row r="13" spans="1:47">
      <c r="B13" s="306"/>
      <c r="C13" s="306"/>
      <c r="D13" s="306"/>
      <c r="E13" s="307"/>
      <c r="F13" s="306"/>
      <c r="G13" s="306"/>
      <c r="H13" s="306"/>
      <c r="I13" s="306"/>
      <c r="J13" s="308" t="str">
        <f>IF(C13&lt;&gt;"",AG13/Ответы_учащихся!$AU$12/H13,"")</f>
        <v/>
      </c>
      <c r="K13" s="308"/>
      <c r="L13" s="308" t="e">
        <f t="shared" si="0"/>
        <v>#DIV/0!</v>
      </c>
      <c r="M13" s="306"/>
      <c r="N13" s="308" t="str">
        <f t="shared" si="1"/>
        <v/>
      </c>
      <c r="O13" s="308"/>
      <c r="P13" s="308"/>
      <c r="Q13" s="306"/>
      <c r="R13" s="308" t="str">
        <f t="shared" si="2"/>
        <v/>
      </c>
      <c r="S13" s="308"/>
      <c r="T13" s="308"/>
      <c r="U13" s="306"/>
      <c r="V13" s="308" t="str">
        <f t="shared" si="3"/>
        <v/>
      </c>
      <c r="W13" s="308"/>
      <c r="X13" s="308"/>
      <c r="Y13" s="306"/>
      <c r="Z13" s="308" t="str">
        <f t="shared" si="4"/>
        <v/>
      </c>
      <c r="AA13" s="308"/>
      <c r="AB13" s="308"/>
      <c r="AC13" s="306"/>
      <c r="AD13" s="308" t="str">
        <f t="shared" si="5"/>
        <v/>
      </c>
      <c r="AE13" s="308"/>
      <c r="AF13" s="308"/>
      <c r="AG13" s="306"/>
      <c r="AH13" s="306"/>
      <c r="AI13" s="309" t="str">
        <f t="shared" si="6"/>
        <v/>
      </c>
      <c r="AJ13" s="309"/>
      <c r="AK13" s="306"/>
      <c r="AL13" s="306"/>
      <c r="AM13" s="308" t="str">
        <f>IF(C13&lt;&gt;"",AK13/Ответы_учащихся!$AW$12/H13,"")</f>
        <v/>
      </c>
      <c r="AN13" s="306"/>
      <c r="AO13" s="309" t="str">
        <f t="shared" si="7"/>
        <v/>
      </c>
      <c r="AP13" s="309"/>
      <c r="AQ13" s="308" t="str">
        <f>IF(C13&lt;&gt;"",AN13/Ответы_учащихся!#REF!/H13,"")</f>
        <v/>
      </c>
      <c r="AR13" s="308"/>
      <c r="AS13" s="306"/>
      <c r="AT13" s="306"/>
      <c r="AU13" s="306"/>
    </row>
    <row r="14" spans="1:47">
      <c r="B14" s="306"/>
      <c r="C14" s="306"/>
      <c r="D14" s="306"/>
      <c r="E14" s="307"/>
      <c r="F14" s="306"/>
      <c r="G14" s="306"/>
      <c r="H14" s="306"/>
      <c r="I14" s="306"/>
      <c r="J14" s="308" t="str">
        <f>IF(C14&lt;&gt;"",AG14/Ответы_учащихся!$AU$12/H14,"")</f>
        <v/>
      </c>
      <c r="K14" s="308"/>
      <c r="L14" s="308" t="e">
        <f t="shared" si="0"/>
        <v>#DIV/0!</v>
      </c>
      <c r="M14" s="306"/>
      <c r="N14" s="308" t="str">
        <f t="shared" si="1"/>
        <v/>
      </c>
      <c r="O14" s="308"/>
      <c r="P14" s="308"/>
      <c r="Q14" s="306"/>
      <c r="R14" s="308" t="str">
        <f t="shared" si="2"/>
        <v/>
      </c>
      <c r="S14" s="308"/>
      <c r="T14" s="308"/>
      <c r="U14" s="306"/>
      <c r="V14" s="308" t="str">
        <f t="shared" si="3"/>
        <v/>
      </c>
      <c r="W14" s="308"/>
      <c r="X14" s="308"/>
      <c r="Y14" s="306"/>
      <c r="Z14" s="308" t="str">
        <f t="shared" si="4"/>
        <v/>
      </c>
      <c r="AA14" s="308"/>
      <c r="AB14" s="308"/>
      <c r="AC14" s="306"/>
      <c r="AD14" s="308" t="str">
        <f t="shared" si="5"/>
        <v/>
      </c>
      <c r="AE14" s="308"/>
      <c r="AF14" s="308"/>
      <c r="AG14" s="306"/>
      <c r="AH14" s="306"/>
      <c r="AI14" s="309" t="str">
        <f t="shared" si="6"/>
        <v/>
      </c>
      <c r="AJ14" s="309"/>
      <c r="AK14" s="306"/>
      <c r="AL14" s="306"/>
      <c r="AM14" s="308" t="str">
        <f>IF(C14&lt;&gt;"",AK14/Ответы_учащихся!$AW$12/H14,"")</f>
        <v/>
      </c>
      <c r="AN14" s="306"/>
      <c r="AO14" s="309" t="str">
        <f t="shared" si="7"/>
        <v/>
      </c>
      <c r="AP14" s="309"/>
      <c r="AQ14" s="308" t="str">
        <f>IF(C14&lt;&gt;"",AN14/Ответы_учащихся!#REF!/H14,"")</f>
        <v/>
      </c>
      <c r="AR14" s="308"/>
      <c r="AS14" s="306"/>
      <c r="AT14" s="306"/>
      <c r="AU14" s="306"/>
    </row>
    <row r="15" spans="1:47">
      <c r="B15" s="306"/>
      <c r="C15" s="306"/>
      <c r="D15" s="306"/>
      <c r="E15" s="307"/>
      <c r="F15" s="306"/>
      <c r="G15" s="306"/>
      <c r="H15" s="306"/>
      <c r="I15" s="306"/>
      <c r="J15" s="308" t="str">
        <f>IF(C15&lt;&gt;"",AG15/Ответы_учащихся!$AU$12/H15,"")</f>
        <v/>
      </c>
      <c r="K15" s="308"/>
      <c r="L15" s="308" t="e">
        <f t="shared" si="0"/>
        <v>#DIV/0!</v>
      </c>
      <c r="M15" s="306"/>
      <c r="N15" s="308" t="str">
        <f t="shared" si="1"/>
        <v/>
      </c>
      <c r="O15" s="308"/>
      <c r="P15" s="308"/>
      <c r="Q15" s="306"/>
      <c r="R15" s="308" t="str">
        <f t="shared" si="2"/>
        <v/>
      </c>
      <c r="S15" s="308"/>
      <c r="T15" s="308"/>
      <c r="U15" s="306"/>
      <c r="V15" s="308" t="str">
        <f t="shared" si="3"/>
        <v/>
      </c>
      <c r="W15" s="308"/>
      <c r="X15" s="308"/>
      <c r="Y15" s="306"/>
      <c r="Z15" s="308" t="str">
        <f t="shared" si="4"/>
        <v/>
      </c>
      <c r="AA15" s="308"/>
      <c r="AB15" s="308"/>
      <c r="AC15" s="306"/>
      <c r="AD15" s="308" t="str">
        <f t="shared" si="5"/>
        <v/>
      </c>
      <c r="AE15" s="308"/>
      <c r="AF15" s="308"/>
      <c r="AG15" s="306"/>
      <c r="AH15" s="306"/>
      <c r="AI15" s="309" t="str">
        <f t="shared" si="6"/>
        <v/>
      </c>
      <c r="AJ15" s="309"/>
      <c r="AK15" s="306"/>
      <c r="AL15" s="306"/>
      <c r="AM15" s="308" t="str">
        <f>IF(C15&lt;&gt;"",AK15/Ответы_учащихся!$AW$12/H15,"")</f>
        <v/>
      </c>
      <c r="AN15" s="306"/>
      <c r="AO15" s="309" t="str">
        <f t="shared" si="7"/>
        <v/>
      </c>
      <c r="AP15" s="309"/>
      <c r="AQ15" s="308" t="str">
        <f>IF(C15&lt;&gt;"",AN15/Ответы_учащихся!#REF!/H15,"")</f>
        <v/>
      </c>
      <c r="AR15" s="308"/>
      <c r="AS15" s="306"/>
      <c r="AT15" s="306"/>
      <c r="AU15" s="306"/>
    </row>
    <row r="16" spans="1:47">
      <c r="B16" s="306"/>
      <c r="C16" s="306"/>
      <c r="D16" s="306"/>
      <c r="E16" s="307"/>
      <c r="F16" s="306"/>
      <c r="G16" s="306"/>
      <c r="H16" s="306"/>
      <c r="I16" s="306"/>
      <c r="J16" s="308" t="str">
        <f>IF(C16&lt;&gt;"",AG16/Ответы_учащихся!$AU$12/H16,"")</f>
        <v/>
      </c>
      <c r="K16" s="308"/>
      <c r="L16" s="308" t="e">
        <f t="shared" si="0"/>
        <v>#DIV/0!</v>
      </c>
      <c r="M16" s="306"/>
      <c r="N16" s="308" t="str">
        <f t="shared" si="1"/>
        <v/>
      </c>
      <c r="O16" s="308"/>
      <c r="P16" s="308"/>
      <c r="Q16" s="306"/>
      <c r="R16" s="308" t="str">
        <f t="shared" si="2"/>
        <v/>
      </c>
      <c r="S16" s="308"/>
      <c r="T16" s="308"/>
      <c r="U16" s="306"/>
      <c r="V16" s="308" t="str">
        <f t="shared" si="3"/>
        <v/>
      </c>
      <c r="W16" s="308"/>
      <c r="X16" s="308"/>
      <c r="Y16" s="306"/>
      <c r="Z16" s="308" t="str">
        <f t="shared" si="4"/>
        <v/>
      </c>
      <c r="AA16" s="308"/>
      <c r="AB16" s="308"/>
      <c r="AC16" s="306"/>
      <c r="AD16" s="308" t="str">
        <f t="shared" si="5"/>
        <v/>
      </c>
      <c r="AE16" s="308"/>
      <c r="AF16" s="308"/>
      <c r="AG16" s="306"/>
      <c r="AH16" s="306"/>
      <c r="AI16" s="309" t="str">
        <f t="shared" si="6"/>
        <v/>
      </c>
      <c r="AJ16" s="309"/>
      <c r="AK16" s="306"/>
      <c r="AL16" s="306"/>
      <c r="AM16" s="308" t="str">
        <f>IF(C16&lt;&gt;"",AK16/Ответы_учащихся!$AW$12/H16,"")</f>
        <v/>
      </c>
      <c r="AN16" s="306"/>
      <c r="AO16" s="309" t="str">
        <f t="shared" si="7"/>
        <v/>
      </c>
      <c r="AP16" s="309"/>
      <c r="AQ16" s="308" t="str">
        <f>IF(C16&lt;&gt;"",AN16/Ответы_учащихся!#REF!/H16,"")</f>
        <v/>
      </c>
      <c r="AR16" s="308"/>
      <c r="AS16" s="306"/>
      <c r="AT16" s="306"/>
      <c r="AU16" s="306"/>
    </row>
    <row r="17" spans="2:47">
      <c r="B17" s="306"/>
      <c r="C17" s="306"/>
      <c r="D17" s="306"/>
      <c r="E17" s="307"/>
      <c r="F17" s="306"/>
      <c r="G17" s="306"/>
      <c r="H17" s="306"/>
      <c r="I17" s="306"/>
      <c r="J17" s="308" t="str">
        <f>IF(C17&lt;&gt;"",AG17/Ответы_учащихся!$AU$12/H17,"")</f>
        <v/>
      </c>
      <c r="K17" s="308"/>
      <c r="L17" s="308" t="e">
        <f t="shared" si="0"/>
        <v>#DIV/0!</v>
      </c>
      <c r="M17" s="306"/>
      <c r="N17" s="308" t="str">
        <f t="shared" si="1"/>
        <v/>
      </c>
      <c r="O17" s="308"/>
      <c r="P17" s="308"/>
      <c r="Q17" s="306"/>
      <c r="R17" s="308" t="str">
        <f t="shared" si="2"/>
        <v/>
      </c>
      <c r="S17" s="308"/>
      <c r="T17" s="308"/>
      <c r="U17" s="306"/>
      <c r="V17" s="308" t="str">
        <f t="shared" si="3"/>
        <v/>
      </c>
      <c r="W17" s="308"/>
      <c r="X17" s="308"/>
      <c r="Y17" s="306"/>
      <c r="Z17" s="308" t="str">
        <f t="shared" si="4"/>
        <v/>
      </c>
      <c r="AA17" s="308"/>
      <c r="AB17" s="308"/>
      <c r="AC17" s="306"/>
      <c r="AD17" s="308" t="str">
        <f t="shared" si="5"/>
        <v/>
      </c>
      <c r="AE17" s="308"/>
      <c r="AF17" s="308"/>
      <c r="AG17" s="306"/>
      <c r="AH17" s="306"/>
      <c r="AI17" s="309" t="str">
        <f t="shared" si="6"/>
        <v/>
      </c>
      <c r="AJ17" s="309"/>
      <c r="AK17" s="306"/>
      <c r="AL17" s="306"/>
      <c r="AM17" s="308" t="str">
        <f>IF(C17&lt;&gt;"",AK17/Ответы_учащихся!$AW$12/H17,"")</f>
        <v/>
      </c>
      <c r="AN17" s="306"/>
      <c r="AO17" s="309" t="str">
        <f t="shared" si="7"/>
        <v/>
      </c>
      <c r="AP17" s="309"/>
      <c r="AQ17" s="308" t="str">
        <f>IF(C17&lt;&gt;"",AN17/Ответы_учащихся!#REF!/H17,"")</f>
        <v/>
      </c>
      <c r="AR17" s="308"/>
      <c r="AS17" s="306"/>
      <c r="AT17" s="306"/>
      <c r="AU17" s="306"/>
    </row>
    <row r="18" spans="2:47">
      <c r="B18" s="306"/>
      <c r="C18" s="306"/>
      <c r="D18" s="306"/>
      <c r="E18" s="307"/>
      <c r="F18" s="306"/>
      <c r="G18" s="306"/>
      <c r="H18" s="306"/>
      <c r="I18" s="306"/>
      <c r="J18" s="308" t="str">
        <f>IF(C18&lt;&gt;"",AG18/Ответы_учащихся!$AU$12/H18,"")</f>
        <v/>
      </c>
      <c r="K18" s="308"/>
      <c r="L18" s="308" t="e">
        <f t="shared" si="0"/>
        <v>#DIV/0!</v>
      </c>
      <c r="M18" s="306"/>
      <c r="N18" s="308" t="str">
        <f t="shared" si="1"/>
        <v/>
      </c>
      <c r="O18" s="308"/>
      <c r="P18" s="308"/>
      <c r="Q18" s="306"/>
      <c r="R18" s="308" t="str">
        <f t="shared" si="2"/>
        <v/>
      </c>
      <c r="S18" s="308"/>
      <c r="T18" s="308"/>
      <c r="U18" s="306"/>
      <c r="V18" s="308" t="str">
        <f t="shared" si="3"/>
        <v/>
      </c>
      <c r="W18" s="308"/>
      <c r="X18" s="308"/>
      <c r="Y18" s="306"/>
      <c r="Z18" s="308" t="str">
        <f t="shared" si="4"/>
        <v/>
      </c>
      <c r="AA18" s="308"/>
      <c r="AB18" s="308"/>
      <c r="AC18" s="306"/>
      <c r="AD18" s="308" t="str">
        <f t="shared" si="5"/>
        <v/>
      </c>
      <c r="AE18" s="308"/>
      <c r="AF18" s="308"/>
      <c r="AG18" s="306"/>
      <c r="AH18" s="306"/>
      <c r="AI18" s="309" t="str">
        <f t="shared" si="6"/>
        <v/>
      </c>
      <c r="AJ18" s="309"/>
      <c r="AK18" s="306"/>
      <c r="AL18" s="306"/>
      <c r="AM18" s="308" t="str">
        <f>IF(C18&lt;&gt;"",AK18/Ответы_учащихся!$AW$12/H18,"")</f>
        <v/>
      </c>
      <c r="AN18" s="306"/>
      <c r="AO18" s="309" t="str">
        <f t="shared" si="7"/>
        <v/>
      </c>
      <c r="AP18" s="309"/>
      <c r="AQ18" s="308" t="str">
        <f>IF(C18&lt;&gt;"",AN18/Ответы_учащихся!#REF!/H18,"")</f>
        <v/>
      </c>
      <c r="AR18" s="308"/>
      <c r="AS18" s="306"/>
      <c r="AT18" s="306"/>
      <c r="AU18" s="306"/>
    </row>
    <row r="19" spans="2:47">
      <c r="B19" s="306"/>
      <c r="C19" s="306"/>
      <c r="D19" s="306"/>
      <c r="E19" s="307"/>
      <c r="F19" s="306"/>
      <c r="G19" s="306"/>
      <c r="H19" s="306"/>
      <c r="I19" s="306"/>
      <c r="J19" s="308" t="str">
        <f>IF(C19&lt;&gt;"",AG19/Ответы_учащихся!$AU$12/H19,"")</f>
        <v/>
      </c>
      <c r="K19" s="308"/>
      <c r="L19" s="308" t="e">
        <f t="shared" si="0"/>
        <v>#DIV/0!</v>
      </c>
      <c r="M19" s="306"/>
      <c r="N19" s="308" t="str">
        <f t="shared" si="1"/>
        <v/>
      </c>
      <c r="O19" s="308"/>
      <c r="P19" s="308"/>
      <c r="Q19" s="306"/>
      <c r="R19" s="308" t="str">
        <f t="shared" si="2"/>
        <v/>
      </c>
      <c r="S19" s="308"/>
      <c r="T19" s="308"/>
      <c r="U19" s="306"/>
      <c r="V19" s="308" t="str">
        <f t="shared" si="3"/>
        <v/>
      </c>
      <c r="W19" s="308"/>
      <c r="X19" s="308"/>
      <c r="Y19" s="306"/>
      <c r="Z19" s="308" t="str">
        <f t="shared" si="4"/>
        <v/>
      </c>
      <c r="AA19" s="308"/>
      <c r="AB19" s="308"/>
      <c r="AC19" s="306"/>
      <c r="AD19" s="308" t="str">
        <f t="shared" si="5"/>
        <v/>
      </c>
      <c r="AE19" s="308"/>
      <c r="AF19" s="308"/>
      <c r="AG19" s="306"/>
      <c r="AH19" s="306"/>
      <c r="AI19" s="309" t="str">
        <f t="shared" si="6"/>
        <v/>
      </c>
      <c r="AJ19" s="309"/>
      <c r="AK19" s="306"/>
      <c r="AL19" s="306"/>
      <c r="AM19" s="308" t="str">
        <f>IF(C19&lt;&gt;"",AK19/Ответы_учащихся!$AW$12/H19,"")</f>
        <v/>
      </c>
      <c r="AN19" s="306"/>
      <c r="AO19" s="309" t="str">
        <f t="shared" si="7"/>
        <v/>
      </c>
      <c r="AP19" s="309"/>
      <c r="AQ19" s="308" t="str">
        <f>IF(C19&lt;&gt;"",AN19/Ответы_учащихся!#REF!/H19,"")</f>
        <v/>
      </c>
      <c r="AR19" s="308"/>
      <c r="AS19" s="306"/>
      <c r="AT19" s="306"/>
      <c r="AU19" s="306"/>
    </row>
    <row r="20" spans="2:47">
      <c r="B20" s="306"/>
      <c r="C20" s="306"/>
      <c r="D20" s="306"/>
      <c r="E20" s="307"/>
      <c r="F20" s="306"/>
      <c r="G20" s="306"/>
      <c r="H20" s="306"/>
      <c r="I20" s="306"/>
      <c r="J20" s="308" t="str">
        <f>IF(C20&lt;&gt;"",AG20/Ответы_учащихся!$AU$12/H20,"")</f>
        <v/>
      </c>
      <c r="K20" s="308"/>
      <c r="L20" s="308" t="e">
        <f t="shared" si="0"/>
        <v>#DIV/0!</v>
      </c>
      <c r="M20" s="306"/>
      <c r="N20" s="308" t="str">
        <f t="shared" si="1"/>
        <v/>
      </c>
      <c r="O20" s="308"/>
      <c r="P20" s="308"/>
      <c r="Q20" s="306"/>
      <c r="R20" s="308" t="str">
        <f t="shared" si="2"/>
        <v/>
      </c>
      <c r="S20" s="308"/>
      <c r="T20" s="308"/>
      <c r="U20" s="306"/>
      <c r="V20" s="308" t="str">
        <f t="shared" si="3"/>
        <v/>
      </c>
      <c r="W20" s="308"/>
      <c r="X20" s="308"/>
      <c r="Y20" s="306"/>
      <c r="Z20" s="308" t="str">
        <f t="shared" si="4"/>
        <v/>
      </c>
      <c r="AA20" s="308"/>
      <c r="AB20" s="308"/>
      <c r="AC20" s="306"/>
      <c r="AD20" s="308" t="str">
        <f t="shared" si="5"/>
        <v/>
      </c>
      <c r="AE20" s="308"/>
      <c r="AF20" s="308"/>
      <c r="AG20" s="306"/>
      <c r="AH20" s="306"/>
      <c r="AI20" s="309" t="str">
        <f t="shared" si="6"/>
        <v/>
      </c>
      <c r="AJ20" s="309"/>
      <c r="AK20" s="306"/>
      <c r="AL20" s="306"/>
      <c r="AM20" s="308" t="str">
        <f>IF(C20&lt;&gt;"",AK20/Ответы_учащихся!$AW$12/H20,"")</f>
        <v/>
      </c>
      <c r="AN20" s="306"/>
      <c r="AO20" s="309" t="str">
        <f t="shared" si="7"/>
        <v/>
      </c>
      <c r="AP20" s="309"/>
      <c r="AQ20" s="308" t="str">
        <f>IF(C20&lt;&gt;"",AN20/Ответы_учащихся!#REF!/H20,"")</f>
        <v/>
      </c>
      <c r="AR20" s="308"/>
      <c r="AS20" s="306"/>
      <c r="AT20" s="306"/>
      <c r="AU20" s="306"/>
    </row>
    <row r="21" spans="2:47">
      <c r="B21" s="306"/>
      <c r="C21" s="306"/>
      <c r="D21" s="306"/>
      <c r="E21" s="307"/>
      <c r="F21" s="306"/>
      <c r="G21" s="306"/>
      <c r="H21" s="306"/>
      <c r="I21" s="306"/>
      <c r="J21" s="308" t="str">
        <f>IF(C21&lt;&gt;"",AG21/Ответы_учащихся!$AU$12/H21,"")</f>
        <v/>
      </c>
      <c r="K21" s="308"/>
      <c r="L21" s="308" t="e">
        <f t="shared" si="0"/>
        <v>#DIV/0!</v>
      </c>
      <c r="M21" s="306"/>
      <c r="N21" s="308" t="str">
        <f t="shared" si="1"/>
        <v/>
      </c>
      <c r="O21" s="308"/>
      <c r="P21" s="308"/>
      <c r="Q21" s="306"/>
      <c r="R21" s="308" t="str">
        <f t="shared" si="2"/>
        <v/>
      </c>
      <c r="S21" s="308"/>
      <c r="T21" s="308"/>
      <c r="U21" s="306"/>
      <c r="V21" s="308" t="str">
        <f t="shared" si="3"/>
        <v/>
      </c>
      <c r="W21" s="308"/>
      <c r="X21" s="308"/>
      <c r="Y21" s="306"/>
      <c r="Z21" s="308" t="str">
        <f t="shared" si="4"/>
        <v/>
      </c>
      <c r="AA21" s="308"/>
      <c r="AB21" s="308"/>
      <c r="AC21" s="306"/>
      <c r="AD21" s="308" t="str">
        <f t="shared" si="5"/>
        <v/>
      </c>
      <c r="AE21" s="308"/>
      <c r="AF21" s="308"/>
      <c r="AG21" s="306"/>
      <c r="AH21" s="306"/>
      <c r="AI21" s="309" t="str">
        <f t="shared" si="6"/>
        <v/>
      </c>
      <c r="AJ21" s="309"/>
      <c r="AK21" s="306"/>
      <c r="AL21" s="306"/>
      <c r="AM21" s="308" t="str">
        <f>IF(C21&lt;&gt;"",AK21/Ответы_учащихся!$AW$12/H21,"")</f>
        <v/>
      </c>
      <c r="AN21" s="306"/>
      <c r="AO21" s="309" t="str">
        <f t="shared" si="7"/>
        <v/>
      </c>
      <c r="AP21" s="309"/>
      <c r="AQ21" s="308" t="str">
        <f>IF(C21&lt;&gt;"",AN21/Ответы_учащихся!#REF!/H21,"")</f>
        <v/>
      </c>
      <c r="AR21" s="308"/>
      <c r="AS21" s="306"/>
      <c r="AT21" s="306"/>
      <c r="AU21" s="306"/>
    </row>
    <row r="22" spans="2:47">
      <c r="B22" s="306"/>
      <c r="C22" s="306"/>
      <c r="D22" s="306"/>
      <c r="E22" s="307"/>
      <c r="F22" s="306"/>
      <c r="G22" s="306"/>
      <c r="H22" s="306"/>
      <c r="I22" s="306"/>
      <c r="J22" s="308" t="str">
        <f>IF(C22&lt;&gt;"",AG22/Ответы_учащихся!$AU$12/H22,"")</f>
        <v/>
      </c>
      <c r="K22" s="308"/>
      <c r="L22" s="308" t="e">
        <f t="shared" si="0"/>
        <v>#DIV/0!</v>
      </c>
      <c r="M22" s="306"/>
      <c r="N22" s="308" t="str">
        <f t="shared" si="1"/>
        <v/>
      </c>
      <c r="O22" s="308"/>
      <c r="P22" s="308"/>
      <c r="Q22" s="306"/>
      <c r="R22" s="308" t="str">
        <f t="shared" si="2"/>
        <v/>
      </c>
      <c r="S22" s="308"/>
      <c r="T22" s="308"/>
      <c r="U22" s="306"/>
      <c r="V22" s="308" t="str">
        <f t="shared" si="3"/>
        <v/>
      </c>
      <c r="W22" s="308"/>
      <c r="X22" s="308"/>
      <c r="Y22" s="306"/>
      <c r="Z22" s="308" t="str">
        <f t="shared" si="4"/>
        <v/>
      </c>
      <c r="AA22" s="308"/>
      <c r="AB22" s="308"/>
      <c r="AC22" s="306"/>
      <c r="AD22" s="308" t="str">
        <f t="shared" si="5"/>
        <v/>
      </c>
      <c r="AE22" s="308"/>
      <c r="AF22" s="308"/>
      <c r="AG22" s="306"/>
      <c r="AH22" s="306"/>
      <c r="AI22" s="309" t="str">
        <f t="shared" si="6"/>
        <v/>
      </c>
      <c r="AJ22" s="309"/>
      <c r="AK22" s="306"/>
      <c r="AL22" s="306"/>
      <c r="AM22" s="308" t="str">
        <f>IF(C22&lt;&gt;"",AK22/Ответы_учащихся!$AW$12/H22,"")</f>
        <v/>
      </c>
      <c r="AN22" s="306"/>
      <c r="AO22" s="309" t="str">
        <f t="shared" si="7"/>
        <v/>
      </c>
      <c r="AP22" s="309"/>
      <c r="AQ22" s="308" t="str">
        <f>IF(C22&lt;&gt;"",AN22/Ответы_учащихся!#REF!/H22,"")</f>
        <v/>
      </c>
      <c r="AR22" s="308"/>
      <c r="AS22" s="306"/>
      <c r="AT22" s="306"/>
      <c r="AU22" s="306"/>
    </row>
    <row r="23" spans="2:47">
      <c r="B23" s="306"/>
      <c r="C23" s="306"/>
      <c r="D23" s="306"/>
      <c r="E23" s="307"/>
      <c r="F23" s="306"/>
      <c r="G23" s="306"/>
      <c r="H23" s="306"/>
      <c r="I23" s="306"/>
      <c r="J23" s="308" t="str">
        <f>IF(C23&lt;&gt;"",AG23/Ответы_учащихся!$AU$12/H23,"")</f>
        <v/>
      </c>
      <c r="K23" s="308"/>
      <c r="L23" s="308" t="e">
        <f t="shared" si="0"/>
        <v>#DIV/0!</v>
      </c>
      <c r="M23" s="306"/>
      <c r="N23" s="308" t="str">
        <f t="shared" si="1"/>
        <v/>
      </c>
      <c r="O23" s="308"/>
      <c r="P23" s="308"/>
      <c r="Q23" s="306"/>
      <c r="R23" s="308" t="str">
        <f t="shared" si="2"/>
        <v/>
      </c>
      <c r="S23" s="308"/>
      <c r="T23" s="308"/>
      <c r="U23" s="306"/>
      <c r="V23" s="308" t="str">
        <f t="shared" si="3"/>
        <v/>
      </c>
      <c r="W23" s="308"/>
      <c r="X23" s="308"/>
      <c r="Y23" s="306"/>
      <c r="Z23" s="308" t="str">
        <f t="shared" si="4"/>
        <v/>
      </c>
      <c r="AA23" s="308"/>
      <c r="AB23" s="308"/>
      <c r="AC23" s="306"/>
      <c r="AD23" s="308" t="str">
        <f t="shared" si="5"/>
        <v/>
      </c>
      <c r="AE23" s="308"/>
      <c r="AF23" s="308"/>
      <c r="AG23" s="306"/>
      <c r="AH23" s="306"/>
      <c r="AI23" s="309" t="str">
        <f t="shared" si="6"/>
        <v/>
      </c>
      <c r="AJ23" s="309"/>
      <c r="AK23" s="306"/>
      <c r="AL23" s="306"/>
      <c r="AM23" s="308" t="str">
        <f>IF(C23&lt;&gt;"",AK23/Ответы_учащихся!$AW$12/H23,"")</f>
        <v/>
      </c>
      <c r="AN23" s="306"/>
      <c r="AO23" s="309" t="str">
        <f t="shared" si="7"/>
        <v/>
      </c>
      <c r="AP23" s="309"/>
      <c r="AQ23" s="308" t="str">
        <f>IF(C23&lt;&gt;"",AN23/Ответы_учащихся!#REF!/H23,"")</f>
        <v/>
      </c>
      <c r="AR23" s="308"/>
      <c r="AS23" s="306"/>
      <c r="AT23" s="306"/>
      <c r="AU23" s="306"/>
    </row>
    <row r="24" spans="2:47">
      <c r="B24" s="306"/>
      <c r="C24" s="306"/>
      <c r="D24" s="306"/>
      <c r="E24" s="307"/>
      <c r="F24" s="306"/>
      <c r="G24" s="306"/>
      <c r="H24" s="306"/>
      <c r="I24" s="306"/>
      <c r="J24" s="308" t="str">
        <f>IF(C24&lt;&gt;"",AG24/Ответы_учащихся!$AU$12/H24,"")</f>
        <v/>
      </c>
      <c r="K24" s="308"/>
      <c r="L24" s="308" t="e">
        <f t="shared" si="0"/>
        <v>#DIV/0!</v>
      </c>
      <c r="M24" s="306"/>
      <c r="N24" s="308" t="str">
        <f t="shared" si="1"/>
        <v/>
      </c>
      <c r="O24" s="308"/>
      <c r="P24" s="308"/>
      <c r="Q24" s="306"/>
      <c r="R24" s="308" t="str">
        <f t="shared" si="2"/>
        <v/>
      </c>
      <c r="S24" s="308"/>
      <c r="T24" s="308"/>
      <c r="U24" s="306"/>
      <c r="V24" s="308" t="str">
        <f t="shared" si="3"/>
        <v/>
      </c>
      <c r="W24" s="308"/>
      <c r="X24" s="308"/>
      <c r="Y24" s="306"/>
      <c r="Z24" s="308" t="str">
        <f t="shared" si="4"/>
        <v/>
      </c>
      <c r="AA24" s="308"/>
      <c r="AB24" s="308"/>
      <c r="AC24" s="306"/>
      <c r="AD24" s="308" t="str">
        <f t="shared" si="5"/>
        <v/>
      </c>
      <c r="AE24" s="308"/>
      <c r="AF24" s="308"/>
      <c r="AG24" s="306"/>
      <c r="AH24" s="306"/>
      <c r="AI24" s="309" t="str">
        <f t="shared" si="6"/>
        <v/>
      </c>
      <c r="AJ24" s="309"/>
      <c r="AK24" s="306"/>
      <c r="AL24" s="306"/>
      <c r="AM24" s="308" t="str">
        <f>IF(C24&lt;&gt;"",AK24/Ответы_учащихся!$AW$12/H24,"")</f>
        <v/>
      </c>
      <c r="AN24" s="306"/>
      <c r="AO24" s="309" t="str">
        <f t="shared" si="7"/>
        <v/>
      </c>
      <c r="AP24" s="309"/>
      <c r="AQ24" s="308" t="str">
        <f>IF(C24&lt;&gt;"",AN24/Ответы_учащихся!#REF!/H24,"")</f>
        <v/>
      </c>
      <c r="AR24" s="308"/>
      <c r="AS24" s="306"/>
      <c r="AT24" s="306"/>
      <c r="AU24" s="306"/>
    </row>
    <row r="25" spans="2:47">
      <c r="B25" s="306"/>
      <c r="C25" s="306"/>
      <c r="D25" s="306"/>
      <c r="E25" s="307"/>
      <c r="F25" s="306"/>
      <c r="G25" s="306"/>
      <c r="H25" s="306"/>
      <c r="I25" s="306"/>
      <c r="J25" s="308" t="str">
        <f>IF(C25&lt;&gt;"",AG25/Ответы_учащихся!$AU$12/H25,"")</f>
        <v/>
      </c>
      <c r="K25" s="308"/>
      <c r="L25" s="308" t="e">
        <f t="shared" si="0"/>
        <v>#DIV/0!</v>
      </c>
      <c r="M25" s="306"/>
      <c r="N25" s="308" t="str">
        <f t="shared" si="1"/>
        <v/>
      </c>
      <c r="O25" s="308"/>
      <c r="P25" s="308"/>
      <c r="Q25" s="306"/>
      <c r="R25" s="308" t="str">
        <f t="shared" si="2"/>
        <v/>
      </c>
      <c r="S25" s="308"/>
      <c r="T25" s="308"/>
      <c r="U25" s="306"/>
      <c r="V25" s="308" t="str">
        <f t="shared" si="3"/>
        <v/>
      </c>
      <c r="W25" s="308"/>
      <c r="X25" s="308"/>
      <c r="Y25" s="306"/>
      <c r="Z25" s="308" t="str">
        <f t="shared" si="4"/>
        <v/>
      </c>
      <c r="AA25" s="308"/>
      <c r="AB25" s="308"/>
      <c r="AC25" s="306"/>
      <c r="AD25" s="308" t="str">
        <f t="shared" si="5"/>
        <v/>
      </c>
      <c r="AE25" s="308"/>
      <c r="AF25" s="308"/>
      <c r="AG25" s="306"/>
      <c r="AH25" s="306"/>
      <c r="AI25" s="309" t="str">
        <f t="shared" si="6"/>
        <v/>
      </c>
      <c r="AJ25" s="309"/>
      <c r="AK25" s="306"/>
      <c r="AL25" s="306"/>
      <c r="AM25" s="308" t="str">
        <f>IF(C25&lt;&gt;"",AK25/Ответы_учащихся!$AW$12/H25,"")</f>
        <v/>
      </c>
      <c r="AN25" s="306"/>
      <c r="AO25" s="309" t="str">
        <f t="shared" si="7"/>
        <v/>
      </c>
      <c r="AP25" s="309"/>
      <c r="AQ25" s="308" t="str">
        <f>IF(C25&lt;&gt;"",AN25/Ответы_учащихся!#REF!/H25,"")</f>
        <v/>
      </c>
      <c r="AR25" s="308"/>
      <c r="AS25" s="306"/>
      <c r="AT25" s="306"/>
      <c r="AU25" s="306"/>
    </row>
    <row r="26" spans="2:47">
      <c r="B26" s="306"/>
      <c r="C26" s="306"/>
      <c r="D26" s="306"/>
      <c r="E26" s="307"/>
      <c r="F26" s="306"/>
      <c r="G26" s="306"/>
      <c r="H26" s="306"/>
      <c r="I26" s="306"/>
      <c r="J26" s="308" t="str">
        <f>IF(C26&lt;&gt;"",AG26/Ответы_учащихся!$AU$12/H26,"")</f>
        <v/>
      </c>
      <c r="K26" s="308"/>
      <c r="L26" s="308" t="e">
        <f t="shared" si="0"/>
        <v>#DIV/0!</v>
      </c>
      <c r="M26" s="306"/>
      <c r="N26" s="308" t="str">
        <f t="shared" si="1"/>
        <v/>
      </c>
      <c r="O26" s="308"/>
      <c r="P26" s="308"/>
      <c r="Q26" s="306"/>
      <c r="R26" s="308" t="str">
        <f t="shared" si="2"/>
        <v/>
      </c>
      <c r="S26" s="308"/>
      <c r="T26" s="308"/>
      <c r="U26" s="306"/>
      <c r="V26" s="308" t="str">
        <f t="shared" si="3"/>
        <v/>
      </c>
      <c r="W26" s="308"/>
      <c r="X26" s="308"/>
      <c r="Y26" s="306"/>
      <c r="Z26" s="308" t="str">
        <f t="shared" si="4"/>
        <v/>
      </c>
      <c r="AA26" s="308"/>
      <c r="AB26" s="308"/>
      <c r="AC26" s="306"/>
      <c r="AD26" s="308" t="str">
        <f t="shared" si="5"/>
        <v/>
      </c>
      <c r="AE26" s="308"/>
      <c r="AF26" s="308"/>
      <c r="AG26" s="306"/>
      <c r="AH26" s="306"/>
      <c r="AI26" s="309" t="str">
        <f t="shared" si="6"/>
        <v/>
      </c>
      <c r="AJ26" s="309"/>
      <c r="AK26" s="306"/>
      <c r="AL26" s="306"/>
      <c r="AM26" s="308" t="str">
        <f>IF(C26&lt;&gt;"",AK26/Ответы_учащихся!$AW$12/H26,"")</f>
        <v/>
      </c>
      <c r="AN26" s="306"/>
      <c r="AO26" s="309" t="str">
        <f t="shared" si="7"/>
        <v/>
      </c>
      <c r="AP26" s="309"/>
      <c r="AQ26" s="308" t="str">
        <f>IF(C26&lt;&gt;"",AN26/Ответы_учащихся!#REF!/H26,"")</f>
        <v/>
      </c>
      <c r="AR26" s="308"/>
      <c r="AS26" s="306"/>
      <c r="AT26" s="306"/>
      <c r="AU26" s="306"/>
    </row>
    <row r="27" spans="2:47">
      <c r="B27" s="306"/>
      <c r="C27" s="306"/>
      <c r="D27" s="306"/>
      <c r="E27" s="307"/>
      <c r="F27" s="306"/>
      <c r="G27" s="306"/>
      <c r="H27" s="306"/>
      <c r="I27" s="306"/>
      <c r="J27" s="308" t="str">
        <f>IF(C27&lt;&gt;"",AG27/Ответы_учащихся!$AU$12/H27,"")</f>
        <v/>
      </c>
      <c r="K27" s="308"/>
      <c r="L27" s="308" t="e">
        <f t="shared" si="0"/>
        <v>#DIV/0!</v>
      </c>
      <c r="M27" s="306"/>
      <c r="N27" s="308" t="str">
        <f t="shared" si="1"/>
        <v/>
      </c>
      <c r="O27" s="308"/>
      <c r="P27" s="308"/>
      <c r="Q27" s="306"/>
      <c r="R27" s="308" t="str">
        <f t="shared" si="2"/>
        <v/>
      </c>
      <c r="S27" s="308"/>
      <c r="T27" s="308"/>
      <c r="U27" s="306"/>
      <c r="V27" s="308" t="str">
        <f t="shared" si="3"/>
        <v/>
      </c>
      <c r="W27" s="308"/>
      <c r="X27" s="308"/>
      <c r="Y27" s="306"/>
      <c r="Z27" s="308" t="str">
        <f t="shared" si="4"/>
        <v/>
      </c>
      <c r="AA27" s="308"/>
      <c r="AB27" s="308"/>
      <c r="AC27" s="306"/>
      <c r="AD27" s="308" t="str">
        <f t="shared" si="5"/>
        <v/>
      </c>
      <c r="AE27" s="308"/>
      <c r="AF27" s="308"/>
      <c r="AG27" s="306"/>
      <c r="AH27" s="306"/>
      <c r="AI27" s="309" t="str">
        <f t="shared" si="6"/>
        <v/>
      </c>
      <c r="AJ27" s="309"/>
      <c r="AK27" s="306"/>
      <c r="AL27" s="306"/>
      <c r="AM27" s="308" t="str">
        <f>IF(C27&lt;&gt;"",AK27/Ответы_учащихся!$AW$12/H27,"")</f>
        <v/>
      </c>
      <c r="AN27" s="306"/>
      <c r="AO27" s="309" t="str">
        <f t="shared" si="7"/>
        <v/>
      </c>
      <c r="AP27" s="309"/>
      <c r="AQ27" s="308" t="str">
        <f>IF(C27&lt;&gt;"",AN27/Ответы_учащихся!#REF!/H27,"")</f>
        <v/>
      </c>
      <c r="AR27" s="308"/>
      <c r="AS27" s="306"/>
      <c r="AT27" s="306"/>
      <c r="AU27" s="306"/>
    </row>
    <row r="28" spans="2:47">
      <c r="B28" s="306"/>
      <c r="C28" s="306"/>
      <c r="D28" s="306"/>
      <c r="E28" s="307"/>
      <c r="F28" s="306"/>
      <c r="G28" s="306"/>
      <c r="H28" s="306"/>
      <c r="I28" s="306"/>
      <c r="J28" s="308" t="str">
        <f>IF(C28&lt;&gt;"",AG28/Ответы_учащихся!$AU$12/H28,"")</f>
        <v/>
      </c>
      <c r="K28" s="308"/>
      <c r="L28" s="308" t="e">
        <f t="shared" si="0"/>
        <v>#DIV/0!</v>
      </c>
      <c r="M28" s="306"/>
      <c r="N28" s="308" t="str">
        <f t="shared" si="1"/>
        <v/>
      </c>
      <c r="O28" s="308"/>
      <c r="P28" s="308"/>
      <c r="Q28" s="306"/>
      <c r="R28" s="308" t="str">
        <f t="shared" si="2"/>
        <v/>
      </c>
      <c r="S28" s="308"/>
      <c r="T28" s="308"/>
      <c r="U28" s="306"/>
      <c r="V28" s="308" t="str">
        <f t="shared" si="3"/>
        <v/>
      </c>
      <c r="W28" s="308"/>
      <c r="X28" s="308"/>
      <c r="Y28" s="306"/>
      <c r="Z28" s="308" t="str">
        <f t="shared" si="4"/>
        <v/>
      </c>
      <c r="AA28" s="308"/>
      <c r="AB28" s="308"/>
      <c r="AC28" s="306"/>
      <c r="AD28" s="308" t="str">
        <f t="shared" si="5"/>
        <v/>
      </c>
      <c r="AE28" s="308"/>
      <c r="AF28" s="308"/>
      <c r="AG28" s="306"/>
      <c r="AH28" s="306"/>
      <c r="AI28" s="309" t="str">
        <f t="shared" si="6"/>
        <v/>
      </c>
      <c r="AJ28" s="309"/>
      <c r="AK28" s="306"/>
      <c r="AL28" s="306"/>
      <c r="AM28" s="308" t="str">
        <f>IF(C28&lt;&gt;"",AK28/Ответы_учащихся!$AW$12/H28,"")</f>
        <v/>
      </c>
      <c r="AN28" s="306"/>
      <c r="AO28" s="309" t="str">
        <f t="shared" si="7"/>
        <v/>
      </c>
      <c r="AP28" s="309"/>
      <c r="AQ28" s="308" t="str">
        <f>IF(C28&lt;&gt;"",AN28/Ответы_учащихся!#REF!/H28,"")</f>
        <v/>
      </c>
      <c r="AR28" s="308"/>
      <c r="AS28" s="306"/>
      <c r="AT28" s="306"/>
      <c r="AU28" s="306"/>
    </row>
    <row r="29" spans="2:47">
      <c r="B29" s="306"/>
      <c r="C29" s="306"/>
      <c r="D29" s="306"/>
      <c r="E29" s="307"/>
      <c r="F29" s="306"/>
      <c r="G29" s="306"/>
      <c r="H29" s="306"/>
      <c r="I29" s="306"/>
      <c r="J29" s="308" t="str">
        <f>IF(C29&lt;&gt;"",AG29/Ответы_учащихся!$AU$12/H29,"")</f>
        <v/>
      </c>
      <c r="K29" s="308"/>
      <c r="L29" s="308" t="e">
        <f t="shared" si="0"/>
        <v>#DIV/0!</v>
      </c>
      <c r="M29" s="306"/>
      <c r="N29" s="308" t="str">
        <f t="shared" si="1"/>
        <v/>
      </c>
      <c r="O29" s="308"/>
      <c r="P29" s="308"/>
      <c r="Q29" s="306"/>
      <c r="R29" s="308" t="str">
        <f t="shared" si="2"/>
        <v/>
      </c>
      <c r="S29" s="308"/>
      <c r="T29" s="308"/>
      <c r="U29" s="306"/>
      <c r="V29" s="308" t="str">
        <f t="shared" si="3"/>
        <v/>
      </c>
      <c r="W29" s="308"/>
      <c r="X29" s="308"/>
      <c r="Y29" s="306"/>
      <c r="Z29" s="308" t="str">
        <f t="shared" si="4"/>
        <v/>
      </c>
      <c r="AA29" s="308"/>
      <c r="AB29" s="308"/>
      <c r="AC29" s="306"/>
      <c r="AD29" s="308" t="str">
        <f t="shared" si="5"/>
        <v/>
      </c>
      <c r="AE29" s="308"/>
      <c r="AF29" s="308"/>
      <c r="AG29" s="306"/>
      <c r="AH29" s="306"/>
      <c r="AI29" s="309" t="str">
        <f t="shared" si="6"/>
        <v/>
      </c>
      <c r="AJ29" s="309"/>
      <c r="AK29" s="306"/>
      <c r="AL29" s="306"/>
      <c r="AM29" s="308" t="str">
        <f>IF(C29&lt;&gt;"",AK29/Ответы_учащихся!$AW$12/H29,"")</f>
        <v/>
      </c>
      <c r="AN29" s="306"/>
      <c r="AO29" s="309" t="str">
        <f t="shared" si="7"/>
        <v/>
      </c>
      <c r="AP29" s="309"/>
      <c r="AQ29" s="308" t="str">
        <f>IF(C29&lt;&gt;"",AN29/Ответы_учащихся!#REF!/H29,"")</f>
        <v/>
      </c>
      <c r="AR29" s="308"/>
      <c r="AS29" s="306"/>
      <c r="AT29" s="306"/>
      <c r="AU29" s="306"/>
    </row>
    <row r="30" spans="2:47">
      <c r="B30" s="306"/>
      <c r="C30" s="306"/>
      <c r="D30" s="306"/>
      <c r="E30" s="307"/>
      <c r="F30" s="306"/>
      <c r="G30" s="306"/>
      <c r="H30" s="306"/>
      <c r="I30" s="306"/>
      <c r="J30" s="308" t="str">
        <f>IF(C30&lt;&gt;"",AG30/Ответы_учащихся!$AU$12/H30,"")</f>
        <v/>
      </c>
      <c r="K30" s="308"/>
      <c r="L30" s="308" t="e">
        <f t="shared" si="0"/>
        <v>#DIV/0!</v>
      </c>
      <c r="M30" s="306"/>
      <c r="N30" s="308" t="str">
        <f t="shared" si="1"/>
        <v/>
      </c>
      <c r="O30" s="308"/>
      <c r="P30" s="308"/>
      <c r="Q30" s="306"/>
      <c r="R30" s="308" t="str">
        <f t="shared" si="2"/>
        <v/>
      </c>
      <c r="S30" s="308"/>
      <c r="T30" s="308"/>
      <c r="U30" s="306"/>
      <c r="V30" s="308" t="str">
        <f t="shared" si="3"/>
        <v/>
      </c>
      <c r="W30" s="308"/>
      <c r="X30" s="308"/>
      <c r="Y30" s="306"/>
      <c r="Z30" s="308" t="str">
        <f t="shared" si="4"/>
        <v/>
      </c>
      <c r="AA30" s="308"/>
      <c r="AB30" s="308"/>
      <c r="AC30" s="306"/>
      <c r="AD30" s="308" t="str">
        <f t="shared" si="5"/>
        <v/>
      </c>
      <c r="AE30" s="308"/>
      <c r="AF30" s="308"/>
      <c r="AG30" s="306"/>
      <c r="AH30" s="306"/>
      <c r="AI30" s="309" t="str">
        <f t="shared" si="6"/>
        <v/>
      </c>
      <c r="AJ30" s="309"/>
      <c r="AK30" s="306"/>
      <c r="AL30" s="306"/>
      <c r="AM30" s="308" t="str">
        <f>IF(C30&lt;&gt;"",AK30/Ответы_учащихся!$AW$12/H30,"")</f>
        <v/>
      </c>
      <c r="AN30" s="306"/>
      <c r="AO30" s="309" t="str">
        <f t="shared" si="7"/>
        <v/>
      </c>
      <c r="AP30" s="309"/>
      <c r="AQ30" s="308" t="str">
        <f>IF(C30&lt;&gt;"",AN30/Ответы_учащихся!#REF!/H30,"")</f>
        <v/>
      </c>
      <c r="AR30" s="308"/>
      <c r="AS30" s="306"/>
      <c r="AT30" s="306"/>
      <c r="AU30" s="306"/>
    </row>
    <row r="31" spans="2:47">
      <c r="B31" s="306"/>
      <c r="C31" s="306"/>
      <c r="D31" s="306"/>
      <c r="E31" s="307"/>
      <c r="F31" s="306"/>
      <c r="G31" s="306"/>
      <c r="H31" s="306"/>
      <c r="I31" s="306"/>
      <c r="J31" s="308" t="str">
        <f>IF(C31&lt;&gt;"",AG31/Ответы_учащихся!$AU$12/H31,"")</f>
        <v/>
      </c>
      <c r="K31" s="308"/>
      <c r="L31" s="308" t="e">
        <f t="shared" si="0"/>
        <v>#DIV/0!</v>
      </c>
      <c r="M31" s="306"/>
      <c r="N31" s="308" t="str">
        <f t="shared" si="1"/>
        <v/>
      </c>
      <c r="O31" s="308"/>
      <c r="P31" s="308"/>
      <c r="Q31" s="306"/>
      <c r="R31" s="308" t="str">
        <f t="shared" si="2"/>
        <v/>
      </c>
      <c r="S31" s="308"/>
      <c r="T31" s="308"/>
      <c r="U31" s="306"/>
      <c r="V31" s="308" t="str">
        <f t="shared" si="3"/>
        <v/>
      </c>
      <c r="W31" s="308"/>
      <c r="X31" s="308"/>
      <c r="Y31" s="306"/>
      <c r="Z31" s="308" t="str">
        <f t="shared" si="4"/>
        <v/>
      </c>
      <c r="AA31" s="308"/>
      <c r="AB31" s="308"/>
      <c r="AC31" s="306"/>
      <c r="AD31" s="308" t="str">
        <f t="shared" si="5"/>
        <v/>
      </c>
      <c r="AE31" s="308"/>
      <c r="AF31" s="308"/>
      <c r="AG31" s="306"/>
      <c r="AH31" s="306"/>
      <c r="AI31" s="309" t="str">
        <f t="shared" si="6"/>
        <v/>
      </c>
      <c r="AJ31" s="309"/>
      <c r="AK31" s="306"/>
      <c r="AL31" s="306"/>
      <c r="AM31" s="308" t="str">
        <f>IF(C31&lt;&gt;"",AK31/Ответы_учащихся!$AW$12/H31,"")</f>
        <v/>
      </c>
      <c r="AN31" s="306"/>
      <c r="AO31" s="309" t="str">
        <f t="shared" si="7"/>
        <v/>
      </c>
      <c r="AP31" s="309"/>
      <c r="AQ31" s="308" t="str">
        <f>IF(C31&lt;&gt;"",AN31/Ответы_учащихся!#REF!/H31,"")</f>
        <v/>
      </c>
      <c r="AR31" s="308"/>
      <c r="AS31" s="306"/>
      <c r="AT31" s="306"/>
      <c r="AU31" s="306"/>
    </row>
    <row r="32" spans="2:47">
      <c r="B32" s="306"/>
      <c r="C32" s="306"/>
      <c r="D32" s="306"/>
      <c r="E32" s="307"/>
      <c r="F32" s="306"/>
      <c r="G32" s="306"/>
      <c r="H32" s="306"/>
      <c r="I32" s="306"/>
      <c r="J32" s="308" t="str">
        <f>IF(C32&lt;&gt;"",AG32/Ответы_учащихся!$AU$12/H32,"")</f>
        <v/>
      </c>
      <c r="K32" s="308"/>
      <c r="L32" s="308" t="e">
        <f t="shared" si="0"/>
        <v>#DIV/0!</v>
      </c>
      <c r="M32" s="306"/>
      <c r="N32" s="308" t="str">
        <f t="shared" si="1"/>
        <v/>
      </c>
      <c r="O32" s="308"/>
      <c r="P32" s="308"/>
      <c r="Q32" s="306"/>
      <c r="R32" s="308" t="str">
        <f t="shared" si="2"/>
        <v/>
      </c>
      <c r="S32" s="308"/>
      <c r="T32" s="308"/>
      <c r="U32" s="306"/>
      <c r="V32" s="308" t="str">
        <f t="shared" si="3"/>
        <v/>
      </c>
      <c r="W32" s="308"/>
      <c r="X32" s="308"/>
      <c r="Y32" s="306"/>
      <c r="Z32" s="308" t="str">
        <f t="shared" si="4"/>
        <v/>
      </c>
      <c r="AA32" s="308"/>
      <c r="AB32" s="308"/>
      <c r="AC32" s="306"/>
      <c r="AD32" s="308" t="str">
        <f t="shared" si="5"/>
        <v/>
      </c>
      <c r="AE32" s="308"/>
      <c r="AF32" s="308"/>
      <c r="AG32" s="306"/>
      <c r="AH32" s="306"/>
      <c r="AI32" s="309" t="str">
        <f t="shared" si="6"/>
        <v/>
      </c>
      <c r="AJ32" s="309"/>
      <c r="AK32" s="306"/>
      <c r="AL32" s="306"/>
      <c r="AM32" s="308" t="str">
        <f>IF(C32&lt;&gt;"",AK32/Ответы_учащихся!$AW$12/H32,"")</f>
        <v/>
      </c>
      <c r="AN32" s="306"/>
      <c r="AO32" s="309" t="str">
        <f t="shared" si="7"/>
        <v/>
      </c>
      <c r="AP32" s="309"/>
      <c r="AQ32" s="308" t="str">
        <f>IF(C32&lt;&gt;"",AN32/Ответы_учащихся!#REF!/H32,"")</f>
        <v/>
      </c>
      <c r="AR32" s="308"/>
      <c r="AS32" s="306"/>
      <c r="AT32" s="306"/>
      <c r="AU32" s="306"/>
    </row>
    <row r="33" spans="2:47">
      <c r="B33" s="306"/>
      <c r="C33" s="306"/>
      <c r="D33" s="306"/>
      <c r="E33" s="307"/>
      <c r="F33" s="306"/>
      <c r="G33" s="306"/>
      <c r="H33" s="306"/>
      <c r="I33" s="306"/>
      <c r="J33" s="308" t="str">
        <f>IF(C33&lt;&gt;"",AG33/Ответы_учащихся!$AU$12/H33,"")</f>
        <v/>
      </c>
      <c r="K33" s="308"/>
      <c r="L33" s="308" t="e">
        <f t="shared" si="0"/>
        <v>#DIV/0!</v>
      </c>
      <c r="M33" s="306"/>
      <c r="N33" s="308" t="str">
        <f t="shared" si="1"/>
        <v/>
      </c>
      <c r="O33" s="308"/>
      <c r="P33" s="308"/>
      <c r="Q33" s="306"/>
      <c r="R33" s="308" t="str">
        <f t="shared" si="2"/>
        <v/>
      </c>
      <c r="S33" s="308"/>
      <c r="T33" s="308"/>
      <c r="U33" s="306"/>
      <c r="V33" s="308" t="str">
        <f t="shared" si="3"/>
        <v/>
      </c>
      <c r="W33" s="308"/>
      <c r="X33" s="308"/>
      <c r="Y33" s="306"/>
      <c r="Z33" s="308" t="str">
        <f t="shared" si="4"/>
        <v/>
      </c>
      <c r="AA33" s="308"/>
      <c r="AB33" s="308"/>
      <c r="AC33" s="306"/>
      <c r="AD33" s="308" t="str">
        <f t="shared" si="5"/>
        <v/>
      </c>
      <c r="AE33" s="308"/>
      <c r="AF33" s="308"/>
      <c r="AG33" s="306"/>
      <c r="AH33" s="306"/>
      <c r="AI33" s="309" t="str">
        <f t="shared" si="6"/>
        <v/>
      </c>
      <c r="AJ33" s="309"/>
      <c r="AK33" s="306"/>
      <c r="AL33" s="306"/>
      <c r="AM33" s="308" t="str">
        <f>IF(C33&lt;&gt;"",AK33/Ответы_учащихся!$AW$12/H33,"")</f>
        <v/>
      </c>
      <c r="AN33" s="306"/>
      <c r="AO33" s="309" t="str">
        <f t="shared" si="7"/>
        <v/>
      </c>
      <c r="AP33" s="309"/>
      <c r="AQ33" s="308" t="str">
        <f>IF(C33&lt;&gt;"",AN33/Ответы_учащихся!#REF!/H33,"")</f>
        <v/>
      </c>
      <c r="AR33" s="308"/>
      <c r="AS33" s="306"/>
      <c r="AT33" s="306"/>
      <c r="AU33" s="306"/>
    </row>
    <row r="34" spans="2:47">
      <c r="B34" s="306"/>
      <c r="C34" s="306"/>
      <c r="D34" s="306"/>
      <c r="E34" s="307"/>
      <c r="F34" s="306"/>
      <c r="G34" s="306"/>
      <c r="H34" s="306"/>
      <c r="I34" s="306"/>
      <c r="J34" s="308" t="str">
        <f>IF(C34&lt;&gt;"",AG34/Ответы_учащихся!$AU$12/H34,"")</f>
        <v/>
      </c>
      <c r="K34" s="308"/>
      <c r="L34" s="308" t="e">
        <f t="shared" si="0"/>
        <v>#DIV/0!</v>
      </c>
      <c r="M34" s="306"/>
      <c r="N34" s="308" t="str">
        <f t="shared" si="1"/>
        <v/>
      </c>
      <c r="O34" s="308"/>
      <c r="P34" s="308"/>
      <c r="Q34" s="306"/>
      <c r="R34" s="308" t="str">
        <f t="shared" si="2"/>
        <v/>
      </c>
      <c r="S34" s="308"/>
      <c r="T34" s="308"/>
      <c r="U34" s="306"/>
      <c r="V34" s="308" t="str">
        <f t="shared" si="3"/>
        <v/>
      </c>
      <c r="W34" s="308"/>
      <c r="X34" s="308"/>
      <c r="Y34" s="306"/>
      <c r="Z34" s="308" t="str">
        <f t="shared" si="4"/>
        <v/>
      </c>
      <c r="AA34" s="308"/>
      <c r="AB34" s="308"/>
      <c r="AC34" s="306"/>
      <c r="AD34" s="308" t="str">
        <f t="shared" si="5"/>
        <v/>
      </c>
      <c r="AE34" s="308"/>
      <c r="AF34" s="308"/>
      <c r="AG34" s="306"/>
      <c r="AH34" s="306"/>
      <c r="AI34" s="309" t="str">
        <f t="shared" si="6"/>
        <v/>
      </c>
      <c r="AJ34" s="309"/>
      <c r="AK34" s="306"/>
      <c r="AL34" s="306"/>
      <c r="AM34" s="308" t="str">
        <f>IF(C34&lt;&gt;"",AK34/Ответы_учащихся!$AW$12/H34,"")</f>
        <v/>
      </c>
      <c r="AN34" s="306"/>
      <c r="AO34" s="309" t="str">
        <f t="shared" si="7"/>
        <v/>
      </c>
      <c r="AP34" s="309"/>
      <c r="AQ34" s="308" t="str">
        <f>IF(C34&lt;&gt;"",AN34/Ответы_учащихся!#REF!/H34,"")</f>
        <v/>
      </c>
      <c r="AR34" s="308"/>
      <c r="AS34" s="306"/>
      <c r="AT34" s="306"/>
      <c r="AU34" s="306"/>
    </row>
    <row r="35" spans="2:47">
      <c r="B35" s="306"/>
      <c r="C35" s="306"/>
      <c r="D35" s="306"/>
      <c r="E35" s="307"/>
      <c r="F35" s="306"/>
      <c r="G35" s="306"/>
      <c r="H35" s="306"/>
      <c r="I35" s="306"/>
      <c r="J35" s="308" t="str">
        <f>IF(C35&lt;&gt;"",AG35/Ответы_учащихся!$AU$12/H35,"")</f>
        <v/>
      </c>
      <c r="K35" s="308"/>
      <c r="L35" s="308" t="e">
        <f t="shared" si="0"/>
        <v>#DIV/0!</v>
      </c>
      <c r="M35" s="306"/>
      <c r="N35" s="308" t="str">
        <f t="shared" si="1"/>
        <v/>
      </c>
      <c r="O35" s="308"/>
      <c r="P35" s="308"/>
      <c r="Q35" s="306"/>
      <c r="R35" s="308" t="str">
        <f t="shared" si="2"/>
        <v/>
      </c>
      <c r="S35" s="308"/>
      <c r="T35" s="308"/>
      <c r="U35" s="306"/>
      <c r="V35" s="308" t="str">
        <f t="shared" si="3"/>
        <v/>
      </c>
      <c r="W35" s="308"/>
      <c r="X35" s="308"/>
      <c r="Y35" s="306"/>
      <c r="Z35" s="308" t="str">
        <f t="shared" si="4"/>
        <v/>
      </c>
      <c r="AA35" s="308"/>
      <c r="AB35" s="308"/>
      <c r="AC35" s="306"/>
      <c r="AD35" s="308" t="str">
        <f t="shared" si="5"/>
        <v/>
      </c>
      <c r="AE35" s="308"/>
      <c r="AF35" s="308"/>
      <c r="AG35" s="306"/>
      <c r="AH35" s="306"/>
      <c r="AI35" s="309" t="str">
        <f t="shared" si="6"/>
        <v/>
      </c>
      <c r="AJ35" s="309"/>
      <c r="AK35" s="306"/>
      <c r="AL35" s="306"/>
      <c r="AM35" s="308" t="str">
        <f>IF(C35&lt;&gt;"",AK35/Ответы_учащихся!$AW$12/H35,"")</f>
        <v/>
      </c>
      <c r="AN35" s="306"/>
      <c r="AO35" s="309" t="str">
        <f t="shared" si="7"/>
        <v/>
      </c>
      <c r="AP35" s="309"/>
      <c r="AQ35" s="308" t="str">
        <f>IF(C35&lt;&gt;"",AN35/Ответы_учащихся!#REF!/H35,"")</f>
        <v/>
      </c>
      <c r="AR35" s="308"/>
      <c r="AS35" s="306"/>
      <c r="AT35" s="306"/>
      <c r="AU35" s="306"/>
    </row>
    <row r="36" spans="2:47">
      <c r="B36" s="306"/>
      <c r="C36" s="306"/>
      <c r="D36" s="306"/>
      <c r="E36" s="307"/>
      <c r="F36" s="306"/>
      <c r="G36" s="306"/>
      <c r="H36" s="306"/>
      <c r="I36" s="306"/>
      <c r="J36" s="308" t="str">
        <f>IF(C36&lt;&gt;"",AG36/Ответы_учащихся!$AU$12/H36,"")</f>
        <v/>
      </c>
      <c r="K36" s="308"/>
      <c r="L36" s="308" t="e">
        <f t="shared" si="0"/>
        <v>#DIV/0!</v>
      </c>
      <c r="M36" s="306"/>
      <c r="N36" s="308" t="str">
        <f t="shared" si="1"/>
        <v/>
      </c>
      <c r="O36" s="308"/>
      <c r="P36" s="308"/>
      <c r="Q36" s="306"/>
      <c r="R36" s="308" t="str">
        <f t="shared" si="2"/>
        <v/>
      </c>
      <c r="S36" s="308"/>
      <c r="T36" s="308"/>
      <c r="U36" s="306"/>
      <c r="V36" s="308" t="str">
        <f t="shared" si="3"/>
        <v/>
      </c>
      <c r="W36" s="308"/>
      <c r="X36" s="308"/>
      <c r="Y36" s="306"/>
      <c r="Z36" s="308" t="str">
        <f t="shared" si="4"/>
        <v/>
      </c>
      <c r="AA36" s="308"/>
      <c r="AB36" s="308"/>
      <c r="AC36" s="306"/>
      <c r="AD36" s="308" t="str">
        <f t="shared" si="5"/>
        <v/>
      </c>
      <c r="AE36" s="308"/>
      <c r="AF36" s="308"/>
      <c r="AG36" s="306"/>
      <c r="AH36" s="306"/>
      <c r="AI36" s="309" t="str">
        <f t="shared" si="6"/>
        <v/>
      </c>
      <c r="AJ36" s="309"/>
      <c r="AK36" s="306"/>
      <c r="AL36" s="306"/>
      <c r="AM36" s="308" t="str">
        <f>IF(C36&lt;&gt;"",AK36/Ответы_учащихся!$AW$12/H36,"")</f>
        <v/>
      </c>
      <c r="AN36" s="306"/>
      <c r="AO36" s="309" t="str">
        <f t="shared" si="7"/>
        <v/>
      </c>
      <c r="AP36" s="309"/>
      <c r="AQ36" s="308" t="str">
        <f>IF(C36&lt;&gt;"",AN36/Ответы_учащихся!#REF!/H36,"")</f>
        <v/>
      </c>
      <c r="AR36" s="308"/>
      <c r="AS36" s="306"/>
      <c r="AT36" s="306"/>
      <c r="AU36" s="306"/>
    </row>
    <row r="37" spans="2:47">
      <c r="B37" s="306"/>
      <c r="C37" s="306"/>
      <c r="D37" s="306"/>
      <c r="E37" s="307"/>
      <c r="F37" s="306"/>
      <c r="G37" s="306"/>
      <c r="H37" s="306"/>
      <c r="I37" s="306"/>
      <c r="J37" s="308" t="str">
        <f>IF(C37&lt;&gt;"",AG37/Ответы_учащихся!$AU$12/H37,"")</f>
        <v/>
      </c>
      <c r="K37" s="308"/>
      <c r="L37" s="308" t="e">
        <f t="shared" si="0"/>
        <v>#DIV/0!</v>
      </c>
      <c r="M37" s="306"/>
      <c r="N37" s="308" t="str">
        <f t="shared" si="1"/>
        <v/>
      </c>
      <c r="O37" s="308"/>
      <c r="P37" s="308"/>
      <c r="Q37" s="306"/>
      <c r="R37" s="308" t="str">
        <f t="shared" si="2"/>
        <v/>
      </c>
      <c r="S37" s="308"/>
      <c r="T37" s="308"/>
      <c r="U37" s="306"/>
      <c r="V37" s="308" t="str">
        <f t="shared" si="3"/>
        <v/>
      </c>
      <c r="W37" s="308"/>
      <c r="X37" s="308"/>
      <c r="Y37" s="306"/>
      <c r="Z37" s="308" t="str">
        <f t="shared" si="4"/>
        <v/>
      </c>
      <c r="AA37" s="308"/>
      <c r="AB37" s="308"/>
      <c r="AC37" s="306"/>
      <c r="AD37" s="308" t="str">
        <f t="shared" si="5"/>
        <v/>
      </c>
      <c r="AE37" s="308"/>
      <c r="AF37" s="308"/>
      <c r="AG37" s="306"/>
      <c r="AH37" s="306"/>
      <c r="AI37" s="309" t="str">
        <f t="shared" si="6"/>
        <v/>
      </c>
      <c r="AJ37" s="309"/>
      <c r="AK37" s="306"/>
      <c r="AL37" s="306"/>
      <c r="AM37" s="308" t="str">
        <f>IF(C37&lt;&gt;"",AK37/Ответы_учащихся!$AW$12/H37,"")</f>
        <v/>
      </c>
      <c r="AN37" s="306"/>
      <c r="AO37" s="309" t="str">
        <f t="shared" si="7"/>
        <v/>
      </c>
      <c r="AP37" s="309"/>
      <c r="AQ37" s="308" t="str">
        <f>IF(C37&lt;&gt;"",AN37/Ответы_учащихся!#REF!/H37,"")</f>
        <v/>
      </c>
      <c r="AR37" s="308"/>
      <c r="AS37" s="306"/>
      <c r="AT37" s="306"/>
      <c r="AU37" s="306"/>
    </row>
    <row r="38" spans="2:47">
      <c r="B38" s="306"/>
      <c r="C38" s="306"/>
      <c r="D38" s="306"/>
      <c r="E38" s="307"/>
      <c r="F38" s="306"/>
      <c r="G38" s="306"/>
      <c r="H38" s="306"/>
      <c r="I38" s="306"/>
      <c r="J38" s="308" t="str">
        <f>IF(C38&lt;&gt;"",AG38/Ответы_учащихся!$AU$12/H38,"")</f>
        <v/>
      </c>
      <c r="K38" s="308"/>
      <c r="L38" s="308" t="e">
        <f t="shared" si="0"/>
        <v>#DIV/0!</v>
      </c>
      <c r="M38" s="306"/>
      <c r="N38" s="308" t="str">
        <f t="shared" si="1"/>
        <v/>
      </c>
      <c r="O38" s="308"/>
      <c r="P38" s="308"/>
      <c r="Q38" s="306"/>
      <c r="R38" s="308" t="str">
        <f t="shared" si="2"/>
        <v/>
      </c>
      <c r="S38" s="308"/>
      <c r="T38" s="308"/>
      <c r="U38" s="306"/>
      <c r="V38" s="308" t="str">
        <f t="shared" si="3"/>
        <v/>
      </c>
      <c r="W38" s="308"/>
      <c r="X38" s="308"/>
      <c r="Y38" s="306"/>
      <c r="Z38" s="308" t="str">
        <f t="shared" si="4"/>
        <v/>
      </c>
      <c r="AA38" s="308"/>
      <c r="AB38" s="308"/>
      <c r="AC38" s="306"/>
      <c r="AD38" s="308" t="str">
        <f t="shared" si="5"/>
        <v/>
      </c>
      <c r="AE38" s="308"/>
      <c r="AF38" s="308"/>
      <c r="AG38" s="306"/>
      <c r="AH38" s="306"/>
      <c r="AI38" s="309" t="str">
        <f t="shared" si="6"/>
        <v/>
      </c>
      <c r="AJ38" s="309"/>
      <c r="AK38" s="306"/>
      <c r="AL38" s="306"/>
      <c r="AM38" s="308" t="str">
        <f>IF(C38&lt;&gt;"",AK38/Ответы_учащихся!$AW$12/H38,"")</f>
        <v/>
      </c>
      <c r="AN38" s="306"/>
      <c r="AO38" s="309" t="str">
        <f t="shared" si="7"/>
        <v/>
      </c>
      <c r="AP38" s="309"/>
      <c r="AQ38" s="308" t="str">
        <f>IF(C38&lt;&gt;"",AN38/Ответы_учащихся!#REF!/H38,"")</f>
        <v/>
      </c>
      <c r="AR38" s="308"/>
      <c r="AS38" s="306"/>
      <c r="AT38" s="306"/>
      <c r="AU38" s="306"/>
    </row>
    <row r="39" spans="2:47">
      <c r="B39" s="306"/>
      <c r="C39" s="306"/>
      <c r="D39" s="306"/>
      <c r="E39" s="307"/>
      <c r="F39" s="306"/>
      <c r="G39" s="306"/>
      <c r="H39" s="306"/>
      <c r="I39" s="306"/>
      <c r="J39" s="308" t="str">
        <f>IF(C39&lt;&gt;"",AG39/Ответы_учащихся!$AU$12/H39,"")</f>
        <v/>
      </c>
      <c r="K39" s="308"/>
      <c r="L39" s="308" t="e">
        <f t="shared" si="0"/>
        <v>#DIV/0!</v>
      </c>
      <c r="M39" s="306"/>
      <c r="N39" s="308" t="str">
        <f t="shared" si="1"/>
        <v/>
      </c>
      <c r="O39" s="308"/>
      <c r="P39" s="308"/>
      <c r="Q39" s="306"/>
      <c r="R39" s="308" t="str">
        <f t="shared" si="2"/>
        <v/>
      </c>
      <c r="S39" s="308"/>
      <c r="T39" s="308"/>
      <c r="U39" s="306"/>
      <c r="V39" s="308" t="str">
        <f t="shared" si="3"/>
        <v/>
      </c>
      <c r="W39" s="308"/>
      <c r="X39" s="308"/>
      <c r="Y39" s="306"/>
      <c r="Z39" s="308" t="str">
        <f t="shared" si="4"/>
        <v/>
      </c>
      <c r="AA39" s="308"/>
      <c r="AB39" s="308"/>
      <c r="AC39" s="306"/>
      <c r="AD39" s="308" t="str">
        <f t="shared" si="5"/>
        <v/>
      </c>
      <c r="AE39" s="308"/>
      <c r="AF39" s="308"/>
      <c r="AG39" s="306"/>
      <c r="AH39" s="306"/>
      <c r="AI39" s="309" t="str">
        <f t="shared" si="6"/>
        <v/>
      </c>
      <c r="AJ39" s="309"/>
      <c r="AK39" s="306"/>
      <c r="AL39" s="306"/>
      <c r="AM39" s="308" t="str">
        <f>IF(C39&lt;&gt;"",AK39/Ответы_учащихся!$AW$12/H39,"")</f>
        <v/>
      </c>
      <c r="AN39" s="306"/>
      <c r="AO39" s="309" t="str">
        <f t="shared" si="7"/>
        <v/>
      </c>
      <c r="AP39" s="309"/>
      <c r="AQ39" s="308" t="str">
        <f>IF(C39&lt;&gt;"",AN39/Ответы_учащихся!#REF!/H39,"")</f>
        <v/>
      </c>
      <c r="AR39" s="308"/>
      <c r="AS39" s="306"/>
      <c r="AT39" s="306"/>
      <c r="AU39" s="306"/>
    </row>
    <row r="40" spans="2:47">
      <c r="B40" s="306"/>
      <c r="C40" s="306"/>
      <c r="D40" s="306"/>
      <c r="E40" s="307"/>
      <c r="F40" s="306"/>
      <c r="G40" s="306"/>
      <c r="H40" s="306"/>
      <c r="I40" s="306"/>
      <c r="J40" s="308" t="str">
        <f>IF(C40&lt;&gt;"",AG40/Ответы_учащихся!$AU$12/H40,"")</f>
        <v/>
      </c>
      <c r="K40" s="308"/>
      <c r="L40" s="308" t="e">
        <f t="shared" si="0"/>
        <v>#DIV/0!</v>
      </c>
      <c r="M40" s="306"/>
      <c r="N40" s="308" t="str">
        <f t="shared" si="1"/>
        <v/>
      </c>
      <c r="O40" s="308"/>
      <c r="P40" s="308"/>
      <c r="Q40" s="306"/>
      <c r="R40" s="308" t="str">
        <f t="shared" si="2"/>
        <v/>
      </c>
      <c r="S40" s="308"/>
      <c r="T40" s="308"/>
      <c r="U40" s="306"/>
      <c r="V40" s="308" t="str">
        <f t="shared" si="3"/>
        <v/>
      </c>
      <c r="W40" s="308"/>
      <c r="X40" s="308"/>
      <c r="Y40" s="306"/>
      <c r="Z40" s="308" t="str">
        <f t="shared" si="4"/>
        <v/>
      </c>
      <c r="AA40" s="308"/>
      <c r="AB40" s="308"/>
      <c r="AC40" s="306"/>
      <c r="AD40" s="308" t="str">
        <f t="shared" si="5"/>
        <v/>
      </c>
      <c r="AE40" s="308"/>
      <c r="AF40" s="308"/>
      <c r="AG40" s="306"/>
      <c r="AH40" s="306"/>
      <c r="AI40" s="309" t="str">
        <f t="shared" si="6"/>
        <v/>
      </c>
      <c r="AJ40" s="309"/>
      <c r="AK40" s="306"/>
      <c r="AL40" s="306"/>
      <c r="AM40" s="308" t="str">
        <f>IF(C40&lt;&gt;"",AK40/Ответы_учащихся!$AW$12/H40,"")</f>
        <v/>
      </c>
      <c r="AN40" s="306"/>
      <c r="AO40" s="309" t="str">
        <f t="shared" si="7"/>
        <v/>
      </c>
      <c r="AP40" s="309"/>
      <c r="AQ40" s="308" t="str">
        <f>IF(C40&lt;&gt;"",AN40/Ответы_учащихся!#REF!/H40,"")</f>
        <v/>
      </c>
      <c r="AR40" s="308"/>
      <c r="AS40" s="306"/>
      <c r="AT40" s="306"/>
      <c r="AU40" s="306"/>
    </row>
    <row r="41" spans="2:47">
      <c r="B41" s="306"/>
      <c r="C41" s="306"/>
      <c r="D41" s="306"/>
      <c r="E41" s="307"/>
      <c r="F41" s="306"/>
      <c r="G41" s="306"/>
      <c r="H41" s="306"/>
      <c r="I41" s="306"/>
      <c r="J41" s="308" t="str">
        <f>IF(C41&lt;&gt;"",AG41/Ответы_учащихся!$AU$12/H41,"")</f>
        <v/>
      </c>
      <c r="K41" s="308"/>
      <c r="L41" s="308" t="e">
        <f t="shared" si="0"/>
        <v>#DIV/0!</v>
      </c>
      <c r="M41" s="306"/>
      <c r="N41" s="308" t="str">
        <f t="shared" si="1"/>
        <v/>
      </c>
      <c r="O41" s="308"/>
      <c r="P41" s="308"/>
      <c r="Q41" s="306"/>
      <c r="R41" s="308" t="str">
        <f t="shared" si="2"/>
        <v/>
      </c>
      <c r="S41" s="308"/>
      <c r="T41" s="308"/>
      <c r="U41" s="306"/>
      <c r="V41" s="308" t="str">
        <f t="shared" si="3"/>
        <v/>
      </c>
      <c r="W41" s="308"/>
      <c r="X41" s="308"/>
      <c r="Y41" s="306"/>
      <c r="Z41" s="308" t="str">
        <f t="shared" si="4"/>
        <v/>
      </c>
      <c r="AA41" s="308"/>
      <c r="AB41" s="308"/>
      <c r="AC41" s="306"/>
      <c r="AD41" s="308" t="str">
        <f t="shared" si="5"/>
        <v/>
      </c>
      <c r="AE41" s="308"/>
      <c r="AF41" s="308"/>
      <c r="AG41" s="306"/>
      <c r="AH41" s="306"/>
      <c r="AI41" s="309" t="str">
        <f t="shared" si="6"/>
        <v/>
      </c>
      <c r="AJ41" s="309"/>
      <c r="AK41" s="306"/>
      <c r="AL41" s="306"/>
      <c r="AM41" s="308" t="str">
        <f>IF(C41&lt;&gt;"",AK41/Ответы_учащихся!$AW$12/H41,"")</f>
        <v/>
      </c>
      <c r="AN41" s="306"/>
      <c r="AO41" s="309" t="str">
        <f t="shared" si="7"/>
        <v/>
      </c>
      <c r="AP41" s="309"/>
      <c r="AQ41" s="308" t="str">
        <f>IF(C41&lt;&gt;"",AN41/Ответы_учащихся!#REF!/H41,"")</f>
        <v/>
      </c>
      <c r="AR41" s="308"/>
      <c r="AS41" s="306"/>
      <c r="AT41" s="306"/>
      <c r="AU41" s="306"/>
    </row>
    <row r="42" spans="2:47">
      <c r="B42" s="306"/>
      <c r="C42" s="306"/>
      <c r="D42" s="306"/>
      <c r="E42" s="307"/>
      <c r="F42" s="306"/>
      <c r="G42" s="306"/>
      <c r="H42" s="306"/>
      <c r="I42" s="306"/>
      <c r="J42" s="308" t="str">
        <f>IF(C42&lt;&gt;"",AG42/Ответы_учащихся!$AU$12/H42,"")</f>
        <v/>
      </c>
      <c r="K42" s="308"/>
      <c r="L42" s="308" t="e">
        <f t="shared" si="0"/>
        <v>#DIV/0!</v>
      </c>
      <c r="M42" s="306"/>
      <c r="N42" s="308" t="str">
        <f t="shared" si="1"/>
        <v/>
      </c>
      <c r="O42" s="308"/>
      <c r="P42" s="308"/>
      <c r="Q42" s="306"/>
      <c r="R42" s="308" t="str">
        <f t="shared" si="2"/>
        <v/>
      </c>
      <c r="S42" s="308"/>
      <c r="T42" s="308"/>
      <c r="U42" s="306"/>
      <c r="V42" s="308" t="str">
        <f t="shared" si="3"/>
        <v/>
      </c>
      <c r="W42" s="308"/>
      <c r="X42" s="308"/>
      <c r="Y42" s="306"/>
      <c r="Z42" s="308" t="str">
        <f t="shared" si="4"/>
        <v/>
      </c>
      <c r="AA42" s="308"/>
      <c r="AB42" s="308"/>
      <c r="AC42" s="306"/>
      <c r="AD42" s="308" t="str">
        <f t="shared" si="5"/>
        <v/>
      </c>
      <c r="AE42" s="308"/>
      <c r="AF42" s="308"/>
      <c r="AG42" s="306"/>
      <c r="AH42" s="306"/>
      <c r="AI42" s="309" t="str">
        <f t="shared" si="6"/>
        <v/>
      </c>
      <c r="AJ42" s="309"/>
      <c r="AK42" s="306"/>
      <c r="AL42" s="306"/>
      <c r="AM42" s="308" t="str">
        <f>IF(C42&lt;&gt;"",AK42/Ответы_учащихся!$AW$12/H42,"")</f>
        <v/>
      </c>
      <c r="AN42" s="306"/>
      <c r="AO42" s="309" t="str">
        <f t="shared" si="7"/>
        <v/>
      </c>
      <c r="AP42" s="309"/>
      <c r="AQ42" s="308" t="str">
        <f>IF(C42&lt;&gt;"",AN42/Ответы_учащихся!#REF!/H42,"")</f>
        <v/>
      </c>
      <c r="AR42" s="308"/>
      <c r="AS42" s="306"/>
      <c r="AT42" s="306"/>
      <c r="AU42" s="306"/>
    </row>
    <row r="43" spans="2:47">
      <c r="B43" s="306"/>
      <c r="C43" s="306"/>
      <c r="D43" s="306"/>
      <c r="E43" s="307"/>
      <c r="F43" s="306"/>
      <c r="G43" s="306"/>
      <c r="H43" s="306"/>
      <c r="I43" s="306"/>
      <c r="J43" s="308" t="str">
        <f>IF(C43&lt;&gt;"",AG43/Ответы_учащихся!$AU$12/H43,"")</f>
        <v/>
      </c>
      <c r="K43" s="308"/>
      <c r="L43" s="308" t="e">
        <f t="shared" si="0"/>
        <v>#DIV/0!</v>
      </c>
      <c r="M43" s="306"/>
      <c r="N43" s="308" t="str">
        <f t="shared" si="1"/>
        <v/>
      </c>
      <c r="O43" s="308"/>
      <c r="P43" s="308"/>
      <c r="Q43" s="306"/>
      <c r="R43" s="308" t="str">
        <f t="shared" si="2"/>
        <v/>
      </c>
      <c r="S43" s="308"/>
      <c r="T43" s="308"/>
      <c r="U43" s="306"/>
      <c r="V43" s="308" t="str">
        <f t="shared" si="3"/>
        <v/>
      </c>
      <c r="W43" s="308"/>
      <c r="X43" s="308"/>
      <c r="Y43" s="306"/>
      <c r="Z43" s="308" t="str">
        <f t="shared" si="4"/>
        <v/>
      </c>
      <c r="AA43" s="308"/>
      <c r="AB43" s="308"/>
      <c r="AC43" s="306"/>
      <c r="AD43" s="308" t="str">
        <f t="shared" si="5"/>
        <v/>
      </c>
      <c r="AE43" s="308"/>
      <c r="AF43" s="308"/>
      <c r="AG43" s="306"/>
      <c r="AH43" s="306"/>
      <c r="AI43" s="309" t="str">
        <f t="shared" si="6"/>
        <v/>
      </c>
      <c r="AJ43" s="309"/>
      <c r="AK43" s="306"/>
      <c r="AL43" s="306"/>
      <c r="AM43" s="308" t="str">
        <f>IF(C43&lt;&gt;"",AK43/Ответы_учащихся!$AW$12/H43,"")</f>
        <v/>
      </c>
      <c r="AN43" s="306"/>
      <c r="AO43" s="309" t="str">
        <f t="shared" si="7"/>
        <v/>
      </c>
      <c r="AP43" s="309"/>
      <c r="AQ43" s="308" t="str">
        <f>IF(C43&lt;&gt;"",AN43/Ответы_учащихся!#REF!/H43,"")</f>
        <v/>
      </c>
      <c r="AR43" s="308"/>
      <c r="AS43" s="306"/>
      <c r="AT43" s="306"/>
      <c r="AU43" s="306"/>
    </row>
    <row r="44" spans="2:47">
      <c r="B44" s="306"/>
      <c r="C44" s="306"/>
      <c r="D44" s="306"/>
      <c r="E44" s="307"/>
      <c r="F44" s="306"/>
      <c r="G44" s="306"/>
      <c r="H44" s="306"/>
      <c r="I44" s="306"/>
      <c r="J44" s="308" t="str">
        <f>IF(C44&lt;&gt;"",AG44/Ответы_учащихся!$AU$12/H44,"")</f>
        <v/>
      </c>
      <c r="K44" s="308"/>
      <c r="L44" s="308" t="e">
        <f t="shared" si="0"/>
        <v>#DIV/0!</v>
      </c>
      <c r="M44" s="306"/>
      <c r="N44" s="308" t="str">
        <f t="shared" si="1"/>
        <v/>
      </c>
      <c r="O44" s="308"/>
      <c r="P44" s="308"/>
      <c r="Q44" s="306"/>
      <c r="R44" s="308" t="str">
        <f t="shared" si="2"/>
        <v/>
      </c>
      <c r="S44" s="308"/>
      <c r="T44" s="308"/>
      <c r="U44" s="306"/>
      <c r="V44" s="308" t="str">
        <f t="shared" si="3"/>
        <v/>
      </c>
      <c r="W44" s="308"/>
      <c r="X44" s="308"/>
      <c r="Y44" s="306"/>
      <c r="Z44" s="308" t="str">
        <f t="shared" si="4"/>
        <v/>
      </c>
      <c r="AA44" s="308"/>
      <c r="AB44" s="308"/>
      <c r="AC44" s="306"/>
      <c r="AD44" s="308" t="str">
        <f t="shared" si="5"/>
        <v/>
      </c>
      <c r="AE44" s="308"/>
      <c r="AF44" s="308"/>
      <c r="AG44" s="306"/>
      <c r="AH44" s="306"/>
      <c r="AI44" s="309" t="str">
        <f t="shared" si="6"/>
        <v/>
      </c>
      <c r="AJ44" s="309"/>
      <c r="AK44" s="306"/>
      <c r="AL44" s="306"/>
      <c r="AM44" s="308" t="str">
        <f>IF(C44&lt;&gt;"",AK44/Ответы_учащихся!$AW$12/H44,"")</f>
        <v/>
      </c>
      <c r="AN44" s="306"/>
      <c r="AO44" s="309" t="str">
        <f t="shared" si="7"/>
        <v/>
      </c>
      <c r="AP44" s="309"/>
      <c r="AQ44" s="308" t="str">
        <f>IF(C44&lt;&gt;"",AN44/Ответы_учащихся!#REF!/H44,"")</f>
        <v/>
      </c>
      <c r="AR44" s="308"/>
      <c r="AS44" s="306"/>
      <c r="AT44" s="306"/>
      <c r="AU44" s="306"/>
    </row>
    <row r="45" spans="2:47">
      <c r="B45" s="306"/>
      <c r="C45" s="306"/>
      <c r="D45" s="306"/>
      <c r="E45" s="307"/>
      <c r="F45" s="306"/>
      <c r="G45" s="306"/>
      <c r="H45" s="306"/>
      <c r="I45" s="306"/>
      <c r="J45" s="308" t="str">
        <f>IF(C45&lt;&gt;"",AG45/Ответы_учащихся!$AU$12/H45,"")</f>
        <v/>
      </c>
      <c r="K45" s="308"/>
      <c r="L45" s="308" t="e">
        <f t="shared" si="0"/>
        <v>#DIV/0!</v>
      </c>
      <c r="M45" s="306"/>
      <c r="N45" s="308" t="str">
        <f t="shared" si="1"/>
        <v/>
      </c>
      <c r="O45" s="308"/>
      <c r="P45" s="308"/>
      <c r="Q45" s="306"/>
      <c r="R45" s="308" t="str">
        <f t="shared" si="2"/>
        <v/>
      </c>
      <c r="S45" s="308"/>
      <c r="T45" s="308"/>
      <c r="U45" s="306"/>
      <c r="V45" s="308" t="str">
        <f t="shared" si="3"/>
        <v/>
      </c>
      <c r="W45" s="308"/>
      <c r="X45" s="308"/>
      <c r="Y45" s="306"/>
      <c r="Z45" s="308" t="str">
        <f t="shared" si="4"/>
        <v/>
      </c>
      <c r="AA45" s="308"/>
      <c r="AB45" s="308"/>
      <c r="AC45" s="306"/>
      <c r="AD45" s="308" t="str">
        <f t="shared" si="5"/>
        <v/>
      </c>
      <c r="AE45" s="308"/>
      <c r="AF45" s="308"/>
      <c r="AG45" s="306"/>
      <c r="AH45" s="306"/>
      <c r="AI45" s="309" t="str">
        <f t="shared" si="6"/>
        <v/>
      </c>
      <c r="AJ45" s="309"/>
      <c r="AK45" s="306"/>
      <c r="AL45" s="306"/>
      <c r="AM45" s="308" t="str">
        <f>IF(C45&lt;&gt;"",AK45/Ответы_учащихся!$AW$12/H45,"")</f>
        <v/>
      </c>
      <c r="AN45" s="306"/>
      <c r="AO45" s="309" t="str">
        <f t="shared" si="7"/>
        <v/>
      </c>
      <c r="AP45" s="309"/>
      <c r="AQ45" s="308" t="str">
        <f>IF(C45&lt;&gt;"",AN45/Ответы_учащихся!#REF!/H45,"")</f>
        <v/>
      </c>
      <c r="AR45" s="308"/>
      <c r="AS45" s="306"/>
      <c r="AT45" s="306"/>
      <c r="AU45" s="306"/>
    </row>
    <row r="46" spans="2:47">
      <c r="B46" s="306"/>
      <c r="C46" s="306"/>
      <c r="D46" s="306"/>
      <c r="E46" s="307"/>
      <c r="F46" s="306"/>
      <c r="G46" s="306"/>
      <c r="H46" s="306"/>
      <c r="I46" s="306"/>
      <c r="J46" s="308" t="str">
        <f>IF(C46&lt;&gt;"",AG46/Ответы_учащихся!$AU$12/H46,"")</f>
        <v/>
      </c>
      <c r="K46" s="308"/>
      <c r="L46" s="308" t="e">
        <f t="shared" si="0"/>
        <v>#DIV/0!</v>
      </c>
      <c r="M46" s="306"/>
      <c r="N46" s="308" t="str">
        <f t="shared" si="1"/>
        <v/>
      </c>
      <c r="O46" s="308"/>
      <c r="P46" s="308"/>
      <c r="Q46" s="306"/>
      <c r="R46" s="308" t="str">
        <f t="shared" si="2"/>
        <v/>
      </c>
      <c r="S46" s="308"/>
      <c r="T46" s="308"/>
      <c r="U46" s="306"/>
      <c r="V46" s="308" t="str">
        <f t="shared" si="3"/>
        <v/>
      </c>
      <c r="W46" s="308"/>
      <c r="X46" s="308"/>
      <c r="Y46" s="306"/>
      <c r="Z46" s="308" t="str">
        <f t="shared" si="4"/>
        <v/>
      </c>
      <c r="AA46" s="308"/>
      <c r="AB46" s="308"/>
      <c r="AC46" s="306"/>
      <c r="AD46" s="308" t="str">
        <f t="shared" si="5"/>
        <v/>
      </c>
      <c r="AE46" s="308"/>
      <c r="AF46" s="308"/>
      <c r="AG46" s="306"/>
      <c r="AH46" s="306"/>
      <c r="AI46" s="309" t="str">
        <f t="shared" si="6"/>
        <v/>
      </c>
      <c r="AJ46" s="309"/>
      <c r="AK46" s="306"/>
      <c r="AL46" s="306"/>
      <c r="AM46" s="308" t="str">
        <f>IF(C46&lt;&gt;"",AK46/Ответы_учащихся!$AW$12/H46,"")</f>
        <v/>
      </c>
      <c r="AN46" s="306"/>
      <c r="AO46" s="309" t="str">
        <f t="shared" si="7"/>
        <v/>
      </c>
      <c r="AP46" s="309"/>
      <c r="AQ46" s="308" t="str">
        <f>IF(C46&lt;&gt;"",AN46/Ответы_учащихся!#REF!/H46,"")</f>
        <v/>
      </c>
      <c r="AR46" s="308"/>
      <c r="AS46" s="306"/>
      <c r="AT46" s="306"/>
      <c r="AU46" s="306"/>
    </row>
    <row r="47" spans="2:47">
      <c r="B47" s="306"/>
      <c r="C47" s="306"/>
      <c r="D47" s="306"/>
      <c r="E47" s="307"/>
      <c r="F47" s="306"/>
      <c r="G47" s="306"/>
      <c r="H47" s="306"/>
      <c r="I47" s="306"/>
      <c r="J47" s="308" t="str">
        <f>IF(C47&lt;&gt;"",AG47/Ответы_учащихся!$AU$12/H47,"")</f>
        <v/>
      </c>
      <c r="K47" s="308"/>
      <c r="L47" s="308" t="e">
        <f t="shared" si="0"/>
        <v>#DIV/0!</v>
      </c>
      <c r="M47" s="306"/>
      <c r="N47" s="308" t="str">
        <f t="shared" si="1"/>
        <v/>
      </c>
      <c r="O47" s="308"/>
      <c r="P47" s="308"/>
      <c r="Q47" s="306"/>
      <c r="R47" s="308" t="str">
        <f t="shared" si="2"/>
        <v/>
      </c>
      <c r="S47" s="308"/>
      <c r="T47" s="308"/>
      <c r="U47" s="306"/>
      <c r="V47" s="308" t="str">
        <f t="shared" si="3"/>
        <v/>
      </c>
      <c r="W47" s="308"/>
      <c r="X47" s="308"/>
      <c r="Y47" s="306"/>
      <c r="Z47" s="308" t="str">
        <f t="shared" si="4"/>
        <v/>
      </c>
      <c r="AA47" s="308"/>
      <c r="AB47" s="308"/>
      <c r="AC47" s="306"/>
      <c r="AD47" s="308" t="str">
        <f t="shared" si="5"/>
        <v/>
      </c>
      <c r="AE47" s="308"/>
      <c r="AF47" s="308"/>
      <c r="AG47" s="306"/>
      <c r="AH47" s="306"/>
      <c r="AI47" s="309" t="str">
        <f t="shared" si="6"/>
        <v/>
      </c>
      <c r="AJ47" s="309"/>
      <c r="AK47" s="306"/>
      <c r="AL47" s="306"/>
      <c r="AM47" s="308" t="str">
        <f>IF(C47&lt;&gt;"",AK47/Ответы_учащихся!$AW$12/H47,"")</f>
        <v/>
      </c>
      <c r="AN47" s="306"/>
      <c r="AO47" s="309" t="str">
        <f t="shared" si="7"/>
        <v/>
      </c>
      <c r="AP47" s="309"/>
      <c r="AQ47" s="308" t="str">
        <f>IF(C47&lt;&gt;"",AN47/Ответы_учащихся!#REF!/H47,"")</f>
        <v/>
      </c>
      <c r="AR47" s="308"/>
      <c r="AS47" s="306"/>
      <c r="AT47" s="306"/>
      <c r="AU47" s="306"/>
    </row>
    <row r="48" spans="2:47">
      <c r="B48" s="306"/>
      <c r="C48" s="306"/>
      <c r="D48" s="306"/>
      <c r="E48" s="307"/>
      <c r="F48" s="306"/>
      <c r="G48" s="306"/>
      <c r="H48" s="306"/>
      <c r="I48" s="306"/>
      <c r="J48" s="308" t="str">
        <f>IF(C48&lt;&gt;"",AG48/Ответы_учащихся!$AU$12/H48,"")</f>
        <v/>
      </c>
      <c r="K48" s="308"/>
      <c r="L48" s="308" t="e">
        <f t="shared" si="0"/>
        <v>#DIV/0!</v>
      </c>
      <c r="M48" s="306"/>
      <c r="N48" s="308" t="str">
        <f t="shared" si="1"/>
        <v/>
      </c>
      <c r="O48" s="308"/>
      <c r="P48" s="308"/>
      <c r="Q48" s="306"/>
      <c r="R48" s="308" t="str">
        <f t="shared" si="2"/>
        <v/>
      </c>
      <c r="S48" s="308"/>
      <c r="T48" s="308"/>
      <c r="U48" s="306"/>
      <c r="V48" s="308" t="str">
        <f t="shared" si="3"/>
        <v/>
      </c>
      <c r="W48" s="308"/>
      <c r="X48" s="308"/>
      <c r="Y48" s="306"/>
      <c r="Z48" s="308" t="str">
        <f t="shared" si="4"/>
        <v/>
      </c>
      <c r="AA48" s="308"/>
      <c r="AB48" s="308"/>
      <c r="AC48" s="306"/>
      <c r="AD48" s="308" t="str">
        <f t="shared" si="5"/>
        <v/>
      </c>
      <c r="AE48" s="308"/>
      <c r="AF48" s="308"/>
      <c r="AG48" s="306"/>
      <c r="AH48" s="306"/>
      <c r="AI48" s="309" t="str">
        <f t="shared" si="6"/>
        <v/>
      </c>
      <c r="AJ48" s="309"/>
      <c r="AK48" s="306"/>
      <c r="AL48" s="306"/>
      <c r="AM48" s="308" t="str">
        <f>IF(C48&lt;&gt;"",AK48/Ответы_учащихся!$AW$12/H48,"")</f>
        <v/>
      </c>
      <c r="AN48" s="306"/>
      <c r="AO48" s="309" t="str">
        <f t="shared" si="7"/>
        <v/>
      </c>
      <c r="AP48" s="309"/>
      <c r="AQ48" s="308" t="str">
        <f>IF(C48&lt;&gt;"",AN48/Ответы_учащихся!#REF!/H48,"")</f>
        <v/>
      </c>
      <c r="AR48" s="308"/>
      <c r="AS48" s="306"/>
      <c r="AT48" s="306"/>
      <c r="AU48" s="306"/>
    </row>
    <row r="49" spans="2:47">
      <c r="B49" s="306"/>
      <c r="C49" s="306"/>
      <c r="D49" s="306"/>
      <c r="E49" s="307"/>
      <c r="F49" s="306"/>
      <c r="G49" s="306"/>
      <c r="H49" s="306"/>
      <c r="I49" s="306"/>
      <c r="J49" s="308" t="str">
        <f>IF(C49&lt;&gt;"",AG49/Ответы_учащихся!$AU$12/H49,"")</f>
        <v/>
      </c>
      <c r="K49" s="308"/>
      <c r="L49" s="308" t="e">
        <f t="shared" si="0"/>
        <v>#DIV/0!</v>
      </c>
      <c r="M49" s="306"/>
      <c r="N49" s="308" t="str">
        <f t="shared" si="1"/>
        <v/>
      </c>
      <c r="O49" s="308"/>
      <c r="P49" s="308"/>
      <c r="Q49" s="306"/>
      <c r="R49" s="308" t="str">
        <f t="shared" si="2"/>
        <v/>
      </c>
      <c r="S49" s="308"/>
      <c r="T49" s="308"/>
      <c r="U49" s="306"/>
      <c r="V49" s="308" t="str">
        <f t="shared" si="3"/>
        <v/>
      </c>
      <c r="W49" s="308"/>
      <c r="X49" s="308"/>
      <c r="Y49" s="306"/>
      <c r="Z49" s="308" t="str">
        <f t="shared" si="4"/>
        <v/>
      </c>
      <c r="AA49" s="308"/>
      <c r="AB49" s="308"/>
      <c r="AC49" s="306"/>
      <c r="AD49" s="308" t="str">
        <f t="shared" si="5"/>
        <v/>
      </c>
      <c r="AE49" s="308"/>
      <c r="AF49" s="308"/>
      <c r="AG49" s="306"/>
      <c r="AH49" s="306"/>
      <c r="AI49" s="309" t="str">
        <f t="shared" si="6"/>
        <v/>
      </c>
      <c r="AJ49" s="309"/>
      <c r="AK49" s="306"/>
      <c r="AL49" s="306"/>
      <c r="AM49" s="308" t="str">
        <f>IF(C49&lt;&gt;"",AK49/Ответы_учащихся!$AW$12/H49,"")</f>
        <v/>
      </c>
      <c r="AN49" s="306"/>
      <c r="AO49" s="309" t="str">
        <f t="shared" si="7"/>
        <v/>
      </c>
      <c r="AP49" s="309"/>
      <c r="AQ49" s="308" t="str">
        <f>IF(C49&lt;&gt;"",AN49/Ответы_учащихся!#REF!/H49,"")</f>
        <v/>
      </c>
      <c r="AR49" s="308"/>
      <c r="AS49" s="306"/>
      <c r="AT49" s="306"/>
      <c r="AU49" s="306"/>
    </row>
    <row r="50" spans="2:47">
      <c r="B50" s="306"/>
      <c r="C50" s="306"/>
      <c r="D50" s="306"/>
      <c r="E50" s="307"/>
      <c r="F50" s="306"/>
      <c r="G50" s="306"/>
      <c r="H50" s="306"/>
      <c r="I50" s="306"/>
      <c r="J50" s="308" t="str">
        <f>IF(C50&lt;&gt;"",AG50/Ответы_учащихся!$AU$12/H50,"")</f>
        <v/>
      </c>
      <c r="K50" s="308"/>
      <c r="L50" s="308" t="e">
        <f t="shared" si="0"/>
        <v>#DIV/0!</v>
      </c>
      <c r="M50" s="306"/>
      <c r="N50" s="308" t="str">
        <f t="shared" si="1"/>
        <v/>
      </c>
      <c r="O50" s="308"/>
      <c r="P50" s="308"/>
      <c r="Q50" s="306"/>
      <c r="R50" s="308" t="str">
        <f t="shared" si="2"/>
        <v/>
      </c>
      <c r="S50" s="308"/>
      <c r="T50" s="308"/>
      <c r="U50" s="306"/>
      <c r="V50" s="308" t="str">
        <f t="shared" si="3"/>
        <v/>
      </c>
      <c r="W50" s="308"/>
      <c r="X50" s="308"/>
      <c r="Y50" s="306"/>
      <c r="Z50" s="308" t="str">
        <f t="shared" si="4"/>
        <v/>
      </c>
      <c r="AA50" s="308"/>
      <c r="AB50" s="308"/>
      <c r="AC50" s="306"/>
      <c r="AD50" s="308" t="str">
        <f t="shared" si="5"/>
        <v/>
      </c>
      <c r="AE50" s="308"/>
      <c r="AF50" s="308"/>
      <c r="AG50" s="306"/>
      <c r="AH50" s="306"/>
      <c r="AI50" s="309" t="str">
        <f t="shared" si="6"/>
        <v/>
      </c>
      <c r="AJ50" s="309"/>
      <c r="AK50" s="306"/>
      <c r="AL50" s="306"/>
      <c r="AM50" s="308" t="str">
        <f>IF(C50&lt;&gt;"",AK50/Ответы_учащихся!$AW$12/H50,"")</f>
        <v/>
      </c>
      <c r="AN50" s="306"/>
      <c r="AO50" s="309" t="str">
        <f t="shared" si="7"/>
        <v/>
      </c>
      <c r="AP50" s="309"/>
      <c r="AQ50" s="308" t="str">
        <f>IF(C50&lt;&gt;"",AN50/Ответы_учащихся!#REF!/H50,"")</f>
        <v/>
      </c>
      <c r="AR50" s="308"/>
      <c r="AS50" s="306"/>
      <c r="AT50" s="306"/>
      <c r="AU50" s="306"/>
    </row>
    <row r="51" spans="2:47">
      <c r="B51" s="306"/>
      <c r="C51" s="306"/>
      <c r="D51" s="306"/>
      <c r="E51" s="307"/>
      <c r="F51" s="306"/>
      <c r="G51" s="306"/>
      <c r="H51" s="306"/>
      <c r="I51" s="306"/>
      <c r="J51" s="308" t="str">
        <f>IF(C51&lt;&gt;"",AG51/Ответы_учащихся!$AU$12/H51,"")</f>
        <v/>
      </c>
      <c r="K51" s="308"/>
      <c r="L51" s="308" t="e">
        <f t="shared" si="0"/>
        <v>#DIV/0!</v>
      </c>
      <c r="M51" s="306"/>
      <c r="N51" s="308" t="str">
        <f t="shared" si="1"/>
        <v/>
      </c>
      <c r="O51" s="308"/>
      <c r="P51" s="308"/>
      <c r="Q51" s="306"/>
      <c r="R51" s="308" t="str">
        <f t="shared" si="2"/>
        <v/>
      </c>
      <c r="S51" s="308"/>
      <c r="T51" s="308"/>
      <c r="U51" s="306"/>
      <c r="V51" s="308" t="str">
        <f t="shared" si="3"/>
        <v/>
      </c>
      <c r="W51" s="308"/>
      <c r="X51" s="308"/>
      <c r="Y51" s="306"/>
      <c r="Z51" s="308" t="str">
        <f t="shared" si="4"/>
        <v/>
      </c>
      <c r="AA51" s="308"/>
      <c r="AB51" s="308"/>
      <c r="AC51" s="306"/>
      <c r="AD51" s="308" t="str">
        <f t="shared" si="5"/>
        <v/>
      </c>
      <c r="AE51" s="308"/>
      <c r="AF51" s="308"/>
      <c r="AG51" s="306"/>
      <c r="AH51" s="306"/>
      <c r="AI51" s="309" t="str">
        <f t="shared" si="6"/>
        <v/>
      </c>
      <c r="AJ51" s="309"/>
      <c r="AK51" s="306"/>
      <c r="AL51" s="306"/>
      <c r="AM51" s="308" t="str">
        <f>IF(C51&lt;&gt;"",AK51/Ответы_учащихся!$AW$12/H51,"")</f>
        <v/>
      </c>
      <c r="AN51" s="306"/>
      <c r="AO51" s="309" t="str">
        <f t="shared" si="7"/>
        <v/>
      </c>
      <c r="AP51" s="309"/>
      <c r="AQ51" s="308" t="str">
        <f>IF(C51&lt;&gt;"",AN51/Ответы_учащихся!#REF!/H51,"")</f>
        <v/>
      </c>
      <c r="AR51" s="308"/>
      <c r="AS51" s="306"/>
      <c r="AT51" s="306"/>
      <c r="AU51" s="306"/>
    </row>
    <row r="52" spans="2:47">
      <c r="B52" s="306"/>
      <c r="C52" s="306"/>
      <c r="D52" s="306"/>
      <c r="E52" s="307"/>
      <c r="F52" s="306"/>
      <c r="G52" s="306"/>
      <c r="H52" s="306"/>
      <c r="I52" s="306"/>
      <c r="J52" s="308" t="str">
        <f>IF(C52&lt;&gt;"",AG52/Ответы_учащихся!$AU$12/H52,"")</f>
        <v/>
      </c>
      <c r="K52" s="308"/>
      <c r="L52" s="308" t="e">
        <f t="shared" si="0"/>
        <v>#DIV/0!</v>
      </c>
      <c r="M52" s="306"/>
      <c r="N52" s="308" t="str">
        <f t="shared" si="1"/>
        <v/>
      </c>
      <c r="O52" s="308"/>
      <c r="P52" s="308"/>
      <c r="Q52" s="306"/>
      <c r="R52" s="308" t="str">
        <f t="shared" si="2"/>
        <v/>
      </c>
      <c r="S52" s="308"/>
      <c r="T52" s="308"/>
      <c r="U52" s="306"/>
      <c r="V52" s="308" t="str">
        <f t="shared" si="3"/>
        <v/>
      </c>
      <c r="W52" s="308"/>
      <c r="X52" s="308"/>
      <c r="Y52" s="306"/>
      <c r="Z52" s="308" t="str">
        <f t="shared" si="4"/>
        <v/>
      </c>
      <c r="AA52" s="308"/>
      <c r="AB52" s="308"/>
      <c r="AC52" s="306"/>
      <c r="AD52" s="308" t="str">
        <f t="shared" si="5"/>
        <v/>
      </c>
      <c r="AE52" s="308"/>
      <c r="AF52" s="308"/>
      <c r="AG52" s="306"/>
      <c r="AH52" s="306"/>
      <c r="AI52" s="309" t="str">
        <f t="shared" si="6"/>
        <v/>
      </c>
      <c r="AJ52" s="309"/>
      <c r="AK52" s="306"/>
      <c r="AL52" s="306"/>
      <c r="AM52" s="308" t="str">
        <f>IF(C52&lt;&gt;"",AK52/Ответы_учащихся!$AW$12/H52,"")</f>
        <v/>
      </c>
      <c r="AN52" s="306"/>
      <c r="AO52" s="309" t="str">
        <f t="shared" si="7"/>
        <v/>
      </c>
      <c r="AP52" s="309"/>
      <c r="AQ52" s="308" t="str">
        <f>IF(C52&lt;&gt;"",AN52/Ответы_учащихся!#REF!/H52,"")</f>
        <v/>
      </c>
      <c r="AR52" s="308"/>
      <c r="AS52" s="306"/>
      <c r="AT52" s="306"/>
      <c r="AU52" s="306"/>
    </row>
    <row r="53" spans="2:47">
      <c r="B53" s="306"/>
      <c r="C53" s="306"/>
      <c r="D53" s="306"/>
      <c r="E53" s="307"/>
      <c r="F53" s="306"/>
      <c r="G53" s="306"/>
      <c r="H53" s="306"/>
      <c r="I53" s="306"/>
      <c r="J53" s="308" t="str">
        <f>IF(C53&lt;&gt;"",AG53/Ответы_учащихся!$AU$12/H53,"")</f>
        <v/>
      </c>
      <c r="K53" s="308"/>
      <c r="L53" s="308" t="e">
        <f t="shared" si="0"/>
        <v>#DIV/0!</v>
      </c>
      <c r="M53" s="306"/>
      <c r="N53" s="308" t="str">
        <f t="shared" si="1"/>
        <v/>
      </c>
      <c r="O53" s="308"/>
      <c r="P53" s="308"/>
      <c r="Q53" s="306"/>
      <c r="R53" s="308" t="str">
        <f t="shared" si="2"/>
        <v/>
      </c>
      <c r="S53" s="308"/>
      <c r="T53" s="308"/>
      <c r="U53" s="306"/>
      <c r="V53" s="308" t="str">
        <f t="shared" si="3"/>
        <v/>
      </c>
      <c r="W53" s="308"/>
      <c r="X53" s="308"/>
      <c r="Y53" s="306"/>
      <c r="Z53" s="308" t="str">
        <f t="shared" si="4"/>
        <v/>
      </c>
      <c r="AA53" s="308"/>
      <c r="AB53" s="308"/>
      <c r="AC53" s="306"/>
      <c r="AD53" s="308" t="str">
        <f t="shared" si="5"/>
        <v/>
      </c>
      <c r="AE53" s="308"/>
      <c r="AF53" s="308"/>
      <c r="AG53" s="306"/>
      <c r="AH53" s="306"/>
      <c r="AI53" s="309" t="str">
        <f t="shared" si="6"/>
        <v/>
      </c>
      <c r="AJ53" s="309"/>
      <c r="AK53" s="306"/>
      <c r="AL53" s="306"/>
      <c r="AM53" s="308" t="str">
        <f>IF(C53&lt;&gt;"",AK53/Ответы_учащихся!$AW$12/H53,"")</f>
        <v/>
      </c>
      <c r="AN53" s="306"/>
      <c r="AO53" s="309" t="str">
        <f t="shared" si="7"/>
        <v/>
      </c>
      <c r="AP53" s="309"/>
      <c r="AQ53" s="308" t="str">
        <f>IF(C53&lt;&gt;"",AN53/Ответы_учащихся!#REF!/H53,"")</f>
        <v/>
      </c>
      <c r="AR53" s="308"/>
      <c r="AS53" s="306"/>
      <c r="AT53" s="306"/>
      <c r="AU53" s="306"/>
    </row>
    <row r="54" spans="2:47">
      <c r="B54" s="306"/>
      <c r="C54" s="306"/>
      <c r="D54" s="306"/>
      <c r="E54" s="307"/>
      <c r="F54" s="306"/>
      <c r="G54" s="306"/>
      <c r="H54" s="306"/>
      <c r="I54" s="306"/>
      <c r="J54" s="308" t="str">
        <f>IF(C54&lt;&gt;"",AG54/Ответы_учащихся!$AU$12/H54,"")</f>
        <v/>
      </c>
      <c r="K54" s="308"/>
      <c r="L54" s="308" t="e">
        <f t="shared" si="0"/>
        <v>#DIV/0!</v>
      </c>
      <c r="M54" s="306"/>
      <c r="N54" s="308" t="str">
        <f t="shared" si="1"/>
        <v/>
      </c>
      <c r="O54" s="308"/>
      <c r="P54" s="308"/>
      <c r="Q54" s="306"/>
      <c r="R54" s="308" t="str">
        <f t="shared" si="2"/>
        <v/>
      </c>
      <c r="S54" s="308"/>
      <c r="T54" s="308"/>
      <c r="U54" s="306"/>
      <c r="V54" s="308" t="str">
        <f t="shared" si="3"/>
        <v/>
      </c>
      <c r="W54" s="308"/>
      <c r="X54" s="308"/>
      <c r="Y54" s="306"/>
      <c r="Z54" s="308" t="str">
        <f t="shared" si="4"/>
        <v/>
      </c>
      <c r="AA54" s="308"/>
      <c r="AB54" s="308"/>
      <c r="AC54" s="306"/>
      <c r="AD54" s="308" t="str">
        <f t="shared" si="5"/>
        <v/>
      </c>
      <c r="AE54" s="308"/>
      <c r="AF54" s="308"/>
      <c r="AG54" s="306"/>
      <c r="AH54" s="306"/>
      <c r="AI54" s="309" t="str">
        <f t="shared" si="6"/>
        <v/>
      </c>
      <c r="AJ54" s="309"/>
      <c r="AK54" s="306"/>
      <c r="AL54" s="306"/>
      <c r="AM54" s="308" t="str">
        <f>IF(C54&lt;&gt;"",AK54/Ответы_учащихся!$AW$12/H54,"")</f>
        <v/>
      </c>
      <c r="AN54" s="306"/>
      <c r="AO54" s="309" t="str">
        <f t="shared" si="7"/>
        <v/>
      </c>
      <c r="AP54" s="309"/>
      <c r="AQ54" s="308" t="str">
        <f>IF(C54&lt;&gt;"",AN54/Ответы_учащихся!#REF!/H54,"")</f>
        <v/>
      </c>
      <c r="AR54" s="308"/>
      <c r="AS54" s="306"/>
      <c r="AT54" s="306"/>
      <c r="AU54" s="306"/>
    </row>
    <row r="55" spans="2:47">
      <c r="B55" s="306"/>
      <c r="C55" s="306"/>
      <c r="D55" s="306"/>
      <c r="E55" s="307"/>
      <c r="F55" s="306"/>
      <c r="G55" s="306"/>
      <c r="H55" s="306"/>
      <c r="I55" s="306"/>
      <c r="J55" s="308" t="str">
        <f>IF(C55&lt;&gt;"",AG55/Ответы_учащихся!$AU$12/H55,"")</f>
        <v/>
      </c>
      <c r="K55" s="308"/>
      <c r="L55" s="308" t="e">
        <f t="shared" si="0"/>
        <v>#DIV/0!</v>
      </c>
      <c r="M55" s="306"/>
      <c r="N55" s="308" t="str">
        <f t="shared" si="1"/>
        <v/>
      </c>
      <c r="O55" s="308"/>
      <c r="P55" s="308"/>
      <c r="Q55" s="306"/>
      <c r="R55" s="308" t="str">
        <f t="shared" si="2"/>
        <v/>
      </c>
      <c r="S55" s="308"/>
      <c r="T55" s="308"/>
      <c r="U55" s="306"/>
      <c r="V55" s="308" t="str">
        <f t="shared" si="3"/>
        <v/>
      </c>
      <c r="W55" s="308"/>
      <c r="X55" s="308"/>
      <c r="Y55" s="306"/>
      <c r="Z55" s="308" t="str">
        <f t="shared" si="4"/>
        <v/>
      </c>
      <c r="AA55" s="308"/>
      <c r="AB55" s="308"/>
      <c r="AC55" s="306"/>
      <c r="AD55" s="308" t="str">
        <f t="shared" si="5"/>
        <v/>
      </c>
      <c r="AE55" s="308"/>
      <c r="AF55" s="308"/>
      <c r="AG55" s="306"/>
      <c r="AH55" s="306"/>
      <c r="AI55" s="309" t="str">
        <f t="shared" si="6"/>
        <v/>
      </c>
      <c r="AJ55" s="309"/>
      <c r="AK55" s="306"/>
      <c r="AL55" s="306"/>
      <c r="AM55" s="308" t="str">
        <f>IF(C55&lt;&gt;"",AK55/Ответы_учащихся!$AW$12/H55,"")</f>
        <v/>
      </c>
      <c r="AN55" s="306"/>
      <c r="AO55" s="309" t="str">
        <f t="shared" si="7"/>
        <v/>
      </c>
      <c r="AP55" s="309"/>
      <c r="AQ55" s="308" t="str">
        <f>IF(C55&lt;&gt;"",AN55/Ответы_учащихся!#REF!/H55,"")</f>
        <v/>
      </c>
      <c r="AR55" s="308"/>
      <c r="AS55" s="306"/>
      <c r="AT55" s="306"/>
      <c r="AU55" s="306"/>
    </row>
    <row r="56" spans="2:47">
      <c r="B56" s="306"/>
      <c r="C56" s="306"/>
      <c r="D56" s="306"/>
      <c r="E56" s="307"/>
      <c r="F56" s="306"/>
      <c r="G56" s="306"/>
      <c r="H56" s="306"/>
      <c r="I56" s="306"/>
      <c r="J56" s="308" t="str">
        <f>IF(C56&lt;&gt;"",AG56/Ответы_учащихся!$AU$12/H56,"")</f>
        <v/>
      </c>
      <c r="K56" s="308"/>
      <c r="L56" s="308" t="e">
        <f t="shared" si="0"/>
        <v>#DIV/0!</v>
      </c>
      <c r="M56" s="306"/>
      <c r="N56" s="308" t="str">
        <f t="shared" si="1"/>
        <v/>
      </c>
      <c r="O56" s="308"/>
      <c r="P56" s="308"/>
      <c r="Q56" s="306"/>
      <c r="R56" s="308" t="str">
        <f t="shared" si="2"/>
        <v/>
      </c>
      <c r="S56" s="308"/>
      <c r="T56" s="308"/>
      <c r="U56" s="306"/>
      <c r="V56" s="308" t="str">
        <f t="shared" si="3"/>
        <v/>
      </c>
      <c r="W56" s="308"/>
      <c r="X56" s="308"/>
      <c r="Y56" s="306"/>
      <c r="Z56" s="308" t="str">
        <f t="shared" si="4"/>
        <v/>
      </c>
      <c r="AA56" s="308"/>
      <c r="AB56" s="308"/>
      <c r="AC56" s="306"/>
      <c r="AD56" s="308" t="str">
        <f t="shared" si="5"/>
        <v/>
      </c>
      <c r="AE56" s="308"/>
      <c r="AF56" s="308"/>
      <c r="AG56" s="306"/>
      <c r="AH56" s="306"/>
      <c r="AI56" s="309" t="str">
        <f t="shared" si="6"/>
        <v/>
      </c>
      <c r="AJ56" s="309"/>
      <c r="AK56" s="306"/>
      <c r="AL56" s="306"/>
      <c r="AM56" s="308" t="str">
        <f>IF(C56&lt;&gt;"",AK56/Ответы_учащихся!$AW$12/H56,"")</f>
        <v/>
      </c>
      <c r="AN56" s="306"/>
      <c r="AO56" s="309" t="str">
        <f t="shared" si="7"/>
        <v/>
      </c>
      <c r="AP56" s="309"/>
      <c r="AQ56" s="308" t="str">
        <f>IF(C56&lt;&gt;"",AN56/Ответы_учащихся!#REF!/H56,"")</f>
        <v/>
      </c>
      <c r="AR56" s="308"/>
      <c r="AS56" s="306"/>
      <c r="AT56" s="306"/>
      <c r="AU56" s="306"/>
    </row>
    <row r="57" spans="2:47">
      <c r="B57" s="306"/>
      <c r="C57" s="306"/>
      <c r="D57" s="306"/>
      <c r="E57" s="307"/>
      <c r="F57" s="306"/>
      <c r="G57" s="306"/>
      <c r="H57" s="306"/>
      <c r="I57" s="306"/>
      <c r="J57" s="308" t="str">
        <f>IF(C57&lt;&gt;"",AG57/Ответы_учащихся!$AU$12/H57,"")</f>
        <v/>
      </c>
      <c r="K57" s="308"/>
      <c r="L57" s="308" t="e">
        <f t="shared" si="0"/>
        <v>#DIV/0!</v>
      </c>
      <c r="M57" s="306"/>
      <c r="N57" s="308" t="str">
        <f t="shared" si="1"/>
        <v/>
      </c>
      <c r="O57" s="308"/>
      <c r="P57" s="308"/>
      <c r="Q57" s="306"/>
      <c r="R57" s="308" t="str">
        <f t="shared" si="2"/>
        <v/>
      </c>
      <c r="S57" s="308"/>
      <c r="T57" s="308"/>
      <c r="U57" s="306"/>
      <c r="V57" s="308" t="str">
        <f t="shared" si="3"/>
        <v/>
      </c>
      <c r="W57" s="308"/>
      <c r="X57" s="308"/>
      <c r="Y57" s="306"/>
      <c r="Z57" s="308" t="str">
        <f t="shared" si="4"/>
        <v/>
      </c>
      <c r="AA57" s="308"/>
      <c r="AB57" s="308"/>
      <c r="AC57" s="306"/>
      <c r="AD57" s="308" t="str">
        <f t="shared" si="5"/>
        <v/>
      </c>
      <c r="AE57" s="308"/>
      <c r="AF57" s="308"/>
      <c r="AG57" s="306"/>
      <c r="AH57" s="306"/>
      <c r="AI57" s="309" t="str">
        <f t="shared" si="6"/>
        <v/>
      </c>
      <c r="AJ57" s="309"/>
      <c r="AK57" s="306"/>
      <c r="AL57" s="306"/>
      <c r="AM57" s="308" t="str">
        <f>IF(C57&lt;&gt;"",AK57/Ответы_учащихся!$AW$12/H57,"")</f>
        <v/>
      </c>
      <c r="AN57" s="306"/>
      <c r="AO57" s="309" t="str">
        <f t="shared" si="7"/>
        <v/>
      </c>
      <c r="AP57" s="309"/>
      <c r="AQ57" s="308" t="str">
        <f>IF(C57&lt;&gt;"",AN57/Ответы_учащихся!#REF!/H57,"")</f>
        <v/>
      </c>
      <c r="AR57" s="308"/>
      <c r="AS57" s="306"/>
      <c r="AT57" s="306"/>
      <c r="AU57" s="306"/>
    </row>
    <row r="58" spans="2:47">
      <c r="B58" s="306"/>
      <c r="C58" s="306"/>
      <c r="D58" s="306"/>
      <c r="E58" s="307"/>
      <c r="F58" s="306"/>
      <c r="G58" s="306"/>
      <c r="H58" s="306"/>
      <c r="I58" s="306"/>
      <c r="J58" s="308" t="str">
        <f>IF(C58&lt;&gt;"",AG58/Ответы_учащихся!$AU$12/H58,"")</f>
        <v/>
      </c>
      <c r="K58" s="308"/>
      <c r="L58" s="308" t="e">
        <f t="shared" si="0"/>
        <v>#DIV/0!</v>
      </c>
      <c r="M58" s="306"/>
      <c r="N58" s="308" t="str">
        <f t="shared" si="1"/>
        <v/>
      </c>
      <c r="O58" s="308"/>
      <c r="P58" s="308"/>
      <c r="Q58" s="306"/>
      <c r="R58" s="308" t="str">
        <f t="shared" si="2"/>
        <v/>
      </c>
      <c r="S58" s="308"/>
      <c r="T58" s="308"/>
      <c r="U58" s="306"/>
      <c r="V58" s="308" t="str">
        <f t="shared" si="3"/>
        <v/>
      </c>
      <c r="W58" s="308"/>
      <c r="X58" s="308"/>
      <c r="Y58" s="306"/>
      <c r="Z58" s="308" t="str">
        <f t="shared" si="4"/>
        <v/>
      </c>
      <c r="AA58" s="308"/>
      <c r="AB58" s="308"/>
      <c r="AC58" s="306"/>
      <c r="AD58" s="308" t="str">
        <f t="shared" si="5"/>
        <v/>
      </c>
      <c r="AE58" s="308"/>
      <c r="AF58" s="308"/>
      <c r="AG58" s="306"/>
      <c r="AH58" s="306"/>
      <c r="AI58" s="309" t="str">
        <f t="shared" si="6"/>
        <v/>
      </c>
      <c r="AJ58" s="309"/>
      <c r="AK58" s="306"/>
      <c r="AL58" s="306"/>
      <c r="AM58" s="308" t="str">
        <f>IF(C58&lt;&gt;"",AK58/Ответы_учащихся!$AW$12/H58,"")</f>
        <v/>
      </c>
      <c r="AN58" s="306"/>
      <c r="AO58" s="309" t="str">
        <f t="shared" si="7"/>
        <v/>
      </c>
      <c r="AP58" s="309"/>
      <c r="AQ58" s="308" t="str">
        <f>IF(C58&lt;&gt;"",AN58/Ответы_учащихся!#REF!/H58,"")</f>
        <v/>
      </c>
      <c r="AR58" s="308"/>
      <c r="AS58" s="306"/>
      <c r="AT58" s="306"/>
      <c r="AU58" s="306"/>
    </row>
    <row r="59" spans="2:47">
      <c r="B59" s="306"/>
      <c r="C59" s="306"/>
      <c r="D59" s="306"/>
      <c r="E59" s="307"/>
      <c r="F59" s="306"/>
      <c r="G59" s="306"/>
      <c r="H59" s="306"/>
      <c r="I59" s="306"/>
      <c r="J59" s="308" t="str">
        <f>IF(C59&lt;&gt;"",AG59/Ответы_учащихся!$AU$12/H59,"")</f>
        <v/>
      </c>
      <c r="K59" s="308"/>
      <c r="L59" s="308" t="e">
        <f t="shared" si="0"/>
        <v>#DIV/0!</v>
      </c>
      <c r="M59" s="306"/>
      <c r="N59" s="308" t="str">
        <f t="shared" si="1"/>
        <v/>
      </c>
      <c r="O59" s="308"/>
      <c r="P59" s="308"/>
      <c r="Q59" s="306"/>
      <c r="R59" s="308" t="str">
        <f t="shared" si="2"/>
        <v/>
      </c>
      <c r="S59" s="308"/>
      <c r="T59" s="308"/>
      <c r="U59" s="306"/>
      <c r="V59" s="308" t="str">
        <f t="shared" si="3"/>
        <v/>
      </c>
      <c r="W59" s="308"/>
      <c r="X59" s="308"/>
      <c r="Y59" s="306"/>
      <c r="Z59" s="308" t="str">
        <f t="shared" si="4"/>
        <v/>
      </c>
      <c r="AA59" s="308"/>
      <c r="AB59" s="308"/>
      <c r="AC59" s="306"/>
      <c r="AD59" s="308" t="str">
        <f t="shared" si="5"/>
        <v/>
      </c>
      <c r="AE59" s="308"/>
      <c r="AF59" s="308"/>
      <c r="AG59" s="306"/>
      <c r="AH59" s="306"/>
      <c r="AI59" s="309" t="str">
        <f t="shared" si="6"/>
        <v/>
      </c>
      <c r="AJ59" s="309"/>
      <c r="AK59" s="306"/>
      <c r="AL59" s="306"/>
      <c r="AM59" s="308" t="str">
        <f>IF(C59&lt;&gt;"",AK59/Ответы_учащихся!$AW$12/H59,"")</f>
        <v/>
      </c>
      <c r="AN59" s="306"/>
      <c r="AO59" s="309" t="str">
        <f t="shared" si="7"/>
        <v/>
      </c>
      <c r="AP59" s="309"/>
      <c r="AQ59" s="308" t="str">
        <f>IF(C59&lt;&gt;"",AN59/Ответы_учащихся!#REF!/H59,"")</f>
        <v/>
      </c>
      <c r="AR59" s="308"/>
      <c r="AS59" s="306"/>
      <c r="AT59" s="306"/>
      <c r="AU59" s="306"/>
    </row>
    <row r="60" spans="2:47">
      <c r="B60" s="306"/>
      <c r="C60" s="306"/>
      <c r="D60" s="306"/>
      <c r="E60" s="307"/>
      <c r="F60" s="306"/>
      <c r="G60" s="306"/>
      <c r="H60" s="306"/>
      <c r="I60" s="306"/>
      <c r="J60" s="308" t="str">
        <f>IF(C60&lt;&gt;"",AG60/Ответы_учащихся!$AU$12/H60,"")</f>
        <v/>
      </c>
      <c r="K60" s="308"/>
      <c r="L60" s="308" t="e">
        <f t="shared" si="0"/>
        <v>#DIV/0!</v>
      </c>
      <c r="M60" s="306"/>
      <c r="N60" s="308" t="str">
        <f t="shared" si="1"/>
        <v/>
      </c>
      <c r="O60" s="308"/>
      <c r="P60" s="308"/>
      <c r="Q60" s="306"/>
      <c r="R60" s="308" t="str">
        <f t="shared" si="2"/>
        <v/>
      </c>
      <c r="S60" s="308"/>
      <c r="T60" s="308"/>
      <c r="U60" s="306"/>
      <c r="V60" s="308" t="str">
        <f t="shared" si="3"/>
        <v/>
      </c>
      <c r="W60" s="308"/>
      <c r="X60" s="308"/>
      <c r="Y60" s="306"/>
      <c r="Z60" s="308" t="str">
        <f t="shared" si="4"/>
        <v/>
      </c>
      <c r="AA60" s="308"/>
      <c r="AB60" s="308"/>
      <c r="AC60" s="306"/>
      <c r="AD60" s="308" t="str">
        <f t="shared" si="5"/>
        <v/>
      </c>
      <c r="AE60" s="308"/>
      <c r="AF60" s="308"/>
      <c r="AG60" s="306"/>
      <c r="AH60" s="306"/>
      <c r="AI60" s="309" t="str">
        <f t="shared" si="6"/>
        <v/>
      </c>
      <c r="AJ60" s="309"/>
      <c r="AK60" s="306"/>
      <c r="AL60" s="306"/>
      <c r="AM60" s="308" t="str">
        <f>IF(C60&lt;&gt;"",AK60/Ответы_учащихся!$AW$12/H60,"")</f>
        <v/>
      </c>
      <c r="AN60" s="306"/>
      <c r="AO60" s="309" t="str">
        <f t="shared" si="7"/>
        <v/>
      </c>
      <c r="AP60" s="309"/>
      <c r="AQ60" s="308" t="str">
        <f>IF(C60&lt;&gt;"",AN60/Ответы_учащихся!#REF!/H60,"")</f>
        <v/>
      </c>
      <c r="AR60" s="308"/>
      <c r="AS60" s="306"/>
      <c r="AT60" s="306"/>
      <c r="AU60" s="306"/>
    </row>
    <row r="61" spans="2:47">
      <c r="B61" s="306"/>
      <c r="C61" s="306"/>
      <c r="D61" s="306"/>
      <c r="E61" s="307"/>
      <c r="F61" s="306"/>
      <c r="G61" s="306"/>
      <c r="H61" s="306"/>
      <c r="I61" s="306"/>
      <c r="J61" s="308" t="str">
        <f>IF(C61&lt;&gt;"",AG61/Ответы_учащихся!$AU$12/H61,"")</f>
        <v/>
      </c>
      <c r="K61" s="308"/>
      <c r="L61" s="308" t="e">
        <f t="shared" si="0"/>
        <v>#DIV/0!</v>
      </c>
      <c r="M61" s="306"/>
      <c r="N61" s="308" t="str">
        <f t="shared" si="1"/>
        <v/>
      </c>
      <c r="O61" s="308"/>
      <c r="P61" s="308"/>
      <c r="Q61" s="306"/>
      <c r="R61" s="308" t="str">
        <f t="shared" si="2"/>
        <v/>
      </c>
      <c r="S61" s="308"/>
      <c r="T61" s="308"/>
      <c r="U61" s="306"/>
      <c r="V61" s="308" t="str">
        <f t="shared" si="3"/>
        <v/>
      </c>
      <c r="W61" s="308"/>
      <c r="X61" s="308"/>
      <c r="Y61" s="306"/>
      <c r="Z61" s="308" t="str">
        <f t="shared" si="4"/>
        <v/>
      </c>
      <c r="AA61" s="308"/>
      <c r="AB61" s="308"/>
      <c r="AC61" s="306"/>
      <c r="AD61" s="308" t="str">
        <f t="shared" si="5"/>
        <v/>
      </c>
      <c r="AE61" s="308"/>
      <c r="AF61" s="308"/>
      <c r="AG61" s="306"/>
      <c r="AH61" s="306"/>
      <c r="AI61" s="309" t="str">
        <f t="shared" si="6"/>
        <v/>
      </c>
      <c r="AJ61" s="309"/>
      <c r="AK61" s="306"/>
      <c r="AL61" s="306"/>
      <c r="AM61" s="308" t="str">
        <f>IF(C61&lt;&gt;"",AK61/Ответы_учащихся!$AW$12/H61,"")</f>
        <v/>
      </c>
      <c r="AN61" s="306"/>
      <c r="AO61" s="309" t="str">
        <f t="shared" si="7"/>
        <v/>
      </c>
      <c r="AP61" s="309"/>
      <c r="AQ61" s="308" t="str">
        <f>IF(C61&lt;&gt;"",AN61/Ответы_учащихся!#REF!/H61,"")</f>
        <v/>
      </c>
      <c r="AR61" s="308"/>
      <c r="AS61" s="306"/>
      <c r="AT61" s="306"/>
      <c r="AU61" s="306"/>
    </row>
    <row r="62" spans="2:47">
      <c r="B62" s="306"/>
      <c r="C62" s="306"/>
      <c r="D62" s="306"/>
      <c r="E62" s="307"/>
      <c r="F62" s="306"/>
      <c r="G62" s="306"/>
      <c r="H62" s="306"/>
      <c r="I62" s="306"/>
      <c r="J62" s="308" t="str">
        <f>IF(C62&lt;&gt;"",AG62/Ответы_учащихся!$AU$12/H62,"")</f>
        <v/>
      </c>
      <c r="K62" s="308"/>
      <c r="L62" s="308" t="e">
        <f t="shared" si="0"/>
        <v>#DIV/0!</v>
      </c>
      <c r="M62" s="306"/>
      <c r="N62" s="308" t="str">
        <f t="shared" si="1"/>
        <v/>
      </c>
      <c r="O62" s="308"/>
      <c r="P62" s="308"/>
      <c r="Q62" s="306"/>
      <c r="R62" s="308" t="str">
        <f t="shared" si="2"/>
        <v/>
      </c>
      <c r="S62" s="308"/>
      <c r="T62" s="308"/>
      <c r="U62" s="306"/>
      <c r="V62" s="308" t="str">
        <f t="shared" si="3"/>
        <v/>
      </c>
      <c r="W62" s="308"/>
      <c r="X62" s="308"/>
      <c r="Y62" s="306"/>
      <c r="Z62" s="308" t="str">
        <f t="shared" si="4"/>
        <v/>
      </c>
      <c r="AA62" s="308"/>
      <c r="AB62" s="308"/>
      <c r="AC62" s="306"/>
      <c r="AD62" s="308" t="str">
        <f t="shared" si="5"/>
        <v/>
      </c>
      <c r="AE62" s="308"/>
      <c r="AF62" s="308"/>
      <c r="AG62" s="306"/>
      <c r="AH62" s="306"/>
      <c r="AI62" s="309" t="str">
        <f t="shared" si="6"/>
        <v/>
      </c>
      <c r="AJ62" s="309"/>
      <c r="AK62" s="306"/>
      <c r="AL62" s="306"/>
      <c r="AM62" s="308" t="str">
        <f>IF(C62&lt;&gt;"",AK62/Ответы_учащихся!$AW$12/H62,"")</f>
        <v/>
      </c>
      <c r="AN62" s="306"/>
      <c r="AO62" s="309" t="str">
        <f t="shared" si="7"/>
        <v/>
      </c>
      <c r="AP62" s="309"/>
      <c r="AQ62" s="308" t="str">
        <f>IF(C62&lt;&gt;"",AN62/Ответы_учащихся!#REF!/H62,"")</f>
        <v/>
      </c>
      <c r="AR62" s="308"/>
      <c r="AS62" s="306"/>
      <c r="AT62" s="306"/>
      <c r="AU62" s="306"/>
    </row>
    <row r="63" spans="2:47">
      <c r="B63" s="306"/>
      <c r="C63" s="306"/>
      <c r="D63" s="306"/>
      <c r="E63" s="307"/>
      <c r="F63" s="306"/>
      <c r="G63" s="306"/>
      <c r="H63" s="306"/>
      <c r="I63" s="306"/>
      <c r="J63" s="308" t="str">
        <f>IF(C63&lt;&gt;"",AG63/Ответы_учащихся!$AU$12/H63,"")</f>
        <v/>
      </c>
      <c r="K63" s="308"/>
      <c r="L63" s="308" t="e">
        <f t="shared" si="0"/>
        <v>#DIV/0!</v>
      </c>
      <c r="M63" s="306"/>
      <c r="N63" s="308" t="str">
        <f t="shared" si="1"/>
        <v/>
      </c>
      <c r="O63" s="308"/>
      <c r="P63" s="308"/>
      <c r="Q63" s="306"/>
      <c r="R63" s="308" t="str">
        <f t="shared" si="2"/>
        <v/>
      </c>
      <c r="S63" s="308"/>
      <c r="T63" s="308"/>
      <c r="U63" s="306"/>
      <c r="V63" s="308" t="str">
        <f t="shared" si="3"/>
        <v/>
      </c>
      <c r="W63" s="308"/>
      <c r="X63" s="308"/>
      <c r="Y63" s="306"/>
      <c r="Z63" s="308" t="str">
        <f t="shared" si="4"/>
        <v/>
      </c>
      <c r="AA63" s="308"/>
      <c r="AB63" s="308"/>
      <c r="AC63" s="306"/>
      <c r="AD63" s="308" t="str">
        <f t="shared" si="5"/>
        <v/>
      </c>
      <c r="AE63" s="308"/>
      <c r="AF63" s="308"/>
      <c r="AG63" s="306"/>
      <c r="AH63" s="306"/>
      <c r="AI63" s="309" t="str">
        <f t="shared" si="6"/>
        <v/>
      </c>
      <c r="AJ63" s="309"/>
      <c r="AK63" s="306"/>
      <c r="AL63" s="306"/>
      <c r="AM63" s="308" t="str">
        <f>IF(C63&lt;&gt;"",AK63/Ответы_учащихся!$AW$12/H63,"")</f>
        <v/>
      </c>
      <c r="AN63" s="306"/>
      <c r="AO63" s="309" t="str">
        <f t="shared" si="7"/>
        <v/>
      </c>
      <c r="AP63" s="309"/>
      <c r="AQ63" s="308" t="str">
        <f>IF(C63&lt;&gt;"",AN63/Ответы_учащихся!#REF!/H63,"")</f>
        <v/>
      </c>
      <c r="AR63" s="308"/>
      <c r="AS63" s="306"/>
      <c r="AT63" s="306"/>
      <c r="AU63" s="306"/>
    </row>
    <row r="64" spans="2:47">
      <c r="B64" s="306"/>
      <c r="C64" s="306"/>
      <c r="D64" s="306"/>
      <c r="E64" s="307"/>
      <c r="F64" s="306"/>
      <c r="G64" s="306"/>
      <c r="H64" s="306"/>
      <c r="I64" s="306"/>
      <c r="J64" s="308" t="str">
        <f>IF(C64&lt;&gt;"",AG64/Ответы_учащихся!$AU$12/H64,"")</f>
        <v/>
      </c>
      <c r="K64" s="308"/>
      <c r="L64" s="308" t="e">
        <f t="shared" si="0"/>
        <v>#DIV/0!</v>
      </c>
      <c r="M64" s="306"/>
      <c r="N64" s="308" t="str">
        <f t="shared" si="1"/>
        <v/>
      </c>
      <c r="O64" s="308"/>
      <c r="P64" s="308"/>
      <c r="Q64" s="306"/>
      <c r="R64" s="308" t="str">
        <f t="shared" si="2"/>
        <v/>
      </c>
      <c r="S64" s="308"/>
      <c r="T64" s="308"/>
      <c r="U64" s="306"/>
      <c r="V64" s="308" t="str">
        <f t="shared" si="3"/>
        <v/>
      </c>
      <c r="W64" s="308"/>
      <c r="X64" s="308"/>
      <c r="Y64" s="306"/>
      <c r="Z64" s="308" t="str">
        <f t="shared" si="4"/>
        <v/>
      </c>
      <c r="AA64" s="308"/>
      <c r="AB64" s="308"/>
      <c r="AC64" s="306"/>
      <c r="AD64" s="308" t="str">
        <f t="shared" si="5"/>
        <v/>
      </c>
      <c r="AE64" s="308"/>
      <c r="AF64" s="308"/>
      <c r="AG64" s="306"/>
      <c r="AH64" s="306"/>
      <c r="AI64" s="309" t="str">
        <f t="shared" si="6"/>
        <v/>
      </c>
      <c r="AJ64" s="309"/>
      <c r="AK64" s="306"/>
      <c r="AL64" s="306"/>
      <c r="AM64" s="308" t="str">
        <f>IF(C64&lt;&gt;"",AK64/Ответы_учащихся!$AW$12/H64,"")</f>
        <v/>
      </c>
      <c r="AN64" s="306"/>
      <c r="AO64" s="309" t="str">
        <f t="shared" si="7"/>
        <v/>
      </c>
      <c r="AP64" s="309"/>
      <c r="AQ64" s="308" t="str">
        <f>IF(C64&lt;&gt;"",AN64/Ответы_учащихся!#REF!/H64,"")</f>
        <v/>
      </c>
      <c r="AR64" s="308"/>
      <c r="AS64" s="306"/>
      <c r="AT64" s="306"/>
      <c r="AU64" s="306"/>
    </row>
    <row r="65" spans="2:47">
      <c r="B65" s="306"/>
      <c r="C65" s="306"/>
      <c r="D65" s="306"/>
      <c r="E65" s="307"/>
      <c r="F65" s="306"/>
      <c r="G65" s="306"/>
      <c r="H65" s="306"/>
      <c r="I65" s="306"/>
      <c r="J65" s="308" t="str">
        <f>IF(C65&lt;&gt;"",AG65/Ответы_учащихся!$AU$12/H65,"")</f>
        <v/>
      </c>
      <c r="K65" s="308"/>
      <c r="L65" s="308" t="e">
        <f t="shared" si="0"/>
        <v>#DIV/0!</v>
      </c>
      <c r="M65" s="306"/>
      <c r="N65" s="308" t="str">
        <f t="shared" si="1"/>
        <v/>
      </c>
      <c r="O65" s="308"/>
      <c r="P65" s="308"/>
      <c r="Q65" s="306"/>
      <c r="R65" s="308" t="str">
        <f t="shared" si="2"/>
        <v/>
      </c>
      <c r="S65" s="308"/>
      <c r="T65" s="308"/>
      <c r="U65" s="306"/>
      <c r="V65" s="308" t="str">
        <f t="shared" si="3"/>
        <v/>
      </c>
      <c r="W65" s="308"/>
      <c r="X65" s="308"/>
      <c r="Y65" s="306"/>
      <c r="Z65" s="308" t="str">
        <f t="shared" si="4"/>
        <v/>
      </c>
      <c r="AA65" s="308"/>
      <c r="AB65" s="308"/>
      <c r="AC65" s="306"/>
      <c r="AD65" s="308" t="str">
        <f t="shared" si="5"/>
        <v/>
      </c>
      <c r="AE65" s="308"/>
      <c r="AF65" s="308"/>
      <c r="AG65" s="306"/>
      <c r="AH65" s="306"/>
      <c r="AI65" s="309" t="str">
        <f t="shared" si="6"/>
        <v/>
      </c>
      <c r="AJ65" s="309"/>
      <c r="AK65" s="306"/>
      <c r="AL65" s="306"/>
      <c r="AM65" s="308" t="str">
        <f>IF(C65&lt;&gt;"",AK65/Ответы_учащихся!$AW$12/H65,"")</f>
        <v/>
      </c>
      <c r="AN65" s="306"/>
      <c r="AO65" s="309" t="str">
        <f t="shared" si="7"/>
        <v/>
      </c>
      <c r="AP65" s="309"/>
      <c r="AQ65" s="308" t="str">
        <f>IF(C65&lt;&gt;"",AN65/Ответы_учащихся!#REF!/H65,"")</f>
        <v/>
      </c>
      <c r="AR65" s="308"/>
      <c r="AS65" s="306"/>
      <c r="AT65" s="306"/>
      <c r="AU65" s="306"/>
    </row>
    <row r="66" spans="2:47">
      <c r="B66" s="306"/>
      <c r="C66" s="306"/>
      <c r="D66" s="306"/>
      <c r="E66" s="307"/>
      <c r="F66" s="306"/>
      <c r="G66" s="306"/>
      <c r="H66" s="306"/>
      <c r="I66" s="306"/>
      <c r="J66" s="308" t="str">
        <f>IF(C66&lt;&gt;"",AG66/Ответы_учащихся!$AU$12/H66,"")</f>
        <v/>
      </c>
      <c r="K66" s="308"/>
      <c r="L66" s="308" t="e">
        <f t="shared" si="0"/>
        <v>#DIV/0!</v>
      </c>
      <c r="M66" s="306"/>
      <c r="N66" s="308" t="str">
        <f t="shared" si="1"/>
        <v/>
      </c>
      <c r="O66" s="308"/>
      <c r="P66" s="308"/>
      <c r="Q66" s="306"/>
      <c r="R66" s="308" t="str">
        <f t="shared" si="2"/>
        <v/>
      </c>
      <c r="S66" s="308"/>
      <c r="T66" s="308"/>
      <c r="U66" s="306"/>
      <c r="V66" s="308" t="str">
        <f t="shared" si="3"/>
        <v/>
      </c>
      <c r="W66" s="308"/>
      <c r="X66" s="308"/>
      <c r="Y66" s="306"/>
      <c r="Z66" s="308" t="str">
        <f t="shared" si="4"/>
        <v/>
      </c>
      <c r="AA66" s="308"/>
      <c r="AB66" s="308"/>
      <c r="AC66" s="306"/>
      <c r="AD66" s="308" t="str">
        <f t="shared" si="5"/>
        <v/>
      </c>
      <c r="AE66" s="308"/>
      <c r="AF66" s="308"/>
      <c r="AG66" s="306"/>
      <c r="AH66" s="306"/>
      <c r="AI66" s="309" t="str">
        <f t="shared" si="6"/>
        <v/>
      </c>
      <c r="AJ66" s="309"/>
      <c r="AK66" s="306"/>
      <c r="AL66" s="306"/>
      <c r="AM66" s="308" t="str">
        <f>IF(C66&lt;&gt;"",AK66/Ответы_учащихся!$AW$12/H66,"")</f>
        <v/>
      </c>
      <c r="AN66" s="306"/>
      <c r="AO66" s="309" t="str">
        <f t="shared" si="7"/>
        <v/>
      </c>
      <c r="AP66" s="309"/>
      <c r="AQ66" s="308" t="str">
        <f>IF(C66&lt;&gt;"",AN66/Ответы_учащихся!#REF!/H66,"")</f>
        <v/>
      </c>
      <c r="AR66" s="308"/>
      <c r="AS66" s="306"/>
      <c r="AT66" s="306"/>
      <c r="AU66" s="306"/>
    </row>
    <row r="67" spans="2:47">
      <c r="B67" s="306"/>
      <c r="C67" s="306"/>
      <c r="D67" s="306"/>
      <c r="E67" s="307"/>
      <c r="F67" s="306"/>
      <c r="G67" s="306"/>
      <c r="H67" s="306"/>
      <c r="I67" s="306"/>
      <c r="J67" s="308" t="str">
        <f>IF(C67&lt;&gt;"",AG67/Ответы_учащихся!$AU$12/H67,"")</f>
        <v/>
      </c>
      <c r="K67" s="308"/>
      <c r="L67" s="308" t="e">
        <f t="shared" si="0"/>
        <v>#DIV/0!</v>
      </c>
      <c r="M67" s="306"/>
      <c r="N67" s="308" t="str">
        <f t="shared" si="1"/>
        <v/>
      </c>
      <c r="O67" s="308"/>
      <c r="P67" s="308"/>
      <c r="Q67" s="306"/>
      <c r="R67" s="308" t="str">
        <f t="shared" si="2"/>
        <v/>
      </c>
      <c r="S67" s="308"/>
      <c r="T67" s="308"/>
      <c r="U67" s="306"/>
      <c r="V67" s="308" t="str">
        <f t="shared" si="3"/>
        <v/>
      </c>
      <c r="W67" s="308"/>
      <c r="X67" s="308"/>
      <c r="Y67" s="306"/>
      <c r="Z67" s="308" t="str">
        <f t="shared" si="4"/>
        <v/>
      </c>
      <c r="AA67" s="308"/>
      <c r="AB67" s="308"/>
      <c r="AC67" s="306"/>
      <c r="AD67" s="308" t="str">
        <f t="shared" si="5"/>
        <v/>
      </c>
      <c r="AE67" s="308"/>
      <c r="AF67" s="308"/>
      <c r="AG67" s="306"/>
      <c r="AH67" s="306"/>
      <c r="AI67" s="309" t="str">
        <f t="shared" si="6"/>
        <v/>
      </c>
      <c r="AJ67" s="309"/>
      <c r="AK67" s="306"/>
      <c r="AL67" s="306"/>
      <c r="AM67" s="308" t="str">
        <f>IF(C67&lt;&gt;"",AK67/Ответы_учащихся!$AW$12/H67,"")</f>
        <v/>
      </c>
      <c r="AN67" s="306"/>
      <c r="AO67" s="309" t="str">
        <f t="shared" si="7"/>
        <v/>
      </c>
      <c r="AP67" s="309"/>
      <c r="AQ67" s="308" t="str">
        <f>IF(C67&lt;&gt;"",AN67/Ответы_учащихся!#REF!/H67,"")</f>
        <v/>
      </c>
      <c r="AR67" s="308"/>
      <c r="AS67" s="306"/>
      <c r="AT67" s="306"/>
      <c r="AU67" s="306"/>
    </row>
    <row r="68" spans="2:47">
      <c r="B68" s="306"/>
      <c r="C68" s="306"/>
      <c r="D68" s="306"/>
      <c r="E68" s="307"/>
      <c r="F68" s="306"/>
      <c r="G68" s="306"/>
      <c r="H68" s="306"/>
      <c r="I68" s="306"/>
      <c r="J68" s="308" t="str">
        <f>IF(C68&lt;&gt;"",AG68/Ответы_учащихся!$AU$12/H68,"")</f>
        <v/>
      </c>
      <c r="K68" s="308"/>
      <c r="L68" s="308" t="e">
        <f t="shared" si="0"/>
        <v>#DIV/0!</v>
      </c>
      <c r="M68" s="306"/>
      <c r="N68" s="308" t="str">
        <f t="shared" si="1"/>
        <v/>
      </c>
      <c r="O68" s="308"/>
      <c r="P68" s="308"/>
      <c r="Q68" s="306"/>
      <c r="R68" s="308" t="str">
        <f t="shared" si="2"/>
        <v/>
      </c>
      <c r="S68" s="308"/>
      <c r="T68" s="308"/>
      <c r="U68" s="306"/>
      <c r="V68" s="308" t="str">
        <f t="shared" si="3"/>
        <v/>
      </c>
      <c r="W68" s="308"/>
      <c r="X68" s="308"/>
      <c r="Y68" s="306"/>
      <c r="Z68" s="308" t="str">
        <f t="shared" si="4"/>
        <v/>
      </c>
      <c r="AA68" s="308"/>
      <c r="AB68" s="308"/>
      <c r="AC68" s="306"/>
      <c r="AD68" s="308" t="str">
        <f t="shared" si="5"/>
        <v/>
      </c>
      <c r="AE68" s="308"/>
      <c r="AF68" s="308"/>
      <c r="AG68" s="306"/>
      <c r="AH68" s="306"/>
      <c r="AI68" s="309" t="str">
        <f t="shared" si="6"/>
        <v/>
      </c>
      <c r="AJ68" s="309"/>
      <c r="AK68" s="306"/>
      <c r="AL68" s="306"/>
      <c r="AM68" s="308" t="str">
        <f>IF(C68&lt;&gt;"",AK68/Ответы_учащихся!$AW$12/H68,"")</f>
        <v/>
      </c>
      <c r="AN68" s="306"/>
      <c r="AO68" s="309" t="str">
        <f t="shared" si="7"/>
        <v/>
      </c>
      <c r="AP68" s="309"/>
      <c r="AQ68" s="308" t="str">
        <f>IF(C68&lt;&gt;"",AN68/Ответы_учащихся!#REF!/H68,"")</f>
        <v/>
      </c>
      <c r="AR68" s="308"/>
      <c r="AS68" s="306"/>
      <c r="AT68" s="306"/>
      <c r="AU68" s="306"/>
    </row>
    <row r="69" spans="2:47">
      <c r="B69" s="306"/>
      <c r="C69" s="306"/>
      <c r="D69" s="306"/>
      <c r="E69" s="307"/>
      <c r="F69" s="306"/>
      <c r="G69" s="306"/>
      <c r="H69" s="306"/>
      <c r="I69" s="306"/>
      <c r="J69" s="308" t="str">
        <f>IF(C69&lt;&gt;"",AG69/Ответы_учащихся!$AU$12/H69,"")</f>
        <v/>
      </c>
      <c r="K69" s="308"/>
      <c r="L69" s="308" t="e">
        <f t="shared" si="0"/>
        <v>#DIV/0!</v>
      </c>
      <c r="M69" s="306"/>
      <c r="N69" s="308" t="str">
        <f t="shared" si="1"/>
        <v/>
      </c>
      <c r="O69" s="308"/>
      <c r="P69" s="308"/>
      <c r="Q69" s="306"/>
      <c r="R69" s="308" t="str">
        <f t="shared" si="2"/>
        <v/>
      </c>
      <c r="S69" s="308"/>
      <c r="T69" s="308"/>
      <c r="U69" s="306"/>
      <c r="V69" s="308" t="str">
        <f t="shared" si="3"/>
        <v/>
      </c>
      <c r="W69" s="308"/>
      <c r="X69" s="308"/>
      <c r="Y69" s="306"/>
      <c r="Z69" s="308" t="str">
        <f t="shared" si="4"/>
        <v/>
      </c>
      <c r="AA69" s="308"/>
      <c r="AB69" s="308"/>
      <c r="AC69" s="306"/>
      <c r="AD69" s="308" t="str">
        <f t="shared" si="5"/>
        <v/>
      </c>
      <c r="AE69" s="308"/>
      <c r="AF69" s="308"/>
      <c r="AG69" s="306"/>
      <c r="AH69" s="306"/>
      <c r="AI69" s="309" t="str">
        <f t="shared" si="6"/>
        <v/>
      </c>
      <c r="AJ69" s="309"/>
      <c r="AK69" s="306"/>
      <c r="AL69" s="306"/>
      <c r="AM69" s="308" t="str">
        <f>IF(C69&lt;&gt;"",AK69/Ответы_учащихся!$AW$12/H69,"")</f>
        <v/>
      </c>
      <c r="AN69" s="306"/>
      <c r="AO69" s="309" t="str">
        <f t="shared" si="7"/>
        <v/>
      </c>
      <c r="AP69" s="309"/>
      <c r="AQ69" s="308" t="str">
        <f>IF(C69&lt;&gt;"",AN69/Ответы_учащихся!#REF!/H69,"")</f>
        <v/>
      </c>
      <c r="AR69" s="308"/>
      <c r="AS69" s="306"/>
      <c r="AT69" s="306"/>
      <c r="AU69" s="306"/>
    </row>
    <row r="70" spans="2:47">
      <c r="B70" s="306"/>
      <c r="C70" s="306"/>
      <c r="D70" s="306"/>
      <c r="E70" s="307"/>
      <c r="F70" s="306"/>
      <c r="G70" s="306"/>
      <c r="H70" s="306"/>
      <c r="I70" s="306"/>
      <c r="J70" s="308" t="str">
        <f>IF(C70&lt;&gt;"",AG70/Ответы_учащихся!$AU$12/H70,"")</f>
        <v/>
      </c>
      <c r="K70" s="308"/>
      <c r="L70" s="308" t="e">
        <f t="shared" si="0"/>
        <v>#DIV/0!</v>
      </c>
      <c r="M70" s="306"/>
      <c r="N70" s="308" t="str">
        <f t="shared" si="1"/>
        <v/>
      </c>
      <c r="O70" s="308"/>
      <c r="P70" s="308"/>
      <c r="Q70" s="306"/>
      <c r="R70" s="308" t="str">
        <f t="shared" si="2"/>
        <v/>
      </c>
      <c r="S70" s="308"/>
      <c r="T70" s="308"/>
      <c r="U70" s="306"/>
      <c r="V70" s="308" t="str">
        <f t="shared" si="3"/>
        <v/>
      </c>
      <c r="W70" s="308"/>
      <c r="X70" s="308"/>
      <c r="Y70" s="306"/>
      <c r="Z70" s="308" t="str">
        <f t="shared" si="4"/>
        <v/>
      </c>
      <c r="AA70" s="308"/>
      <c r="AB70" s="308"/>
      <c r="AC70" s="306"/>
      <c r="AD70" s="308" t="str">
        <f t="shared" si="5"/>
        <v/>
      </c>
      <c r="AE70" s="308"/>
      <c r="AF70" s="308"/>
      <c r="AG70" s="306"/>
      <c r="AH70" s="306"/>
      <c r="AI70" s="309" t="str">
        <f t="shared" si="6"/>
        <v/>
      </c>
      <c r="AJ70" s="309"/>
      <c r="AK70" s="306"/>
      <c r="AL70" s="306"/>
      <c r="AM70" s="308" t="str">
        <f>IF(C70&lt;&gt;"",AK70/Ответы_учащихся!$AW$12/H70,"")</f>
        <v/>
      </c>
      <c r="AN70" s="306"/>
      <c r="AO70" s="309" t="str">
        <f t="shared" si="7"/>
        <v/>
      </c>
      <c r="AP70" s="309"/>
      <c r="AQ70" s="308" t="str">
        <f>IF(C70&lt;&gt;"",AN70/Ответы_учащихся!#REF!/H70,"")</f>
        <v/>
      </c>
      <c r="AR70" s="308"/>
      <c r="AS70" s="306"/>
      <c r="AT70" s="306"/>
      <c r="AU70" s="306"/>
    </row>
    <row r="71" spans="2:47">
      <c r="B71" s="306"/>
      <c r="C71" s="306"/>
      <c r="D71" s="306"/>
      <c r="E71" s="307"/>
      <c r="F71" s="306"/>
      <c r="G71" s="306"/>
      <c r="H71" s="306"/>
      <c r="I71" s="306"/>
      <c r="J71" s="308" t="str">
        <f>IF(C71&lt;&gt;"",AG71/Ответы_учащихся!$AU$12/H71,"")</f>
        <v/>
      </c>
      <c r="K71" s="308"/>
      <c r="L71" s="308" t="e">
        <f t="shared" si="0"/>
        <v>#DIV/0!</v>
      </c>
      <c r="M71" s="306"/>
      <c r="N71" s="308" t="str">
        <f t="shared" si="1"/>
        <v/>
      </c>
      <c r="O71" s="308"/>
      <c r="P71" s="308"/>
      <c r="Q71" s="306"/>
      <c r="R71" s="308" t="str">
        <f t="shared" si="2"/>
        <v/>
      </c>
      <c r="S71" s="308"/>
      <c r="T71" s="308"/>
      <c r="U71" s="306"/>
      <c r="V71" s="308" t="str">
        <f t="shared" si="3"/>
        <v/>
      </c>
      <c r="W71" s="308"/>
      <c r="X71" s="308"/>
      <c r="Y71" s="306"/>
      <c r="Z71" s="308" t="str">
        <f t="shared" si="4"/>
        <v/>
      </c>
      <c r="AA71" s="308"/>
      <c r="AB71" s="308"/>
      <c r="AC71" s="306"/>
      <c r="AD71" s="308" t="str">
        <f t="shared" si="5"/>
        <v/>
      </c>
      <c r="AE71" s="308"/>
      <c r="AF71" s="308"/>
      <c r="AG71" s="306"/>
      <c r="AH71" s="306"/>
      <c r="AI71" s="309" t="str">
        <f t="shared" si="6"/>
        <v/>
      </c>
      <c r="AJ71" s="309"/>
      <c r="AK71" s="306"/>
      <c r="AL71" s="306"/>
      <c r="AM71" s="308" t="str">
        <f>IF(C71&lt;&gt;"",AK71/Ответы_учащихся!$AW$12/H71,"")</f>
        <v/>
      </c>
      <c r="AN71" s="306"/>
      <c r="AO71" s="309" t="str">
        <f t="shared" si="7"/>
        <v/>
      </c>
      <c r="AP71" s="309"/>
      <c r="AQ71" s="308" t="str">
        <f>IF(C71&lt;&gt;"",AN71/Ответы_учащихся!#REF!/H71,"")</f>
        <v/>
      </c>
      <c r="AR71" s="308"/>
      <c r="AS71" s="306"/>
      <c r="AT71" s="306"/>
      <c r="AU71" s="306"/>
    </row>
    <row r="72" spans="2:47">
      <c r="B72" s="306"/>
      <c r="C72" s="306"/>
      <c r="D72" s="306"/>
      <c r="E72" s="307"/>
      <c r="F72" s="306"/>
      <c r="G72" s="306"/>
      <c r="H72" s="306"/>
      <c r="I72" s="306"/>
      <c r="J72" s="308" t="str">
        <f>IF(C72&lt;&gt;"",AG72/Ответы_учащихся!$AU$12/H72,"")</f>
        <v/>
      </c>
      <c r="K72" s="308"/>
      <c r="L72" s="308" t="e">
        <f t="shared" ref="L72:L80" si="8">$J$6</f>
        <v>#DIV/0!</v>
      </c>
      <c r="M72" s="306"/>
      <c r="N72" s="308" t="str">
        <f t="shared" ref="N72:N80" si="9">IF(C72&lt;&gt;"",M72/H72,"")</f>
        <v/>
      </c>
      <c r="O72" s="308"/>
      <c r="P72" s="308"/>
      <c r="Q72" s="306"/>
      <c r="R72" s="308" t="str">
        <f t="shared" ref="R72:R80" si="10">IF(C72&lt;&gt;"",Q72/H72,"")</f>
        <v/>
      </c>
      <c r="S72" s="308"/>
      <c r="T72" s="308"/>
      <c r="U72" s="306"/>
      <c r="V72" s="308" t="str">
        <f t="shared" ref="V72:V80" si="11">IF(C72&lt;&gt;"",U72/H72,"")</f>
        <v/>
      </c>
      <c r="W72" s="308"/>
      <c r="X72" s="308"/>
      <c r="Y72" s="306"/>
      <c r="Z72" s="308" t="str">
        <f t="shared" ref="Z72:Z80" si="12">IF(C72&lt;&gt;"",Y72/H72,"")</f>
        <v/>
      </c>
      <c r="AA72" s="308"/>
      <c r="AB72" s="308"/>
      <c r="AC72" s="306"/>
      <c r="AD72" s="308" t="str">
        <f t="shared" ref="AD72:AD80" si="13">IF(C72&lt;&gt;"",AC72/H72,"")</f>
        <v/>
      </c>
      <c r="AE72" s="308"/>
      <c r="AF72" s="308"/>
      <c r="AG72" s="306"/>
      <c r="AH72" s="306"/>
      <c r="AI72" s="309" t="str">
        <f t="shared" ref="AI72:AI80" si="14">IF(C72&lt;&gt;"",AG72/H72,"")</f>
        <v/>
      </c>
      <c r="AJ72" s="309"/>
      <c r="AK72" s="306"/>
      <c r="AL72" s="306"/>
      <c r="AM72" s="308" t="str">
        <f>IF(C72&lt;&gt;"",AK72/Ответы_учащихся!$AW$12/H72,"")</f>
        <v/>
      </c>
      <c r="AN72" s="306"/>
      <c r="AO72" s="309" t="str">
        <f t="shared" ref="AO72:AO80" si="15">IF(C72&lt;&gt;"",AN72/H72,"")</f>
        <v/>
      </c>
      <c r="AP72" s="309"/>
      <c r="AQ72" s="308" t="str">
        <f>IF(C72&lt;&gt;"",AN72/Ответы_учащихся!#REF!/H72,"")</f>
        <v/>
      </c>
      <c r="AR72" s="308"/>
      <c r="AS72" s="306"/>
      <c r="AT72" s="306"/>
      <c r="AU72" s="306"/>
    </row>
    <row r="73" spans="2:47">
      <c r="B73" s="306"/>
      <c r="C73" s="306"/>
      <c r="D73" s="306"/>
      <c r="E73" s="307"/>
      <c r="F73" s="306"/>
      <c r="G73" s="306"/>
      <c r="H73" s="306"/>
      <c r="I73" s="306"/>
      <c r="J73" s="308" t="str">
        <f>IF(C73&lt;&gt;"",AG73/Ответы_учащихся!$AU$12/H73,"")</f>
        <v/>
      </c>
      <c r="K73" s="308"/>
      <c r="L73" s="308" t="e">
        <f t="shared" si="8"/>
        <v>#DIV/0!</v>
      </c>
      <c r="M73" s="306"/>
      <c r="N73" s="308" t="str">
        <f t="shared" si="9"/>
        <v/>
      </c>
      <c r="O73" s="308"/>
      <c r="P73" s="308"/>
      <c r="Q73" s="306"/>
      <c r="R73" s="308" t="str">
        <f t="shared" si="10"/>
        <v/>
      </c>
      <c r="S73" s="308"/>
      <c r="T73" s="308"/>
      <c r="U73" s="306"/>
      <c r="V73" s="308" t="str">
        <f t="shared" si="11"/>
        <v/>
      </c>
      <c r="W73" s="308"/>
      <c r="X73" s="308"/>
      <c r="Y73" s="306"/>
      <c r="Z73" s="308" t="str">
        <f t="shared" si="12"/>
        <v/>
      </c>
      <c r="AA73" s="308"/>
      <c r="AB73" s="308"/>
      <c r="AC73" s="306"/>
      <c r="AD73" s="308" t="str">
        <f t="shared" si="13"/>
        <v/>
      </c>
      <c r="AE73" s="308"/>
      <c r="AF73" s="308"/>
      <c r="AG73" s="306"/>
      <c r="AH73" s="306"/>
      <c r="AI73" s="309" t="str">
        <f t="shared" si="14"/>
        <v/>
      </c>
      <c r="AJ73" s="309"/>
      <c r="AK73" s="306"/>
      <c r="AL73" s="306"/>
      <c r="AM73" s="308" t="str">
        <f>IF(C73&lt;&gt;"",AK73/Ответы_учащихся!$AW$12/H73,"")</f>
        <v/>
      </c>
      <c r="AN73" s="306"/>
      <c r="AO73" s="309" t="str">
        <f t="shared" si="15"/>
        <v/>
      </c>
      <c r="AP73" s="309"/>
      <c r="AQ73" s="308" t="str">
        <f>IF(C73&lt;&gt;"",AN73/Ответы_учащихся!#REF!/H73,"")</f>
        <v/>
      </c>
      <c r="AR73" s="308"/>
      <c r="AS73" s="306"/>
      <c r="AT73" s="306"/>
      <c r="AU73" s="306"/>
    </row>
    <row r="74" spans="2:47">
      <c r="B74" s="306"/>
      <c r="C74" s="306"/>
      <c r="D74" s="306"/>
      <c r="E74" s="307"/>
      <c r="F74" s="306"/>
      <c r="G74" s="306"/>
      <c r="H74" s="306"/>
      <c r="I74" s="306"/>
      <c r="J74" s="308" t="str">
        <f>IF(C74&lt;&gt;"",AG74/Ответы_учащихся!$AU$12/H74,"")</f>
        <v/>
      </c>
      <c r="K74" s="308"/>
      <c r="L74" s="308" t="e">
        <f t="shared" si="8"/>
        <v>#DIV/0!</v>
      </c>
      <c r="M74" s="306"/>
      <c r="N74" s="308" t="str">
        <f t="shared" si="9"/>
        <v/>
      </c>
      <c r="O74" s="308"/>
      <c r="P74" s="308"/>
      <c r="Q74" s="306"/>
      <c r="R74" s="308" t="str">
        <f t="shared" si="10"/>
        <v/>
      </c>
      <c r="S74" s="308"/>
      <c r="T74" s="308"/>
      <c r="U74" s="306"/>
      <c r="V74" s="308" t="str">
        <f t="shared" si="11"/>
        <v/>
      </c>
      <c r="W74" s="308"/>
      <c r="X74" s="308"/>
      <c r="Y74" s="306"/>
      <c r="Z74" s="308" t="str">
        <f t="shared" si="12"/>
        <v/>
      </c>
      <c r="AA74" s="308"/>
      <c r="AB74" s="308"/>
      <c r="AC74" s="306"/>
      <c r="AD74" s="308" t="str">
        <f t="shared" si="13"/>
        <v/>
      </c>
      <c r="AE74" s="308"/>
      <c r="AF74" s="308"/>
      <c r="AG74" s="306"/>
      <c r="AH74" s="306"/>
      <c r="AI74" s="309" t="str">
        <f t="shared" si="14"/>
        <v/>
      </c>
      <c r="AJ74" s="309"/>
      <c r="AK74" s="306"/>
      <c r="AL74" s="306"/>
      <c r="AM74" s="308" t="str">
        <f>IF(C74&lt;&gt;"",AK74/Ответы_учащихся!$AW$12/H74,"")</f>
        <v/>
      </c>
      <c r="AN74" s="306"/>
      <c r="AO74" s="309" t="str">
        <f t="shared" si="15"/>
        <v/>
      </c>
      <c r="AP74" s="309"/>
      <c r="AQ74" s="308" t="str">
        <f>IF(C74&lt;&gt;"",AN74/Ответы_учащихся!#REF!/H74,"")</f>
        <v/>
      </c>
      <c r="AR74" s="308"/>
      <c r="AS74" s="306"/>
      <c r="AT74" s="306"/>
      <c r="AU74" s="306"/>
    </row>
    <row r="75" spans="2:47">
      <c r="B75" s="306"/>
      <c r="C75" s="306"/>
      <c r="D75" s="306"/>
      <c r="E75" s="307"/>
      <c r="F75" s="306"/>
      <c r="G75" s="306"/>
      <c r="H75" s="306"/>
      <c r="I75" s="306"/>
      <c r="J75" s="308" t="str">
        <f>IF(C75&lt;&gt;"",AG75/Ответы_учащихся!$AU$12/H75,"")</f>
        <v/>
      </c>
      <c r="K75" s="308"/>
      <c r="L75" s="308" t="e">
        <f t="shared" si="8"/>
        <v>#DIV/0!</v>
      </c>
      <c r="M75" s="306"/>
      <c r="N75" s="308" t="str">
        <f t="shared" si="9"/>
        <v/>
      </c>
      <c r="O75" s="308"/>
      <c r="P75" s="308"/>
      <c r="Q75" s="306"/>
      <c r="R75" s="308" t="str">
        <f t="shared" si="10"/>
        <v/>
      </c>
      <c r="S75" s="308"/>
      <c r="T75" s="308"/>
      <c r="U75" s="306"/>
      <c r="V75" s="308" t="str">
        <f t="shared" si="11"/>
        <v/>
      </c>
      <c r="W75" s="308"/>
      <c r="X75" s="308"/>
      <c r="Y75" s="306"/>
      <c r="Z75" s="308" t="str">
        <f t="shared" si="12"/>
        <v/>
      </c>
      <c r="AA75" s="308"/>
      <c r="AB75" s="308"/>
      <c r="AC75" s="306"/>
      <c r="AD75" s="308" t="str">
        <f t="shared" si="13"/>
        <v/>
      </c>
      <c r="AE75" s="308"/>
      <c r="AF75" s="308"/>
      <c r="AG75" s="306"/>
      <c r="AH75" s="306"/>
      <c r="AI75" s="309" t="str">
        <f t="shared" si="14"/>
        <v/>
      </c>
      <c r="AJ75" s="309"/>
      <c r="AK75" s="306"/>
      <c r="AL75" s="306"/>
      <c r="AM75" s="308" t="str">
        <f>IF(C75&lt;&gt;"",AK75/Ответы_учащихся!$AW$12/H75,"")</f>
        <v/>
      </c>
      <c r="AN75" s="306"/>
      <c r="AO75" s="309" t="str">
        <f t="shared" si="15"/>
        <v/>
      </c>
      <c r="AP75" s="309"/>
      <c r="AQ75" s="308" t="str">
        <f>IF(C75&lt;&gt;"",AN75/Ответы_учащихся!#REF!/H75,"")</f>
        <v/>
      </c>
      <c r="AR75" s="308"/>
      <c r="AS75" s="306"/>
      <c r="AT75" s="306"/>
      <c r="AU75" s="306"/>
    </row>
    <row r="76" spans="2:47">
      <c r="B76" s="306"/>
      <c r="C76" s="306"/>
      <c r="D76" s="306"/>
      <c r="E76" s="307"/>
      <c r="F76" s="306"/>
      <c r="G76" s="306"/>
      <c r="H76" s="306"/>
      <c r="I76" s="306"/>
      <c r="J76" s="308" t="str">
        <f>IF(C76&lt;&gt;"",AG76/Ответы_учащихся!$AU$12/H76,"")</f>
        <v/>
      </c>
      <c r="K76" s="308"/>
      <c r="L76" s="308" t="e">
        <f t="shared" si="8"/>
        <v>#DIV/0!</v>
      </c>
      <c r="M76" s="306"/>
      <c r="N76" s="308" t="str">
        <f t="shared" si="9"/>
        <v/>
      </c>
      <c r="O76" s="308"/>
      <c r="P76" s="308"/>
      <c r="Q76" s="306"/>
      <c r="R76" s="308" t="str">
        <f t="shared" si="10"/>
        <v/>
      </c>
      <c r="S76" s="308"/>
      <c r="T76" s="308"/>
      <c r="U76" s="306"/>
      <c r="V76" s="308" t="str">
        <f t="shared" si="11"/>
        <v/>
      </c>
      <c r="W76" s="308"/>
      <c r="X76" s="308"/>
      <c r="Y76" s="306"/>
      <c r="Z76" s="308" t="str">
        <f t="shared" si="12"/>
        <v/>
      </c>
      <c r="AA76" s="308"/>
      <c r="AB76" s="308"/>
      <c r="AC76" s="306"/>
      <c r="AD76" s="308" t="str">
        <f t="shared" si="13"/>
        <v/>
      </c>
      <c r="AE76" s="308"/>
      <c r="AF76" s="308"/>
      <c r="AG76" s="306"/>
      <c r="AH76" s="306"/>
      <c r="AI76" s="309" t="str">
        <f t="shared" si="14"/>
        <v/>
      </c>
      <c r="AJ76" s="309"/>
      <c r="AK76" s="306"/>
      <c r="AL76" s="306"/>
      <c r="AM76" s="308" t="str">
        <f>IF(C76&lt;&gt;"",AK76/Ответы_учащихся!$AW$12/H76,"")</f>
        <v/>
      </c>
      <c r="AN76" s="306"/>
      <c r="AO76" s="309" t="str">
        <f t="shared" si="15"/>
        <v/>
      </c>
      <c r="AP76" s="309"/>
      <c r="AQ76" s="308" t="str">
        <f>IF(C76&lt;&gt;"",AN76/Ответы_учащихся!#REF!/H76,"")</f>
        <v/>
      </c>
      <c r="AR76" s="308"/>
      <c r="AS76" s="306"/>
      <c r="AT76" s="306"/>
      <c r="AU76" s="306"/>
    </row>
    <row r="77" spans="2:47">
      <c r="B77" s="306"/>
      <c r="C77" s="306"/>
      <c r="D77" s="306"/>
      <c r="E77" s="307"/>
      <c r="F77" s="306"/>
      <c r="G77" s="306"/>
      <c r="H77" s="306"/>
      <c r="I77" s="306"/>
      <c r="J77" s="308" t="str">
        <f>IF(C77&lt;&gt;"",AG77/Ответы_учащихся!$AU$12/H77,"")</f>
        <v/>
      </c>
      <c r="K77" s="308"/>
      <c r="L77" s="308" t="e">
        <f t="shared" si="8"/>
        <v>#DIV/0!</v>
      </c>
      <c r="M77" s="306"/>
      <c r="N77" s="308" t="str">
        <f t="shared" si="9"/>
        <v/>
      </c>
      <c r="O77" s="308"/>
      <c r="P77" s="308"/>
      <c r="Q77" s="306"/>
      <c r="R77" s="308" t="str">
        <f t="shared" si="10"/>
        <v/>
      </c>
      <c r="S77" s="308"/>
      <c r="T77" s="308"/>
      <c r="U77" s="306"/>
      <c r="V77" s="308" t="str">
        <f t="shared" si="11"/>
        <v/>
      </c>
      <c r="W77" s="308"/>
      <c r="X77" s="308"/>
      <c r="Y77" s="306"/>
      <c r="Z77" s="308" t="str">
        <f t="shared" si="12"/>
        <v/>
      </c>
      <c r="AA77" s="308"/>
      <c r="AB77" s="308"/>
      <c r="AC77" s="306"/>
      <c r="AD77" s="308" t="str">
        <f t="shared" si="13"/>
        <v/>
      </c>
      <c r="AE77" s="308"/>
      <c r="AF77" s="308"/>
      <c r="AG77" s="306"/>
      <c r="AH77" s="306"/>
      <c r="AI77" s="309" t="str">
        <f t="shared" si="14"/>
        <v/>
      </c>
      <c r="AJ77" s="309"/>
      <c r="AK77" s="306"/>
      <c r="AL77" s="306"/>
      <c r="AM77" s="308" t="str">
        <f>IF(C77&lt;&gt;"",AK77/Ответы_учащихся!$AW$12/H77,"")</f>
        <v/>
      </c>
      <c r="AN77" s="306"/>
      <c r="AO77" s="309" t="str">
        <f t="shared" si="15"/>
        <v/>
      </c>
      <c r="AP77" s="309"/>
      <c r="AQ77" s="308" t="str">
        <f>IF(C77&lt;&gt;"",AN77/Ответы_учащихся!#REF!/H77,"")</f>
        <v/>
      </c>
      <c r="AR77" s="308"/>
      <c r="AS77" s="306"/>
      <c r="AT77" s="306"/>
      <c r="AU77" s="306"/>
    </row>
    <row r="78" spans="2:47">
      <c r="B78" s="306"/>
      <c r="C78" s="306"/>
      <c r="D78" s="306"/>
      <c r="E78" s="307"/>
      <c r="F78" s="306"/>
      <c r="G78" s="306"/>
      <c r="H78" s="306"/>
      <c r="I78" s="306"/>
      <c r="J78" s="308" t="str">
        <f>IF(C78&lt;&gt;"",AG78/Ответы_учащихся!$AU$12/H78,"")</f>
        <v/>
      </c>
      <c r="K78" s="308"/>
      <c r="L78" s="308" t="e">
        <f t="shared" si="8"/>
        <v>#DIV/0!</v>
      </c>
      <c r="M78" s="306"/>
      <c r="N78" s="308" t="str">
        <f t="shared" si="9"/>
        <v/>
      </c>
      <c r="O78" s="308"/>
      <c r="P78" s="308"/>
      <c r="Q78" s="306"/>
      <c r="R78" s="308" t="str">
        <f t="shared" si="10"/>
        <v/>
      </c>
      <c r="S78" s="308"/>
      <c r="T78" s="308"/>
      <c r="U78" s="306"/>
      <c r="V78" s="308" t="str">
        <f t="shared" si="11"/>
        <v/>
      </c>
      <c r="W78" s="308"/>
      <c r="X78" s="308"/>
      <c r="Y78" s="306"/>
      <c r="Z78" s="308" t="str">
        <f t="shared" si="12"/>
        <v/>
      </c>
      <c r="AA78" s="308"/>
      <c r="AB78" s="308"/>
      <c r="AC78" s="306"/>
      <c r="AD78" s="308" t="str">
        <f t="shared" si="13"/>
        <v/>
      </c>
      <c r="AE78" s="308"/>
      <c r="AF78" s="308"/>
      <c r="AG78" s="306"/>
      <c r="AH78" s="306"/>
      <c r="AI78" s="309" t="str">
        <f t="shared" si="14"/>
        <v/>
      </c>
      <c r="AJ78" s="309"/>
      <c r="AK78" s="306"/>
      <c r="AL78" s="306"/>
      <c r="AM78" s="308" t="str">
        <f>IF(C78&lt;&gt;"",AK78/Ответы_учащихся!$AW$12/H78,"")</f>
        <v/>
      </c>
      <c r="AN78" s="306"/>
      <c r="AO78" s="309" t="str">
        <f t="shared" si="15"/>
        <v/>
      </c>
      <c r="AP78" s="309"/>
      <c r="AQ78" s="308" t="str">
        <f>IF(C78&lt;&gt;"",AN78/Ответы_учащихся!#REF!/H78,"")</f>
        <v/>
      </c>
      <c r="AR78" s="308"/>
      <c r="AS78" s="306"/>
      <c r="AT78" s="306"/>
      <c r="AU78" s="306"/>
    </row>
    <row r="79" spans="2:47">
      <c r="B79" s="306"/>
      <c r="C79" s="306"/>
      <c r="D79" s="306"/>
      <c r="E79" s="307"/>
      <c r="F79" s="306"/>
      <c r="G79" s="306"/>
      <c r="H79" s="306"/>
      <c r="I79" s="306"/>
      <c r="J79" s="308" t="str">
        <f>IF(C79&lt;&gt;"",AG79/Ответы_учащихся!$AU$12/H79,"")</f>
        <v/>
      </c>
      <c r="K79" s="308"/>
      <c r="L79" s="308" t="e">
        <f t="shared" si="8"/>
        <v>#DIV/0!</v>
      </c>
      <c r="M79" s="306"/>
      <c r="N79" s="308" t="str">
        <f t="shared" si="9"/>
        <v/>
      </c>
      <c r="O79" s="308"/>
      <c r="P79" s="308"/>
      <c r="Q79" s="306"/>
      <c r="R79" s="308" t="str">
        <f t="shared" si="10"/>
        <v/>
      </c>
      <c r="S79" s="308"/>
      <c r="T79" s="308"/>
      <c r="U79" s="306"/>
      <c r="V79" s="308" t="str">
        <f t="shared" si="11"/>
        <v/>
      </c>
      <c r="W79" s="308"/>
      <c r="X79" s="308"/>
      <c r="Y79" s="306"/>
      <c r="Z79" s="308" t="str">
        <f t="shared" si="12"/>
        <v/>
      </c>
      <c r="AA79" s="308"/>
      <c r="AB79" s="308"/>
      <c r="AC79" s="306"/>
      <c r="AD79" s="308" t="str">
        <f t="shared" si="13"/>
        <v/>
      </c>
      <c r="AE79" s="308"/>
      <c r="AF79" s="308"/>
      <c r="AG79" s="306"/>
      <c r="AH79" s="306"/>
      <c r="AI79" s="309" t="str">
        <f t="shared" si="14"/>
        <v/>
      </c>
      <c r="AJ79" s="309"/>
      <c r="AK79" s="306"/>
      <c r="AL79" s="306"/>
      <c r="AM79" s="308" t="str">
        <f>IF(C79&lt;&gt;"",AK79/Ответы_учащихся!$AW$12/H79,"")</f>
        <v/>
      </c>
      <c r="AN79" s="306"/>
      <c r="AO79" s="309" t="str">
        <f t="shared" si="15"/>
        <v/>
      </c>
      <c r="AP79" s="309"/>
      <c r="AQ79" s="308" t="str">
        <f>IF(C79&lt;&gt;"",AN79/Ответы_учащихся!#REF!/H79,"")</f>
        <v/>
      </c>
      <c r="AR79" s="308"/>
      <c r="AS79" s="306"/>
      <c r="AT79" s="306"/>
      <c r="AU79" s="306"/>
    </row>
    <row r="80" spans="2:47">
      <c r="B80" s="306"/>
      <c r="C80" s="306"/>
      <c r="D80" s="306"/>
      <c r="E80" s="307"/>
      <c r="F80" s="306"/>
      <c r="G80" s="306"/>
      <c r="H80" s="306"/>
      <c r="I80" s="306"/>
      <c r="J80" s="308" t="str">
        <f>IF(C80&lt;&gt;"",AG80/Ответы_учащихся!$AU$12/H80,"")</f>
        <v/>
      </c>
      <c r="K80" s="308"/>
      <c r="L80" s="308" t="e">
        <f t="shared" si="8"/>
        <v>#DIV/0!</v>
      </c>
      <c r="M80" s="306"/>
      <c r="N80" s="308" t="str">
        <f t="shared" si="9"/>
        <v/>
      </c>
      <c r="O80" s="308"/>
      <c r="P80" s="308"/>
      <c r="Q80" s="306"/>
      <c r="R80" s="308" t="str">
        <f t="shared" si="10"/>
        <v/>
      </c>
      <c r="S80" s="308"/>
      <c r="T80" s="308"/>
      <c r="U80" s="306"/>
      <c r="V80" s="308" t="str">
        <f t="shared" si="11"/>
        <v/>
      </c>
      <c r="W80" s="308"/>
      <c r="X80" s="308"/>
      <c r="Y80" s="306"/>
      <c r="Z80" s="308" t="str">
        <f t="shared" si="12"/>
        <v/>
      </c>
      <c r="AA80" s="308"/>
      <c r="AB80" s="308"/>
      <c r="AC80" s="306"/>
      <c r="AD80" s="308" t="str">
        <f t="shared" si="13"/>
        <v/>
      </c>
      <c r="AE80" s="308"/>
      <c r="AF80" s="308"/>
      <c r="AG80" s="306"/>
      <c r="AH80" s="306"/>
      <c r="AI80" s="309" t="str">
        <f t="shared" si="14"/>
        <v/>
      </c>
      <c r="AJ80" s="309"/>
      <c r="AK80" s="306"/>
      <c r="AL80" s="306"/>
      <c r="AM80" s="308" t="str">
        <f>IF(C80&lt;&gt;"",AK80/Ответы_учащихся!$AW$12/H80,"")</f>
        <v/>
      </c>
      <c r="AN80" s="306"/>
      <c r="AO80" s="309" t="str">
        <f t="shared" si="15"/>
        <v/>
      </c>
      <c r="AP80" s="309"/>
      <c r="AQ80" s="308" t="str">
        <f>IF(C80&lt;&gt;"",AN80/Ответы_учащихся!#REF!/H80,"")</f>
        <v/>
      </c>
      <c r="AR80" s="308"/>
      <c r="AS80" s="306"/>
      <c r="AT80" s="306"/>
      <c r="AU80" s="306"/>
    </row>
  </sheetData>
  <sheetProtection password="C621" sheet="1" objects="1" scenarios="1"/>
  <mergeCells count="22">
    <mergeCell ref="AU4:AU5"/>
    <mergeCell ref="U4:V4"/>
    <mergeCell ref="Y4:Z4"/>
    <mergeCell ref="AC4:AD4"/>
    <mergeCell ref="AG4:AG5"/>
    <mergeCell ref="AI4:AI5"/>
    <mergeCell ref="AK4:AK5"/>
    <mergeCell ref="AM4:AM5"/>
    <mergeCell ref="AN4:AN5"/>
    <mergeCell ref="AO4:AO5"/>
    <mergeCell ref="AQ4:AQ5"/>
    <mergeCell ref="AS4:AS5"/>
    <mergeCell ref="J1:AK1"/>
    <mergeCell ref="B4:B5"/>
    <mergeCell ref="C4:C5"/>
    <mergeCell ref="D4:D5"/>
    <mergeCell ref="E4:E5"/>
    <mergeCell ref="F4:F5"/>
    <mergeCell ref="H4:H5"/>
    <mergeCell ref="J4:J5"/>
    <mergeCell ref="M4:N4"/>
    <mergeCell ref="Q4:R4"/>
  </mergeCells>
  <pageMargins left="0.7" right="0.7" top="0.75" bottom="0.75" header="0.3" footer="0.3"/>
  <pageSetup paperSize="9" scale="48" fitToHeight="0" orientation="landscape" horizontalDpi="0" verticalDpi="0" r:id="rId1"/>
</worksheet>
</file>

<file path=xl/worksheets/sheet7.xml><?xml version="1.0" encoding="utf-8"?>
<worksheet xmlns="http://schemas.openxmlformats.org/spreadsheetml/2006/main" xmlns:r="http://schemas.openxmlformats.org/officeDocument/2006/relationships">
  <sheetPr codeName="Лист18">
    <tabColor theme="9"/>
  </sheetPr>
  <dimension ref="B1:L20"/>
  <sheetViews>
    <sheetView showWhiteSpace="0" view="pageLayout" zoomScale="110" zoomScaleNormal="100" zoomScalePageLayoutView="110" workbookViewId="0">
      <selection activeCell="R33" sqref="R33"/>
    </sheetView>
  </sheetViews>
  <sheetFormatPr defaultRowHeight="12.75"/>
  <cols>
    <col min="1" max="1" width="2.85546875" style="128" customWidth="1"/>
    <col min="2" max="2" width="12.42578125" style="128" customWidth="1"/>
    <col min="3" max="10" width="14.7109375" style="128" customWidth="1"/>
    <col min="11" max="11" width="12" style="128" hidden="1" customWidth="1"/>
    <col min="12" max="12" width="0.42578125" style="128" hidden="1" customWidth="1"/>
    <col min="13" max="16384" width="9.140625" style="128"/>
  </cols>
  <sheetData>
    <row r="1" spans="2:12" ht="4.5" customHeight="1"/>
    <row r="2" spans="2:12" ht="19.5" customHeight="1">
      <c r="B2" s="606" t="s">
        <v>1015</v>
      </c>
      <c r="C2" s="606"/>
      <c r="D2" s="606"/>
      <c r="E2" s="606"/>
      <c r="F2" s="606"/>
      <c r="G2" s="606"/>
      <c r="H2" s="606"/>
      <c r="I2" s="606"/>
      <c r="J2" s="606"/>
      <c r="K2" s="606"/>
      <c r="L2" s="606"/>
    </row>
    <row r="3" spans="2:12" ht="15.75">
      <c r="B3" s="129" t="s">
        <v>31</v>
      </c>
      <c r="C3" s="607" t="str">
        <f>'СПИСОК КЛАССА'!E3</f>
        <v>МБОУ СОШ с углубленным изучением отдельных предметов № 80</v>
      </c>
      <c r="D3" s="607"/>
      <c r="E3" s="607"/>
      <c r="F3" s="607"/>
      <c r="G3" s="607"/>
      <c r="H3" s="608"/>
      <c r="I3" s="608"/>
      <c r="J3" s="130"/>
    </row>
    <row r="4" spans="2:12" ht="7.5" customHeight="1"/>
    <row r="5" spans="2:12" ht="15.75">
      <c r="B5" s="605" t="s">
        <v>37</v>
      </c>
      <c r="C5" s="609" t="s">
        <v>57</v>
      </c>
      <c r="D5" s="609"/>
      <c r="E5" s="609"/>
      <c r="F5" s="609"/>
      <c r="G5" s="609"/>
      <c r="H5" s="609"/>
      <c r="I5" s="609"/>
      <c r="J5" s="609"/>
    </row>
    <row r="6" spans="2:12" ht="75" customHeight="1">
      <c r="B6" s="605"/>
      <c r="C6" s="605" t="s">
        <v>1051</v>
      </c>
      <c r="D6" s="605"/>
      <c r="E6" s="605" t="s">
        <v>1052</v>
      </c>
      <c r="F6" s="605"/>
      <c r="G6" s="605" t="s">
        <v>1053</v>
      </c>
      <c r="H6" s="605"/>
      <c r="I6" s="605" t="s">
        <v>1054</v>
      </c>
      <c r="J6" s="605"/>
    </row>
    <row r="7" spans="2:12" ht="15.75">
      <c r="B7" s="605"/>
      <c r="C7" s="135" t="s">
        <v>38</v>
      </c>
      <c r="D7" s="135" t="s">
        <v>39</v>
      </c>
      <c r="E7" s="135" t="s">
        <v>38</v>
      </c>
      <c r="F7" s="135" t="s">
        <v>39</v>
      </c>
      <c r="G7" s="135" t="s">
        <v>38</v>
      </c>
      <c r="H7" s="135" t="s">
        <v>39</v>
      </c>
      <c r="I7" s="135" t="s">
        <v>38</v>
      </c>
      <c r="J7" s="135" t="s">
        <v>39</v>
      </c>
    </row>
    <row r="8" spans="2:12" ht="15.75">
      <c r="B8" s="134">
        <f ca="1">Ответы_учащихся!$F$6</f>
        <v>26</v>
      </c>
      <c r="C8" s="408">
        <f ca="1">Ответы_учащихся!BE24</f>
        <v>0</v>
      </c>
      <c r="D8" s="136">
        <f ca="1">C8/$B$8</f>
        <v>0</v>
      </c>
      <c r="E8" s="408">
        <f ca="1">Ответы_учащихся!BE23</f>
        <v>0</v>
      </c>
      <c r="F8" s="136">
        <f ca="1">E8/$B$8</f>
        <v>0</v>
      </c>
      <c r="G8" s="408">
        <f ca="1">Ответы_учащихся!BE22</f>
        <v>0</v>
      </c>
      <c r="H8" s="136">
        <f ca="1">G8/$B$8</f>
        <v>0</v>
      </c>
      <c r="I8" s="408">
        <f ca="1">Ответы_учащихся!BE21</f>
        <v>0</v>
      </c>
      <c r="J8" s="136">
        <f ca="1">I8/$B$8</f>
        <v>0</v>
      </c>
      <c r="K8" s="269">
        <f ca="1">SUM(D8,F8,H8,J8)</f>
        <v>0</v>
      </c>
    </row>
    <row r="9" spans="2:12" ht="15.75">
      <c r="B9" s="133"/>
      <c r="C9" s="133"/>
      <c r="D9" s="133"/>
      <c r="E9" s="133"/>
      <c r="F9" s="133"/>
      <c r="G9" s="133"/>
      <c r="H9" s="133"/>
      <c r="I9" s="133"/>
      <c r="J9" s="133"/>
      <c r="K9" s="133"/>
      <c r="L9" s="133"/>
    </row>
    <row r="10" spans="2:12" ht="15.75">
      <c r="B10" s="133"/>
      <c r="C10" s="133"/>
      <c r="D10" s="133"/>
      <c r="E10" s="133"/>
      <c r="F10" s="133"/>
      <c r="G10" s="133"/>
      <c r="H10" s="133"/>
      <c r="I10" s="133"/>
      <c r="J10" s="133"/>
      <c r="K10" s="133"/>
      <c r="L10" s="133"/>
    </row>
    <row r="11" spans="2:12" ht="15.75">
      <c r="B11" s="133"/>
      <c r="C11" s="133"/>
      <c r="D11" s="133"/>
      <c r="E11" s="133"/>
      <c r="F11" s="133"/>
      <c r="G11" s="133"/>
      <c r="H11" s="133"/>
      <c r="I11" s="133"/>
      <c r="J11" s="133"/>
      <c r="K11" s="133"/>
      <c r="L11" s="133"/>
    </row>
    <row r="12" spans="2:12" ht="15.75">
      <c r="B12" s="133"/>
      <c r="C12" s="133"/>
      <c r="D12" s="133"/>
      <c r="E12" s="133"/>
      <c r="F12" s="133"/>
      <c r="G12" s="133"/>
      <c r="H12" s="133"/>
      <c r="I12" s="133"/>
      <c r="J12" s="133"/>
      <c r="K12" s="133"/>
      <c r="L12" s="133"/>
    </row>
    <row r="13" spans="2:12" ht="15.75">
      <c r="B13" s="133"/>
      <c r="C13" s="133"/>
      <c r="D13" s="133"/>
      <c r="E13" s="133"/>
      <c r="F13" s="133"/>
      <c r="G13" s="133"/>
      <c r="H13" s="133"/>
      <c r="I13" s="133"/>
      <c r="J13" s="133"/>
      <c r="K13" s="133"/>
      <c r="L13" s="133"/>
    </row>
    <row r="14" spans="2:12" ht="15.75">
      <c r="B14" s="133"/>
      <c r="C14" s="133"/>
      <c r="D14" s="133"/>
      <c r="E14" s="133"/>
      <c r="F14" s="133"/>
      <c r="G14" s="133"/>
      <c r="H14" s="133"/>
      <c r="I14" s="133"/>
      <c r="J14" s="133"/>
      <c r="K14" s="133"/>
      <c r="L14" s="133"/>
    </row>
    <row r="15" spans="2:12" ht="15.75">
      <c r="B15" s="133"/>
      <c r="C15" s="133"/>
      <c r="D15" s="133"/>
      <c r="E15" s="133"/>
      <c r="F15" s="133"/>
      <c r="G15" s="133"/>
      <c r="H15" s="133"/>
      <c r="I15" s="133"/>
      <c r="J15" s="133"/>
      <c r="K15" s="133"/>
      <c r="L15" s="133"/>
    </row>
    <row r="16" spans="2:12" ht="15.75">
      <c r="B16" s="133"/>
      <c r="C16" s="133"/>
      <c r="D16" s="133"/>
      <c r="E16" s="133"/>
      <c r="F16" s="133"/>
      <c r="G16" s="133"/>
      <c r="H16" s="133"/>
      <c r="I16" s="133"/>
      <c r="J16" s="133"/>
      <c r="K16" s="133"/>
      <c r="L16" s="133"/>
    </row>
    <row r="17" spans="2:12" ht="15.75">
      <c r="B17" s="133"/>
      <c r="C17" s="133"/>
      <c r="D17" s="133"/>
      <c r="E17" s="133"/>
      <c r="F17" s="133"/>
      <c r="G17" s="133"/>
      <c r="H17" s="133"/>
      <c r="I17" s="133"/>
      <c r="J17" s="133"/>
      <c r="K17" s="133"/>
      <c r="L17" s="133"/>
    </row>
    <row r="18" spans="2:12" ht="15.75">
      <c r="B18" s="133"/>
      <c r="C18" s="133"/>
      <c r="D18" s="133"/>
      <c r="E18" s="133"/>
      <c r="F18" s="133"/>
      <c r="G18" s="133"/>
      <c r="H18" s="133"/>
      <c r="I18" s="133"/>
      <c r="J18" s="133"/>
      <c r="K18" s="133"/>
      <c r="L18" s="133"/>
    </row>
    <row r="19" spans="2:12" ht="15.75">
      <c r="B19" s="133"/>
      <c r="C19" s="133"/>
      <c r="D19" s="133"/>
      <c r="E19" s="133"/>
      <c r="F19" s="133"/>
      <c r="G19" s="133"/>
      <c r="H19" s="133"/>
      <c r="I19" s="133"/>
      <c r="J19" s="133"/>
      <c r="K19" s="133"/>
      <c r="L19" s="133"/>
    </row>
    <row r="20" spans="2:12" ht="15.75">
      <c r="B20" s="133"/>
      <c r="C20" s="133"/>
      <c r="D20" s="133"/>
      <c r="E20" s="133"/>
      <c r="F20" s="133"/>
      <c r="G20" s="133"/>
      <c r="H20" s="133"/>
      <c r="I20" s="133"/>
      <c r="J20" s="133"/>
      <c r="K20" s="133"/>
      <c r="L20" s="133"/>
    </row>
  </sheetData>
  <sheetProtection password="C621" sheet="1" objects="1" scenarios="1" selectLockedCells="1" selectUnlockedCells="1"/>
  <dataConsolidate/>
  <mergeCells count="9">
    <mergeCell ref="B2:L2"/>
    <mergeCell ref="C3:G3"/>
    <mergeCell ref="H3:I3"/>
    <mergeCell ref="B5:B7"/>
    <mergeCell ref="C6:D6"/>
    <mergeCell ref="E6:F6"/>
    <mergeCell ref="G6:H6"/>
    <mergeCell ref="I6:J6"/>
    <mergeCell ref="C5:J5"/>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codeName="Лист16">
    <tabColor theme="9"/>
  </sheetPr>
  <dimension ref="A1"/>
  <sheetViews>
    <sheetView view="pageLayout" zoomScaleNormal="100" workbookViewId="0">
      <selection activeCell="R33" sqref="R33"/>
    </sheetView>
  </sheetViews>
  <sheetFormatPr defaultRowHeight="12.75"/>
  <sheetData/>
  <sheetProtection password="C621" sheet="1" objects="1" scenarios="1"/>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sheetPr codeName="Лист19">
    <tabColor theme="9"/>
    <pageSetUpPr fitToPage="1"/>
  </sheetPr>
  <dimension ref="A4"/>
  <sheetViews>
    <sheetView view="pageLayout" topLeftCell="C1" zoomScaleNormal="100" workbookViewId="0">
      <selection activeCell="R33" sqref="R33"/>
    </sheetView>
  </sheetViews>
  <sheetFormatPr defaultRowHeight="12.75"/>
  <sheetData>
    <row r="4" ht="15.75" customHeight="1"/>
  </sheetData>
  <sheetProtection password="C621" sheet="1" objects="1" scenarios="1"/>
  <pageMargins left="0.25" right="0.25"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СПИСОК КЛАССА</vt:lpstr>
      <vt:lpstr>АНКЕТА УЧИТЕЛЯ</vt:lpstr>
      <vt:lpstr>Ввод_данных</vt:lpstr>
      <vt:lpstr>Ответы_учащихся</vt:lpstr>
      <vt:lpstr>КЛЮЧИ</vt:lpstr>
      <vt:lpstr>Общий свод</vt:lpstr>
      <vt:lpstr>Результаты_итог</vt:lpstr>
      <vt:lpstr>Распределение_участников</vt:lpstr>
      <vt:lpstr>Размах_балла</vt:lpstr>
      <vt:lpstr>Результаты</vt:lpstr>
      <vt:lpstr>План</vt:lpstr>
      <vt:lpstr>Сравнение_умения</vt:lpstr>
      <vt:lpstr>Анализ_умения</vt:lpstr>
      <vt:lpstr>Анализ_задания</vt:lpstr>
      <vt:lpstr>Анализ_ученик</vt:lpstr>
      <vt:lpstr>Рабочий</vt:lpstr>
      <vt:lpstr>Диаграмма_рез</vt:lpstr>
      <vt:lpstr>Диаграмма_умения</vt:lpstr>
      <vt:lpstr>Диаграмма_задания</vt:lpstr>
      <vt:lpstr>Диаграмма_распределение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Черепанова</dc:creator>
  <cp:lastModifiedBy>zauch_junior</cp:lastModifiedBy>
  <cp:lastPrinted>2015-04-28T09:45:37Z</cp:lastPrinted>
  <dcterms:created xsi:type="dcterms:W3CDTF">2014-04-01T23:00:43Z</dcterms:created>
  <dcterms:modified xsi:type="dcterms:W3CDTF">2015-12-17T03:38:53Z</dcterms:modified>
</cp:coreProperties>
</file>