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ЭтаКнига" defaultThemeVersion="124226"/>
  <bookViews>
    <workbookView xWindow="480" yWindow="885" windowWidth="19440" windowHeight="9195" tabRatio="822"/>
  </bookViews>
  <sheets>
    <sheet name="СПИСОК КЛАССА" sheetId="1" r:id="rId1"/>
    <sheet name="АНКЕТА УЧИТЕЛЯ" sheetId="15" r:id="rId2"/>
    <sheet name="Ввод_данных" sheetId="18" r:id="rId3"/>
    <sheet name="Ответы_учащихся" sheetId="3" r:id="rId4"/>
    <sheet name="КЛЮЧИ" sheetId="19" r:id="rId5"/>
    <sheet name="Общий свод" sheetId="21" state="hidden" r:id="rId6"/>
    <sheet name="Результаты_итог" sheetId="22" state="hidden" r:id="rId7"/>
    <sheet name="Распределение_участников" sheetId="20" state="hidden" r:id="rId8"/>
    <sheet name="Размах_балла" sheetId="24" state="hidden" r:id="rId9"/>
    <sheet name="Результаты" sheetId="7" r:id="rId10"/>
    <sheet name="План" sheetId="5" r:id="rId11"/>
    <sheet name="Сравнение_умения" sheetId="28" r:id="rId12"/>
    <sheet name="Анализ_умения" sheetId="27" r:id="rId13"/>
    <sheet name="Анализ_задания" sheetId="10" r:id="rId14"/>
    <sheet name="Анализ_ученик" sheetId="17" r:id="rId15"/>
    <sheet name="Рабочий" sheetId="4" state="hidden" r:id="rId16"/>
    <sheet name="Диаграмма_рез" sheetId="8" state="hidden" r:id="rId17"/>
    <sheet name="Диаграмма_умения" sheetId="29" state="hidden" r:id="rId18"/>
    <sheet name="Диаграмма_задания" sheetId="14" state="hidden" r:id="rId19"/>
    <sheet name="Диаграмма_распределение" sheetId="23" state="hidden" r:id="rId20"/>
  </sheets>
  <definedNames>
    <definedName name="Z_BFE542F4_8A0C_4C42_A5CA_C7B0ACF2717E_.wvu.Cols" localSheetId="2" hidden="1">Ввод_данных!$A:$B,Ввод_данных!$E:$E</definedName>
    <definedName name="Z_BFE542F4_8A0C_4C42_A5CA_C7B0ACF2717E_.wvu.Cols" localSheetId="3" hidden="1">Ответы_учащихся!$A:$B,Ответы_учащихся!$E:$E</definedName>
    <definedName name="Z_BFE542F4_8A0C_4C42_A5CA_C7B0ACF2717E_.wvu.Cols" localSheetId="0" hidden="1">'СПИСОК КЛАССА'!#REF!,'СПИСОК КЛАССА'!$M:$M</definedName>
    <definedName name="Z_BFE542F4_8A0C_4C42_A5CA_C7B0ACF2717E_.wvu.Rows" localSheetId="1" hidden="1">'АНКЕТА УЧИТЕЛЯ'!$52:$65</definedName>
    <definedName name="Z_BFE542F4_8A0C_4C42_A5CA_C7B0ACF2717E_.wvu.Rows" localSheetId="2" hidden="1">Ввод_данных!$21:$24</definedName>
    <definedName name="Z_BFE542F4_8A0C_4C42_A5CA_C7B0ACF2717E_.wvu.Rows" localSheetId="3" hidden="1">Ответы_учащихся!$21:$24</definedName>
    <definedName name="Z_BFE542F4_8A0C_4C42_A5CA_C7B0ACF2717E_.wvu.Rows" localSheetId="0" hidden="1">'СПИСОК КЛАССА'!$5:$5</definedName>
    <definedName name="базовый">OFFSET(Диаграмма_распределение!$G$3,1,0,Диаграмма_распределение!$A$1,1)</definedName>
    <definedName name="высокий">OFFSET(Диаграмма_распределение!$K$3,1,0,Диаграмма_распределение!$A$1,1)</definedName>
    <definedName name="гр1">OFFSET(Диаграмма_умения!$B$2,1,0,Диаграмма_умения!$A$1,1)</definedName>
    <definedName name="гр1_доп">OFFSET(Диаграмма_умения!$C$2,1,0,Диаграмма_умения!$A$1,1)</definedName>
    <definedName name="гр2">OFFSET(Диаграмма_умения!$D$2,1,0,Диаграмма_умения!$A$1,1)</definedName>
    <definedName name="гр2_доп">OFFSET(Диаграмма_умения!$E$2,1,0,Диаграмма_умения!$A$1,1)</definedName>
    <definedName name="гр3">OFFSET(Диаграмма_умения!$F$2,1,0,Диаграмма_умения!$A$1,1)</definedName>
    <definedName name="гр3_доп">OFFSET(Диаграмма_умения!$G$2,1,0,Диаграмма_умения!$A$1,1)</definedName>
    <definedName name="Код">OFFSET('Общий свод'!$C$6,1,0,'Общий свод'!$A$2,1)</definedName>
    <definedName name="лин_33">OFFSET(Диаграмма_умения!$H$2,1,0,Диаграмма_умения!$A$1,1)</definedName>
    <definedName name="лин_66">OFFSET(Диаграмма_умения!$I$2,1,0,Диаграмма_умения!$A$1,1)</definedName>
    <definedName name="макс">OFFSET('Общий свод'!$AU$6,1,0,'Общий свод'!$A$2,1)</definedName>
    <definedName name="мин">OFFSET('Общий свод'!$AS$6,1,0,'Общий свод'!$A$2,1)</definedName>
    <definedName name="низкий">OFFSET(Диаграмма_распределение!$C$3,1,0,Диаграмма_распределение!$A$1,1)</definedName>
    <definedName name="повышенный">OFFSET(Диаграмма_распределение!$I$3,1,0,Диаграмма_распределение!$A$1,1)</definedName>
    <definedName name="пониженный">OFFSET(Диаграмма_распределение!$E$3,1,0,Диаграмма_распределение!$A$1,1)</definedName>
    <definedName name="ср_усп">OFFSET('Общий свод'!$L$7,1,0,'Общий свод'!$A$2,1)</definedName>
    <definedName name="успешность">OFFSET('Общий свод'!$J$6,1,0,'Общий свод'!$A$2,1)</definedName>
    <definedName name="Ученик">OFFSET(Диаграмма_умения!$A$2,1,0,Диаграмма_умения!$A$1,1)</definedName>
  </definedNames>
  <calcPr calcId="125725"/>
</workbook>
</file>

<file path=xl/calcChain.xml><?xml version="1.0" encoding="utf-8"?>
<calcChain xmlns="http://schemas.openxmlformats.org/spreadsheetml/2006/main">
  <c r="N8" i="21"/>
  <c r="AM8"/>
  <c r="AM9"/>
  <c r="AM10"/>
  <c r="AM11"/>
  <c r="AM12"/>
  <c r="AM13"/>
  <c r="AM14"/>
  <c r="AM15"/>
  <c r="AM16"/>
  <c r="AM17"/>
  <c r="AM18"/>
  <c r="AM19"/>
  <c r="AM20"/>
  <c r="AM21"/>
  <c r="AM22"/>
  <c r="AM23"/>
  <c r="AM24"/>
  <c r="AM25"/>
  <c r="AM26"/>
  <c r="AM27"/>
  <c r="AM28"/>
  <c r="AM29"/>
  <c r="AM30"/>
  <c r="AM31"/>
  <c r="AM32"/>
  <c r="AM33"/>
  <c r="AM34"/>
  <c r="AM35"/>
  <c r="AM36"/>
  <c r="AM37"/>
  <c r="AM38"/>
  <c r="AM39"/>
  <c r="AM40"/>
  <c r="AM41"/>
  <c r="AM42"/>
  <c r="AM43"/>
  <c r="AM44"/>
  <c r="AM45"/>
  <c r="AM46"/>
  <c r="AM47"/>
  <c r="AM48"/>
  <c r="AM49"/>
  <c r="AM50"/>
  <c r="AM51"/>
  <c r="AM52"/>
  <c r="AM53"/>
  <c r="AM54"/>
  <c r="AM55"/>
  <c r="AM56"/>
  <c r="AM57"/>
  <c r="AM58"/>
  <c r="AM59"/>
  <c r="AM60"/>
  <c r="AM61"/>
  <c r="AM62"/>
  <c r="AM63"/>
  <c r="AM64"/>
  <c r="AM65"/>
  <c r="AM66"/>
  <c r="AM67"/>
  <c r="AM68"/>
  <c r="AM69"/>
  <c r="AM70"/>
  <c r="AM71"/>
  <c r="AM72"/>
  <c r="AM73"/>
  <c r="AM74"/>
  <c r="AM75"/>
  <c r="AM76"/>
  <c r="AM77"/>
  <c r="AM78"/>
  <c r="AM79"/>
  <c r="AM80"/>
  <c r="AM7"/>
  <c r="BL24" i="3" l="1"/>
  <c r="BM24"/>
  <c r="BN24"/>
  <c r="BO24"/>
  <c r="BP24"/>
  <c r="BQ24"/>
  <c r="BR24"/>
  <c r="J3" i="28" l="1"/>
  <c r="J3" i="27" l="1"/>
  <c r="C3"/>
  <c r="Q1" i="1" l="1"/>
  <c r="D6" i="21" l="1"/>
  <c r="E6"/>
  <c r="F6"/>
  <c r="H6"/>
  <c r="C4"/>
  <c r="A2"/>
  <c r="BU7" i="3" s="1"/>
  <c r="BV23"/>
  <c r="BV22"/>
  <c r="B78" i="23" l="1"/>
  <c r="C78" s="1"/>
  <c r="D78"/>
  <c r="E78" s="1"/>
  <c r="F78"/>
  <c r="G78" s="1"/>
  <c r="H78"/>
  <c r="I78" s="1"/>
  <c r="B79"/>
  <c r="C79" s="1"/>
  <c r="D79"/>
  <c r="E79" s="1"/>
  <c r="F79"/>
  <c r="G79" s="1"/>
  <c r="H79"/>
  <c r="I79" s="1"/>
  <c r="B80"/>
  <c r="C80" s="1"/>
  <c r="D80"/>
  <c r="E80" s="1"/>
  <c r="F80"/>
  <c r="G80" s="1"/>
  <c r="H80"/>
  <c r="I80" s="1"/>
  <c r="B81"/>
  <c r="C81" s="1"/>
  <c r="D81"/>
  <c r="E81" s="1"/>
  <c r="F81"/>
  <c r="G81" s="1"/>
  <c r="H81"/>
  <c r="I81" s="1"/>
  <c r="B82"/>
  <c r="C82" s="1"/>
  <c r="D82"/>
  <c r="E82" s="1"/>
  <c r="F82"/>
  <c r="G82" s="1"/>
  <c r="H82"/>
  <c r="I82" s="1"/>
  <c r="B83"/>
  <c r="C83" s="1"/>
  <c r="D83"/>
  <c r="E83" s="1"/>
  <c r="F83"/>
  <c r="G83" s="1"/>
  <c r="H83"/>
  <c r="I83" s="1"/>
  <c r="B84"/>
  <c r="C84" s="1"/>
  <c r="D84"/>
  <c r="E84" s="1"/>
  <c r="F84"/>
  <c r="G84" s="1"/>
  <c r="H84"/>
  <c r="I84" s="1"/>
  <c r="B85"/>
  <c r="C85" s="1"/>
  <c r="D85"/>
  <c r="E85" s="1"/>
  <c r="F85"/>
  <c r="G85" s="1"/>
  <c r="H85"/>
  <c r="I85" s="1"/>
  <c r="B86"/>
  <c r="C86" s="1"/>
  <c r="D86"/>
  <c r="E86" s="1"/>
  <c r="F86"/>
  <c r="G86" s="1"/>
  <c r="H86"/>
  <c r="I86" s="1"/>
  <c r="B87"/>
  <c r="C87" s="1"/>
  <c r="D87"/>
  <c r="E87" s="1"/>
  <c r="F87"/>
  <c r="G87" s="1"/>
  <c r="H87"/>
  <c r="I87" s="1"/>
  <c r="B88"/>
  <c r="C88" s="1"/>
  <c r="D88"/>
  <c r="E88" s="1"/>
  <c r="F88"/>
  <c r="G88" s="1"/>
  <c r="H88"/>
  <c r="I88" s="1"/>
  <c r="B89"/>
  <c r="C89" s="1"/>
  <c r="D89"/>
  <c r="E89" s="1"/>
  <c r="F89"/>
  <c r="G89" s="1"/>
  <c r="H89"/>
  <c r="I89" s="1"/>
  <c r="B90"/>
  <c r="C90" s="1"/>
  <c r="D90"/>
  <c r="E90" s="1"/>
  <c r="F90"/>
  <c r="G90" s="1"/>
  <c r="H90"/>
  <c r="I90" s="1"/>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4"/>
  <c r="A1"/>
  <c r="C3" i="22" l="1"/>
  <c r="AQ8" i="21"/>
  <c r="AQ9"/>
  <c r="AQ10"/>
  <c r="AQ11"/>
  <c r="AQ12"/>
  <c r="AQ13"/>
  <c r="AQ14"/>
  <c r="AQ15"/>
  <c r="AQ16"/>
  <c r="AQ17"/>
  <c r="AQ18"/>
  <c r="AQ19"/>
  <c r="AQ20"/>
  <c r="AQ21"/>
  <c r="AQ22"/>
  <c r="AQ23"/>
  <c r="AQ24"/>
  <c r="AQ25"/>
  <c r="AQ26"/>
  <c r="AQ27"/>
  <c r="AQ28"/>
  <c r="AQ29"/>
  <c r="AQ30"/>
  <c r="AQ31"/>
  <c r="AQ32"/>
  <c r="AQ33"/>
  <c r="AQ34"/>
  <c r="AQ35"/>
  <c r="AQ36"/>
  <c r="AQ37"/>
  <c r="AQ38"/>
  <c r="AQ39"/>
  <c r="AQ40"/>
  <c r="AQ41"/>
  <c r="AQ42"/>
  <c r="AQ43"/>
  <c r="AQ44"/>
  <c r="AQ45"/>
  <c r="AQ46"/>
  <c r="AQ47"/>
  <c r="AQ48"/>
  <c r="AQ49"/>
  <c r="AQ50"/>
  <c r="AQ51"/>
  <c r="AQ52"/>
  <c r="AQ53"/>
  <c r="AQ54"/>
  <c r="AQ55"/>
  <c r="AQ56"/>
  <c r="AQ57"/>
  <c r="AQ58"/>
  <c r="AQ59"/>
  <c r="AQ60"/>
  <c r="AQ61"/>
  <c r="AQ62"/>
  <c r="AQ63"/>
  <c r="AQ64"/>
  <c r="AQ65"/>
  <c r="AQ66"/>
  <c r="AQ67"/>
  <c r="AQ68"/>
  <c r="AQ69"/>
  <c r="AQ70"/>
  <c r="AQ71"/>
  <c r="AQ72"/>
  <c r="AQ73"/>
  <c r="AQ74"/>
  <c r="AQ75"/>
  <c r="AQ76"/>
  <c r="AQ77"/>
  <c r="AQ78"/>
  <c r="AQ79"/>
  <c r="AQ80"/>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7"/>
  <c r="C8" i="3"/>
  <c r="B5" i="23" l="1"/>
  <c r="C5" s="1"/>
  <c r="R8" i="21"/>
  <c r="D5" i="23" s="1"/>
  <c r="E5" s="1"/>
  <c r="V8" i="21"/>
  <c r="F5" i="23" s="1"/>
  <c r="G5" s="1"/>
  <c r="Z8" i="21"/>
  <c r="H5" i="23" s="1"/>
  <c r="I5" s="1"/>
  <c r="AD8" i="21"/>
  <c r="AI8"/>
  <c r="AO8"/>
  <c r="N9"/>
  <c r="B6" i="23" s="1"/>
  <c r="C6" s="1"/>
  <c r="R9" i="21"/>
  <c r="D6" i="23" s="1"/>
  <c r="E6" s="1"/>
  <c r="V9" i="21"/>
  <c r="F6" i="23" s="1"/>
  <c r="G6" s="1"/>
  <c r="Z9" i="21"/>
  <c r="H6" i="23" s="1"/>
  <c r="I6" s="1"/>
  <c r="AD9" i="21"/>
  <c r="AI9"/>
  <c r="AO9"/>
  <c r="N10"/>
  <c r="B7" i="23" s="1"/>
  <c r="C7" s="1"/>
  <c r="R10" i="21"/>
  <c r="D7" i="23" s="1"/>
  <c r="E7" s="1"/>
  <c r="V10" i="21"/>
  <c r="F7" i="23" s="1"/>
  <c r="G7" s="1"/>
  <c r="Z10" i="21"/>
  <c r="H7" i="23" s="1"/>
  <c r="I7" s="1"/>
  <c r="AD10" i="21"/>
  <c r="AI10"/>
  <c r="AO10"/>
  <c r="N11"/>
  <c r="B8" i="23" s="1"/>
  <c r="C8" s="1"/>
  <c r="R11" i="21"/>
  <c r="D8" i="23" s="1"/>
  <c r="E8" s="1"/>
  <c r="V11" i="21"/>
  <c r="F8" i="23" s="1"/>
  <c r="G8" s="1"/>
  <c r="Z11" i="21"/>
  <c r="H8" i="23" s="1"/>
  <c r="I8" s="1"/>
  <c r="AD11" i="21"/>
  <c r="AI11"/>
  <c r="AO11"/>
  <c r="N12"/>
  <c r="B9" i="23" s="1"/>
  <c r="C9" s="1"/>
  <c r="R12" i="21"/>
  <c r="D9" i="23" s="1"/>
  <c r="E9" s="1"/>
  <c r="V12" i="21"/>
  <c r="F9" i="23" s="1"/>
  <c r="G9" s="1"/>
  <c r="Z12" i="21"/>
  <c r="H9" i="23" s="1"/>
  <c r="I9" s="1"/>
  <c r="AD12" i="21"/>
  <c r="AI12"/>
  <c r="AO12"/>
  <c r="N13"/>
  <c r="B10" i="23" s="1"/>
  <c r="C10" s="1"/>
  <c r="R13" i="21"/>
  <c r="D10" i="23" s="1"/>
  <c r="E10" s="1"/>
  <c r="V13" i="21"/>
  <c r="F10" i="23" s="1"/>
  <c r="G10" s="1"/>
  <c r="Z13" i="21"/>
  <c r="H10" i="23" s="1"/>
  <c r="I10" s="1"/>
  <c r="AD13" i="21"/>
  <c r="AI13"/>
  <c r="AO13"/>
  <c r="N14"/>
  <c r="B11" i="23" s="1"/>
  <c r="C11" s="1"/>
  <c r="R14" i="21"/>
  <c r="D11" i="23" s="1"/>
  <c r="E11" s="1"/>
  <c r="V14" i="21"/>
  <c r="F11" i="23" s="1"/>
  <c r="G11" s="1"/>
  <c r="Z14" i="21"/>
  <c r="H11" i="23" s="1"/>
  <c r="I11" s="1"/>
  <c r="AD14" i="21"/>
  <c r="AI14"/>
  <c r="AO14"/>
  <c r="N15"/>
  <c r="B12" i="23" s="1"/>
  <c r="C12" s="1"/>
  <c r="R15" i="21"/>
  <c r="D12" i="23" s="1"/>
  <c r="E12" s="1"/>
  <c r="V15" i="21"/>
  <c r="F12" i="23" s="1"/>
  <c r="G12" s="1"/>
  <c r="Z15" i="21"/>
  <c r="H12" i="23" s="1"/>
  <c r="I12" s="1"/>
  <c r="AD15" i="21"/>
  <c r="AI15"/>
  <c r="AO15"/>
  <c r="N16"/>
  <c r="B13" i="23" s="1"/>
  <c r="C13" s="1"/>
  <c r="R16" i="21"/>
  <c r="D13" i="23" s="1"/>
  <c r="E13" s="1"/>
  <c r="V16" i="21"/>
  <c r="F13" i="23" s="1"/>
  <c r="G13" s="1"/>
  <c r="Z16" i="21"/>
  <c r="H13" i="23" s="1"/>
  <c r="I13" s="1"/>
  <c r="AD16" i="21"/>
  <c r="AI16"/>
  <c r="AO16"/>
  <c r="N17"/>
  <c r="B14" i="23" s="1"/>
  <c r="C14" s="1"/>
  <c r="R17" i="21"/>
  <c r="D14" i="23" s="1"/>
  <c r="E14" s="1"/>
  <c r="V17" i="21"/>
  <c r="F14" i="23" s="1"/>
  <c r="G14" s="1"/>
  <c r="Z17" i="21"/>
  <c r="H14" i="23" s="1"/>
  <c r="I14" s="1"/>
  <c r="AD17" i="21"/>
  <c r="AI17"/>
  <c r="AO17"/>
  <c r="N18"/>
  <c r="B15" i="23" s="1"/>
  <c r="C15" s="1"/>
  <c r="R18" i="21"/>
  <c r="D15" i="23" s="1"/>
  <c r="E15" s="1"/>
  <c r="V18" i="21"/>
  <c r="F15" i="23" s="1"/>
  <c r="G15" s="1"/>
  <c r="Z18" i="21"/>
  <c r="H15" i="23" s="1"/>
  <c r="I15" s="1"/>
  <c r="AD18" i="21"/>
  <c r="AI18"/>
  <c r="AO18"/>
  <c r="N19"/>
  <c r="B16" i="23" s="1"/>
  <c r="C16" s="1"/>
  <c r="R19" i="21"/>
  <c r="D16" i="23" s="1"/>
  <c r="E16" s="1"/>
  <c r="V19" i="21"/>
  <c r="F16" i="23" s="1"/>
  <c r="G16" s="1"/>
  <c r="Z19" i="21"/>
  <c r="H16" i="23" s="1"/>
  <c r="I16" s="1"/>
  <c r="AD19" i="21"/>
  <c r="AI19"/>
  <c r="AO19"/>
  <c r="N20"/>
  <c r="B17" i="23" s="1"/>
  <c r="C17" s="1"/>
  <c r="R20" i="21"/>
  <c r="D17" i="23" s="1"/>
  <c r="E17" s="1"/>
  <c r="V20" i="21"/>
  <c r="F17" i="23" s="1"/>
  <c r="G17" s="1"/>
  <c r="Z20" i="21"/>
  <c r="H17" i="23" s="1"/>
  <c r="I17" s="1"/>
  <c r="AD20" i="21"/>
  <c r="AI20"/>
  <c r="AO20"/>
  <c r="N21"/>
  <c r="B18" i="23" s="1"/>
  <c r="C18" s="1"/>
  <c r="R21" i="21"/>
  <c r="D18" i="23" s="1"/>
  <c r="E18" s="1"/>
  <c r="V21" i="21"/>
  <c r="F18" i="23" s="1"/>
  <c r="G18" s="1"/>
  <c r="Z21" i="21"/>
  <c r="H18" i="23" s="1"/>
  <c r="I18" s="1"/>
  <c r="AD21" i="21"/>
  <c r="AI21"/>
  <c r="AO21"/>
  <c r="N22"/>
  <c r="B19" i="23" s="1"/>
  <c r="C19" s="1"/>
  <c r="R22" i="21"/>
  <c r="D19" i="23" s="1"/>
  <c r="E19" s="1"/>
  <c r="V22" i="21"/>
  <c r="F19" i="23" s="1"/>
  <c r="G19" s="1"/>
  <c r="Z22" i="21"/>
  <c r="H19" i="23" s="1"/>
  <c r="I19" s="1"/>
  <c r="AD22" i="21"/>
  <c r="AI22"/>
  <c r="AO22"/>
  <c r="N23"/>
  <c r="B20" i="23" s="1"/>
  <c r="C20" s="1"/>
  <c r="R23" i="21"/>
  <c r="D20" i="23" s="1"/>
  <c r="E20" s="1"/>
  <c r="V23" i="21"/>
  <c r="F20" i="23" s="1"/>
  <c r="G20" s="1"/>
  <c r="Z23" i="21"/>
  <c r="H20" i="23" s="1"/>
  <c r="I20" s="1"/>
  <c r="AD23" i="21"/>
  <c r="AI23"/>
  <c r="AO23"/>
  <c r="N24"/>
  <c r="B21" i="23" s="1"/>
  <c r="C21" s="1"/>
  <c r="R24" i="21"/>
  <c r="D21" i="23" s="1"/>
  <c r="E21" s="1"/>
  <c r="V24" i="21"/>
  <c r="F21" i="23" s="1"/>
  <c r="G21" s="1"/>
  <c r="Z24" i="21"/>
  <c r="H21" i="23" s="1"/>
  <c r="I21" s="1"/>
  <c r="AD24" i="21"/>
  <c r="AI24"/>
  <c r="AO24"/>
  <c r="N25"/>
  <c r="B22" i="23" s="1"/>
  <c r="C22" s="1"/>
  <c r="R25" i="21"/>
  <c r="D22" i="23" s="1"/>
  <c r="E22" s="1"/>
  <c r="V25" i="21"/>
  <c r="F22" i="23" s="1"/>
  <c r="G22" s="1"/>
  <c r="Z25" i="21"/>
  <c r="H22" i="23" s="1"/>
  <c r="I22" s="1"/>
  <c r="AD25" i="21"/>
  <c r="AI25"/>
  <c r="AO25"/>
  <c r="N26"/>
  <c r="B23" i="23" s="1"/>
  <c r="C23" s="1"/>
  <c r="R26" i="21"/>
  <c r="D23" i="23" s="1"/>
  <c r="E23" s="1"/>
  <c r="V26" i="21"/>
  <c r="F23" i="23" s="1"/>
  <c r="G23" s="1"/>
  <c r="Z26" i="21"/>
  <c r="H23" i="23" s="1"/>
  <c r="I23" s="1"/>
  <c r="AD26" i="21"/>
  <c r="AI26"/>
  <c r="AO26"/>
  <c r="N27"/>
  <c r="B24" i="23" s="1"/>
  <c r="C24" s="1"/>
  <c r="R27" i="21"/>
  <c r="D24" i="23" s="1"/>
  <c r="E24" s="1"/>
  <c r="V27" i="21"/>
  <c r="F24" i="23" s="1"/>
  <c r="G24" s="1"/>
  <c r="Z27" i="21"/>
  <c r="H24" i="23" s="1"/>
  <c r="I24" s="1"/>
  <c r="AD27" i="21"/>
  <c r="AI27"/>
  <c r="AO27"/>
  <c r="N28"/>
  <c r="B25" i="23" s="1"/>
  <c r="C25" s="1"/>
  <c r="R28" i="21"/>
  <c r="D25" i="23" s="1"/>
  <c r="E25" s="1"/>
  <c r="V28" i="21"/>
  <c r="F25" i="23" s="1"/>
  <c r="G25" s="1"/>
  <c r="Z28" i="21"/>
  <c r="H25" i="23" s="1"/>
  <c r="I25" s="1"/>
  <c r="AD28" i="21"/>
  <c r="AI28"/>
  <c r="AO28"/>
  <c r="N29"/>
  <c r="B26" i="23" s="1"/>
  <c r="C26" s="1"/>
  <c r="R29" i="21"/>
  <c r="D26" i="23" s="1"/>
  <c r="E26" s="1"/>
  <c r="V29" i="21"/>
  <c r="F26" i="23" s="1"/>
  <c r="G26" s="1"/>
  <c r="Z29" i="21"/>
  <c r="H26" i="23" s="1"/>
  <c r="I26" s="1"/>
  <c r="AD29" i="21"/>
  <c r="AI29"/>
  <c r="AO29"/>
  <c r="N30"/>
  <c r="B27" i="23" s="1"/>
  <c r="C27" s="1"/>
  <c r="R30" i="21"/>
  <c r="D27" i="23" s="1"/>
  <c r="E27" s="1"/>
  <c r="V30" i="21"/>
  <c r="F27" i="23" s="1"/>
  <c r="G27" s="1"/>
  <c r="Z30" i="21"/>
  <c r="H27" i="23" s="1"/>
  <c r="I27" s="1"/>
  <c r="AD30" i="21"/>
  <c r="AI30"/>
  <c r="AO30"/>
  <c r="N31"/>
  <c r="B28" i="23" s="1"/>
  <c r="C28" s="1"/>
  <c r="R31" i="21"/>
  <c r="D28" i="23" s="1"/>
  <c r="E28" s="1"/>
  <c r="V31" i="21"/>
  <c r="F28" i="23" s="1"/>
  <c r="G28" s="1"/>
  <c r="Z31" i="21"/>
  <c r="H28" i="23" s="1"/>
  <c r="I28" s="1"/>
  <c r="AD31" i="21"/>
  <c r="AI31"/>
  <c r="AO31"/>
  <c r="N32"/>
  <c r="B29" i="23" s="1"/>
  <c r="C29" s="1"/>
  <c r="R32" i="21"/>
  <c r="D29" i="23" s="1"/>
  <c r="E29" s="1"/>
  <c r="V32" i="21"/>
  <c r="F29" i="23" s="1"/>
  <c r="G29" s="1"/>
  <c r="Z32" i="21"/>
  <c r="H29" i="23" s="1"/>
  <c r="I29" s="1"/>
  <c r="AD32" i="21"/>
  <c r="AI32"/>
  <c r="AO32"/>
  <c r="N33"/>
  <c r="B30" i="23" s="1"/>
  <c r="C30" s="1"/>
  <c r="R33" i="21"/>
  <c r="D30" i="23" s="1"/>
  <c r="E30" s="1"/>
  <c r="V33" i="21"/>
  <c r="F30" i="23" s="1"/>
  <c r="G30" s="1"/>
  <c r="Z33" i="21"/>
  <c r="H30" i="23" s="1"/>
  <c r="I30" s="1"/>
  <c r="AD33" i="21"/>
  <c r="AI33"/>
  <c r="AO33"/>
  <c r="N34"/>
  <c r="B31" i="23" s="1"/>
  <c r="C31" s="1"/>
  <c r="R34" i="21"/>
  <c r="D31" i="23" s="1"/>
  <c r="E31" s="1"/>
  <c r="V34" i="21"/>
  <c r="F31" i="23" s="1"/>
  <c r="G31" s="1"/>
  <c r="Z34" i="21"/>
  <c r="H31" i="23" s="1"/>
  <c r="I31" s="1"/>
  <c r="AD34" i="21"/>
  <c r="AI34"/>
  <c r="AO34"/>
  <c r="N35"/>
  <c r="B32" i="23" s="1"/>
  <c r="C32" s="1"/>
  <c r="R35" i="21"/>
  <c r="D32" i="23" s="1"/>
  <c r="E32" s="1"/>
  <c r="V35" i="21"/>
  <c r="F32" i="23" s="1"/>
  <c r="G32" s="1"/>
  <c r="Z35" i="21"/>
  <c r="H32" i="23" s="1"/>
  <c r="I32" s="1"/>
  <c r="AD35" i="21"/>
  <c r="AI35"/>
  <c r="AO35"/>
  <c r="N36"/>
  <c r="B33" i="23" s="1"/>
  <c r="C33" s="1"/>
  <c r="R36" i="21"/>
  <c r="D33" i="23" s="1"/>
  <c r="E33" s="1"/>
  <c r="V36" i="21"/>
  <c r="F33" i="23" s="1"/>
  <c r="G33" s="1"/>
  <c r="Z36" i="21"/>
  <c r="H33" i="23" s="1"/>
  <c r="I33" s="1"/>
  <c r="AD36" i="21"/>
  <c r="AI36"/>
  <c r="AO36"/>
  <c r="N37"/>
  <c r="B34" i="23" s="1"/>
  <c r="C34" s="1"/>
  <c r="R37" i="21"/>
  <c r="D34" i="23" s="1"/>
  <c r="E34" s="1"/>
  <c r="V37" i="21"/>
  <c r="F34" i="23" s="1"/>
  <c r="G34" s="1"/>
  <c r="Z37" i="21"/>
  <c r="H34" i="23" s="1"/>
  <c r="I34" s="1"/>
  <c r="AD37" i="21"/>
  <c r="AI37"/>
  <c r="AO37"/>
  <c r="N38"/>
  <c r="B35" i="23" s="1"/>
  <c r="C35" s="1"/>
  <c r="R38" i="21"/>
  <c r="D35" i="23" s="1"/>
  <c r="E35" s="1"/>
  <c r="V38" i="21"/>
  <c r="F35" i="23" s="1"/>
  <c r="G35" s="1"/>
  <c r="Z38" i="21"/>
  <c r="H35" i="23" s="1"/>
  <c r="I35" s="1"/>
  <c r="AD38" i="21"/>
  <c r="AI38"/>
  <c r="AO38"/>
  <c r="N39"/>
  <c r="B36" i="23" s="1"/>
  <c r="C36" s="1"/>
  <c r="R39" i="21"/>
  <c r="D36" i="23" s="1"/>
  <c r="E36" s="1"/>
  <c r="V39" i="21"/>
  <c r="F36" i="23" s="1"/>
  <c r="G36" s="1"/>
  <c r="Z39" i="21"/>
  <c r="H36" i="23" s="1"/>
  <c r="I36" s="1"/>
  <c r="AD39" i="21"/>
  <c r="AI39"/>
  <c r="AO39"/>
  <c r="N40"/>
  <c r="B37" i="23" s="1"/>
  <c r="C37" s="1"/>
  <c r="R40" i="21"/>
  <c r="D37" i="23" s="1"/>
  <c r="E37" s="1"/>
  <c r="V40" i="21"/>
  <c r="F37" i="23" s="1"/>
  <c r="G37" s="1"/>
  <c r="Z40" i="21"/>
  <c r="H37" i="23" s="1"/>
  <c r="I37" s="1"/>
  <c r="AD40" i="21"/>
  <c r="AI40"/>
  <c r="AO40"/>
  <c r="N41"/>
  <c r="B38" i="23" s="1"/>
  <c r="C38" s="1"/>
  <c r="R41" i="21"/>
  <c r="D38" i="23" s="1"/>
  <c r="E38" s="1"/>
  <c r="V41" i="21"/>
  <c r="F38" i="23" s="1"/>
  <c r="G38" s="1"/>
  <c r="Z41" i="21"/>
  <c r="H38" i="23" s="1"/>
  <c r="I38" s="1"/>
  <c r="AD41" i="21"/>
  <c r="AI41"/>
  <c r="AO41"/>
  <c r="N42"/>
  <c r="B39" i="23" s="1"/>
  <c r="C39" s="1"/>
  <c r="R42" i="21"/>
  <c r="D39" i="23" s="1"/>
  <c r="E39" s="1"/>
  <c r="V42" i="21"/>
  <c r="F39" i="23" s="1"/>
  <c r="G39" s="1"/>
  <c r="Z42" i="21"/>
  <c r="H39" i="23" s="1"/>
  <c r="I39" s="1"/>
  <c r="AD42" i="21"/>
  <c r="AI42"/>
  <c r="AO42"/>
  <c r="N43"/>
  <c r="B40" i="23" s="1"/>
  <c r="C40" s="1"/>
  <c r="R43" i="21"/>
  <c r="D40" i="23" s="1"/>
  <c r="E40" s="1"/>
  <c r="V43" i="21"/>
  <c r="F40" i="23" s="1"/>
  <c r="G40" s="1"/>
  <c r="Z43" i="21"/>
  <c r="H40" i="23" s="1"/>
  <c r="I40" s="1"/>
  <c r="AD43" i="21"/>
  <c r="AI43"/>
  <c r="AO43"/>
  <c r="N44"/>
  <c r="B41" i="23" s="1"/>
  <c r="C41" s="1"/>
  <c r="R44" i="21"/>
  <c r="D41" i="23" s="1"/>
  <c r="E41" s="1"/>
  <c r="V44" i="21"/>
  <c r="F41" i="23" s="1"/>
  <c r="G41" s="1"/>
  <c r="Z44" i="21"/>
  <c r="H41" i="23" s="1"/>
  <c r="I41" s="1"/>
  <c r="AD44" i="21"/>
  <c r="AI44"/>
  <c r="AO44"/>
  <c r="N45"/>
  <c r="B42" i="23" s="1"/>
  <c r="C42" s="1"/>
  <c r="R45" i="21"/>
  <c r="D42" i="23" s="1"/>
  <c r="E42" s="1"/>
  <c r="V45" i="21"/>
  <c r="F42" i="23" s="1"/>
  <c r="G42" s="1"/>
  <c r="Z45" i="21"/>
  <c r="H42" i="23" s="1"/>
  <c r="I42" s="1"/>
  <c r="AD45" i="21"/>
  <c r="AI45"/>
  <c r="AO45"/>
  <c r="N46"/>
  <c r="B43" i="23" s="1"/>
  <c r="C43" s="1"/>
  <c r="R46" i="21"/>
  <c r="D43" i="23" s="1"/>
  <c r="E43" s="1"/>
  <c r="V46" i="21"/>
  <c r="F43" i="23" s="1"/>
  <c r="G43" s="1"/>
  <c r="Z46" i="21"/>
  <c r="H43" i="23" s="1"/>
  <c r="I43" s="1"/>
  <c r="AD46" i="21"/>
  <c r="AI46"/>
  <c r="AO46"/>
  <c r="N47"/>
  <c r="B44" i="23" s="1"/>
  <c r="C44" s="1"/>
  <c r="R47" i="21"/>
  <c r="D44" i="23" s="1"/>
  <c r="E44" s="1"/>
  <c r="V47" i="21"/>
  <c r="F44" i="23" s="1"/>
  <c r="G44" s="1"/>
  <c r="Z47" i="21"/>
  <c r="H44" i="23" s="1"/>
  <c r="I44" s="1"/>
  <c r="AD47" i="21"/>
  <c r="AI47"/>
  <c r="AO47"/>
  <c r="N48"/>
  <c r="B45" i="23" s="1"/>
  <c r="C45" s="1"/>
  <c r="R48" i="21"/>
  <c r="D45" i="23" s="1"/>
  <c r="E45" s="1"/>
  <c r="V48" i="21"/>
  <c r="F45" i="23" s="1"/>
  <c r="G45" s="1"/>
  <c r="Z48" i="21"/>
  <c r="H45" i="23" s="1"/>
  <c r="I45" s="1"/>
  <c r="AD48" i="21"/>
  <c r="AI48"/>
  <c r="AO48"/>
  <c r="N49"/>
  <c r="B46" i="23" s="1"/>
  <c r="C46" s="1"/>
  <c r="R49" i="21"/>
  <c r="D46" i="23" s="1"/>
  <c r="E46" s="1"/>
  <c r="V49" i="21"/>
  <c r="F46" i="23" s="1"/>
  <c r="G46" s="1"/>
  <c r="Z49" i="21"/>
  <c r="H46" i="23" s="1"/>
  <c r="I46" s="1"/>
  <c r="AD49" i="21"/>
  <c r="AI49"/>
  <c r="AO49"/>
  <c r="N50"/>
  <c r="B47" i="23" s="1"/>
  <c r="C47" s="1"/>
  <c r="R50" i="21"/>
  <c r="D47" i="23" s="1"/>
  <c r="E47" s="1"/>
  <c r="V50" i="21"/>
  <c r="F47" i="23" s="1"/>
  <c r="G47" s="1"/>
  <c r="Z50" i="21"/>
  <c r="H47" i="23" s="1"/>
  <c r="I47" s="1"/>
  <c r="AD50" i="21"/>
  <c r="AI50"/>
  <c r="AO50"/>
  <c r="N51"/>
  <c r="B48" i="23" s="1"/>
  <c r="C48" s="1"/>
  <c r="R51" i="21"/>
  <c r="D48" i="23" s="1"/>
  <c r="E48" s="1"/>
  <c r="V51" i="21"/>
  <c r="F48" i="23" s="1"/>
  <c r="G48" s="1"/>
  <c r="Z51" i="21"/>
  <c r="H48" i="23" s="1"/>
  <c r="I48" s="1"/>
  <c r="AD51" i="21"/>
  <c r="AI51"/>
  <c r="AO51"/>
  <c r="N52"/>
  <c r="B49" i="23" s="1"/>
  <c r="C49" s="1"/>
  <c r="R52" i="21"/>
  <c r="D49" i="23" s="1"/>
  <c r="E49" s="1"/>
  <c r="V52" i="21"/>
  <c r="F49" i="23" s="1"/>
  <c r="G49" s="1"/>
  <c r="Z52" i="21"/>
  <c r="H49" i="23" s="1"/>
  <c r="I49" s="1"/>
  <c r="AD52" i="21"/>
  <c r="AI52"/>
  <c r="AO52"/>
  <c r="N53"/>
  <c r="B50" i="23" s="1"/>
  <c r="C50" s="1"/>
  <c r="R53" i="21"/>
  <c r="D50" i="23" s="1"/>
  <c r="E50" s="1"/>
  <c r="V53" i="21"/>
  <c r="F50" i="23" s="1"/>
  <c r="G50" s="1"/>
  <c r="Z53" i="21"/>
  <c r="H50" i="23" s="1"/>
  <c r="I50" s="1"/>
  <c r="AD53" i="21"/>
  <c r="AI53"/>
  <c r="AO53"/>
  <c r="N54"/>
  <c r="B51" i="23" s="1"/>
  <c r="C51" s="1"/>
  <c r="R54" i="21"/>
  <c r="D51" i="23" s="1"/>
  <c r="E51" s="1"/>
  <c r="V54" i="21"/>
  <c r="F51" i="23" s="1"/>
  <c r="G51" s="1"/>
  <c r="Z54" i="21"/>
  <c r="H51" i="23" s="1"/>
  <c r="I51" s="1"/>
  <c r="AD54" i="21"/>
  <c r="AI54"/>
  <c r="AO54"/>
  <c r="N55"/>
  <c r="B52" i="23" s="1"/>
  <c r="C52" s="1"/>
  <c r="R55" i="21"/>
  <c r="D52" i="23" s="1"/>
  <c r="E52" s="1"/>
  <c r="V55" i="21"/>
  <c r="F52" i="23" s="1"/>
  <c r="G52" s="1"/>
  <c r="Z55" i="21"/>
  <c r="H52" i="23" s="1"/>
  <c r="I52" s="1"/>
  <c r="AD55" i="21"/>
  <c r="AI55"/>
  <c r="AO55"/>
  <c r="N56"/>
  <c r="B53" i="23" s="1"/>
  <c r="C53" s="1"/>
  <c r="R56" i="21"/>
  <c r="D53" i="23" s="1"/>
  <c r="E53" s="1"/>
  <c r="V56" i="21"/>
  <c r="F53" i="23" s="1"/>
  <c r="G53" s="1"/>
  <c r="Z56" i="21"/>
  <c r="H53" i="23" s="1"/>
  <c r="I53" s="1"/>
  <c r="AD56" i="21"/>
  <c r="AI56"/>
  <c r="AO56"/>
  <c r="N57"/>
  <c r="B54" i="23" s="1"/>
  <c r="C54" s="1"/>
  <c r="R57" i="21"/>
  <c r="D54" i="23" s="1"/>
  <c r="E54" s="1"/>
  <c r="V57" i="21"/>
  <c r="F54" i="23" s="1"/>
  <c r="G54" s="1"/>
  <c r="Z57" i="21"/>
  <c r="H54" i="23" s="1"/>
  <c r="I54" s="1"/>
  <c r="AD57" i="21"/>
  <c r="AI57"/>
  <c r="AO57"/>
  <c r="N58"/>
  <c r="B55" i="23" s="1"/>
  <c r="C55" s="1"/>
  <c r="R58" i="21"/>
  <c r="D55" i="23" s="1"/>
  <c r="E55" s="1"/>
  <c r="V58" i="21"/>
  <c r="F55" i="23" s="1"/>
  <c r="G55" s="1"/>
  <c r="Z58" i="21"/>
  <c r="H55" i="23" s="1"/>
  <c r="I55" s="1"/>
  <c r="AD58" i="21"/>
  <c r="AI58"/>
  <c r="AO58"/>
  <c r="N59"/>
  <c r="B56" i="23" s="1"/>
  <c r="C56" s="1"/>
  <c r="R59" i="21"/>
  <c r="D56" i="23" s="1"/>
  <c r="E56" s="1"/>
  <c r="V59" i="21"/>
  <c r="F56" i="23" s="1"/>
  <c r="G56" s="1"/>
  <c r="Z59" i="21"/>
  <c r="H56" i="23" s="1"/>
  <c r="I56" s="1"/>
  <c r="AD59" i="21"/>
  <c r="AI59"/>
  <c r="AO59"/>
  <c r="N60"/>
  <c r="B57" i="23" s="1"/>
  <c r="C57" s="1"/>
  <c r="R60" i="21"/>
  <c r="D57" i="23" s="1"/>
  <c r="E57" s="1"/>
  <c r="V60" i="21"/>
  <c r="F57" i="23" s="1"/>
  <c r="G57" s="1"/>
  <c r="Z60" i="21"/>
  <c r="H57" i="23" s="1"/>
  <c r="I57" s="1"/>
  <c r="AD60" i="21"/>
  <c r="AI60"/>
  <c r="AO60"/>
  <c r="N61"/>
  <c r="B58" i="23" s="1"/>
  <c r="C58" s="1"/>
  <c r="R61" i="21"/>
  <c r="D58" i="23" s="1"/>
  <c r="E58" s="1"/>
  <c r="V61" i="21"/>
  <c r="F58" i="23" s="1"/>
  <c r="G58" s="1"/>
  <c r="Z61" i="21"/>
  <c r="H58" i="23" s="1"/>
  <c r="I58" s="1"/>
  <c r="AD61" i="21"/>
  <c r="AI61"/>
  <c r="AO61"/>
  <c r="N62"/>
  <c r="B59" i="23" s="1"/>
  <c r="C59" s="1"/>
  <c r="R62" i="21"/>
  <c r="D59" i="23" s="1"/>
  <c r="E59" s="1"/>
  <c r="V62" i="21"/>
  <c r="F59" i="23" s="1"/>
  <c r="G59" s="1"/>
  <c r="Z62" i="21"/>
  <c r="H59" i="23" s="1"/>
  <c r="I59" s="1"/>
  <c r="AD62" i="21"/>
  <c r="AI62"/>
  <c r="AO62"/>
  <c r="N63"/>
  <c r="B60" i="23" s="1"/>
  <c r="C60" s="1"/>
  <c r="R63" i="21"/>
  <c r="D60" i="23" s="1"/>
  <c r="E60" s="1"/>
  <c r="V63" i="21"/>
  <c r="F60" i="23" s="1"/>
  <c r="G60" s="1"/>
  <c r="Z63" i="21"/>
  <c r="H60" i="23" s="1"/>
  <c r="I60" s="1"/>
  <c r="AD63" i="21"/>
  <c r="AI63"/>
  <c r="AO63"/>
  <c r="N64"/>
  <c r="B61" i="23" s="1"/>
  <c r="C61" s="1"/>
  <c r="R64" i="21"/>
  <c r="D61" i="23" s="1"/>
  <c r="E61" s="1"/>
  <c r="V64" i="21"/>
  <c r="F61" i="23" s="1"/>
  <c r="G61" s="1"/>
  <c r="Z64" i="21"/>
  <c r="H61" i="23" s="1"/>
  <c r="I61" s="1"/>
  <c r="AD64" i="21"/>
  <c r="AI64"/>
  <c r="AO64"/>
  <c r="N65"/>
  <c r="B62" i="23" s="1"/>
  <c r="C62" s="1"/>
  <c r="R65" i="21"/>
  <c r="D62" i="23" s="1"/>
  <c r="E62" s="1"/>
  <c r="V65" i="21"/>
  <c r="F62" i="23" s="1"/>
  <c r="G62" s="1"/>
  <c r="Z65" i="21"/>
  <c r="H62" i="23" s="1"/>
  <c r="I62" s="1"/>
  <c r="AD65" i="21"/>
  <c r="AI65"/>
  <c r="AO65"/>
  <c r="N66"/>
  <c r="B63" i="23" s="1"/>
  <c r="C63" s="1"/>
  <c r="R66" i="21"/>
  <c r="D63" i="23" s="1"/>
  <c r="E63" s="1"/>
  <c r="V66" i="21"/>
  <c r="F63" i="23" s="1"/>
  <c r="G63" s="1"/>
  <c r="Z66" i="21"/>
  <c r="H63" i="23" s="1"/>
  <c r="I63" s="1"/>
  <c r="AD66" i="21"/>
  <c r="AI66"/>
  <c r="AO66"/>
  <c r="N67"/>
  <c r="B64" i="23" s="1"/>
  <c r="C64" s="1"/>
  <c r="R67" i="21"/>
  <c r="D64" i="23" s="1"/>
  <c r="E64" s="1"/>
  <c r="V67" i="21"/>
  <c r="F64" i="23" s="1"/>
  <c r="G64" s="1"/>
  <c r="Z67" i="21"/>
  <c r="H64" i="23" s="1"/>
  <c r="I64" s="1"/>
  <c r="AD67" i="21"/>
  <c r="AI67"/>
  <c r="AO67"/>
  <c r="N68"/>
  <c r="B65" i="23" s="1"/>
  <c r="C65" s="1"/>
  <c r="R68" i="21"/>
  <c r="D65" i="23" s="1"/>
  <c r="E65" s="1"/>
  <c r="V68" i="21"/>
  <c r="F65" i="23" s="1"/>
  <c r="G65" s="1"/>
  <c r="Z68" i="21"/>
  <c r="H65" i="23" s="1"/>
  <c r="I65" s="1"/>
  <c r="AD68" i="21"/>
  <c r="AI68"/>
  <c r="AO68"/>
  <c r="N69"/>
  <c r="B66" i="23" s="1"/>
  <c r="C66" s="1"/>
  <c r="R69" i="21"/>
  <c r="D66" i="23" s="1"/>
  <c r="E66" s="1"/>
  <c r="V69" i="21"/>
  <c r="F66" i="23" s="1"/>
  <c r="G66" s="1"/>
  <c r="Z69" i="21"/>
  <c r="H66" i="23" s="1"/>
  <c r="I66" s="1"/>
  <c r="AD69" i="21"/>
  <c r="AI69"/>
  <c r="AO69"/>
  <c r="N70"/>
  <c r="B67" i="23" s="1"/>
  <c r="C67" s="1"/>
  <c r="R70" i="21"/>
  <c r="D67" i="23" s="1"/>
  <c r="E67" s="1"/>
  <c r="V70" i="21"/>
  <c r="F67" i="23" s="1"/>
  <c r="G67" s="1"/>
  <c r="Z70" i="21"/>
  <c r="H67" i="23" s="1"/>
  <c r="I67" s="1"/>
  <c r="AD70" i="21"/>
  <c r="AI70"/>
  <c r="AO70"/>
  <c r="N71"/>
  <c r="B68" i="23" s="1"/>
  <c r="C68" s="1"/>
  <c r="R71" i="21"/>
  <c r="D68" i="23" s="1"/>
  <c r="E68" s="1"/>
  <c r="V71" i="21"/>
  <c r="F68" i="23" s="1"/>
  <c r="G68" s="1"/>
  <c r="Z71" i="21"/>
  <c r="H68" i="23" s="1"/>
  <c r="I68" s="1"/>
  <c r="AD71" i="21"/>
  <c r="AI71"/>
  <c r="AO71"/>
  <c r="N72"/>
  <c r="B69" i="23" s="1"/>
  <c r="C69" s="1"/>
  <c r="R72" i="21"/>
  <c r="D69" i="23" s="1"/>
  <c r="E69" s="1"/>
  <c r="V72" i="21"/>
  <c r="F69" i="23" s="1"/>
  <c r="G69" s="1"/>
  <c r="Z72" i="21"/>
  <c r="H69" i="23" s="1"/>
  <c r="I69" s="1"/>
  <c r="AD72" i="21"/>
  <c r="AI72"/>
  <c r="AO72"/>
  <c r="N73"/>
  <c r="B70" i="23" s="1"/>
  <c r="C70" s="1"/>
  <c r="R73" i="21"/>
  <c r="D70" i="23" s="1"/>
  <c r="E70" s="1"/>
  <c r="V73" i="21"/>
  <c r="F70" i="23" s="1"/>
  <c r="G70" s="1"/>
  <c r="Z73" i="21"/>
  <c r="H70" i="23" s="1"/>
  <c r="I70" s="1"/>
  <c r="AD73" i="21"/>
  <c r="AI73"/>
  <c r="AO73"/>
  <c r="N74"/>
  <c r="B71" i="23" s="1"/>
  <c r="C71" s="1"/>
  <c r="R74" i="21"/>
  <c r="D71" i="23" s="1"/>
  <c r="E71" s="1"/>
  <c r="V74" i="21"/>
  <c r="F71" i="23" s="1"/>
  <c r="G71" s="1"/>
  <c r="Z74" i="21"/>
  <c r="H71" i="23" s="1"/>
  <c r="I71" s="1"/>
  <c r="AD74" i="21"/>
  <c r="AI74"/>
  <c r="AO74"/>
  <c r="N75"/>
  <c r="B72" i="23" s="1"/>
  <c r="C72" s="1"/>
  <c r="R75" i="21"/>
  <c r="D72" i="23" s="1"/>
  <c r="E72" s="1"/>
  <c r="V75" i="21"/>
  <c r="F72" i="23" s="1"/>
  <c r="G72" s="1"/>
  <c r="Z75" i="21"/>
  <c r="H72" i="23" s="1"/>
  <c r="I72" s="1"/>
  <c r="AD75" i="21"/>
  <c r="AI75"/>
  <c r="AO75"/>
  <c r="N76"/>
  <c r="B73" i="23" s="1"/>
  <c r="C73" s="1"/>
  <c r="R76" i="21"/>
  <c r="D73" i="23" s="1"/>
  <c r="E73" s="1"/>
  <c r="V76" i="21"/>
  <c r="F73" i="23" s="1"/>
  <c r="G73" s="1"/>
  <c r="Z76" i="21"/>
  <c r="H73" i="23" s="1"/>
  <c r="I73" s="1"/>
  <c r="AD76" i="21"/>
  <c r="AI76"/>
  <c r="AO76"/>
  <c r="N77"/>
  <c r="B74" i="23" s="1"/>
  <c r="C74" s="1"/>
  <c r="R77" i="21"/>
  <c r="D74" i="23" s="1"/>
  <c r="E74" s="1"/>
  <c r="V77" i="21"/>
  <c r="F74" i="23" s="1"/>
  <c r="G74" s="1"/>
  <c r="Z77" i="21"/>
  <c r="H74" i="23" s="1"/>
  <c r="I74" s="1"/>
  <c r="AD77" i="21"/>
  <c r="AI77"/>
  <c r="AO77"/>
  <c r="N78"/>
  <c r="B75" i="23" s="1"/>
  <c r="C75" s="1"/>
  <c r="R78" i="21"/>
  <c r="D75" i="23" s="1"/>
  <c r="E75" s="1"/>
  <c r="V78" i="21"/>
  <c r="F75" i="23" s="1"/>
  <c r="G75" s="1"/>
  <c r="Z78" i="21"/>
  <c r="H75" i="23" s="1"/>
  <c r="I75" s="1"/>
  <c r="AD78" i="21"/>
  <c r="AI78"/>
  <c r="AO78"/>
  <c r="N79"/>
  <c r="B76" i="23" s="1"/>
  <c r="C76" s="1"/>
  <c r="R79" i="21"/>
  <c r="D76" i="23" s="1"/>
  <c r="E76" s="1"/>
  <c r="V79" i="21"/>
  <c r="F76" i="23" s="1"/>
  <c r="G76" s="1"/>
  <c r="Z79" i="21"/>
  <c r="H76" i="23" s="1"/>
  <c r="I76" s="1"/>
  <c r="AD79" i="21"/>
  <c r="AI79"/>
  <c r="AO79"/>
  <c r="N80"/>
  <c r="B77" i="23" s="1"/>
  <c r="C77" s="1"/>
  <c r="R80" i="21"/>
  <c r="D77" i="23" s="1"/>
  <c r="E77" s="1"/>
  <c r="V80" i="21"/>
  <c r="F77" i="23" s="1"/>
  <c r="G77" s="1"/>
  <c r="Z80" i="21"/>
  <c r="H77" i="23" s="1"/>
  <c r="I77" s="1"/>
  <c r="AD80" i="21"/>
  <c r="AI80"/>
  <c r="AO80"/>
  <c r="AI7"/>
  <c r="C25" i="3" l="1"/>
  <c r="C26"/>
  <c r="Z7" i="21" l="1"/>
  <c r="H4" i="23" s="1"/>
  <c r="I4" s="1"/>
  <c r="V7" i="21"/>
  <c r="F4" i="23" s="1"/>
  <c r="G4" s="1"/>
  <c r="R7" i="21"/>
  <c r="D4" i="23" s="1"/>
  <c r="E4" s="1"/>
  <c r="N7" i="21"/>
  <c r="B4" i="23" s="1"/>
  <c r="C4" s="1"/>
  <c r="AU6" i="21"/>
  <c r="AS6"/>
  <c r="AN6"/>
  <c r="AK6"/>
  <c r="AM6" s="1"/>
  <c r="AG6"/>
  <c r="AC6"/>
  <c r="Y6"/>
  <c r="U6"/>
  <c r="Q6"/>
  <c r="M6"/>
  <c r="AI6" l="1"/>
  <c r="R6"/>
  <c r="Z6"/>
  <c r="AQ6"/>
  <c r="AO6"/>
  <c r="J6"/>
  <c r="L9" s="1"/>
  <c r="V6"/>
  <c r="N6"/>
  <c r="AD6"/>
  <c r="L7" l="1"/>
  <c r="L80"/>
  <c r="L76"/>
  <c r="L60"/>
  <c r="L28"/>
  <c r="L52"/>
  <c r="L68"/>
  <c r="L48"/>
  <c r="L64"/>
  <c r="L44"/>
  <c r="L72"/>
  <c r="L56"/>
  <c r="L36"/>
  <c r="L40"/>
  <c r="L32"/>
  <c r="L21"/>
  <c r="L78"/>
  <c r="L70"/>
  <c r="L62"/>
  <c r="L54"/>
  <c r="L46"/>
  <c r="L38"/>
  <c r="L30"/>
  <c r="L14"/>
  <c r="L74"/>
  <c r="L66"/>
  <c r="L58"/>
  <c r="L50"/>
  <c r="L42"/>
  <c r="L34"/>
  <c r="L26"/>
  <c r="L23"/>
  <c r="L18"/>
  <c r="L11"/>
  <c r="L79"/>
  <c r="L75"/>
  <c r="L71"/>
  <c r="L67"/>
  <c r="L63"/>
  <c r="L59"/>
  <c r="L55"/>
  <c r="L51"/>
  <c r="L47"/>
  <c r="L43"/>
  <c r="L39"/>
  <c r="L35"/>
  <c r="L31"/>
  <c r="L27"/>
  <c r="L22"/>
  <c r="L16"/>
  <c r="L8"/>
  <c r="L77"/>
  <c r="L73"/>
  <c r="L69"/>
  <c r="L65"/>
  <c r="L61"/>
  <c r="L57"/>
  <c r="L53"/>
  <c r="L49"/>
  <c r="L45"/>
  <c r="L41"/>
  <c r="L37"/>
  <c r="L33"/>
  <c r="L29"/>
  <c r="L25"/>
  <c r="L19"/>
  <c r="L12"/>
  <c r="L24"/>
  <c r="L20"/>
  <c r="L15"/>
  <c r="L10"/>
  <c r="L17"/>
  <c r="L13"/>
  <c r="E31" i="1"/>
  <c r="E43"/>
  <c r="E42"/>
  <c r="E41"/>
  <c r="E40"/>
  <c r="E39"/>
  <c r="E38"/>
  <c r="E37"/>
  <c r="E36"/>
  <c r="E35"/>
  <c r="E34"/>
  <c r="E33"/>
  <c r="E32"/>
  <c r="E30"/>
  <c r="E29"/>
  <c r="E28"/>
  <c r="E27"/>
  <c r="E26"/>
  <c r="E25"/>
  <c r="B1" i="19" l="1"/>
  <c r="A23" i="1" l="1"/>
  <c r="R1" s="1"/>
  <c r="E44"/>
  <c r="A24" l="1"/>
  <c r="A22" s="1"/>
  <c r="D5" l="1"/>
  <c r="AV3" i="3" s="1"/>
  <c r="D4" i="1"/>
  <c r="F4" s="1"/>
  <c r="G2"/>
  <c r="G4" i="18"/>
  <c r="B5" i="14" l="1"/>
  <c r="C5"/>
  <c r="D5"/>
  <c r="E5"/>
  <c r="G5"/>
  <c r="H5"/>
  <c r="I5"/>
  <c r="L5"/>
  <c r="O5"/>
  <c r="C26" i="18" l="1"/>
  <c r="E26" s="1"/>
  <c r="C27"/>
  <c r="E27" s="1"/>
  <c r="C28"/>
  <c r="E28" s="1"/>
  <c r="C29"/>
  <c r="E29" s="1"/>
  <c r="C30"/>
  <c r="E30" s="1"/>
  <c r="C31"/>
  <c r="E31" s="1"/>
  <c r="C32"/>
  <c r="E32" s="1"/>
  <c r="C33"/>
  <c r="E33" s="1"/>
  <c r="C34"/>
  <c r="E34" s="1"/>
  <c r="C35"/>
  <c r="E35" s="1"/>
  <c r="C36"/>
  <c r="E36" s="1"/>
  <c r="C37"/>
  <c r="E37" s="1"/>
  <c r="C38"/>
  <c r="E38" s="1"/>
  <c r="C39"/>
  <c r="E39" s="1"/>
  <c r="C40"/>
  <c r="E40" s="1"/>
  <c r="C41"/>
  <c r="E41" s="1"/>
  <c r="C42"/>
  <c r="E42" s="1"/>
  <c r="C43"/>
  <c r="E43" s="1"/>
  <c r="C44"/>
  <c r="E44" s="1"/>
  <c r="C45"/>
  <c r="E45" s="1"/>
  <c r="C46"/>
  <c r="E46" s="1"/>
  <c r="C47"/>
  <c r="E47" s="1"/>
  <c r="C48"/>
  <c r="E48" s="1"/>
  <c r="C49"/>
  <c r="E49" s="1"/>
  <c r="C50"/>
  <c r="E50" s="1"/>
  <c r="C51"/>
  <c r="E51" s="1"/>
  <c r="C52"/>
  <c r="E52" s="1"/>
  <c r="C53"/>
  <c r="E53" s="1"/>
  <c r="C54"/>
  <c r="E54" s="1"/>
  <c r="C55"/>
  <c r="E55" s="1"/>
  <c r="C56"/>
  <c r="E56" s="1"/>
  <c r="C57"/>
  <c r="E57" s="1"/>
  <c r="C58"/>
  <c r="E58" s="1"/>
  <c r="C59"/>
  <c r="E59" s="1"/>
  <c r="C60"/>
  <c r="E60" s="1"/>
  <c r="C61"/>
  <c r="E61" s="1"/>
  <c r="C62"/>
  <c r="E62" s="1"/>
  <c r="C63"/>
  <c r="E63" s="1"/>
  <c r="D63"/>
  <c r="C64"/>
  <c r="E64" s="1"/>
  <c r="D64"/>
  <c r="C25"/>
  <c r="A26"/>
  <c r="D26" s="1"/>
  <c r="A27"/>
  <c r="D27" s="1"/>
  <c r="A28"/>
  <c r="D28" s="1"/>
  <c r="A29"/>
  <c r="D29" s="1"/>
  <c r="A30"/>
  <c r="D30" s="1"/>
  <c r="A31"/>
  <c r="D31" s="1"/>
  <c r="A32"/>
  <c r="D32" s="1"/>
  <c r="A33"/>
  <c r="A34"/>
  <c r="D34" s="1"/>
  <c r="A35"/>
  <c r="D35" s="1"/>
  <c r="A36"/>
  <c r="D36" s="1"/>
  <c r="A37"/>
  <c r="D37" s="1"/>
  <c r="A38"/>
  <c r="D38" s="1"/>
  <c r="A39"/>
  <c r="D39" s="1"/>
  <c r="A40"/>
  <c r="D40" s="1"/>
  <c r="A41"/>
  <c r="D41" s="1"/>
  <c r="A42"/>
  <c r="D42" s="1"/>
  <c r="A43"/>
  <c r="D43" s="1"/>
  <c r="A44"/>
  <c r="D44" s="1"/>
  <c r="A45"/>
  <c r="D45" s="1"/>
  <c r="A46"/>
  <c r="D46" s="1"/>
  <c r="A47"/>
  <c r="D47" s="1"/>
  <c r="A48"/>
  <c r="D48" s="1"/>
  <c r="A49"/>
  <c r="D49" s="1"/>
  <c r="A50"/>
  <c r="D50" s="1"/>
  <c r="A51"/>
  <c r="D51" s="1"/>
  <c r="A52"/>
  <c r="D52" s="1"/>
  <c r="A53"/>
  <c r="D53" s="1"/>
  <c r="A54"/>
  <c r="D54" s="1"/>
  <c r="A55"/>
  <c r="D55" s="1"/>
  <c r="A56"/>
  <c r="D56" s="1"/>
  <c r="A57"/>
  <c r="D57" s="1"/>
  <c r="A58"/>
  <c r="D58" s="1"/>
  <c r="A59"/>
  <c r="D59" s="1"/>
  <c r="A60"/>
  <c r="D60" s="1"/>
  <c r="A61"/>
  <c r="D61" s="1"/>
  <c r="A62"/>
  <c r="D62" s="1"/>
  <c r="A63"/>
  <c r="A64"/>
  <c r="A25"/>
  <c r="V2"/>
  <c r="K2"/>
  <c r="D33" l="1"/>
  <c r="A24"/>
  <c r="F6" s="1"/>
  <c r="A23"/>
  <c r="E25"/>
  <c r="D25"/>
  <c r="G24" l="1"/>
  <c r="K24"/>
  <c r="O24"/>
  <c r="S24"/>
  <c r="H24"/>
  <c r="L24"/>
  <c r="P24"/>
  <c r="T24"/>
  <c r="I24"/>
  <c r="M24"/>
  <c r="Q24"/>
  <c r="F24"/>
  <c r="N24"/>
  <c r="R24"/>
  <c r="J24"/>
  <c r="D22"/>
  <c r="D23"/>
  <c r="S25" i="1"/>
  <c r="B2" i="17" l="1"/>
  <c r="H2" i="15" l="1"/>
  <c r="E2"/>
  <c r="J3" i="10" l="1"/>
  <c r="C3"/>
  <c r="J3" i="7" l="1"/>
  <c r="C3"/>
  <c r="J3" i="5" l="1"/>
  <c r="C3"/>
  <c r="C27" i="3" l="1"/>
  <c r="C28"/>
  <c r="C29"/>
  <c r="C30"/>
  <c r="C31"/>
  <c r="C32"/>
  <c r="C33"/>
  <c r="C34"/>
  <c r="C35"/>
  <c r="C36"/>
  <c r="C37"/>
  <c r="C38"/>
  <c r="C39"/>
  <c r="C40"/>
  <c r="C41"/>
  <c r="C42"/>
  <c r="C43"/>
  <c r="C44"/>
  <c r="C45"/>
  <c r="C46"/>
  <c r="C47"/>
  <c r="C48"/>
  <c r="C49"/>
  <c r="C50"/>
  <c r="C51"/>
  <c r="C52"/>
  <c r="C53"/>
  <c r="C54"/>
  <c r="C55"/>
  <c r="C56"/>
  <c r="C57"/>
  <c r="E57" s="1"/>
  <c r="C58"/>
  <c r="C59"/>
  <c r="C60"/>
  <c r="C61"/>
  <c r="C62"/>
  <c r="C63"/>
  <c r="C64"/>
  <c r="D63"/>
  <c r="A41" i="29" s="1"/>
  <c r="D64" i="3"/>
  <c r="A42" i="29" s="1"/>
  <c r="A26" i="3"/>
  <c r="A27"/>
  <c r="A28"/>
  <c r="A29"/>
  <c r="A30"/>
  <c r="A31"/>
  <c r="A32"/>
  <c r="A33"/>
  <c r="A34"/>
  <c r="A35"/>
  <c r="A36"/>
  <c r="A37"/>
  <c r="A38"/>
  <c r="A39"/>
  <c r="A40"/>
  <c r="A41"/>
  <c r="A42"/>
  <c r="A43"/>
  <c r="A44"/>
  <c r="A45"/>
  <c r="A46"/>
  <c r="A47"/>
  <c r="A48"/>
  <c r="A49"/>
  <c r="A50"/>
  <c r="A51"/>
  <c r="A52"/>
  <c r="A53"/>
  <c r="A54"/>
  <c r="A55"/>
  <c r="A56"/>
  <c r="A57"/>
  <c r="A58"/>
  <c r="A59"/>
  <c r="A60"/>
  <c r="A61"/>
  <c r="A62"/>
  <c r="A63"/>
  <c r="A64"/>
  <c r="A25"/>
  <c r="G4"/>
  <c r="O2"/>
  <c r="I2"/>
  <c r="N57" l="1"/>
  <c r="BG57" s="1"/>
  <c r="S57"/>
  <c r="Q57"/>
  <c r="BI57" s="1"/>
  <c r="T57"/>
  <c r="R57"/>
  <c r="BJ57" s="1"/>
  <c r="L57"/>
  <c r="M57"/>
  <c r="F57"/>
  <c r="J57"/>
  <c r="G57"/>
  <c r="K57"/>
  <c r="O57"/>
  <c r="BH57" s="1"/>
  <c r="P57"/>
  <c r="H57"/>
  <c r="I57"/>
  <c r="BN60"/>
  <c r="BR60"/>
  <c r="BL60"/>
  <c r="BM60"/>
  <c r="BO60"/>
  <c r="BP60"/>
  <c r="BQ60"/>
  <c r="BN52"/>
  <c r="BR52"/>
  <c r="BL52"/>
  <c r="BO52"/>
  <c r="BP52"/>
  <c r="BQ52"/>
  <c r="BM52"/>
  <c r="BN48"/>
  <c r="BR48"/>
  <c r="BP48"/>
  <c r="BQ48"/>
  <c r="BO48"/>
  <c r="BL48"/>
  <c r="BM48"/>
  <c r="BN44"/>
  <c r="BR44"/>
  <c r="BP44"/>
  <c r="BQ44"/>
  <c r="BO44"/>
  <c r="BL44"/>
  <c r="BM44"/>
  <c r="BN40"/>
  <c r="BR40"/>
  <c r="BM40"/>
  <c r="BO40"/>
  <c r="BP40"/>
  <c r="BQ40"/>
  <c r="BL40"/>
  <c r="BN36"/>
  <c r="BR36"/>
  <c r="BQ36"/>
  <c r="BO36"/>
  <c r="BP36"/>
  <c r="BL36"/>
  <c r="BM36"/>
  <c r="BN32"/>
  <c r="BR32"/>
  <c r="BO32"/>
  <c r="BP32"/>
  <c r="BM32"/>
  <c r="BL32"/>
  <c r="BQ32"/>
  <c r="BO61"/>
  <c r="BM61"/>
  <c r="BR61"/>
  <c r="BL61"/>
  <c r="BP61"/>
  <c r="BQ61"/>
  <c r="BN61"/>
  <c r="BO49"/>
  <c r="BQ49"/>
  <c r="BR49"/>
  <c r="BL49"/>
  <c r="BP49"/>
  <c r="BM49"/>
  <c r="BN49"/>
  <c r="BO37"/>
  <c r="BL37"/>
  <c r="BP37"/>
  <c r="BQ37"/>
  <c r="BN37"/>
  <c r="BM37"/>
  <c r="BR37"/>
  <c r="BN64"/>
  <c r="BR64"/>
  <c r="BP64"/>
  <c r="BO64"/>
  <c r="BL64"/>
  <c r="BM64"/>
  <c r="BQ64"/>
  <c r="BN56"/>
  <c r="BR56"/>
  <c r="BP56"/>
  <c r="BO56"/>
  <c r="BL56"/>
  <c r="BQ56"/>
  <c r="BM56"/>
  <c r="BM63"/>
  <c r="BQ63"/>
  <c r="BO63"/>
  <c r="BP63"/>
  <c r="BN63"/>
  <c r="BR63"/>
  <c r="BL63"/>
  <c r="BM59"/>
  <c r="BQ59"/>
  <c r="BN59"/>
  <c r="BR59"/>
  <c r="BO59"/>
  <c r="BL59"/>
  <c r="BP59"/>
  <c r="BM55"/>
  <c r="BQ55"/>
  <c r="BO55"/>
  <c r="BP55"/>
  <c r="BN55"/>
  <c r="BR55"/>
  <c r="BL55"/>
  <c r="BM51"/>
  <c r="BQ51"/>
  <c r="BP51"/>
  <c r="BN51"/>
  <c r="BR51"/>
  <c r="BL51"/>
  <c r="BO51"/>
  <c r="BM47"/>
  <c r="BQ47"/>
  <c r="BO47"/>
  <c r="BL47"/>
  <c r="BN47"/>
  <c r="BR47"/>
  <c r="BP47"/>
  <c r="BM43"/>
  <c r="BQ43"/>
  <c r="BP43"/>
  <c r="BN43"/>
  <c r="BR43"/>
  <c r="BO43"/>
  <c r="BL43"/>
  <c r="BM39"/>
  <c r="BQ39"/>
  <c r="BL39"/>
  <c r="BN39"/>
  <c r="BR39"/>
  <c r="BO39"/>
  <c r="BP39"/>
  <c r="BM35"/>
  <c r="BQ35"/>
  <c r="BL35"/>
  <c r="BN35"/>
  <c r="BR35"/>
  <c r="BO35"/>
  <c r="BP35"/>
  <c r="BO57"/>
  <c r="BQ57"/>
  <c r="BN57"/>
  <c r="BL57"/>
  <c r="BP57"/>
  <c r="BM57"/>
  <c r="BR57"/>
  <c r="BO41"/>
  <c r="BM41"/>
  <c r="BR41"/>
  <c r="BL41"/>
  <c r="BP41"/>
  <c r="BQ41"/>
  <c r="BN41"/>
  <c r="BL62"/>
  <c r="BP62"/>
  <c r="BN62"/>
  <c r="BM62"/>
  <c r="BQ62"/>
  <c r="BR62"/>
  <c r="BO62"/>
  <c r="BL58"/>
  <c r="BP58"/>
  <c r="BR58"/>
  <c r="BO58"/>
  <c r="BM58"/>
  <c r="BQ58"/>
  <c r="BN58"/>
  <c r="BL54"/>
  <c r="BP54"/>
  <c r="BN54"/>
  <c r="BO54"/>
  <c r="BM54"/>
  <c r="BQ54"/>
  <c r="BR54"/>
  <c r="BL50"/>
  <c r="BP50"/>
  <c r="BN50"/>
  <c r="BM50"/>
  <c r="BQ50"/>
  <c r="BR50"/>
  <c r="BO50"/>
  <c r="BL46"/>
  <c r="BP46"/>
  <c r="BN46"/>
  <c r="BO46"/>
  <c r="BM46"/>
  <c r="BQ46"/>
  <c r="BR46"/>
  <c r="BL42"/>
  <c r="BP42"/>
  <c r="BM42"/>
  <c r="BQ42"/>
  <c r="BR42"/>
  <c r="BO42"/>
  <c r="BN42"/>
  <c r="BL38"/>
  <c r="BP38"/>
  <c r="BM38"/>
  <c r="BQ38"/>
  <c r="BN38"/>
  <c r="BO38"/>
  <c r="BR38"/>
  <c r="BL34"/>
  <c r="BP34"/>
  <c r="BM34"/>
  <c r="BQ34"/>
  <c r="BR34"/>
  <c r="BO34"/>
  <c r="BN34"/>
  <c r="BO53"/>
  <c r="BM53"/>
  <c r="BN53"/>
  <c r="BL53"/>
  <c r="BP53"/>
  <c r="BQ53"/>
  <c r="BR53"/>
  <c r="BO45"/>
  <c r="BL45"/>
  <c r="BP45"/>
  <c r="BM45"/>
  <c r="BR45"/>
  <c r="BQ45"/>
  <c r="BN45"/>
  <c r="BO33"/>
  <c r="BL33"/>
  <c r="BP33"/>
  <c r="BQ33"/>
  <c r="BN33"/>
  <c r="BM33"/>
  <c r="BR33"/>
  <c r="BN31"/>
  <c r="BR31"/>
  <c r="BO31"/>
  <c r="BL31"/>
  <c r="BP31"/>
  <c r="BM31"/>
  <c r="BQ31"/>
  <c r="E29"/>
  <c r="BN28"/>
  <c r="BR28"/>
  <c r="BL28"/>
  <c r="BP28"/>
  <c r="BM28"/>
  <c r="BQ28"/>
  <c r="BO28"/>
  <c r="BO29"/>
  <c r="BL29"/>
  <c r="BP29"/>
  <c r="BM29"/>
  <c r="BQ29"/>
  <c r="BN29"/>
  <c r="BR29"/>
  <c r="BN27"/>
  <c r="BR27"/>
  <c r="BO27"/>
  <c r="BL27"/>
  <c r="BP27"/>
  <c r="BM27"/>
  <c r="BQ27"/>
  <c r="BM30"/>
  <c r="BQ30"/>
  <c r="BN30"/>
  <c r="BR30"/>
  <c r="BO30"/>
  <c r="BL30"/>
  <c r="BP30"/>
  <c r="BR25"/>
  <c r="BQ25"/>
  <c r="BP25"/>
  <c r="BM26"/>
  <c r="BQ26"/>
  <c r="BN26"/>
  <c r="BR26"/>
  <c r="BO26"/>
  <c r="BL26"/>
  <c r="BP26"/>
  <c r="D26"/>
  <c r="A4" i="29" s="1"/>
  <c r="D25" i="3"/>
  <c r="A3" i="29" s="1"/>
  <c r="A23" i="3"/>
  <c r="A1" i="29" s="1"/>
  <c r="D60" i="3"/>
  <c r="A38" i="29" s="1"/>
  <c r="D56" i="3"/>
  <c r="D52"/>
  <c r="A30" i="29" s="1"/>
  <c r="D48" i="3"/>
  <c r="D59"/>
  <c r="D55"/>
  <c r="D51"/>
  <c r="A29" i="29" s="1"/>
  <c r="D47" i="3"/>
  <c r="D62"/>
  <c r="A40" i="29" s="1"/>
  <c r="D58" i="3"/>
  <c r="A36" i="29" s="1"/>
  <c r="D54" i="3"/>
  <c r="D50"/>
  <c r="D46"/>
  <c r="A24" i="29" s="1"/>
  <c r="D61" i="3"/>
  <c r="D57"/>
  <c r="A35" i="29" s="1"/>
  <c r="D53" i="3"/>
  <c r="D49"/>
  <c r="A27" i="29" s="1"/>
  <c r="D45" i="3"/>
  <c r="D44"/>
  <c r="D43"/>
  <c r="D39"/>
  <c r="D42"/>
  <c r="D41"/>
  <c r="A19" i="29" s="1"/>
  <c r="D40" i="3"/>
  <c r="D38"/>
  <c r="D37"/>
  <c r="A15" i="29" s="1"/>
  <c r="D36" i="3"/>
  <c r="A14" i="29" s="1"/>
  <c r="D34" i="3"/>
  <c r="A12" i="29" s="1"/>
  <c r="D35" i="3"/>
  <c r="A13" i="29" s="1"/>
  <c r="D33" i="3"/>
  <c r="A11" i="29" s="1"/>
  <c r="D32" i="3"/>
  <c r="A10" i="29" s="1"/>
  <c r="D27" i="3"/>
  <c r="A5" i="29" s="1"/>
  <c r="D28" i="3"/>
  <c r="D31"/>
  <c r="A9" i="29" s="1"/>
  <c r="D30" i="3"/>
  <c r="A8" i="29" s="1"/>
  <c r="BO25" i="3"/>
  <c r="BL25"/>
  <c r="BM25"/>
  <c r="BN25"/>
  <c r="D29"/>
  <c r="A7" i="29" s="1"/>
  <c r="D42" i="8"/>
  <c r="D41"/>
  <c r="E61" i="3"/>
  <c r="E53"/>
  <c r="E45"/>
  <c r="E37"/>
  <c r="E25"/>
  <c r="E52"/>
  <c r="E44"/>
  <c r="E32"/>
  <c r="E35"/>
  <c r="E62"/>
  <c r="E58"/>
  <c r="E54"/>
  <c r="E50"/>
  <c r="E46"/>
  <c r="E42"/>
  <c r="E38"/>
  <c r="E34"/>
  <c r="E30"/>
  <c r="E26"/>
  <c r="E49"/>
  <c r="E41"/>
  <c r="E33"/>
  <c r="E64"/>
  <c r="E60"/>
  <c r="E56"/>
  <c r="E40"/>
  <c r="E36"/>
  <c r="E28"/>
  <c r="E48"/>
  <c r="E63"/>
  <c r="E59"/>
  <c r="E55"/>
  <c r="E51"/>
  <c r="E47"/>
  <c r="E43"/>
  <c r="E39"/>
  <c r="E31"/>
  <c r="E27"/>
  <c r="D39" i="8" l="1"/>
  <c r="A39" i="29"/>
  <c r="D33" i="8"/>
  <c r="A33" i="29"/>
  <c r="D34" i="8"/>
  <c r="A34" i="29"/>
  <c r="D37" i="8"/>
  <c r="A37" i="29"/>
  <c r="D22" i="8"/>
  <c r="A22" i="29"/>
  <c r="D32" i="8"/>
  <c r="A32" i="29"/>
  <c r="D18" i="8"/>
  <c r="A18" i="29"/>
  <c r="D21" i="8"/>
  <c r="A21" i="29"/>
  <c r="D31" i="8"/>
  <c r="A31" i="29"/>
  <c r="D28" i="8"/>
  <c r="A28" i="29"/>
  <c r="D25" i="8"/>
  <c r="A25" i="29"/>
  <c r="D26" i="8"/>
  <c r="A26" i="29"/>
  <c r="D20" i="8"/>
  <c r="A20" i="29"/>
  <c r="D23" i="8"/>
  <c r="A23" i="29"/>
  <c r="D16" i="8"/>
  <c r="A16" i="29"/>
  <c r="D17" i="8"/>
  <c r="A17" i="29"/>
  <c r="D6" i="8"/>
  <c r="A6" i="29"/>
  <c r="N43" i="3"/>
  <c r="BG43" s="1"/>
  <c r="S43"/>
  <c r="Q43"/>
  <c r="BI43" s="1"/>
  <c r="T43"/>
  <c r="R43"/>
  <c r="BJ43" s="1"/>
  <c r="L43"/>
  <c r="F43"/>
  <c r="J43"/>
  <c r="G43"/>
  <c r="K43"/>
  <c r="H43"/>
  <c r="I43"/>
  <c r="O43"/>
  <c r="BH43" s="1"/>
  <c r="M43"/>
  <c r="P43"/>
  <c r="N36"/>
  <c r="BG36" s="1"/>
  <c r="S36"/>
  <c r="T36"/>
  <c r="Q36"/>
  <c r="BI36" s="1"/>
  <c r="M36"/>
  <c r="R36"/>
  <c r="BJ36" s="1"/>
  <c r="O36"/>
  <c r="BH36" s="1"/>
  <c r="H36"/>
  <c r="P36"/>
  <c r="I36"/>
  <c r="K36"/>
  <c r="F36"/>
  <c r="L36"/>
  <c r="G36"/>
  <c r="J36"/>
  <c r="N27"/>
  <c r="BG27" s="1"/>
  <c r="S27"/>
  <c r="Q27"/>
  <c r="BI27" s="1"/>
  <c r="F27"/>
  <c r="J27"/>
  <c r="T27"/>
  <c r="R27"/>
  <c r="BJ27" s="1"/>
  <c r="L27"/>
  <c r="G27"/>
  <c r="K27"/>
  <c r="H27"/>
  <c r="I27"/>
  <c r="O27"/>
  <c r="BH27" s="1"/>
  <c r="M27"/>
  <c r="P27"/>
  <c r="N47"/>
  <c r="BG47" s="1"/>
  <c r="S47"/>
  <c r="Q47"/>
  <c r="BI47" s="1"/>
  <c r="T47"/>
  <c r="R47"/>
  <c r="BJ47" s="1"/>
  <c r="L47"/>
  <c r="F47"/>
  <c r="J47"/>
  <c r="G47"/>
  <c r="K47"/>
  <c r="M47"/>
  <c r="I47"/>
  <c r="O47"/>
  <c r="BH47" s="1"/>
  <c r="P47"/>
  <c r="H47"/>
  <c r="N63"/>
  <c r="BG63" s="1"/>
  <c r="S63"/>
  <c r="Q63"/>
  <c r="BI63" s="1"/>
  <c r="T63"/>
  <c r="R63"/>
  <c r="BJ63" s="1"/>
  <c r="L63"/>
  <c r="M63"/>
  <c r="H63"/>
  <c r="O63"/>
  <c r="BH63" s="1"/>
  <c r="I63"/>
  <c r="G63"/>
  <c r="P63"/>
  <c r="F63"/>
  <c r="J63"/>
  <c r="K63"/>
  <c r="N40"/>
  <c r="BG40" s="1"/>
  <c r="Q40"/>
  <c r="BI40" s="1"/>
  <c r="M40"/>
  <c r="R40"/>
  <c r="BJ40" s="1"/>
  <c r="O40"/>
  <c r="BH40" s="1"/>
  <c r="H40"/>
  <c r="P40"/>
  <c r="I40"/>
  <c r="S40"/>
  <c r="J40"/>
  <c r="T40"/>
  <c r="L40"/>
  <c r="K40"/>
  <c r="F40"/>
  <c r="G40"/>
  <c r="N33"/>
  <c r="BG33" s="1"/>
  <c r="S33"/>
  <c r="Q33"/>
  <c r="BI33" s="1"/>
  <c r="T33"/>
  <c r="R33"/>
  <c r="BJ33" s="1"/>
  <c r="L33"/>
  <c r="M33"/>
  <c r="F33"/>
  <c r="J33"/>
  <c r="G33"/>
  <c r="K33"/>
  <c r="O33"/>
  <c r="BH33" s="1"/>
  <c r="P33"/>
  <c r="H33"/>
  <c r="I33"/>
  <c r="N30"/>
  <c r="BG30" s="1"/>
  <c r="S30"/>
  <c r="T30"/>
  <c r="Q30"/>
  <c r="BI30" s="1"/>
  <c r="M30"/>
  <c r="R30"/>
  <c r="BJ30" s="1"/>
  <c r="O30"/>
  <c r="BH30" s="1"/>
  <c r="H30"/>
  <c r="P30"/>
  <c r="L30"/>
  <c r="I30"/>
  <c r="F30"/>
  <c r="G30"/>
  <c r="J30"/>
  <c r="K30"/>
  <c r="N46"/>
  <c r="BG46" s="1"/>
  <c r="Q46"/>
  <c r="BI46" s="1"/>
  <c r="M46"/>
  <c r="R46"/>
  <c r="BJ46" s="1"/>
  <c r="S46"/>
  <c r="O46"/>
  <c r="BH46" s="1"/>
  <c r="H46"/>
  <c r="T46"/>
  <c r="P46"/>
  <c r="L46"/>
  <c r="I46"/>
  <c r="G46"/>
  <c r="J46"/>
  <c r="F46"/>
  <c r="K46"/>
  <c r="N62"/>
  <c r="BG62" s="1"/>
  <c r="Q62"/>
  <c r="BI62" s="1"/>
  <c r="M62"/>
  <c r="R62"/>
  <c r="BJ62" s="1"/>
  <c r="S62"/>
  <c r="O62"/>
  <c r="BH62" s="1"/>
  <c r="T62"/>
  <c r="P62"/>
  <c r="L62"/>
  <c r="G62"/>
  <c r="K62"/>
  <c r="I62"/>
  <c r="F62"/>
  <c r="H62"/>
  <c r="J62"/>
  <c r="N52"/>
  <c r="BG52" s="1"/>
  <c r="Q52"/>
  <c r="BI52" s="1"/>
  <c r="M52"/>
  <c r="R52"/>
  <c r="BJ52" s="1"/>
  <c r="O52"/>
  <c r="BH52" s="1"/>
  <c r="H52"/>
  <c r="P52"/>
  <c r="I52"/>
  <c r="K52"/>
  <c r="S52"/>
  <c r="F52"/>
  <c r="J52"/>
  <c r="T52"/>
  <c r="L52"/>
  <c r="G52"/>
  <c r="N53"/>
  <c r="BG53" s="1"/>
  <c r="S53"/>
  <c r="Q53"/>
  <c r="BI53" s="1"/>
  <c r="T53"/>
  <c r="R53"/>
  <c r="BJ53" s="1"/>
  <c r="L53"/>
  <c r="M53"/>
  <c r="F53"/>
  <c r="J53"/>
  <c r="G53"/>
  <c r="K53"/>
  <c r="O53"/>
  <c r="BH53" s="1"/>
  <c r="P53"/>
  <c r="H53"/>
  <c r="I53"/>
  <c r="N31"/>
  <c r="BG31" s="1"/>
  <c r="S31"/>
  <c r="Q31"/>
  <c r="BI31" s="1"/>
  <c r="T31"/>
  <c r="R31"/>
  <c r="BJ31" s="1"/>
  <c r="L31"/>
  <c r="F31"/>
  <c r="J31"/>
  <c r="G31"/>
  <c r="K31"/>
  <c r="M31"/>
  <c r="H31"/>
  <c r="I31"/>
  <c r="O31"/>
  <c r="BH31" s="1"/>
  <c r="P31"/>
  <c r="H25" i="17" s="1"/>
  <c r="E25" s="1"/>
  <c r="N48" i="3"/>
  <c r="BG48" s="1"/>
  <c r="Q48"/>
  <c r="BI48" s="1"/>
  <c r="M48"/>
  <c r="R48"/>
  <c r="BJ48" s="1"/>
  <c r="O48"/>
  <c r="BH48" s="1"/>
  <c r="H48"/>
  <c r="P48"/>
  <c r="I48"/>
  <c r="S48"/>
  <c r="J48"/>
  <c r="T48"/>
  <c r="L48"/>
  <c r="K48"/>
  <c r="F48"/>
  <c r="G48"/>
  <c r="N41"/>
  <c r="BG41" s="1"/>
  <c r="S41"/>
  <c r="Q41"/>
  <c r="BI41" s="1"/>
  <c r="T41"/>
  <c r="R41"/>
  <c r="BJ41" s="1"/>
  <c r="L41"/>
  <c r="M41"/>
  <c r="F41"/>
  <c r="J41"/>
  <c r="G41"/>
  <c r="K41"/>
  <c r="O41"/>
  <c r="BH41" s="1"/>
  <c r="P41"/>
  <c r="H41"/>
  <c r="I41"/>
  <c r="N50"/>
  <c r="BG50" s="1"/>
  <c r="Q50"/>
  <c r="BI50" s="1"/>
  <c r="M50"/>
  <c r="R50"/>
  <c r="BJ50" s="1"/>
  <c r="S50"/>
  <c r="O50"/>
  <c r="BH50" s="1"/>
  <c r="H50"/>
  <c r="T50"/>
  <c r="P50"/>
  <c r="L50"/>
  <c r="I50"/>
  <c r="G50"/>
  <c r="J50"/>
  <c r="F50"/>
  <c r="K50"/>
  <c r="N51"/>
  <c r="BG51" s="1"/>
  <c r="S51"/>
  <c r="Q51"/>
  <c r="BI51" s="1"/>
  <c r="T51"/>
  <c r="R51"/>
  <c r="BJ51" s="1"/>
  <c r="L51"/>
  <c r="F51"/>
  <c r="J51"/>
  <c r="G51"/>
  <c r="K51"/>
  <c r="I51"/>
  <c r="O51"/>
  <c r="BH51" s="1"/>
  <c r="M51"/>
  <c r="P51"/>
  <c r="H51"/>
  <c r="N56"/>
  <c r="BG56" s="1"/>
  <c r="Q56"/>
  <c r="BI56" s="1"/>
  <c r="M56"/>
  <c r="R56"/>
  <c r="BJ56" s="1"/>
  <c r="O56"/>
  <c r="BH56" s="1"/>
  <c r="H56"/>
  <c r="P56"/>
  <c r="I56"/>
  <c r="S56"/>
  <c r="T56"/>
  <c r="L56"/>
  <c r="K56"/>
  <c r="F56"/>
  <c r="J56"/>
  <c r="G56"/>
  <c r="N34"/>
  <c r="BG34" s="1"/>
  <c r="S34"/>
  <c r="T34"/>
  <c r="Q34"/>
  <c r="BI34" s="1"/>
  <c r="M34"/>
  <c r="R34"/>
  <c r="BJ34" s="1"/>
  <c r="O34"/>
  <c r="BH34" s="1"/>
  <c r="H34"/>
  <c r="P34"/>
  <c r="L34"/>
  <c r="I34"/>
  <c r="F34"/>
  <c r="G34"/>
  <c r="J34"/>
  <c r="K34"/>
  <c r="N35"/>
  <c r="BG35" s="1"/>
  <c r="S35"/>
  <c r="Q35"/>
  <c r="BI35" s="1"/>
  <c r="T35"/>
  <c r="R35"/>
  <c r="BJ35" s="1"/>
  <c r="L35"/>
  <c r="F35"/>
  <c r="J35"/>
  <c r="G35"/>
  <c r="K35"/>
  <c r="H35"/>
  <c r="I35"/>
  <c r="O35"/>
  <c r="BH35" s="1"/>
  <c r="M35"/>
  <c r="P35"/>
  <c r="N25"/>
  <c r="BG25" s="1"/>
  <c r="T25"/>
  <c r="R25"/>
  <c r="BJ25" s="1"/>
  <c r="S25"/>
  <c r="O25"/>
  <c r="BH25" s="1"/>
  <c r="L25"/>
  <c r="P25"/>
  <c r="F25"/>
  <c r="Q25"/>
  <c r="BI25" s="1"/>
  <c r="M25"/>
  <c r="J25"/>
  <c r="I25"/>
  <c r="G25"/>
  <c r="K25"/>
  <c r="H25"/>
  <c r="N61"/>
  <c r="BG61" s="1"/>
  <c r="S61"/>
  <c r="Q61"/>
  <c r="BI61" s="1"/>
  <c r="T61"/>
  <c r="R61"/>
  <c r="BJ61" s="1"/>
  <c r="L61"/>
  <c r="M61"/>
  <c r="O61"/>
  <c r="BH61" s="1"/>
  <c r="G61"/>
  <c r="H61"/>
  <c r="P61"/>
  <c r="I61"/>
  <c r="F61"/>
  <c r="J61"/>
  <c r="K61"/>
  <c r="N39"/>
  <c r="BG39" s="1"/>
  <c r="S39"/>
  <c r="Q39"/>
  <c r="BI39" s="1"/>
  <c r="T39"/>
  <c r="R39"/>
  <c r="BJ39" s="1"/>
  <c r="L39"/>
  <c r="F39"/>
  <c r="J39"/>
  <c r="G39"/>
  <c r="K39"/>
  <c r="M39"/>
  <c r="I39"/>
  <c r="O39"/>
  <c r="BH39" s="1"/>
  <c r="P39"/>
  <c r="H39"/>
  <c r="N55"/>
  <c r="BG55" s="1"/>
  <c r="S55"/>
  <c r="Q55"/>
  <c r="BI55" s="1"/>
  <c r="T55"/>
  <c r="R55"/>
  <c r="BJ55" s="1"/>
  <c r="L55"/>
  <c r="F55"/>
  <c r="J55"/>
  <c r="G55"/>
  <c r="K55"/>
  <c r="M55"/>
  <c r="H55"/>
  <c r="O55"/>
  <c r="BH55" s="1"/>
  <c r="P55"/>
  <c r="I55"/>
  <c r="N28"/>
  <c r="BG28" s="1"/>
  <c r="S28"/>
  <c r="T28"/>
  <c r="Q28"/>
  <c r="BI28" s="1"/>
  <c r="M28"/>
  <c r="H28"/>
  <c r="R28"/>
  <c r="BJ28" s="1"/>
  <c r="I28"/>
  <c r="O28"/>
  <c r="BH28" s="1"/>
  <c r="J28"/>
  <c r="P28"/>
  <c r="K28"/>
  <c r="F28"/>
  <c r="G28"/>
  <c r="L28"/>
  <c r="N60"/>
  <c r="BG60" s="1"/>
  <c r="Q60"/>
  <c r="BI60" s="1"/>
  <c r="M60"/>
  <c r="R60"/>
  <c r="BJ60" s="1"/>
  <c r="O60"/>
  <c r="BH60" s="1"/>
  <c r="H60"/>
  <c r="P60"/>
  <c r="S60"/>
  <c r="F60"/>
  <c r="K60"/>
  <c r="T60"/>
  <c r="L60"/>
  <c r="G60"/>
  <c r="I60"/>
  <c r="J60"/>
  <c r="N49"/>
  <c r="BG49" s="1"/>
  <c r="S49"/>
  <c r="Q49"/>
  <c r="BI49" s="1"/>
  <c r="T49"/>
  <c r="R49"/>
  <c r="BJ49" s="1"/>
  <c r="L49"/>
  <c r="M49"/>
  <c r="F49"/>
  <c r="J49"/>
  <c r="G49"/>
  <c r="K49"/>
  <c r="O49"/>
  <c r="BH49" s="1"/>
  <c r="P49"/>
  <c r="H49"/>
  <c r="I49"/>
  <c r="N38"/>
  <c r="BG38" s="1"/>
  <c r="S38"/>
  <c r="T38"/>
  <c r="Q38"/>
  <c r="BI38" s="1"/>
  <c r="M38"/>
  <c r="R38"/>
  <c r="BJ38" s="1"/>
  <c r="O38"/>
  <c r="BH38" s="1"/>
  <c r="H38"/>
  <c r="P38"/>
  <c r="L38"/>
  <c r="I38"/>
  <c r="F38"/>
  <c r="G38"/>
  <c r="J38"/>
  <c r="K38"/>
  <c r="N54"/>
  <c r="BG54" s="1"/>
  <c r="Q54"/>
  <c r="BI54" s="1"/>
  <c r="M54"/>
  <c r="R54"/>
  <c r="BJ54" s="1"/>
  <c r="S54"/>
  <c r="O54"/>
  <c r="BH54" s="1"/>
  <c r="H54"/>
  <c r="T54"/>
  <c r="P54"/>
  <c r="L54"/>
  <c r="I54"/>
  <c r="J54"/>
  <c r="G54"/>
  <c r="K54"/>
  <c r="F54"/>
  <c r="N32"/>
  <c r="BG32" s="1"/>
  <c r="S32"/>
  <c r="T32"/>
  <c r="Q32"/>
  <c r="BI32" s="1"/>
  <c r="M32"/>
  <c r="R32"/>
  <c r="BJ32" s="1"/>
  <c r="O32"/>
  <c r="BH32" s="1"/>
  <c r="H32"/>
  <c r="P32"/>
  <c r="I32"/>
  <c r="J32"/>
  <c r="L32"/>
  <c r="K32"/>
  <c r="F32"/>
  <c r="G32"/>
  <c r="N37"/>
  <c r="BG37" s="1"/>
  <c r="S37"/>
  <c r="Q37"/>
  <c r="BI37" s="1"/>
  <c r="T37"/>
  <c r="R37"/>
  <c r="BJ37" s="1"/>
  <c r="L37"/>
  <c r="M37"/>
  <c r="F37"/>
  <c r="J37"/>
  <c r="G37"/>
  <c r="K37"/>
  <c r="O37"/>
  <c r="BH37" s="1"/>
  <c r="P37"/>
  <c r="H37"/>
  <c r="I37"/>
  <c r="N29"/>
  <c r="BG29" s="1"/>
  <c r="S29"/>
  <c r="Q29"/>
  <c r="BI29" s="1"/>
  <c r="F29"/>
  <c r="T29"/>
  <c r="R29"/>
  <c r="BJ29" s="1"/>
  <c r="L29"/>
  <c r="G29"/>
  <c r="M29"/>
  <c r="J29"/>
  <c r="K29"/>
  <c r="O29"/>
  <c r="BH29" s="1"/>
  <c r="P29"/>
  <c r="H29"/>
  <c r="I29"/>
  <c r="N59"/>
  <c r="BG59" s="1"/>
  <c r="S59"/>
  <c r="Q59"/>
  <c r="BI59" s="1"/>
  <c r="T59"/>
  <c r="R59"/>
  <c r="BJ59" s="1"/>
  <c r="L59"/>
  <c r="F59"/>
  <c r="J59"/>
  <c r="G59"/>
  <c r="K59"/>
  <c r="I59"/>
  <c r="O59"/>
  <c r="BH59" s="1"/>
  <c r="M59"/>
  <c r="H59"/>
  <c r="P59"/>
  <c r="N64"/>
  <c r="BG64" s="1"/>
  <c r="Q64"/>
  <c r="BI64" s="1"/>
  <c r="L64"/>
  <c r="R64"/>
  <c r="BJ64" s="1"/>
  <c r="O64"/>
  <c r="BH64" s="1"/>
  <c r="M64"/>
  <c r="P64"/>
  <c r="S64"/>
  <c r="J64"/>
  <c r="T64"/>
  <c r="G64"/>
  <c r="K64"/>
  <c r="I64"/>
  <c r="H64"/>
  <c r="F64"/>
  <c r="N26"/>
  <c r="BG26" s="1"/>
  <c r="S26"/>
  <c r="T26"/>
  <c r="Q26"/>
  <c r="BI26" s="1"/>
  <c r="M26"/>
  <c r="H26"/>
  <c r="R26"/>
  <c r="BJ26" s="1"/>
  <c r="I26"/>
  <c r="O26"/>
  <c r="BH26" s="1"/>
  <c r="F26"/>
  <c r="P26"/>
  <c r="L26"/>
  <c r="G26"/>
  <c r="J26"/>
  <c r="K26"/>
  <c r="N42"/>
  <c r="BG42" s="1"/>
  <c r="Q42"/>
  <c r="BI42" s="1"/>
  <c r="M42"/>
  <c r="R42"/>
  <c r="BJ42" s="1"/>
  <c r="S42"/>
  <c r="O42"/>
  <c r="BH42" s="1"/>
  <c r="H42"/>
  <c r="T42"/>
  <c r="P42"/>
  <c r="L42"/>
  <c r="I42"/>
  <c r="G42"/>
  <c r="J42"/>
  <c r="K42"/>
  <c r="F42"/>
  <c r="N58"/>
  <c r="BG58" s="1"/>
  <c r="Q58"/>
  <c r="BI58" s="1"/>
  <c r="M58"/>
  <c r="R58"/>
  <c r="BJ58" s="1"/>
  <c r="S58"/>
  <c r="O58"/>
  <c r="BH58" s="1"/>
  <c r="H58"/>
  <c r="T58"/>
  <c r="P58"/>
  <c r="L58"/>
  <c r="I58"/>
  <c r="J58"/>
  <c r="G58"/>
  <c r="K58"/>
  <c r="F58"/>
  <c r="N44"/>
  <c r="BG44" s="1"/>
  <c r="Q44"/>
  <c r="BI44" s="1"/>
  <c r="M44"/>
  <c r="R44"/>
  <c r="BJ44" s="1"/>
  <c r="O44"/>
  <c r="BH44" s="1"/>
  <c r="H44"/>
  <c r="P44"/>
  <c r="I44"/>
  <c r="K44"/>
  <c r="S44"/>
  <c r="F44"/>
  <c r="T44"/>
  <c r="L44"/>
  <c r="G44"/>
  <c r="J44"/>
  <c r="N45"/>
  <c r="BG45" s="1"/>
  <c r="S45"/>
  <c r="Q45"/>
  <c r="BI45" s="1"/>
  <c r="T45"/>
  <c r="R45"/>
  <c r="BJ45" s="1"/>
  <c r="L45"/>
  <c r="M45"/>
  <c r="F45"/>
  <c r="J45"/>
  <c r="G45"/>
  <c r="K45"/>
  <c r="O45"/>
  <c r="BH45" s="1"/>
  <c r="P45"/>
  <c r="H45"/>
  <c r="I45"/>
  <c r="H27" i="17"/>
  <c r="E27" s="1"/>
  <c r="D38" i="8"/>
  <c r="D15"/>
  <c r="D36"/>
  <c r="D19"/>
  <c r="D27"/>
  <c r="D35"/>
  <c r="D13"/>
  <c r="D29"/>
  <c r="D14"/>
  <c r="D30"/>
  <c r="D12"/>
  <c r="D24"/>
  <c r="D40"/>
  <c r="D3"/>
  <c r="A24" i="3"/>
  <c r="F6" s="1"/>
  <c r="D11" i="8"/>
  <c r="D10"/>
  <c r="D9"/>
  <c r="D8"/>
  <c r="D5"/>
  <c r="D7"/>
  <c r="D4"/>
  <c r="H24" i="17"/>
  <c r="E24" s="1"/>
  <c r="O21" i="3" l="1"/>
  <c r="N22"/>
  <c r="N21"/>
  <c r="Q21"/>
  <c r="H21" i="5" s="1"/>
  <c r="R21" i="3"/>
  <c r="H23" i="5" s="1"/>
  <c r="F5" i="14"/>
  <c r="P5"/>
  <c r="G27" i="17"/>
  <c r="F27"/>
  <c r="G25"/>
  <c r="F25"/>
  <c r="G24"/>
  <c r="F24"/>
  <c r="B8" i="22"/>
  <c r="B8" i="7"/>
  <c r="H23" i="17"/>
  <c r="E23" s="1"/>
  <c r="H17" i="5" l="1"/>
  <c r="I17" s="1"/>
  <c r="H16"/>
  <c r="K5" i="14"/>
  <c r="K10" s="1"/>
  <c r="H18" i="5"/>
  <c r="M5" i="14"/>
  <c r="M10" s="1"/>
  <c r="J5"/>
  <c r="J10" s="1"/>
  <c r="N5"/>
  <c r="N10" s="1"/>
  <c r="F23" i="17"/>
  <c r="G23"/>
  <c r="S64" i="1" l="1"/>
  <c r="E64"/>
  <c r="S63"/>
  <c r="E63"/>
  <c r="S62"/>
  <c r="E62"/>
  <c r="S61"/>
  <c r="E61"/>
  <c r="S60"/>
  <c r="E60"/>
  <c r="S59"/>
  <c r="E59"/>
  <c r="S58"/>
  <c r="E58"/>
  <c r="S57"/>
  <c r="E57"/>
  <c r="S56"/>
  <c r="E56"/>
  <c r="S55"/>
  <c r="E55"/>
  <c r="S54"/>
  <c r="E54"/>
  <c r="S53"/>
  <c r="E53"/>
  <c r="S52"/>
  <c r="E52"/>
  <c r="S51"/>
  <c r="E51"/>
  <c r="S50"/>
  <c r="E50"/>
  <c r="S49"/>
  <c r="E49"/>
  <c r="S48"/>
  <c r="E48"/>
  <c r="S47"/>
  <c r="E47"/>
  <c r="S46"/>
  <c r="E46"/>
  <c r="S45"/>
  <c r="E45"/>
  <c r="S44"/>
  <c r="S43"/>
  <c r="S42"/>
  <c r="S41"/>
  <c r="S40"/>
  <c r="S39"/>
  <c r="S38"/>
  <c r="S37"/>
  <c r="S36"/>
  <c r="S35"/>
  <c r="S34"/>
  <c r="S33"/>
  <c r="S32"/>
  <c r="S31"/>
  <c r="S30"/>
  <c r="S29"/>
  <c r="S28"/>
  <c r="S27"/>
  <c r="S26"/>
  <c r="S24" l="1"/>
  <c r="S1" l="1"/>
  <c r="D6" l="1"/>
  <c r="AV4" i="3" s="1"/>
  <c r="B38" i="8"/>
  <c r="B37"/>
  <c r="B39"/>
  <c r="B35"/>
  <c r="B34"/>
  <c r="B41"/>
  <c r="B33"/>
  <c r="B42"/>
  <c r="B40"/>
  <c r="B36"/>
  <c r="D22" i="3"/>
  <c r="D23"/>
  <c r="R24"/>
  <c r="L23" i="5" s="1"/>
  <c r="O24" i="3"/>
  <c r="P24"/>
  <c r="L20" i="5" s="1"/>
  <c r="N23" i="3"/>
  <c r="J16" i="5" s="1"/>
  <c r="N24" i="3"/>
  <c r="L16" i="5" s="1"/>
  <c r="O23" i="3"/>
  <c r="P22"/>
  <c r="P23"/>
  <c r="J20" i="5" s="1"/>
  <c r="R23" i="3"/>
  <c r="J23" i="5" s="1"/>
  <c r="R22" i="3"/>
  <c r="H24" i="5" s="1"/>
  <c r="I24" s="1"/>
  <c r="O22" i="3"/>
  <c r="H19" i="5" l="1"/>
  <c r="I19" s="1"/>
  <c r="H9" i="27"/>
  <c r="I9" s="1"/>
  <c r="L18" i="5"/>
  <c r="M18" s="1"/>
  <c r="J18"/>
  <c r="K18" s="1"/>
  <c r="I18"/>
  <c r="H20"/>
  <c r="I20" s="1"/>
  <c r="I16"/>
  <c r="M23"/>
  <c r="K23"/>
  <c r="I23"/>
  <c r="M20"/>
  <c r="K20"/>
  <c r="M16"/>
  <c r="K16"/>
  <c r="K8" i="14"/>
  <c r="J8"/>
  <c r="O12" i="3"/>
  <c r="R12"/>
  <c r="N12"/>
  <c r="P12"/>
  <c r="J7" i="14"/>
  <c r="L7"/>
  <c r="L6"/>
  <c r="L9" s="1"/>
  <c r="K6"/>
  <c r="K9" s="1"/>
  <c r="J6"/>
  <c r="J9" s="1"/>
  <c r="N6"/>
  <c r="N9" s="1"/>
  <c r="N7"/>
  <c r="K7"/>
  <c r="L8"/>
  <c r="N8"/>
  <c r="N23" i="5" l="1"/>
  <c r="N19"/>
  <c r="N17"/>
  <c r="J15" i="14"/>
  <c r="N20" i="5"/>
  <c r="L15" i="14"/>
  <c r="K15"/>
  <c r="N15"/>
  <c r="H28" i="17" l="1"/>
  <c r="E28" s="1"/>
  <c r="H20"/>
  <c r="E20" s="1"/>
  <c r="H16"/>
  <c r="E16" s="1"/>
  <c r="H19"/>
  <c r="E19" s="1"/>
  <c r="H15"/>
  <c r="H22"/>
  <c r="E22" s="1"/>
  <c r="H21"/>
  <c r="E21" s="1"/>
  <c r="H29"/>
  <c r="E29" s="1"/>
  <c r="H17"/>
  <c r="E17" s="1"/>
  <c r="H26"/>
  <c r="E26" s="1"/>
  <c r="H18"/>
  <c r="E18" s="1"/>
  <c r="F18" l="1"/>
  <c r="G18"/>
  <c r="G21"/>
  <c r="F21"/>
  <c r="G16"/>
  <c r="F16"/>
  <c r="F26"/>
  <c r="G26"/>
  <c r="F22"/>
  <c r="G22"/>
  <c r="G20"/>
  <c r="F20"/>
  <c r="G17"/>
  <c r="F17"/>
  <c r="G28"/>
  <c r="F28"/>
  <c r="G29"/>
  <c r="F29"/>
  <c r="F19"/>
  <c r="G19"/>
  <c r="E15"/>
  <c r="G15"/>
  <c r="F15"/>
  <c r="J24" i="3" l="1"/>
  <c r="J22"/>
  <c r="F8" i="27" s="1"/>
  <c r="J23" i="3"/>
  <c r="T22"/>
  <c r="T23"/>
  <c r="J26" i="5" s="1"/>
  <c r="K26" s="1"/>
  <c r="T24" i="3"/>
  <c r="L26" i="5" s="1"/>
  <c r="M26" s="1"/>
  <c r="G23" i="3"/>
  <c r="J9" i="5" s="1"/>
  <c r="G24" i="3"/>
  <c r="L9" i="5" s="1"/>
  <c r="G22" i="3"/>
  <c r="H9" i="5" s="1"/>
  <c r="K22" i="3"/>
  <c r="H13" i="5" s="1"/>
  <c r="K24" i="3"/>
  <c r="L13" i="5" s="1"/>
  <c r="K23" i="3"/>
  <c r="J13" i="5" s="1"/>
  <c r="S23" i="3"/>
  <c r="J25" i="5" s="1"/>
  <c r="S24" i="3"/>
  <c r="L25" i="5" s="1"/>
  <c r="S22" i="3"/>
  <c r="H25" i="5" s="1"/>
  <c r="M22" i="3"/>
  <c r="H15" i="5" s="1"/>
  <c r="M24" i="3"/>
  <c r="L15" i="5" s="1"/>
  <c r="M23" i="3"/>
  <c r="J15" i="5" s="1"/>
  <c r="H23" i="3"/>
  <c r="J10" i="5" s="1"/>
  <c r="H24" i="3"/>
  <c r="L10" i="5" s="1"/>
  <c r="H22" i="3"/>
  <c r="H10" i="5" s="1"/>
  <c r="I24" i="3"/>
  <c r="L11" i="5" s="1"/>
  <c r="I22" i="3"/>
  <c r="H11" i="5" s="1"/>
  <c r="I23" i="3"/>
  <c r="J11" i="5" s="1"/>
  <c r="Q23" i="3"/>
  <c r="J21" i="5" s="1"/>
  <c r="Q24" i="3"/>
  <c r="L21" i="5" s="1"/>
  <c r="Q22" i="3"/>
  <c r="H8" i="27" s="1"/>
  <c r="F23" i="3"/>
  <c r="F24"/>
  <c r="F22"/>
  <c r="L24"/>
  <c r="L23"/>
  <c r="L22"/>
  <c r="L14" i="5" l="1"/>
  <c r="M14" s="1"/>
  <c r="L9" i="27"/>
  <c r="M9" s="1"/>
  <c r="J14" i="5"/>
  <c r="K14" s="1"/>
  <c r="J9" i="27"/>
  <c r="K9" s="1"/>
  <c r="H14" i="5"/>
  <c r="I14" s="1"/>
  <c r="F9" i="27"/>
  <c r="G9" s="1"/>
  <c r="L8"/>
  <c r="M8" s="1"/>
  <c r="J8"/>
  <c r="K8" s="1"/>
  <c r="G8"/>
  <c r="L8" i="5"/>
  <c r="M8" s="1"/>
  <c r="L7" i="27"/>
  <c r="M7" s="1"/>
  <c r="J8" i="5"/>
  <c r="K8" s="1"/>
  <c r="J7" i="27"/>
  <c r="K7" s="1"/>
  <c r="H22" i="5"/>
  <c r="I22" s="1"/>
  <c r="I8" i="27"/>
  <c r="H8" i="5"/>
  <c r="I8" s="1"/>
  <c r="F7" i="27"/>
  <c r="G7" s="1"/>
  <c r="H26" i="5"/>
  <c r="I26" s="1"/>
  <c r="N26" s="1"/>
  <c r="L12"/>
  <c r="M12" s="1"/>
  <c r="J12"/>
  <c r="K12" s="1"/>
  <c r="H12"/>
  <c r="I12" s="1"/>
  <c r="M25"/>
  <c r="K25"/>
  <c r="I25"/>
  <c r="M21"/>
  <c r="K21"/>
  <c r="I21"/>
  <c r="M15"/>
  <c r="K15"/>
  <c r="I15"/>
  <c r="M13"/>
  <c r="K13"/>
  <c r="I13"/>
  <c r="M11"/>
  <c r="K11"/>
  <c r="I11"/>
  <c r="M10"/>
  <c r="K10"/>
  <c r="I10"/>
  <c r="M9"/>
  <c r="K9"/>
  <c r="I9"/>
  <c r="M12" i="3"/>
  <c r="H6" i="14"/>
  <c r="H9" s="1"/>
  <c r="L12" i="3"/>
  <c r="M8" i="14"/>
  <c r="D6"/>
  <c r="D9" s="1"/>
  <c r="H12" i="3"/>
  <c r="O6" i="14"/>
  <c r="O9" s="1"/>
  <c r="S12" i="3"/>
  <c r="G8" i="14"/>
  <c r="C8"/>
  <c r="E7"/>
  <c r="H7"/>
  <c r="B8"/>
  <c r="M7"/>
  <c r="E6"/>
  <c r="E9" s="1"/>
  <c r="I12" i="3"/>
  <c r="D8" i="14"/>
  <c r="I7"/>
  <c r="O8"/>
  <c r="K12" i="3"/>
  <c r="G6" i="14"/>
  <c r="G9" s="1"/>
  <c r="C7"/>
  <c r="P8"/>
  <c r="F7"/>
  <c r="F12" i="3"/>
  <c r="B6" i="14"/>
  <c r="B9" s="1"/>
  <c r="H8"/>
  <c r="B7"/>
  <c r="E8"/>
  <c r="D7"/>
  <c r="I8"/>
  <c r="O7"/>
  <c r="P7"/>
  <c r="J12" i="3"/>
  <c r="F6" i="14"/>
  <c r="F9" s="1"/>
  <c r="M6"/>
  <c r="M9" s="1"/>
  <c r="Q12" i="3"/>
  <c r="I6" i="14"/>
  <c r="I9" s="1"/>
  <c r="G7"/>
  <c r="C6"/>
  <c r="C9" s="1"/>
  <c r="G12" i="3"/>
  <c r="T12"/>
  <c r="P6" i="14"/>
  <c r="P9" s="1"/>
  <c r="F8"/>
  <c r="O9" i="27" l="1"/>
  <c r="O7"/>
  <c r="O8"/>
  <c r="N21" i="5"/>
  <c r="N12"/>
  <c r="N25"/>
  <c r="N9"/>
  <c r="N15"/>
  <c r="N11"/>
  <c r="N13"/>
  <c r="N10"/>
  <c r="N14"/>
  <c r="N8"/>
  <c r="D15" i="14"/>
  <c r="M15"/>
  <c r="P15"/>
  <c r="O15"/>
  <c r="G15"/>
  <c r="B15"/>
  <c r="E12" i="3"/>
  <c r="A5" i="1" s="1"/>
  <c r="AV6" i="3" s="1"/>
  <c r="H15" i="14"/>
  <c r="E15"/>
  <c r="I15"/>
  <c r="F15"/>
  <c r="C15"/>
  <c r="AY26" i="3" l="1"/>
  <c r="AZ26" s="1"/>
  <c r="B4" i="29" s="1"/>
  <c r="C4" s="1"/>
  <c r="BC26" i="3"/>
  <c r="BD26" s="1"/>
  <c r="F4" i="29" s="1"/>
  <c r="G4" s="1"/>
  <c r="BA28" i="3"/>
  <c r="BB28" s="1"/>
  <c r="D6" i="29" s="1"/>
  <c r="E6" s="1"/>
  <c r="AY30" i="3"/>
  <c r="AZ30" s="1"/>
  <c r="B8" i="29" s="1"/>
  <c r="C8" s="1"/>
  <c r="BC30" i="3"/>
  <c r="BD30" s="1"/>
  <c r="F8" i="29" s="1"/>
  <c r="G8" s="1"/>
  <c r="BA32" i="3"/>
  <c r="BB32" s="1"/>
  <c r="D10" i="29" s="1"/>
  <c r="E10" s="1"/>
  <c r="AY34" i="3"/>
  <c r="BC34"/>
  <c r="BA36"/>
  <c r="BB36" s="1"/>
  <c r="D14" i="29" s="1"/>
  <c r="E14" s="1"/>
  <c r="AY38" i="3"/>
  <c r="AZ38" s="1"/>
  <c r="B16" i="29" s="1"/>
  <c r="C16" s="1"/>
  <c r="BC38" i="3"/>
  <c r="BD38" s="1"/>
  <c r="F16" i="29" s="1"/>
  <c r="G16" s="1"/>
  <c r="BA40" i="3"/>
  <c r="AY42"/>
  <c r="BC42"/>
  <c r="BD42" s="1"/>
  <c r="F20" i="29" s="1"/>
  <c r="G20" s="1"/>
  <c r="BA44" i="3"/>
  <c r="BB44" s="1"/>
  <c r="D22" i="29" s="1"/>
  <c r="E22" s="1"/>
  <c r="AY46" i="3"/>
  <c r="AZ46" s="1"/>
  <c r="B24" i="29" s="1"/>
  <c r="C24" s="1"/>
  <c r="BC46" i="3"/>
  <c r="BD46" s="1"/>
  <c r="F24" i="29" s="1"/>
  <c r="G24" s="1"/>
  <c r="BA48" i="3"/>
  <c r="AY50"/>
  <c r="AZ50" s="1"/>
  <c r="B28" i="29" s="1"/>
  <c r="C28" s="1"/>
  <c r="BA52" i="3"/>
  <c r="BC54"/>
  <c r="BD54" s="1"/>
  <c r="F32" i="29" s="1"/>
  <c r="G32" s="1"/>
  <c r="BA56" i="3"/>
  <c r="BB57"/>
  <c r="D35" i="29" s="1"/>
  <c r="E35" s="1"/>
  <c r="BC58" i="3"/>
  <c r="BD59"/>
  <c r="F37" i="29" s="1"/>
  <c r="G37" s="1"/>
  <c r="BE60" i="3"/>
  <c r="AY62"/>
  <c r="BD63"/>
  <c r="F41" i="29" s="1"/>
  <c r="G41" s="1"/>
  <c r="BE64" i="3"/>
  <c r="BA27"/>
  <c r="BB27" s="1"/>
  <c r="D5" i="29" s="1"/>
  <c r="E5" s="1"/>
  <c r="AY29" i="3"/>
  <c r="AZ29" s="1"/>
  <c r="B7" i="29" s="1"/>
  <c r="C7" s="1"/>
  <c r="BC29" i="3"/>
  <c r="BA31"/>
  <c r="BB31" s="1"/>
  <c r="D9" i="29" s="1"/>
  <c r="E9" s="1"/>
  <c r="AY33" i="3"/>
  <c r="AZ33" s="1"/>
  <c r="B11" i="29" s="1"/>
  <c r="C11" s="1"/>
  <c r="BC33" i="3"/>
  <c r="BD33" s="1"/>
  <c r="F11" i="29" s="1"/>
  <c r="G11" s="1"/>
  <c r="AZ34" i="3"/>
  <c r="B12" i="29" s="1"/>
  <c r="C12" s="1"/>
  <c r="BD34" i="3"/>
  <c r="F12" i="29" s="1"/>
  <c r="G12" s="1"/>
  <c r="BA35" i="3"/>
  <c r="BB35" s="1"/>
  <c r="D13" i="29" s="1"/>
  <c r="E13" s="1"/>
  <c r="AY37" i="3"/>
  <c r="AZ37" s="1"/>
  <c r="B15" i="29" s="1"/>
  <c r="C15" s="1"/>
  <c r="BC37" i="3"/>
  <c r="BA39"/>
  <c r="BB39" s="1"/>
  <c r="D17" i="29" s="1"/>
  <c r="E17" s="1"/>
  <c r="BB40" i="3"/>
  <c r="D18" i="29" s="1"/>
  <c r="E18" s="1"/>
  <c r="AY41" i="3"/>
  <c r="AZ41" s="1"/>
  <c r="B19" i="29" s="1"/>
  <c r="C19" s="1"/>
  <c r="BC41" i="3"/>
  <c r="AZ42"/>
  <c r="B20" i="29" s="1"/>
  <c r="C20" s="1"/>
  <c r="BA43" i="3"/>
  <c r="BB43" s="1"/>
  <c r="D21" i="29" s="1"/>
  <c r="E21" s="1"/>
  <c r="AY45" i="3"/>
  <c r="AZ45" s="1"/>
  <c r="B23" i="29" s="1"/>
  <c r="C23" s="1"/>
  <c r="BC45" i="3"/>
  <c r="BD45" s="1"/>
  <c r="F23" i="29" s="1"/>
  <c r="G23" s="1"/>
  <c r="BA47" i="3"/>
  <c r="BB47" s="1"/>
  <c r="D25" i="29" s="1"/>
  <c r="E25" s="1"/>
  <c r="BB48" i="3"/>
  <c r="D26" i="29" s="1"/>
  <c r="E26" s="1"/>
  <c r="AY49" i="3"/>
  <c r="BC49"/>
  <c r="BA51"/>
  <c r="BB51" s="1"/>
  <c r="D29" i="29" s="1"/>
  <c r="E29" s="1"/>
  <c r="BB52" i="3"/>
  <c r="D30" i="29" s="1"/>
  <c r="E30" s="1"/>
  <c r="AY53" i="3"/>
  <c r="AZ53" s="1"/>
  <c r="B31" i="29" s="1"/>
  <c r="C31" s="1"/>
  <c r="BC53" i="3"/>
  <c r="BA55"/>
  <c r="BE55"/>
  <c r="BB56"/>
  <c r="D34" i="29" s="1"/>
  <c r="E34" s="1"/>
  <c r="AY57" i="3"/>
  <c r="BC57"/>
  <c r="AZ58"/>
  <c r="B36" i="29" s="1"/>
  <c r="C36" s="1"/>
  <c r="BD58" i="3"/>
  <c r="F36" i="29" s="1"/>
  <c r="G36" s="1"/>
  <c r="BA59" i="3"/>
  <c r="BE59"/>
  <c r="BB60"/>
  <c r="D38" i="29" s="1"/>
  <c r="E38" s="1"/>
  <c r="AY61" i="3"/>
  <c r="BC61"/>
  <c r="AZ62"/>
  <c r="B40" i="29" s="1"/>
  <c r="C40" s="1"/>
  <c r="BD62" i="3"/>
  <c r="F40" i="29" s="1"/>
  <c r="G40" s="1"/>
  <c r="BA63" i="3"/>
  <c r="BE63"/>
  <c r="BB64"/>
  <c r="D42" i="29" s="1"/>
  <c r="E42" s="1"/>
  <c r="BC48" i="3"/>
  <c r="BD49"/>
  <c r="F27" i="29" s="1"/>
  <c r="G27" s="1"/>
  <c r="AY52" i="3"/>
  <c r="AZ52" s="1"/>
  <c r="B30" i="29" s="1"/>
  <c r="C30" s="1"/>
  <c r="BA54" i="3"/>
  <c r="BB54" s="1"/>
  <c r="D32" i="29" s="1"/>
  <c r="E32" s="1"/>
  <c r="BB55" i="3"/>
  <c r="D33" i="29" s="1"/>
  <c r="E33" s="1"/>
  <c r="AY56" i="3"/>
  <c r="AZ57"/>
  <c r="B35" i="29" s="1"/>
  <c r="C35" s="1"/>
  <c r="BA58" i="3"/>
  <c r="BB59"/>
  <c r="D37" i="29" s="1"/>
  <c r="E37" s="1"/>
  <c r="BC60" i="3"/>
  <c r="BD61"/>
  <c r="F39" i="29" s="1"/>
  <c r="G39" s="1"/>
  <c r="BE62" i="3"/>
  <c r="BB63"/>
  <c r="D41" i="29" s="1"/>
  <c r="E41" s="1"/>
  <c r="BC64" i="3"/>
  <c r="BA26"/>
  <c r="BB26" s="1"/>
  <c r="D4" i="29" s="1"/>
  <c r="E4" s="1"/>
  <c r="AY28" i="3"/>
  <c r="AZ28" s="1"/>
  <c r="B6" i="29" s="1"/>
  <c r="C6" s="1"/>
  <c r="BC28" i="3"/>
  <c r="BD28" s="1"/>
  <c r="F6" i="29" s="1"/>
  <c r="G6" s="1"/>
  <c r="BD29" i="3"/>
  <c r="F7" i="29" s="1"/>
  <c r="G7" s="1"/>
  <c r="BA30" i="3"/>
  <c r="BB30" s="1"/>
  <c r="D8" i="29" s="1"/>
  <c r="E8" s="1"/>
  <c r="AY32" i="3"/>
  <c r="AZ32" s="1"/>
  <c r="B10" i="29" s="1"/>
  <c r="C10" s="1"/>
  <c r="BC32" i="3"/>
  <c r="BD32" s="1"/>
  <c r="F10" i="29" s="1"/>
  <c r="G10" s="1"/>
  <c r="BA34" i="3"/>
  <c r="BE34"/>
  <c r="AY36"/>
  <c r="AZ36" s="1"/>
  <c r="B14" i="29" s="1"/>
  <c r="C14" s="1"/>
  <c r="BC36" i="3"/>
  <c r="BD37"/>
  <c r="F15" i="29" s="1"/>
  <c r="G15" s="1"/>
  <c r="BA38" i="3"/>
  <c r="BB38" s="1"/>
  <c r="D16" i="29" s="1"/>
  <c r="E16" s="1"/>
  <c r="AY40" i="3"/>
  <c r="AZ40" s="1"/>
  <c r="B18" i="29" s="1"/>
  <c r="C18" s="1"/>
  <c r="BC40" i="3"/>
  <c r="BD40" s="1"/>
  <c r="F18" i="29" s="1"/>
  <c r="G18" s="1"/>
  <c r="BD41" i="3"/>
  <c r="F19" i="29" s="1"/>
  <c r="G19" s="1"/>
  <c r="BA42" i="3"/>
  <c r="BB42" s="1"/>
  <c r="D20" i="29" s="1"/>
  <c r="E20" s="1"/>
  <c r="AY44" i="3"/>
  <c r="BC44"/>
  <c r="BD44" s="1"/>
  <c r="F22" i="29" s="1"/>
  <c r="G22" s="1"/>
  <c r="BA46" i="3"/>
  <c r="BB46" s="1"/>
  <c r="D24" i="29" s="1"/>
  <c r="E24" s="1"/>
  <c r="AY48" i="3"/>
  <c r="AZ49"/>
  <c r="B27" i="29" s="1"/>
  <c r="C27" s="1"/>
  <c r="BA50" i="3"/>
  <c r="BB50" s="1"/>
  <c r="D28" i="29" s="1"/>
  <c r="E28" s="1"/>
  <c r="BC52" i="3"/>
  <c r="BD52" s="1"/>
  <c r="F30" i="29" s="1"/>
  <c r="G30" s="1"/>
  <c r="BD53" i="3"/>
  <c r="F31" i="29" s="1"/>
  <c r="G31" s="1"/>
  <c r="BC56" i="3"/>
  <c r="BD57"/>
  <c r="F35" i="29" s="1"/>
  <c r="G35" s="1"/>
  <c r="BE58" i="3"/>
  <c r="AY60"/>
  <c r="AZ61"/>
  <c r="B39" i="29" s="1"/>
  <c r="C39" s="1"/>
  <c r="BA62" i="3"/>
  <c r="AY64"/>
  <c r="AY27"/>
  <c r="AZ27" s="1"/>
  <c r="B5" i="29" s="1"/>
  <c r="C5" s="1"/>
  <c r="BC27" i="3"/>
  <c r="BD27" s="1"/>
  <c r="F5" i="29" s="1"/>
  <c r="G5" s="1"/>
  <c r="BA29" i="3"/>
  <c r="BB29" s="1"/>
  <c r="D7" i="29" s="1"/>
  <c r="E7" s="1"/>
  <c r="AY31" i="3"/>
  <c r="AZ31" s="1"/>
  <c r="B9" i="29" s="1"/>
  <c r="C9" s="1"/>
  <c r="BC31" i="3"/>
  <c r="BD31" s="1"/>
  <c r="BA33"/>
  <c r="BB33" s="1"/>
  <c r="D11" i="29" s="1"/>
  <c r="E11" s="1"/>
  <c r="BB34" i="3"/>
  <c r="D12" i="29" s="1"/>
  <c r="E12" s="1"/>
  <c r="AY35" i="3"/>
  <c r="AZ35" s="1"/>
  <c r="B13" i="29" s="1"/>
  <c r="C13" s="1"/>
  <c r="BC35" i="3"/>
  <c r="BD35" s="1"/>
  <c r="F13" i="29" s="1"/>
  <c r="G13" s="1"/>
  <c r="BD36" i="3"/>
  <c r="F14" i="29" s="1"/>
  <c r="G14" s="1"/>
  <c r="BA37" i="3"/>
  <c r="BB37" s="1"/>
  <c r="D15" i="29" s="1"/>
  <c r="E15" s="1"/>
  <c r="AY39" i="3"/>
  <c r="AZ39" s="1"/>
  <c r="B17" i="29" s="1"/>
  <c r="C17" s="1"/>
  <c r="BC39" i="3"/>
  <c r="BD39" s="1"/>
  <c r="F17" i="29" s="1"/>
  <c r="G17" s="1"/>
  <c r="BA41" i="3"/>
  <c r="BB41" s="1"/>
  <c r="D19" i="29" s="1"/>
  <c r="E19" s="1"/>
  <c r="AY43" i="3"/>
  <c r="AZ43" s="1"/>
  <c r="B21" i="29" s="1"/>
  <c r="C21" s="1"/>
  <c r="BC43" i="3"/>
  <c r="BD43" s="1"/>
  <c r="F21" i="29" s="1"/>
  <c r="G21" s="1"/>
  <c r="AZ44" i="3"/>
  <c r="B22" i="29" s="1"/>
  <c r="C22" s="1"/>
  <c r="BA45" i="3"/>
  <c r="BB45" s="1"/>
  <c r="D23" i="29" s="1"/>
  <c r="E23" s="1"/>
  <c r="AY47" i="3"/>
  <c r="AZ47" s="1"/>
  <c r="B25" i="29" s="1"/>
  <c r="C25" s="1"/>
  <c r="BC47" i="3"/>
  <c r="BD47" s="1"/>
  <c r="F25" i="29" s="1"/>
  <c r="G25" s="1"/>
  <c r="AZ48" i="3"/>
  <c r="B26" i="29" s="1"/>
  <c r="C26" s="1"/>
  <c r="BD48" i="3"/>
  <c r="F26" i="29" s="1"/>
  <c r="G26" s="1"/>
  <c r="BA49" i="3"/>
  <c r="BE49"/>
  <c r="AY51"/>
  <c r="AZ51" s="1"/>
  <c r="B29" i="29" s="1"/>
  <c r="C29" s="1"/>
  <c r="BC51" i="3"/>
  <c r="BD51" s="1"/>
  <c r="F29" i="29" s="1"/>
  <c r="G29" s="1"/>
  <c r="BA53" i="3"/>
  <c r="BB53" s="1"/>
  <c r="D31" i="29" s="1"/>
  <c r="E31" s="1"/>
  <c r="AY55" i="3"/>
  <c r="BC55"/>
  <c r="AZ56"/>
  <c r="B34" i="29" s="1"/>
  <c r="C34" s="1"/>
  <c r="BD56" i="3"/>
  <c r="F34" i="29" s="1"/>
  <c r="G34" s="1"/>
  <c r="BA57" i="3"/>
  <c r="BE57"/>
  <c r="BB58"/>
  <c r="D36" i="29" s="1"/>
  <c r="E36" s="1"/>
  <c r="AY59" i="3"/>
  <c r="BC59"/>
  <c r="AZ60"/>
  <c r="B38" i="29" s="1"/>
  <c r="C38" s="1"/>
  <c r="BD60" i="3"/>
  <c r="F38" i="29" s="1"/>
  <c r="G38" s="1"/>
  <c r="BA61" i="3"/>
  <c r="BE61"/>
  <c r="BB62"/>
  <c r="D40" i="29" s="1"/>
  <c r="E40" s="1"/>
  <c r="AY63" i="3"/>
  <c r="BC63"/>
  <c r="AZ64"/>
  <c r="B42" i="29" s="1"/>
  <c r="C42" s="1"/>
  <c r="BD64" i="3"/>
  <c r="F42" i="29" s="1"/>
  <c r="G42" s="1"/>
  <c r="BE48" i="3"/>
  <c r="BB49"/>
  <c r="D27" i="29" s="1"/>
  <c r="E27" s="1"/>
  <c r="BC50" i="3"/>
  <c r="BD50" s="1"/>
  <c r="F28" i="29" s="1"/>
  <c r="G28" s="1"/>
  <c r="AY54" i="3"/>
  <c r="AZ54" s="1"/>
  <c r="B32" i="29" s="1"/>
  <c r="C32" s="1"/>
  <c r="AZ55" i="3"/>
  <c r="B33" i="29" s="1"/>
  <c r="C33" s="1"/>
  <c r="BD55" i="3"/>
  <c r="F33" i="29" s="1"/>
  <c r="G33" s="1"/>
  <c r="BE56" i="3"/>
  <c r="AY58"/>
  <c r="AZ59"/>
  <c r="B37" i="29" s="1"/>
  <c r="C37" s="1"/>
  <c r="BA60" i="3"/>
  <c r="BB61"/>
  <c r="D39" i="29" s="1"/>
  <c r="E39" s="1"/>
  <c r="BC62" i="3"/>
  <c r="AZ63"/>
  <c r="B41" i="29" s="1"/>
  <c r="C41" s="1"/>
  <c r="BA64" i="3"/>
  <c r="BC25"/>
  <c r="BA25"/>
  <c r="AU25"/>
  <c r="AV25" s="1"/>
  <c r="AY25"/>
  <c r="AW34"/>
  <c r="AW52"/>
  <c r="AX52" s="1"/>
  <c r="AW58"/>
  <c r="AW62"/>
  <c r="AX34"/>
  <c r="AX48"/>
  <c r="AX56"/>
  <c r="AX58"/>
  <c r="AX60"/>
  <c r="AX62"/>
  <c r="AX64"/>
  <c r="AW27"/>
  <c r="AX27" s="1"/>
  <c r="AW29"/>
  <c r="AX29" s="1"/>
  <c r="AW31"/>
  <c r="AX31" s="1"/>
  <c r="AW33"/>
  <c r="AW37"/>
  <c r="AX37" s="1"/>
  <c r="AW39"/>
  <c r="AX39" s="1"/>
  <c r="AW41"/>
  <c r="AX41" s="1"/>
  <c r="AW43"/>
  <c r="AX43" s="1"/>
  <c r="AW45"/>
  <c r="AX45" s="1"/>
  <c r="AW47"/>
  <c r="AX47" s="1"/>
  <c r="AW49"/>
  <c r="AW51"/>
  <c r="AX51" s="1"/>
  <c r="AW55"/>
  <c r="AW57"/>
  <c r="AW61"/>
  <c r="AW35"/>
  <c r="AX35" s="1"/>
  <c r="AW53"/>
  <c r="AX53" s="1"/>
  <c r="AW59"/>
  <c r="AW63"/>
  <c r="AX33"/>
  <c r="AX49"/>
  <c r="AX55"/>
  <c r="AX57"/>
  <c r="AX59"/>
  <c r="AX61"/>
  <c r="AX63"/>
  <c r="AW26"/>
  <c r="AX26" s="1"/>
  <c r="AW28"/>
  <c r="AX28" s="1"/>
  <c r="AW30"/>
  <c r="AX30" s="1"/>
  <c r="AW32"/>
  <c r="AX32" s="1"/>
  <c r="AW36"/>
  <c r="AX36" s="1"/>
  <c r="AW38"/>
  <c r="AX38" s="1"/>
  <c r="AW40"/>
  <c r="AX40" s="1"/>
  <c r="AW42"/>
  <c r="AX42" s="1"/>
  <c r="AW44"/>
  <c r="AX44" s="1"/>
  <c r="AW46"/>
  <c r="AX46" s="1"/>
  <c r="AW48"/>
  <c r="AW50"/>
  <c r="AX50" s="1"/>
  <c r="AW54"/>
  <c r="AX54" s="1"/>
  <c r="BE54" s="1"/>
  <c r="AW56"/>
  <c r="AW60"/>
  <c r="AW64"/>
  <c r="AW25"/>
  <c r="AU26"/>
  <c r="AV26" s="1"/>
  <c r="AU30"/>
  <c r="AV30" s="1"/>
  <c r="AU34"/>
  <c r="AU38"/>
  <c r="AV38" s="1"/>
  <c r="C16" i="8" s="1"/>
  <c r="AU42" i="3"/>
  <c r="AV42" s="1"/>
  <c r="C20" i="8" s="1"/>
  <c r="AU46" i="3"/>
  <c r="AV46" s="1"/>
  <c r="C24" i="8" s="1"/>
  <c r="AU50" i="3"/>
  <c r="AV50" s="1"/>
  <c r="C28" i="8" s="1"/>
  <c r="AU54" i="3"/>
  <c r="AV54" s="1"/>
  <c r="C32" i="8" s="1"/>
  <c r="AU58" i="3"/>
  <c r="AU62"/>
  <c r="AU64"/>
  <c r="AU33"/>
  <c r="AV33" s="1"/>
  <c r="C11" i="8" s="1"/>
  <c r="AU41" i="3"/>
  <c r="AV41" s="1"/>
  <c r="C19" i="8" s="1"/>
  <c r="AU49" i="3"/>
  <c r="AU57"/>
  <c r="AU27"/>
  <c r="AV27" s="1"/>
  <c r="AU31"/>
  <c r="AV31" s="1"/>
  <c r="C9" i="8" s="1"/>
  <c r="AU35" i="3"/>
  <c r="AV35" s="1"/>
  <c r="C13" i="8" s="1"/>
  <c r="AU39" i="3"/>
  <c r="AV39" s="1"/>
  <c r="C17" i="8" s="1"/>
  <c r="AU43" i="3"/>
  <c r="AV43" s="1"/>
  <c r="C21" i="8" s="1"/>
  <c r="AU47" i="3"/>
  <c r="AV47" s="1"/>
  <c r="C25" i="8" s="1"/>
  <c r="AU51" i="3"/>
  <c r="AV51" s="1"/>
  <c r="C29" i="8" s="1"/>
  <c r="AU55" i="3"/>
  <c r="AU59"/>
  <c r="AU63"/>
  <c r="AU28"/>
  <c r="AU32"/>
  <c r="AV32" s="1"/>
  <c r="C10" i="8" s="1"/>
  <c r="AU36" i="3"/>
  <c r="AV36" s="1"/>
  <c r="C14" i="8" s="1"/>
  <c r="AU40" i="3"/>
  <c r="AV40" s="1"/>
  <c r="C18" i="8" s="1"/>
  <c r="AU44" i="3"/>
  <c r="AV44" s="1"/>
  <c r="C22" i="8" s="1"/>
  <c r="AU48" i="3"/>
  <c r="AU52"/>
  <c r="AV52" s="1"/>
  <c r="C30" i="8" s="1"/>
  <c r="AU56" i="3"/>
  <c r="AU60"/>
  <c r="AU29"/>
  <c r="AV29" s="1"/>
  <c r="C7" i="8" s="1"/>
  <c r="AU37" i="3"/>
  <c r="AV37" s="1"/>
  <c r="C15" i="8" s="1"/>
  <c r="AU45" i="3"/>
  <c r="AV45" s="1"/>
  <c r="C23" i="8" s="1"/>
  <c r="AU53" i="3"/>
  <c r="AV53" s="1"/>
  <c r="C31" i="8" s="1"/>
  <c r="AU61" i="3"/>
  <c r="AV34"/>
  <c r="C12" i="8" s="1"/>
  <c r="AV58" i="3"/>
  <c r="C36" i="8" s="1"/>
  <c r="AV62" i="3"/>
  <c r="C40" i="8" s="1"/>
  <c r="AV55" i="3"/>
  <c r="C33" i="8" s="1"/>
  <c r="AV59" i="3"/>
  <c r="C37" i="8" s="1"/>
  <c r="AV63" i="3"/>
  <c r="C41" i="8" s="1"/>
  <c r="AV48" i="3"/>
  <c r="C26" i="8" s="1"/>
  <c r="AV56" i="3"/>
  <c r="C34" i="8" s="1"/>
  <c r="AV60" i="3"/>
  <c r="C38" i="8" s="1"/>
  <c r="AV64" i="3"/>
  <c r="C42" i="8" s="1"/>
  <c r="AV49" i="3"/>
  <c r="C27" i="8" s="1"/>
  <c r="AV57" i="3"/>
  <c r="C35" i="8" s="1"/>
  <c r="AV61" i="3"/>
  <c r="C39" i="8" s="1"/>
  <c r="BE50" i="3" l="1"/>
  <c r="BE36"/>
  <c r="BE43"/>
  <c r="BE52"/>
  <c r="BE42"/>
  <c r="BE32"/>
  <c r="BE53"/>
  <c r="BE45"/>
  <c r="BE37"/>
  <c r="BE27"/>
  <c r="BE38"/>
  <c r="BE40"/>
  <c r="BE33"/>
  <c r="BE39"/>
  <c r="BE51"/>
  <c r="BE46"/>
  <c r="BE41"/>
  <c r="BE35"/>
  <c r="BE44"/>
  <c r="BE47"/>
  <c r="BE31"/>
  <c r="BE26"/>
  <c r="BB25"/>
  <c r="AZ25"/>
  <c r="F9" i="29"/>
  <c r="G9" s="1"/>
  <c r="BD25" i="3"/>
  <c r="E11" i="17" s="1"/>
  <c r="BE30" i="3"/>
  <c r="BE29"/>
  <c r="AW24"/>
  <c r="AX25"/>
  <c r="C5" i="8"/>
  <c r="AV28" i="3"/>
  <c r="C6" i="8" s="1"/>
  <c r="C8"/>
  <c r="C4"/>
  <c r="C3"/>
  <c r="AU21" i="3"/>
  <c r="AU24"/>
  <c r="AU23" s="1"/>
  <c r="AU20" s="1"/>
  <c r="AU22"/>
  <c r="BE28" l="1"/>
  <c r="E8" i="17"/>
  <c r="D3" i="29"/>
  <c r="E3" s="1"/>
  <c r="E10" i="17"/>
  <c r="B3" i="29"/>
  <c r="C3" s="1"/>
  <c r="E9" i="17"/>
  <c r="BB24" i="3"/>
  <c r="F10" i="17" s="1"/>
  <c r="AZ24" i="3"/>
  <c r="F9" i="17" s="1"/>
  <c r="BD24" i="3"/>
  <c r="F11" i="17" s="1"/>
  <c r="F3" i="29"/>
  <c r="G3" s="1"/>
  <c r="AX24" i="3"/>
  <c r="BE25"/>
  <c r="AV22"/>
  <c r="AV21"/>
  <c r="AV24"/>
  <c r="AV23"/>
  <c r="B10" i="8" l="1"/>
  <c r="B22"/>
  <c r="B25"/>
  <c r="B32"/>
  <c r="B30"/>
  <c r="B23"/>
  <c r="B31"/>
  <c r="B26"/>
  <c r="B28"/>
  <c r="B29"/>
  <c r="B27"/>
  <c r="B24"/>
  <c r="B19"/>
  <c r="B17"/>
  <c r="B15"/>
  <c r="B11"/>
  <c r="B14"/>
  <c r="B13"/>
  <c r="B12"/>
  <c r="B20"/>
  <c r="B18"/>
  <c r="B16"/>
  <c r="B21"/>
  <c r="BE21" i="3"/>
  <c r="I8" i="7" s="1"/>
  <c r="J8" s="1"/>
  <c r="E6" i="17"/>
  <c r="BE22" i="3"/>
  <c r="G8" i="7" s="1"/>
  <c r="H8" s="1"/>
  <c r="BE23" i="3"/>
  <c r="E8" i="22" s="1"/>
  <c r="F8" s="1"/>
  <c r="BE24" i="3"/>
  <c r="C8" i="22" s="1"/>
  <c r="D8" s="1"/>
  <c r="B8" i="8"/>
  <c r="B9"/>
  <c r="B6"/>
  <c r="B7"/>
  <c r="B5"/>
  <c r="B4"/>
  <c r="F8" i="17"/>
  <c r="B3" i="8"/>
  <c r="I8" i="22" l="1"/>
  <c r="J8" s="1"/>
  <c r="G8"/>
  <c r="H8" s="1"/>
  <c r="E8" i="7"/>
  <c r="F8" s="1"/>
  <c r="C8"/>
  <c r="D8" s="1"/>
  <c r="K8" i="22" l="1"/>
</calcChain>
</file>

<file path=xl/comments1.xml><?xml version="1.0" encoding="utf-8"?>
<comments xmlns="http://schemas.openxmlformats.org/spreadsheetml/2006/main">
  <authors>
    <author>Анастасия Мендель</author>
  </authors>
  <commentList>
    <comment ref="A5" authorId="0">
      <text>
        <r>
          <rPr>
            <sz val="9"/>
            <color indexed="81"/>
            <rFont val="Tahoma"/>
            <family val="2"/>
            <charset val="204"/>
          </rPr>
          <t>Проверка введенных баллов</t>
        </r>
      </text>
    </comment>
    <comment ref="A7" authorId="0">
      <text>
        <r>
          <rPr>
            <sz val="9"/>
            <color indexed="81"/>
            <rFont val="Tahoma"/>
            <family val="2"/>
            <charset val="204"/>
          </rPr>
          <t>Максимальное количество баллов</t>
        </r>
      </text>
    </comment>
  </commentList>
</comments>
</file>

<file path=xl/comments2.xml><?xml version="1.0" encoding="utf-8"?>
<comments xmlns="http://schemas.openxmlformats.org/spreadsheetml/2006/main">
  <authors>
    <author>Анастасия Мендель</author>
  </authors>
  <commentList>
    <comment ref="D22" authorId="0">
      <text>
        <r>
          <rPr>
            <b/>
            <sz val="9"/>
            <color indexed="81"/>
            <rFont val="Tahoma"/>
            <family val="2"/>
            <charset val="204"/>
          </rPr>
          <t>Кол-во выполнявших вариант 1</t>
        </r>
      </text>
    </comment>
    <comment ref="A23" authorId="0">
      <text>
        <r>
          <rPr>
            <b/>
            <sz val="9"/>
            <color indexed="81"/>
            <rFont val="Tahoma"/>
            <family val="2"/>
            <charset val="204"/>
          </rPr>
          <t>Всего по списку</t>
        </r>
      </text>
    </comment>
    <comment ref="D23" authorId="0">
      <text>
        <r>
          <rPr>
            <b/>
            <sz val="9"/>
            <color indexed="81"/>
            <rFont val="Tahoma"/>
            <family val="2"/>
            <charset val="204"/>
          </rPr>
          <t>Кол-во выполнявших вариант 2</t>
        </r>
      </text>
    </comment>
  </commentList>
</comments>
</file>

<file path=xl/comments3.xml><?xml version="1.0" encoding="utf-8"?>
<comments xmlns="http://schemas.openxmlformats.org/spreadsheetml/2006/main">
  <authors>
    <author>Анастасия Мендель</author>
    <author>РЦОКО</author>
  </authors>
  <commentList>
    <comment ref="AU21" authorId="0">
      <text>
        <r>
          <rPr>
            <b/>
            <sz val="9"/>
            <color indexed="81"/>
            <rFont val="Tahoma"/>
            <family val="2"/>
            <charset val="204"/>
          </rPr>
          <t>Максимальный балл</t>
        </r>
      </text>
    </comment>
    <comment ref="AV21" authorId="0">
      <text>
        <r>
          <rPr>
            <b/>
            <sz val="9"/>
            <color indexed="81"/>
            <rFont val="Tahoma"/>
            <family val="2"/>
            <charset val="204"/>
          </rPr>
          <t>Максимальный %</t>
        </r>
      </text>
    </comment>
    <comment ref="D22" authorId="0">
      <text>
        <r>
          <rPr>
            <b/>
            <sz val="9"/>
            <color indexed="81"/>
            <rFont val="Tahoma"/>
            <family val="2"/>
            <charset val="204"/>
          </rPr>
          <t>Кол-во выполнявших вариант 1</t>
        </r>
      </text>
    </comment>
    <comment ref="AU22" authorId="0">
      <text>
        <r>
          <rPr>
            <b/>
            <sz val="9"/>
            <color indexed="81"/>
            <rFont val="Tahoma"/>
            <family val="2"/>
            <charset val="204"/>
          </rPr>
          <t>Минимальный балл</t>
        </r>
      </text>
    </comment>
    <comment ref="AV22" authorId="0">
      <text>
        <r>
          <rPr>
            <b/>
            <sz val="9"/>
            <color indexed="81"/>
            <rFont val="Tahoma"/>
            <family val="2"/>
            <charset val="204"/>
          </rPr>
          <t>Минимальный %</t>
        </r>
      </text>
    </comment>
    <comment ref="A23" authorId="0">
      <text>
        <r>
          <rPr>
            <b/>
            <sz val="9"/>
            <color indexed="81"/>
            <rFont val="Tahoma"/>
            <family val="2"/>
            <charset val="204"/>
          </rPr>
          <t>Всего по списку</t>
        </r>
      </text>
    </comment>
    <comment ref="D23" authorId="0">
      <text>
        <r>
          <rPr>
            <b/>
            <sz val="9"/>
            <color indexed="81"/>
            <rFont val="Tahoma"/>
            <family val="2"/>
            <charset val="204"/>
          </rPr>
          <t>Кол-во выполнявших вариант 2</t>
        </r>
      </text>
    </comment>
    <comment ref="AU23" authorId="1">
      <text>
        <r>
          <rPr>
            <b/>
            <sz val="8"/>
            <color indexed="81"/>
            <rFont val="Tahoma"/>
            <family val="2"/>
            <charset val="204"/>
          </rPr>
          <t>РЦОКО:</t>
        </r>
        <r>
          <rPr>
            <sz val="8"/>
            <color indexed="81"/>
            <rFont val="Tahoma"/>
            <family val="2"/>
            <charset val="204"/>
          </rPr>
          <t xml:space="preserve">
средний балл</t>
        </r>
      </text>
    </comment>
    <comment ref="AU24" authorId="1">
      <text>
        <r>
          <rPr>
            <b/>
            <sz val="8"/>
            <color indexed="81"/>
            <rFont val="Tahoma"/>
            <family val="2"/>
            <charset val="204"/>
          </rPr>
          <t>РЦОКО:</t>
        </r>
        <r>
          <rPr>
            <sz val="8"/>
            <color indexed="81"/>
            <rFont val="Tahoma"/>
            <family val="2"/>
            <charset val="204"/>
          </rPr>
          <t xml:space="preserve">
сумма баллов</t>
        </r>
      </text>
    </comment>
    <comment ref="AW24" authorId="1">
      <text>
        <r>
          <rPr>
            <b/>
            <sz val="8"/>
            <color indexed="81"/>
            <rFont val="Tahoma"/>
            <family val="2"/>
            <charset val="204"/>
          </rPr>
          <t>РЦОКО:</t>
        </r>
        <r>
          <rPr>
            <sz val="8"/>
            <color indexed="81"/>
            <rFont val="Tahoma"/>
            <family val="2"/>
            <charset val="204"/>
          </rPr>
          <t xml:space="preserve">
сумма баллов</t>
        </r>
      </text>
    </comment>
  </commentList>
</comments>
</file>

<file path=xl/sharedStrings.xml><?xml version="1.0" encoding="utf-8"?>
<sst xmlns="http://schemas.openxmlformats.org/spreadsheetml/2006/main" count="1378" uniqueCount="1143">
  <si>
    <t>Код школы:</t>
  </si>
  <si>
    <t>Код класса:</t>
  </si>
  <si>
    <r>
      <t>Название образовательного учреждения:</t>
    </r>
    <r>
      <rPr>
        <sz val="10"/>
        <rFont val="Cambria"/>
        <family val="1"/>
        <charset val="204"/>
      </rPr>
      <t xml:space="preserve"> </t>
    </r>
  </si>
  <si>
    <t>(1)</t>
  </si>
  <si>
    <t>(2)</t>
  </si>
  <si>
    <t>(3)</t>
  </si>
  <si>
    <t>(4)</t>
  </si>
  <si>
    <t>(5а)</t>
  </si>
  <si>
    <t>(5б)</t>
  </si>
  <si>
    <t>(6)</t>
  </si>
  <si>
    <t>№ п/п</t>
  </si>
  <si>
    <t>№ по журналу</t>
  </si>
  <si>
    <t>Фамилия, Имя учащегося</t>
  </si>
  <si>
    <t>Код учащегося</t>
  </si>
  <si>
    <t>Пол (ж-1; м-2)</t>
  </si>
  <si>
    <t>Дата рождения (мес/год)</t>
  </si>
  <si>
    <t>Код школы</t>
  </si>
  <si>
    <t>Код класса</t>
  </si>
  <si>
    <t>Дата проведения:</t>
  </si>
  <si>
    <t>Данные для всех учащихся внесены</t>
  </si>
  <si>
    <t>№ учащегося</t>
  </si>
  <si>
    <t>Процент от максимального балла за всю работу</t>
  </si>
  <si>
    <t>Nуч</t>
  </si>
  <si>
    <t>ФИО</t>
  </si>
  <si>
    <t>Название образовательной организации:</t>
  </si>
  <si>
    <t>Выполняло работу:</t>
  </si>
  <si>
    <t>ВАРИАНТ</t>
  </si>
  <si>
    <t>НОМЕР ЗАДАНИЯ</t>
  </si>
  <si>
    <t>Уровень достижений</t>
  </si>
  <si>
    <t>N</t>
  </si>
  <si>
    <t>проверка</t>
  </si>
  <si>
    <t>ОУ:</t>
  </si>
  <si>
    <t>Выполнили верно</t>
  </si>
  <si>
    <t>Выполнили неверно</t>
  </si>
  <si>
    <t>Не приступили к выполнению</t>
  </si>
  <si>
    <t>чел.</t>
  </si>
  <si>
    <t>%</t>
  </si>
  <si>
    <t>Кол-во участников</t>
  </si>
  <si>
    <t>кол-во</t>
  </si>
  <si>
    <t>доля</t>
  </si>
  <si>
    <t>Низкий</t>
  </si>
  <si>
    <t>Ученик</t>
  </si>
  <si>
    <t>Среднее за работу</t>
  </si>
  <si>
    <t>Диаграмма_1_Результаты</t>
  </si>
  <si>
    <t>Задания выполнены полностью</t>
  </si>
  <si>
    <t>Задания выполнены частично</t>
  </si>
  <si>
    <t>Задания выполнены неверно</t>
  </si>
  <si>
    <t>Не приступали к выполнению</t>
  </si>
  <si>
    <t>Диаграмма_3_Анализ_умения</t>
  </si>
  <si>
    <t>Пониженный</t>
  </si>
  <si>
    <t>Базовый</t>
  </si>
  <si>
    <t>Повышенный</t>
  </si>
  <si>
    <t>№ задания</t>
  </si>
  <si>
    <t>Тип задания</t>
  </si>
  <si>
    <t>Балл</t>
  </si>
  <si>
    <t>№ ученика</t>
  </si>
  <si>
    <t>Диаграмма_Результаты</t>
  </si>
  <si>
    <t>Уровни освоения учебного материала</t>
  </si>
  <si>
    <t>кол-во заданий</t>
  </si>
  <si>
    <t>АНКЕТА ДЛЯ УЧИТЕЛЯ</t>
  </si>
  <si>
    <t>1. Тип школы</t>
  </si>
  <si>
    <t>2. Вид школы</t>
  </si>
  <si>
    <t>3. Продолжительность урока</t>
  </si>
  <si>
    <t>минут</t>
  </si>
  <si>
    <t>4. Число учащихся в классе</t>
  </si>
  <si>
    <t>7. Ваш возраст</t>
  </si>
  <si>
    <t>лет</t>
  </si>
  <si>
    <t>8. Ваша категория</t>
  </si>
  <si>
    <t>СПАСИБО ЗА ОТВЕТЫ!</t>
  </si>
  <si>
    <t>общеобразовательная</t>
  </si>
  <si>
    <t>лицей</t>
  </si>
  <si>
    <t>интернат</t>
  </si>
  <si>
    <t>гимназия</t>
  </si>
  <si>
    <t>с углубленным изучением отдельных предметов</t>
  </si>
  <si>
    <t>учебно-воспитательный комплекс</t>
  </si>
  <si>
    <t>Другой</t>
  </si>
  <si>
    <t>Анкета учителя</t>
  </si>
  <si>
    <t>Вопрос 1</t>
  </si>
  <si>
    <t>начальная школа - детский сад</t>
  </si>
  <si>
    <t>Вопрос 8</t>
  </si>
  <si>
    <t>Высшая</t>
  </si>
  <si>
    <t>Первая</t>
  </si>
  <si>
    <t>Вторая</t>
  </si>
  <si>
    <t>Соответствие занимаемой должности</t>
  </si>
  <si>
    <t>Молодой специалист</t>
  </si>
  <si>
    <t>Не имею</t>
  </si>
  <si>
    <t>Выполнение работы (вариант)</t>
  </si>
  <si>
    <t>Выполнено верно</t>
  </si>
  <si>
    <t>Выполнено неверно</t>
  </si>
  <si>
    <t>Фамилия, имя</t>
  </si>
  <si>
    <t>Успешность выполнения всей работы</t>
  </si>
  <si>
    <t>Класс</t>
  </si>
  <si>
    <t>Уровень освоения учебного материала</t>
  </si>
  <si>
    <t>Не приступал</t>
  </si>
  <si>
    <t xml:space="preserve"> </t>
  </si>
  <si>
    <t>% за всю работу</t>
  </si>
  <si>
    <t>Задание выполнено полностью</t>
  </si>
  <si>
    <t>Задание выполнено неверно</t>
  </si>
  <si>
    <t>К выполнению задания не приступал</t>
  </si>
  <si>
    <t>Набрали 0 баллов</t>
  </si>
  <si>
    <t>СПИСОК КЛАССА</t>
  </si>
  <si>
    <t>5. Количество уроков в неделю</t>
  </si>
  <si>
    <t>КЛЮЧИ</t>
  </si>
  <si>
    <t>Возраст</t>
  </si>
  <si>
    <t>Категория</t>
  </si>
  <si>
    <t>Стаж</t>
  </si>
  <si>
    <t>9. Ваш стаж (число полных лет)</t>
  </si>
  <si>
    <t>Проверяемые умения</t>
  </si>
  <si>
    <t>ФИО учителя</t>
  </si>
  <si>
    <t>6. Укажите автора и издательство учебника, по которому Вы работаете в этом учебном году</t>
  </si>
  <si>
    <t>138001</t>
  </si>
  <si>
    <t>Название</t>
  </si>
  <si>
    <t>Код</t>
  </si>
  <si>
    <t>138071</t>
  </si>
  <si>
    <t>133001</t>
  </si>
  <si>
    <t>133002</t>
  </si>
  <si>
    <t>133003</t>
  </si>
  <si>
    <t>133004</t>
  </si>
  <si>
    <t>233012</t>
  </si>
  <si>
    <t>233006</t>
  </si>
  <si>
    <t>233008</t>
  </si>
  <si>
    <t>233005</t>
  </si>
  <si>
    <t>233011</t>
  </si>
  <si>
    <t>233007</t>
  </si>
  <si>
    <t>233010</t>
  </si>
  <si>
    <t>233016</t>
  </si>
  <si>
    <t>235002</t>
  </si>
  <si>
    <t>235005</t>
  </si>
  <si>
    <t>235012</t>
  </si>
  <si>
    <t>235006</t>
  </si>
  <si>
    <t>235007</t>
  </si>
  <si>
    <t>235014</t>
  </si>
  <si>
    <t>235008</t>
  </si>
  <si>
    <t>235001</t>
  </si>
  <si>
    <t>235009</t>
  </si>
  <si>
    <t>235010</t>
  </si>
  <si>
    <t>235003</t>
  </si>
  <si>
    <t>235013</t>
  </si>
  <si>
    <t>235011</t>
  </si>
  <si>
    <t>235016</t>
  </si>
  <si>
    <t>153526</t>
  </si>
  <si>
    <t>153527</t>
  </si>
  <si>
    <t>153525</t>
  </si>
  <si>
    <t>153524</t>
  </si>
  <si>
    <t>127001</t>
  </si>
  <si>
    <t>127002</t>
  </si>
  <si>
    <t>152713</t>
  </si>
  <si>
    <t>127003</t>
  </si>
  <si>
    <t>127004</t>
  </si>
  <si>
    <t>127005</t>
  </si>
  <si>
    <t>127006</t>
  </si>
  <si>
    <t>227010</t>
  </si>
  <si>
    <t>227013</t>
  </si>
  <si>
    <t>227012</t>
  </si>
  <si>
    <t>227007</t>
  </si>
  <si>
    <t>227018</t>
  </si>
  <si>
    <t>227009</t>
  </si>
  <si>
    <t>227011</t>
  </si>
  <si>
    <t>227021</t>
  </si>
  <si>
    <t>227022</t>
  </si>
  <si>
    <t>227019</t>
  </si>
  <si>
    <t>227020</t>
  </si>
  <si>
    <t>227017</t>
  </si>
  <si>
    <t>152712</t>
  </si>
  <si>
    <t>152711</t>
  </si>
  <si>
    <t>227032</t>
  </si>
  <si>
    <t>227016</t>
  </si>
  <si>
    <t>227015</t>
  </si>
  <si>
    <t>227030</t>
  </si>
  <si>
    <t>227029</t>
  </si>
  <si>
    <t>122001</t>
  </si>
  <si>
    <t>122003</t>
  </si>
  <si>
    <t>152206</t>
  </si>
  <si>
    <t>222007</t>
  </si>
  <si>
    <t>222008</t>
  </si>
  <si>
    <t>222002</t>
  </si>
  <si>
    <t>222009</t>
  </si>
  <si>
    <t>152205</t>
  </si>
  <si>
    <t>124001</t>
  </si>
  <si>
    <t>124002</t>
  </si>
  <si>
    <t>124003</t>
  </si>
  <si>
    <t>124004</t>
  </si>
  <si>
    <t>152407</t>
  </si>
  <si>
    <t>224006</t>
  </si>
  <si>
    <t>124007</t>
  </si>
  <si>
    <t>124010</t>
  </si>
  <si>
    <t>224020</t>
  </si>
  <si>
    <t>224008</t>
  </si>
  <si>
    <t>224009</t>
  </si>
  <si>
    <t>224018</t>
  </si>
  <si>
    <t>224012</t>
  </si>
  <si>
    <t>224013</t>
  </si>
  <si>
    <t>224019</t>
  </si>
  <si>
    <t>224015</t>
  </si>
  <si>
    <t>152408</t>
  </si>
  <si>
    <t>125001</t>
  </si>
  <si>
    <t>125002</t>
  </si>
  <si>
    <t>125004</t>
  </si>
  <si>
    <t>125003</t>
  </si>
  <si>
    <t>225008</t>
  </si>
  <si>
    <t>225009</t>
  </si>
  <si>
    <t>225010</t>
  </si>
  <si>
    <t>225007</t>
  </si>
  <si>
    <t>225005</t>
  </si>
  <si>
    <t>225013</t>
  </si>
  <si>
    <t>225018</t>
  </si>
  <si>
    <t>225015</t>
  </si>
  <si>
    <t>225014</t>
  </si>
  <si>
    <t>225016</t>
  </si>
  <si>
    <t>225019</t>
  </si>
  <si>
    <t>152509</t>
  </si>
  <si>
    <t>231001</t>
  </si>
  <si>
    <t>231002</t>
  </si>
  <si>
    <t>231003</t>
  </si>
  <si>
    <t>153121</t>
  </si>
  <si>
    <t>132001</t>
  </si>
  <si>
    <t>132002</t>
  </si>
  <si>
    <t>132003</t>
  </si>
  <si>
    <t>132004</t>
  </si>
  <si>
    <t>132005</t>
  </si>
  <si>
    <t>132006</t>
  </si>
  <si>
    <t>232014</t>
  </si>
  <si>
    <t>132008</t>
  </si>
  <si>
    <t>132009</t>
  </si>
  <si>
    <t>137001</t>
  </si>
  <si>
    <t>137041</t>
  </si>
  <si>
    <t>137002</t>
  </si>
  <si>
    <t>137003</t>
  </si>
  <si>
    <t>137004</t>
  </si>
  <si>
    <t>137005</t>
  </si>
  <si>
    <t>137006</t>
  </si>
  <si>
    <t>137007</t>
  </si>
  <si>
    <t>137008</t>
  </si>
  <si>
    <t>137010</t>
  </si>
  <si>
    <t>137011</t>
  </si>
  <si>
    <t>137012</t>
  </si>
  <si>
    <t>137013</t>
  </si>
  <si>
    <t>137014</t>
  </si>
  <si>
    <t>137015</t>
  </si>
  <si>
    <t>137017</t>
  </si>
  <si>
    <t>137018</t>
  </si>
  <si>
    <t>137019</t>
  </si>
  <si>
    <t>137021</t>
  </si>
  <si>
    <t>137022</t>
  </si>
  <si>
    <t>137023</t>
  </si>
  <si>
    <t>137024</t>
  </si>
  <si>
    <t>137025</t>
  </si>
  <si>
    <t>137026</t>
  </si>
  <si>
    <t>137027</t>
  </si>
  <si>
    <t>137028</t>
  </si>
  <si>
    <t>137029</t>
  </si>
  <si>
    <t>137030</t>
  </si>
  <si>
    <t>137031</t>
  </si>
  <si>
    <t>137032</t>
  </si>
  <si>
    <t>137033</t>
  </si>
  <si>
    <t>137035</t>
  </si>
  <si>
    <t>137036</t>
  </si>
  <si>
    <t>137037</t>
  </si>
  <si>
    <t>137038</t>
  </si>
  <si>
    <t>137039</t>
  </si>
  <si>
    <t>137040</t>
  </si>
  <si>
    <t>120002</t>
  </si>
  <si>
    <t>120003</t>
  </si>
  <si>
    <t>120005</t>
  </si>
  <si>
    <t>152002</t>
  </si>
  <si>
    <t>120009</t>
  </si>
  <si>
    <t>152001</t>
  </si>
  <si>
    <t>120011</t>
  </si>
  <si>
    <t>220014</t>
  </si>
  <si>
    <t>220017</t>
  </si>
  <si>
    <t>220012</t>
  </si>
  <si>
    <t>220015</t>
  </si>
  <si>
    <t>220016</t>
  </si>
  <si>
    <t>220013</t>
  </si>
  <si>
    <t>220020</t>
  </si>
  <si>
    <t>220019</t>
  </si>
  <si>
    <t>220023</t>
  </si>
  <si>
    <t>220022</t>
  </si>
  <si>
    <t>123001</t>
  </si>
  <si>
    <t>123002</t>
  </si>
  <si>
    <t>123003</t>
  </si>
  <si>
    <t>123004</t>
  </si>
  <si>
    <t>123006</t>
  </si>
  <si>
    <t>223013</t>
  </si>
  <si>
    <t>223011</t>
  </si>
  <si>
    <t>223007</t>
  </si>
  <si>
    <t>223012</t>
  </si>
  <si>
    <t>223010</t>
  </si>
  <si>
    <t>129001</t>
  </si>
  <si>
    <t>129002</t>
  </si>
  <si>
    <t>129004</t>
  </si>
  <si>
    <t>129005</t>
  </si>
  <si>
    <t>129010</t>
  </si>
  <si>
    <t>129011</t>
  </si>
  <si>
    <t>229009</t>
  </si>
  <si>
    <t>229012</t>
  </si>
  <si>
    <t>229013</t>
  </si>
  <si>
    <t>229014</t>
  </si>
  <si>
    <t>229015</t>
  </si>
  <si>
    <t>229017</t>
  </si>
  <si>
    <t>229016</t>
  </si>
  <si>
    <t>229021</t>
  </si>
  <si>
    <t>229018</t>
  </si>
  <si>
    <t>152917</t>
  </si>
  <si>
    <t>226017</t>
  </si>
  <si>
    <t>226009</t>
  </si>
  <si>
    <t>226018</t>
  </si>
  <si>
    <t>226008</t>
  </si>
  <si>
    <t>226014</t>
  </si>
  <si>
    <t>226013</t>
  </si>
  <si>
    <t>226019</t>
  </si>
  <si>
    <t>226016</t>
  </si>
  <si>
    <t>226002</t>
  </si>
  <si>
    <t>226005</t>
  </si>
  <si>
    <t>226010</t>
  </si>
  <si>
    <t>226001</t>
  </si>
  <si>
    <t>226006</t>
  </si>
  <si>
    <t>226012</t>
  </si>
  <si>
    <t>226003</t>
  </si>
  <si>
    <t>226007</t>
  </si>
  <si>
    <t>226004</t>
  </si>
  <si>
    <t>226020</t>
  </si>
  <si>
    <t>226015</t>
  </si>
  <si>
    <t>226011</t>
  </si>
  <si>
    <t>130001</t>
  </si>
  <si>
    <t>230003</t>
  </si>
  <si>
    <t>230005</t>
  </si>
  <si>
    <t>230006</t>
  </si>
  <si>
    <t>230007</t>
  </si>
  <si>
    <t>230004</t>
  </si>
  <si>
    <t>153019</t>
  </si>
  <si>
    <t>437001</t>
  </si>
  <si>
    <t>326011</t>
  </si>
  <si>
    <t>228006</t>
  </si>
  <si>
    <t>228008</t>
  </si>
  <si>
    <t>228009</t>
  </si>
  <si>
    <t>228007</t>
  </si>
  <si>
    <t>228004</t>
  </si>
  <si>
    <t>228005</t>
  </si>
  <si>
    <t>228002</t>
  </si>
  <si>
    <t>228003</t>
  </si>
  <si>
    <t>228010</t>
  </si>
  <si>
    <t>228012</t>
  </si>
  <si>
    <t>228011</t>
  </si>
  <si>
    <t>152815</t>
  </si>
  <si>
    <t>152816</t>
  </si>
  <si>
    <t>234001</t>
  </si>
  <si>
    <t>234002</t>
  </si>
  <si>
    <t>234003</t>
  </si>
  <si>
    <t>221001</t>
  </si>
  <si>
    <t>221002</t>
  </si>
  <si>
    <t>221003</t>
  </si>
  <si>
    <t>152103</t>
  </si>
  <si>
    <t>138011</t>
  </si>
  <si>
    <t>138012</t>
  </si>
  <si>
    <t>138013</t>
  </si>
  <si>
    <t>138014</t>
  </si>
  <si>
    <t>138015</t>
  </si>
  <si>
    <t>138016</t>
  </si>
  <si>
    <t>138009</t>
  </si>
  <si>
    <t>138006</t>
  </si>
  <si>
    <t>138004</t>
  </si>
  <si>
    <t>138005</t>
  </si>
  <si>
    <t>138003</t>
  </si>
  <si>
    <t>138007</t>
  </si>
  <si>
    <t>138008</t>
  </si>
  <si>
    <t>138002</t>
  </si>
  <si>
    <t>138028</t>
  </si>
  <si>
    <t>138079</t>
  </si>
  <si>
    <t>138080</t>
  </si>
  <si>
    <t>138017</t>
  </si>
  <si>
    <t>138063</t>
  </si>
  <si>
    <t>138019</t>
  </si>
  <si>
    <t>138021</t>
  </si>
  <si>
    <t>138022</t>
  </si>
  <si>
    <t>138023</t>
  </si>
  <si>
    <t>138024</t>
  </si>
  <si>
    <t>138025</t>
  </si>
  <si>
    <t>153834</t>
  </si>
  <si>
    <t>138073</t>
  </si>
  <si>
    <t>138027</t>
  </si>
  <si>
    <t>138029</t>
  </si>
  <si>
    <t>138030</t>
  </si>
  <si>
    <t>138031</t>
  </si>
  <si>
    <t>138032</t>
  </si>
  <si>
    <t>138033</t>
  </si>
  <si>
    <t>138034</t>
  </si>
  <si>
    <t>138035</t>
  </si>
  <si>
    <t>138036</t>
  </si>
  <si>
    <t>138037</t>
  </si>
  <si>
    <t>138039</t>
  </si>
  <si>
    <t>138040</t>
  </si>
  <si>
    <t>138041</t>
  </si>
  <si>
    <t>138042</t>
  </si>
  <si>
    <t>138043</t>
  </si>
  <si>
    <t>138044</t>
  </si>
  <si>
    <t>138045</t>
  </si>
  <si>
    <t>138046</t>
  </si>
  <si>
    <t>138047</t>
  </si>
  <si>
    <t>138049</t>
  </si>
  <si>
    <t>138050</t>
  </si>
  <si>
    <t>138051</t>
  </si>
  <si>
    <t>138052</t>
  </si>
  <si>
    <t>138053</t>
  </si>
  <si>
    <t>138054</t>
  </si>
  <si>
    <t>138055</t>
  </si>
  <si>
    <t>138056</t>
  </si>
  <si>
    <t>138058</t>
  </si>
  <si>
    <t>138061</t>
  </si>
  <si>
    <t>138062</t>
  </si>
  <si>
    <t>138064</t>
  </si>
  <si>
    <t>138065</t>
  </si>
  <si>
    <t>138066</t>
  </si>
  <si>
    <t>138067</t>
  </si>
  <si>
    <t>138068</t>
  </si>
  <si>
    <t>138069</t>
  </si>
  <si>
    <t>138072</t>
  </si>
  <si>
    <t>138074</t>
  </si>
  <si>
    <t>138075</t>
  </si>
  <si>
    <t>138077</t>
  </si>
  <si>
    <t>138078</t>
  </si>
  <si>
    <t>138020</t>
  </si>
  <si>
    <t>153833</t>
  </si>
  <si>
    <t>153832</t>
  </si>
  <si>
    <t>236001</t>
  </si>
  <si>
    <t>236002</t>
  </si>
  <si>
    <t>236003</t>
  </si>
  <si>
    <t>236004</t>
  </si>
  <si>
    <t>236028</t>
  </si>
  <si>
    <t>236005</t>
  </si>
  <si>
    <t>236006</t>
  </si>
  <si>
    <t>236007</t>
  </si>
  <si>
    <t>236008</t>
  </si>
  <si>
    <t>236009</t>
  </si>
  <si>
    <t>236010</t>
  </si>
  <si>
    <t>236011</t>
  </si>
  <si>
    <t>236012</t>
  </si>
  <si>
    <t>136013</t>
  </si>
  <si>
    <t>236014</t>
  </si>
  <si>
    <t>236015</t>
  </si>
  <si>
    <t>236016</t>
  </si>
  <si>
    <t>236017</t>
  </si>
  <si>
    <t>236018</t>
  </si>
  <si>
    <t>236019</t>
  </si>
  <si>
    <t>236020</t>
  </si>
  <si>
    <t>236021</t>
  </si>
  <si>
    <t>236022</t>
  </si>
  <si>
    <t>236023</t>
  </si>
  <si>
    <t>236024</t>
  </si>
  <si>
    <t>236025</t>
  </si>
  <si>
    <t>236026</t>
  </si>
  <si>
    <t>236027</t>
  </si>
  <si>
    <t>236030</t>
  </si>
  <si>
    <t>236031</t>
  </si>
  <si>
    <t>236032</t>
  </si>
  <si>
    <t>236033</t>
  </si>
  <si>
    <t>153630</t>
  </si>
  <si>
    <t>153628</t>
  </si>
  <si>
    <t>153629</t>
  </si>
  <si>
    <t>Допустимые варианты ответов/всего заданий</t>
  </si>
  <si>
    <t>СЧЁТЕСЛИ(СМЕЩ(F$25;0;0;$A$23;1);$E24)</t>
  </si>
  <si>
    <t>Наименование ОО</t>
  </si>
  <si>
    <t>Кол-во ОО</t>
  </si>
  <si>
    <t>Кол-во классов</t>
  </si>
  <si>
    <t>Кол-во по списку</t>
  </si>
  <si>
    <t>Кол-во выполнявших работу</t>
  </si>
  <si>
    <t>Успешность выполнения работы</t>
  </si>
  <si>
    <t>Низкий уровень</t>
  </si>
  <si>
    <r>
      <rPr>
        <b/>
        <sz val="12"/>
        <rFont val="Times New Roman"/>
        <family val="1"/>
        <charset val="204"/>
      </rPr>
      <t>Пониженный</t>
    </r>
    <r>
      <rPr>
        <sz val="12"/>
        <rFont val="Times New Roman"/>
        <family val="1"/>
        <charset val="204"/>
      </rPr>
      <t xml:space="preserve"> </t>
    </r>
    <r>
      <rPr>
        <b/>
        <sz val="12"/>
        <rFont val="Times New Roman"/>
        <family val="1"/>
        <charset val="204"/>
      </rPr>
      <t>уровень</t>
    </r>
  </si>
  <si>
    <t>Базовый уровень</t>
  </si>
  <si>
    <t>Повышенный уровень</t>
  </si>
  <si>
    <t>Высокий уровень</t>
  </si>
  <si>
    <r>
      <t xml:space="preserve">Итоговый балл </t>
    </r>
    <r>
      <rPr>
        <b/>
        <sz val="12"/>
        <rFont val="Calibri"/>
        <family val="2"/>
        <charset val="204"/>
      </rPr>
      <t>∑</t>
    </r>
  </si>
  <si>
    <t>Средний тестовый балл</t>
  </si>
  <si>
    <t>Балл за задания повышенного уровня ∑</t>
  </si>
  <si>
    <t xml:space="preserve">Средний балл за задания повышенного уровня </t>
  </si>
  <si>
    <t>Процент от максимального балла за  задания повышенного уровня</t>
  </si>
  <si>
    <t>Минимальный балл за работу</t>
  </si>
  <si>
    <t>Максимальный балл за работу</t>
  </si>
  <si>
    <t>ВСЕГО</t>
  </si>
  <si>
    <t>Максимально-возможный балл</t>
  </si>
  <si>
    <t>Общий</t>
  </si>
  <si>
    <t>Вид школы</t>
  </si>
  <si>
    <t>Кол-во уроков</t>
  </si>
  <si>
    <t>УМК</t>
  </si>
  <si>
    <t>Средняя успешность</t>
  </si>
  <si>
    <t xml:space="preserve">кол-во </t>
  </si>
  <si>
    <t>Цвета вкладок</t>
  </si>
  <si>
    <t>Для заполнения</t>
  </si>
  <si>
    <t>желтый</t>
  </si>
  <si>
    <t>Рабочие листы - скрыть</t>
  </si>
  <si>
    <t>серый</t>
  </si>
  <si>
    <t>Обработка на уровне школы, МОУО, края</t>
  </si>
  <si>
    <t>оранжевый</t>
  </si>
  <si>
    <t>Обработка на уровне края</t>
  </si>
  <si>
    <t>зеленый</t>
  </si>
  <si>
    <t>Анализ результатов на уровне класса, школы, МОУО, края</t>
  </si>
  <si>
    <t>красный</t>
  </si>
  <si>
    <t>Анализ результатов на уровне класса</t>
  </si>
  <si>
    <t>синий</t>
  </si>
  <si>
    <t>Ключи (не обрабатываются, но должны быть видны)</t>
  </si>
  <si>
    <t>голубой</t>
  </si>
  <si>
    <t>ВО</t>
  </si>
  <si>
    <t>КО</t>
  </si>
  <si>
    <t>Всего:</t>
  </si>
  <si>
    <t>Уникальных:</t>
  </si>
  <si>
    <t>Все</t>
  </si>
  <si>
    <t>Уникальные</t>
  </si>
  <si>
    <t>Выставляется балл</t>
  </si>
  <si>
    <t>МБОУ СОШ № 2 г. Амурска Амурского муниципального района Хабаровского края</t>
  </si>
  <si>
    <t>МБОУ СОШ № 3 г. Амурска Амурского муниципального района Хабаровского края</t>
  </si>
  <si>
    <t>МБОУ ООШ № 5 имени Романа Александровича Турского г. Амурска Амурского муниципального района Хабаровского края</t>
  </si>
  <si>
    <t>120006</t>
  </si>
  <si>
    <t>МБОУ СОШ № 6 г. Амурска Амурского муниципального района Хабаровского края</t>
  </si>
  <si>
    <t>МБОУ СОШ № 9 г. Амурска Амурского муниципального района Хабаровского края</t>
  </si>
  <si>
    <t>МБОУ СОШ № 3 поселка Эльбан Амурского муниципального района Хабаровского края</t>
  </si>
  <si>
    <t>МБОУ СОШ пос. Литовко Амурского муниципального района Хабаровского края</t>
  </si>
  <si>
    <t>МБОУ СОШ села Вознесенское Амурского муниципального района Хабаровского края</t>
  </si>
  <si>
    <t>МБОУ СОШ пос. Известковый Амурского муниципального района Хабаровского края</t>
  </si>
  <si>
    <t>МБОУ СОШ пос. Санболи Амурского муниципального района Хабаровского края</t>
  </si>
  <si>
    <t>МБОУ СОШ пос. Лесной Амурского муниципального района Хабаровского края</t>
  </si>
  <si>
    <t>МБОУ СОШ пос. Тейсин Амурского муниципального района Хабаровского края</t>
  </si>
  <si>
    <t>МБОУ СОШ села Болонь Амурского муниципального района Хабаровского края</t>
  </si>
  <si>
    <t>МБОУ СОШ села Ачан Амурского муниципального района Хабаровского края</t>
  </si>
  <si>
    <t>МБОУ ООШ села Джуен Амурского муниципального района Хабаровского края</t>
  </si>
  <si>
    <t>МБОУ ООШ села Омми Амурского муниципального района Хабаровского края</t>
  </si>
  <si>
    <t>720011</t>
  </si>
  <si>
    <t>Выпускники очно-заочных классов МБОУ СОШ № 3 поселка Эльбан Амурского муниципального района Хабаровского края</t>
  </si>
  <si>
    <t>720021</t>
  </si>
  <si>
    <t>МБОУ открытая (сменная) общеобразовательная школа г. Амурска Амурского муниципального района Хабаровского края</t>
  </si>
  <si>
    <t>140020</t>
  </si>
  <si>
    <t>Выпускники прошлых лет</t>
  </si>
  <si>
    <t>МКОУ СОШ с. Аян Аяно-Майского муниципального района Хабаровского края</t>
  </si>
  <si>
    <t>МКОУ СОШ с. Нелькан Аяно-Майского муниципального района Хабаровского края</t>
  </si>
  <si>
    <t>МКОУ ООШ с. Джигда Аяно-Майского муниципального района Хабаровского края</t>
  </si>
  <si>
    <t>140021</t>
  </si>
  <si>
    <t>МБОУ ООШ № 3 г. Бикина Бикинского муниципального района Хабаровского края</t>
  </si>
  <si>
    <t>МБОУ ООШ № 5 города Бикина Бикинского муниципального района Хабаровского края</t>
  </si>
  <si>
    <t>122004</t>
  </si>
  <si>
    <t>МБОУ СОШ № 6 г. Бикина Бикинского муниципального района Хабаровского края</t>
  </si>
  <si>
    <t>122006</t>
  </si>
  <si>
    <t>МБОУ ООШ № 53 г. Бикина Бикинского муниципального района Хабаровского края</t>
  </si>
  <si>
    <t>МБОУ СОШ сельского поселения «Село Лончаково» Бикинского муниципального района Хабаровского края</t>
  </si>
  <si>
    <t>МБОУ ООШ Оренбургского сельского поселения Бикинского муниципального района Хабаровского края</t>
  </si>
  <si>
    <t>МБОУ ООШ сельского поселения «Село Лесопильное» Бикинского муниципального района Хабаровского края</t>
  </si>
  <si>
    <t>МБОУ СОШ Лермонтовского сельского поселения Бикинского муниципального района Хабаровского края</t>
  </si>
  <si>
    <t>722004</t>
  </si>
  <si>
    <t>Выпускники очно-заочных классов МБОУ СОШ № 6 г. Бикина Бикинского муниципального района Хабаровского края</t>
  </si>
  <si>
    <t>140022</t>
  </si>
  <si>
    <t>МБОУ ООШ № 1 городского поселения «Рабочий поселок Ванино» Ванинского муниципального района Хабаровского края</t>
  </si>
  <si>
    <t>МБОУ СОШ № 2 городского поселения «Рабочий поселок Ванино» Ванинского муниципального района Хабаровского края</t>
  </si>
  <si>
    <t>МБОУ СОШ № 3 городского поселения «Рабочий поселок Ванино» Ванинского муниципального района Хабаровского края</t>
  </si>
  <si>
    <t>МБОУ СОШ № 4 городского поселения «Рабочий поселок Ванино» Ванинского муниципального района Хабаровского края</t>
  </si>
  <si>
    <t>123005</t>
  </si>
  <si>
    <t>МБОУ СОШ Высокогорненского городского поселения Ванинского муниципального района Хабаровского края</t>
  </si>
  <si>
    <t>МБОУ СОШ городского поселения «Рабочий поселок Октябрьский» Ванинского муниципального района Хабаровского края</t>
  </si>
  <si>
    <t>МБОУ СОШ сельского поселения «Поселок Монгохто» Ванинского муниципального района Хабаровского края</t>
  </si>
  <si>
    <t>223008</t>
  </si>
  <si>
    <t>МБОУ СОШ Кенадского сельского поселения Ванинского муниципального района Хабаровского края</t>
  </si>
  <si>
    <t>223009</t>
  </si>
  <si>
    <t>МБОУ СОШ Тулучинского сельского поселения Ванинского муниципального района Хабаровского края</t>
  </si>
  <si>
    <t>МБОУ СОШ сельского поселения «Поселок Тумнин» Ванинского муниципального района Хабаровского края</t>
  </si>
  <si>
    <t>МБОУ СОШ Даттинского сельского поселения Ванинского муниципального района Хабаровского края</t>
  </si>
  <si>
    <t>МБОУ СОШ Уська-Орочского сельского поселения Ванинского муниципального района Хабаровского края</t>
  </si>
  <si>
    <t>МБОУ СОШ сельского поселения «Поселок Токи» Ванинского муниципального района Хабаровского края</t>
  </si>
  <si>
    <t>723015</t>
  </si>
  <si>
    <t>МБОУ В(С)ОШ городского поселения «Рабочий поселок Октябрьский» Ванинского муниципального района Хабаровского края</t>
  </si>
  <si>
    <t>723016</t>
  </si>
  <si>
    <t>МБОУ В(С)ОШ школа № 1 городского поселения «Рабочий поселок Ванино» Ванинского муниципального района Хабаровского края</t>
  </si>
  <si>
    <t>140023</t>
  </si>
  <si>
    <t>МКОУ СОШ № 2 городского поселения «Рабочий поселок Чегдомын» Верхнебуреинского муниципального района Хабаровского края</t>
  </si>
  <si>
    <t>МБОУ «Многопрофильный лицей» городского поселения «Рабочий поселок Чегдомын» Верхнебуреинского муниципального района Хабаровского края</t>
  </si>
  <si>
    <t>МКОУ ООШ № 5 п. ЦЭС городского поселения «Рабочий поселок Чегдомын» Верхнебуреинского муниципального района Хабаровского края</t>
  </si>
  <si>
    <t>МБОУ СОШ № 6 городского поселения «Рабочий поселок Чегдомын» Верхнебуреинского муниципального района Хабаровского края</t>
  </si>
  <si>
    <t>МБОУ СОШ № 10 городского поселения «Рабочий поселок Чегдомын» Верхнебуреинского муниципального района Хабаровского края</t>
  </si>
  <si>
    <t>МБОУ СОШ № 11 им. А.А. Абрамова Новоургальского городского поселения Верхнебуреинского муниципального района Хабаровского края</t>
  </si>
  <si>
    <t>МКОУ СОШ № 9 сельского поселения «Поселок Софийск» Верхнебуреинского муниципального района Хабаровского края</t>
  </si>
  <si>
    <t>МКОУ СОШ № 14 им. В.Н. Захарова Чекундинского сельского поселения  Верхнебуреинского муниципального района Хабаровского края</t>
  </si>
  <si>
    <t>МКОУ ООШ № 16 Аланапского сельского поселения Верхнебуреинского муниципального района Хабаровского края</t>
  </si>
  <si>
    <t>224011</t>
  </si>
  <si>
    <t>МБОУ СОШ № 17 Тырминского сельского поселения Верхнебуреинского муниципального района Хабаровского края</t>
  </si>
  <si>
    <t>МКОУ СОШ № 19 сельского поселения «Поселок Алонка» Верхнебуреинского муниципального района Хабаровского края</t>
  </si>
  <si>
    <t>МБОУ СОШ № 20 им. В.В. Куприянова Сулукского сельского поселения Верхнебуреинского муниципального района Хабаровского края</t>
  </si>
  <si>
    <t>МКОУ СОШ № 22  им. С.Н. Пальчука сельского поселения «Поселок Этыркэн» Верхнебуреинского муниципального района Хабаровского края</t>
  </si>
  <si>
    <t>МКОУ ООШ № 18 сельского поселения п. Солони Сулукского сельского поселения Верхнебуреинского муниципального района Хабаровского края</t>
  </si>
  <si>
    <t>МКОУ ООШ № 21 сельского  поселения «Поселок Герби» Верхнебуреинского муниципального района Хабаровского края</t>
  </si>
  <si>
    <t>МКОУ ООШ № 12 с.Согда Согдинского сельского поселения Верхнебуреинского муниципального района Хабаровского края</t>
  </si>
  <si>
    <t>224021</t>
  </si>
  <si>
    <t>МКОУ ООШ № 15 ст. Зимовьё Тырминского сельского поселения Верхнебуреинского муниципального района Хабаровского края</t>
  </si>
  <si>
    <t>724004</t>
  </si>
  <si>
    <t xml:space="preserve">Выпускники очно-заочных классов МБОУ СОШ № 6 городского поселения «Рабочий поселок Чегдомын» Верхнебуреинского муниципального района Хабаровского края </t>
  </si>
  <si>
    <t>724010</t>
  </si>
  <si>
    <t xml:space="preserve">Выпускники очно-заочных классов МБОУ СОШ № 11 им. А.А. Абрамова Новоургальского городского поселения Верхнебуреинского муниципального района Хабаровского края </t>
  </si>
  <si>
    <t>140024</t>
  </si>
  <si>
    <t>МБОУ СОШ № 1 г. Вяземского Вяземского муниципального района Хабаровского края</t>
  </si>
  <si>
    <t>МБОУ СОШ № 2 г. Вяземского Вяземского муниципального района Хабаровского края</t>
  </si>
  <si>
    <t>МБОУ ООШ № 3 г. Вяземского Вяземского муниципального района Хабаровского края</t>
  </si>
  <si>
    <t>МБОУ СОШ № 20 г. Вяземского Вяземского муниципального района Хабаровского края</t>
  </si>
  <si>
    <t>МБОУ СОШ № 1 пос. Дормидонтовка Вяземского муниципального района Хабаровского края</t>
  </si>
  <si>
    <t>МБОУ СОШ с. Шереметьево Вяземского муниципального района Хабаровского края</t>
  </si>
  <si>
    <t>МБОУ СОШ с. Красицкое Вяземского муниципального района Хабаровского края</t>
  </si>
  <si>
    <t>МБОУ СОШ с. Аван Вяземского муниципального района  Хабаровского края</t>
  </si>
  <si>
    <t>МБОУ ООШ с. Котиково Вяземского муниципального района Хабаровского края</t>
  </si>
  <si>
    <t>МБОУ ООШ с. Дормидонтовка Вяземского муниципального района Хабаровского края</t>
  </si>
  <si>
    <t>МБОУ ООШ с. Глебово Вяземского муниципального района Хабаровского края</t>
  </si>
  <si>
    <t>МБОУ ООШ с. Капитоновка Вяземского муниципального района Хабаровского края</t>
  </si>
  <si>
    <t>МБОУ ООШ п. Шумный Вяземского муниципального района Хабаровского края</t>
  </si>
  <si>
    <t>МБОУ ООШ с. Отрадное Вяземского муниципального района Хабаровского края</t>
  </si>
  <si>
    <t>Филиал МБОУ ООШ п. Шумный пос. Медвежий Вяземского муниципального района Хабаровского края (п. Медвежий)</t>
  </si>
  <si>
    <t>725004</t>
  </si>
  <si>
    <t>Выпускники очно-заочных классов МБОУ СОШ № 20 г. Вяземского Вяземского муниципального района Хабаровского края</t>
  </si>
  <si>
    <t>140025</t>
  </si>
  <si>
    <t>Комсомольский муниципальный район</t>
  </si>
  <si>
    <t>МБОУ СОШ Гурского сельского поселения Комсомольского муниципального района Хабаровского края</t>
  </si>
  <si>
    <t>МБОУ СОШ сельского поселения «Село Большая Картель» Комсомольского муниципального района Хабаровского края</t>
  </si>
  <si>
    <t>МБОУ СОШ Нижнехалбинского сельского поселения Комсомольского муниципального района Хабаровского края</t>
  </si>
  <si>
    <t>МБОУ СОШ Нижнетамбовского сельского поселения  Комсомольского муниципального района Хабаровского края</t>
  </si>
  <si>
    <t>МБОУ СОШ Селихинского сельского поселения  Комсомольского муниципального района Хабаровского края</t>
  </si>
  <si>
    <t>МБОУ СОШ Уктурского сельского поселения  Комсомольского муниципального района Хабаровского края</t>
  </si>
  <si>
    <t>МБОУ СОШ Ягодненского сельского поселения Комсомольского муниципального района Хабаровского края</t>
  </si>
  <si>
    <t>МБОУ СОШ сельского поселения «Поселок Молодежный» Комсомольского муниципального района Хабаровского края</t>
  </si>
  <si>
    <t>МБОУ СОШ № 1 сельского поселения «Село Хурба» Комсомольского муниципального района Хабаровского края</t>
  </si>
  <si>
    <t>МБОУ СОШ Снежненского сельского поселения Комсомольского муниципального района Хабаровского края</t>
  </si>
  <si>
    <t>МБОУ ООШ сельского поселения «Село Боктор» Комсомольского муниципального района Хабаровского края</t>
  </si>
  <si>
    <t>МБОУ СОШ Кенайского сельского поселения Комсомольского муниципального района Хабаровского края</t>
  </si>
  <si>
    <t>МБОУ СОШ  сельского поселения «Село Верхняя Эконь» Комсомольского муниципального района Хабаровского края</t>
  </si>
  <si>
    <t>МБОУ СОШ №2 сельского поселения «Село Пивань» Комсомольского муниципального района Хабаровского края</t>
  </si>
  <si>
    <t>МКОУ ООШ Галичного сельского поселения Комсомольского муниципального района Хабаровского края</t>
  </si>
  <si>
    <t>МБОУ ООШ Гайтерского сельского поселения Комсомольского муниципального района Хабаровского края</t>
  </si>
  <si>
    <t>МБОУ СОШ сельского поселения «Село Новый Мир» Комсомольского муниципального района Хабаровского края</t>
  </si>
  <si>
    <t>МБОУ СОШ № 2 сельского поселения «Село Хурба» Комсомольского муниципального района Хабаровского края</t>
  </si>
  <si>
    <t>МБОУ СОШ № 1 сельского поселения «Село Пивань» Комсомольского муниципального района Хабаровского края</t>
  </si>
  <si>
    <t>МКОУ ООШ сельского поселения «Село Даппы» Комсомольского муниципального района Хабаровского края</t>
  </si>
  <si>
    <t>226021</t>
  </si>
  <si>
    <t>МКОУ ООШ Бельговского сельского поселения Комсомольского муниципального района Хабаровского края</t>
  </si>
  <si>
    <t xml:space="preserve">федеральное государственное казенное общеобразовательное учреждение  «СОШ № 140» </t>
  </si>
  <si>
    <t>726001</t>
  </si>
  <si>
    <t>Выпускники очно-заочных классов МКОУ СОШ Гурского сельского поселения Комсомольского муниципального района Хабаровского края</t>
  </si>
  <si>
    <t>140026</t>
  </si>
  <si>
    <t>МБОУ СОШ № 1 рабочего поселка Переяславка муниципального района имени Лазо Хабаровского края</t>
  </si>
  <si>
    <t>МБОУ СОШ № 2 рабочего поселка Переяславка муниципального района имени Лазо Хабаровского края</t>
  </si>
  <si>
    <t>МБОУ СОШ № 1 рабочего поселка Хор муниципального района имени Лазо Хабаровского края</t>
  </si>
  <si>
    <t>МБОУ ООШ № 2 рабочего поселка Хор муниципального района имени Лазо Хабаровского края</t>
  </si>
  <si>
    <t>МБОУ СОШ № 3 рабочего поселка Хор муниципального района имени Лазо Хабаровского края</t>
  </si>
  <si>
    <t>МБОУ СОШ рабочего поселка Мухен муниципального района имени Лазо Хабаровского края</t>
  </si>
  <si>
    <t>МБОУ СОШ села Георгиевка муниципального района имени Лазо Хабаровского края</t>
  </si>
  <si>
    <t>227008</t>
  </si>
  <si>
    <t>МБОУ СОШ села Могилевка муниципального района имени Лазо Хабаровского края</t>
  </si>
  <si>
    <t>МБОУ СОШ поселка Сидима муниципального района имени Лазо Хабаровского края</t>
  </si>
  <si>
    <t>МБОУ СОШ села Бичевая муниципального района имени Лазо Хабаровского края</t>
  </si>
  <si>
    <t xml:space="preserve">МБОУ СОШ имени А.В. Суворова поселка Новостройка муниципального района имени Лазо Хабаровского края </t>
  </si>
  <si>
    <t>МБОУ СОШ села Соколовка муниципального района имени Лазо Хабаровского края</t>
  </si>
  <si>
    <t>МБОУ СОШ села Полетное муниципального района имени Лазо Хабаровского края</t>
  </si>
  <si>
    <t>227014</t>
  </si>
  <si>
    <t>МБОУ СОШ поселка Обор муниципального района имени Лазо Хабаровского края</t>
  </si>
  <si>
    <t>МБОУ СОШ села Гвасюги муниципального района имени Лазо Хабаровского края</t>
  </si>
  <si>
    <t>МБОУ СОШ поселка Золотой муниципального района имени Лазо Хабаровского края</t>
  </si>
  <si>
    <t>МБОУ СОШ села Святогорье муниципального района имени Лазо Хабаровского края</t>
  </si>
  <si>
    <t>МБОУ СОШ села Черняево муниципального района имени Лазо Хабаровского края</t>
  </si>
  <si>
    <t>МБОУ СОШ поселка Дурмин муниципального района имени Лазо Хабаровского края</t>
  </si>
  <si>
    <t>МБОУ СОШ поселка Сукпай муниципального района имени Лазо Хабаровского края</t>
  </si>
  <si>
    <t>МБОУ СОШ села Кругликово муниципального района имени Лазо Хабаровского края</t>
  </si>
  <si>
    <t>МБОУ СОШ поселка Сита муниципального района имени Лазо Хабаровского края</t>
  </si>
  <si>
    <t>227027</t>
  </si>
  <si>
    <t xml:space="preserve">Филиал МБОУ ООШ поселка Долми, расположенный в  посёлке Катэн муниципального района имени Лазо Хабаровского края </t>
  </si>
  <si>
    <t xml:space="preserve">МБОУ ООШ поселка Среднехорский муниципального района имени Лазо Хабаровского края </t>
  </si>
  <si>
    <t xml:space="preserve">МБОУ ООШ поселка Солонцовый муниципального района имени Лазо Хабаровского края </t>
  </si>
  <si>
    <t>227031</t>
  </si>
  <si>
    <t xml:space="preserve">МБОУ ООШ села Гродеково муниципального района имени Лазо Хабаровского края </t>
  </si>
  <si>
    <t xml:space="preserve">МБОУ ООШ поселка Долми муниципального района имени Лазо Хабаровского края  </t>
  </si>
  <si>
    <t>727001</t>
  </si>
  <si>
    <t>Выпускники очно-заочных классов МБОУ СОШ № 1 рабочего поселка Переяславка муниципального района имени Лазо Хабаровского края</t>
  </si>
  <si>
    <t>727010</t>
  </si>
  <si>
    <t>Выпускники очно-заочных классов МБОУ СОШ села Бичевая муниципального района имени Лазо Хабаровского края</t>
  </si>
  <si>
    <t>140027</t>
  </si>
  <si>
    <t>МКОУ ООШ имени Тимофея Ивина сельского поселения «Село Иннокентьевка» Нанайского муниципального района Хабаровского края</t>
  </si>
  <si>
    <t xml:space="preserve">МКОУ ООШ сельского поселения «Село Дада» Нанайского муниципального района Хабаровского края  </t>
  </si>
  <si>
    <t xml:space="preserve">МБОУ «СОШ с. Лидога» </t>
  </si>
  <si>
    <t xml:space="preserve">МКОУ СОШ сельского поселения «Посёлок Джонка» Нанайского муниципального района Хабаровского края   </t>
  </si>
  <si>
    <t xml:space="preserve">МКОУ СОШ сельского поселения «Село Маяк» Нанайского муниципального района Хабаровского края </t>
  </si>
  <si>
    <t xml:space="preserve">МБОУ СОШ №1 сельского поселения «Село Троицкое» Нанайского муниципального района Хабаровского края </t>
  </si>
  <si>
    <t>МКОУ СОШ Дубовомысского сельского поселения Нанайского муниципального района Хабаровского края</t>
  </si>
  <si>
    <t>МКОУ СОШ имени Героя Российской Федерации Максима Пассара Найхинского сельского поселения Нанайского муниципального района Хабаровского края</t>
  </si>
  <si>
    <t>МКОУ ООШ Синдинского сельского поселения Нанайского муниципального района Хабаровского края</t>
  </si>
  <si>
    <t>МКОУ ООШ имени Григория Ходжера Верхненергенского сельского поселения Нанайского муниципального района Хабаровского края</t>
  </si>
  <si>
    <t>МКОУ ООШ Арсеньевского сельского поселения Нанайского муниципального района Хабаровского края</t>
  </si>
  <si>
    <t>728004</t>
  </si>
  <si>
    <t>Выпускники очно-заочных классов МБОУ «СОШ с. Лидога»</t>
  </si>
  <si>
    <t>728007</t>
  </si>
  <si>
    <t>Выпускники очно-заочных классов МБОУ СОШ №1 сельского поселения «Село Троицкое» Нанайского муниципального района Хабаровского края</t>
  </si>
  <si>
    <t>140028</t>
  </si>
  <si>
    <t>МБОУ СОШ № 1 г. Николаевска-на-Амуре Хабаровского края</t>
  </si>
  <si>
    <t>МБОУ СОШ № 2 имени Героя Советского Союза  В.П. Чкалова г. Николаевска-на-Амуре Хабаровского края</t>
  </si>
  <si>
    <t>МБОУ СОШ № 4 г. Николаевска-на-Амуре Хабаровского края</t>
  </si>
  <si>
    <t>МБОУ СОШ № 5 г. Николаевска-на-Амуре Хабаровского края</t>
  </si>
  <si>
    <t>МКОУ СОШ р.п. Многовершинный Николаевского муниципального района Хабаровского края</t>
  </si>
  <si>
    <t>МКОУ СОШ р.п. Лазарев Николаевского муниципального района Хабаровского края</t>
  </si>
  <si>
    <t>МКОУ СОШ № 5 п. Маго Николаевского муниципального района Хабаровского края</t>
  </si>
  <si>
    <t xml:space="preserve">МКОУ СОШ с. Иннокентьевка Николаевского муниципального района Хабаровского края </t>
  </si>
  <si>
    <t>МКОУ СОШ с. Константиновка Николаевского муниципального  района Хабаровского края</t>
  </si>
  <si>
    <t>МКОУ СОШ с. Красное Николаевского муниципального района Хабаровского края</t>
  </si>
  <si>
    <t>МКОУ ООШ с. Нигирь Николаевского муниципального района Хабаровского края</t>
  </si>
  <si>
    <t>МКОУ ООШ п. Нижнее Пронге Николаевского муниципального района Хабаровского края</t>
  </si>
  <si>
    <t>МКОУ ООШ с. Чля Николаевского муниципального района Хабаровского края</t>
  </si>
  <si>
    <t>МБОУ ООШ с. Оремиф Николаевского муниципального района Хабаровского края</t>
  </si>
  <si>
    <t>МКОУ ООШ п. Пуир Николаевского муниципального района Хабаровского края</t>
  </si>
  <si>
    <t>729005</t>
  </si>
  <si>
    <t>Выпускники очно-заочных классов МБОУ СОШ № 5 г. Николаевска-на-Амуре Хабаровского края</t>
  </si>
  <si>
    <t>140029</t>
  </si>
  <si>
    <t>МКОУ СОШ № 1 городского поселения «Рабочий поселок Охотск»</t>
  </si>
  <si>
    <t>МКОУ СОШ Булгинского сельского поселения</t>
  </si>
  <si>
    <t>МКОУ ООШ сельского поселения «Поселок Новое Устье»</t>
  </si>
  <si>
    <t>МКОУ СОШ сельского поселения «Село Вострецово»</t>
  </si>
  <si>
    <t xml:space="preserve">МКОУ СОШ Аркинского сельского поселения </t>
  </si>
  <si>
    <t>МКОУ СОШ Инского сельского поселения</t>
  </si>
  <si>
    <t>730008</t>
  </si>
  <si>
    <t>МКОУ вечерняя (сменная) общеобразовательная школа городского поселения «Рабочий поселок Охотск»</t>
  </si>
  <si>
    <t>140030</t>
  </si>
  <si>
    <t>МБОУ СОШ села имени Полины Осипенко муниципального района имени Полины Осипенко Хабаровского края</t>
  </si>
  <si>
    <t>МБОУ СОШ села Бриакан муниципального района имени Полины Осипенко Хабаровского края</t>
  </si>
  <si>
    <t>МБОУ СОШ посёлка Херпучи муниципального района имени Полины Осипенко Хабаровского края</t>
  </si>
  <si>
    <t>140031</t>
  </si>
  <si>
    <t>МБУОО СОШ № 1 г. Советская Гавань</t>
  </si>
  <si>
    <t>МБУОО ООШ № 2 г. Советская Гавань</t>
  </si>
  <si>
    <t>МБОУ СОШ № 3 имени А.И. Томилина Советско-Гаванского муниципального района</t>
  </si>
  <si>
    <t>МБУОО СОШ № 5 г. Советская Гавань</t>
  </si>
  <si>
    <t>МБУОО СОШ № 6 рабочего поселка Лососина Советско-Гаванского муниципального района</t>
  </si>
  <si>
    <t>МБУОО ООШ № 8 г. Советская Гавань</t>
  </si>
  <si>
    <t>МБУОО СОШ № 15 рабочего поселка Майский Советско-Гаванского муниципального района</t>
  </si>
  <si>
    <t>МБОУ СОШ № 16 рабочего поселка Заветы Ильича Советско-Гаванского муниципального района</t>
  </si>
  <si>
    <t>132012</t>
  </si>
  <si>
    <t>МБУОО ООШ № 14 рабочего посёлка Майский Советско-Гаванского муниципального района Хабаровского края</t>
  </si>
  <si>
    <t>МБУОО ООШ № 12 Гаткинского сельского поселения Советско-Гаванского муниципального района</t>
  </si>
  <si>
    <t>732001</t>
  </si>
  <si>
    <t xml:space="preserve">МКУОО В(С)ОШ № 2 при Федеральном казённом учреждении «Исправительная колония № 5 Управления Федеральной службы исполнения наказаний по Хабаровскому краю» </t>
  </si>
  <si>
    <t>732004</t>
  </si>
  <si>
    <t>Выпускники очно-заочных классов Муниципального бюджетного учреждения общеобразовательной организации СОШ № 5 г. Советская Гавань</t>
  </si>
  <si>
    <t>140032</t>
  </si>
  <si>
    <t>МБОУ СОШ № 1 рабочего поселка Солнечный Солнечного муниципального района Хабаровского края</t>
  </si>
  <si>
    <t>МБОУ ООШ № 2 рабочего поселка Солнечный Солнечного муниципального района Хабаровского края</t>
  </si>
  <si>
    <t>МБОУ СОШ № 3 рабочего поселка Солнечный Солнечного муниципального района Хабаровского края</t>
  </si>
  <si>
    <t>МБОУ ООШ рабочего поселка Горный Солнечного муниципального района Хабаровского края</t>
  </si>
  <si>
    <t>МБОУ СОШ поселка Харпичан Солнечного муниципального района Хабаровского края</t>
  </si>
  <si>
    <t>МБОУ СОШ поселка Горин Солнечного муниципального района Хабаровского края</t>
  </si>
  <si>
    <t>МБОУ СОШ поселка Дуки Солнечного муниципального района Хабаровского края</t>
  </si>
  <si>
    <t>МБОУ СОШ им. Акима Самара села Кондон Солнечного муниципального района Хабаровского края</t>
  </si>
  <si>
    <t>МБОУ СОШ поселка Березовый Солнечного муниципального района Хабаровского края</t>
  </si>
  <si>
    <t>МБОУ СОШ села Эворон Солнечного муниципального района Хабаровского края</t>
  </si>
  <si>
    <t>МБОУ СОШ поселка Хурмули Солнечного муниципального района Хабаровского края</t>
  </si>
  <si>
    <t>233013</t>
  </si>
  <si>
    <t>МБОУ СОШ поселка Джамку Солнечного муниципального района Хабаровского края</t>
  </si>
  <si>
    <t>МБОУ ООШ поселка Амгунь Солнечного муниципального района Хабаровского края</t>
  </si>
  <si>
    <t>733003</t>
  </si>
  <si>
    <t>Выпускники очно – заочных классов МБОУ СОШ № 3 рабочего поселка Солнечный Солнечного муниципального района Хабаровского края</t>
  </si>
  <si>
    <t>733006</t>
  </si>
  <si>
    <t>Выпускники учебно – консультационного пункта МБОУ СОШ поселка Горин Солнечного муниципального района Хабаровского края</t>
  </si>
  <si>
    <t>733020</t>
  </si>
  <si>
    <t>МБОУ вечерняя (сменная)  общеобразовательная школа поселка Березовый Солнечного муниципального района Хабаровского края</t>
  </si>
  <si>
    <t>140033</t>
  </si>
  <si>
    <t>МКОУ СОШ с. Чумикан Тугуро-Чумиканского муниципального района Хабаровского края</t>
  </si>
  <si>
    <t>МКОУ основная  общеобразовательная школа с. Тугур Тугуро-Чумиканского муниципального района Хабаровского края</t>
  </si>
  <si>
    <t>МКОУ основная  общеобразовательная школа с. Удское Тугуро-Чумиканского муниципального района Хабаровского края</t>
  </si>
  <si>
    <t>140034</t>
  </si>
  <si>
    <t>МБОУ СОШ с. Сусанино Ульчского муниципального района Хабаровского края</t>
  </si>
  <si>
    <t>МБОУ СОШ сельского поселения «Село Богородское»  Ульчского муниципального района Хабаровского края</t>
  </si>
  <si>
    <t>МБОУ СОШ с. Тахта Тахтинского сельского поселения Ульчского муниципального района Хабаровского края</t>
  </si>
  <si>
    <t>МБОУ СОШ сельского поселения «Село Булава» Ульчского муниципального района Хабаровского края</t>
  </si>
  <si>
    <t>МБОУ СОШ п. Де-Кастри Де-Кастринского сельского поселения Ульчского муниципального района Хабаровского края</t>
  </si>
  <si>
    <t>МБОУ СОШ с. Киселевка Ульчского муниципального района Хабаровского края</t>
  </si>
  <si>
    <t>МБОУ СОШ с. Большие Санники Санниковского сельского поселения Ульчского муниципального района Хабаровского края</t>
  </si>
  <si>
    <t>МБОУ СОШ с. Солонцы Солонцовского сельского поселения Ульчского муниципального района Хабаровского края</t>
  </si>
  <si>
    <t>МБОУ СОШ сельского поселения «Село Софийск» Ульчского муниципального района Хабаровского края</t>
  </si>
  <si>
    <t>МБОУ СОШ сельского поселения «Поселок Циммермановка» Ульчского муниципального района Хабаровского края</t>
  </si>
  <si>
    <t>МБОУ СОШ п. Быстринск Быстринского сельского поселения Ульчского муниципального района Хабаровского края</t>
  </si>
  <si>
    <t>МБОУ СОШ п. Тыр Тырского сельского поселения Ульчского муниципального района Хабаровского края</t>
  </si>
  <si>
    <t>МБОУ СОШ п. Мариинский рейд Мариинского сельского поселения Ульчского муниципального района Хабаровского края</t>
  </si>
  <si>
    <t>235015</t>
  </si>
  <si>
    <t>МБОУ СОШ сельского поселения «Село Дуди» Ульчского муниципального района Хабаровского края</t>
  </si>
  <si>
    <t xml:space="preserve">МБОУ ООШ с.Савинское Савинского сельского поселения Ульчского муниципального района Хабаровского края </t>
  </si>
  <si>
    <t>735002</t>
  </si>
  <si>
    <t>Выпускники очно-заочных классов МБОУ СОШ сельского поселения «Село Богородское»  Ульчского муниципального района Хабаровского края</t>
  </si>
  <si>
    <t>140035</t>
  </si>
  <si>
    <t>МКОУ СОШ рп. Корфовский Хабаровского муниципального района Хабаровского края</t>
  </si>
  <si>
    <t>МКОУ СОШ с. Бычиха Хабаровского муниципального района Хабаровского края</t>
  </si>
  <si>
    <t>МКОУ СОШ с. Восточное Хабаровского муниципального района Хабаровского края</t>
  </si>
  <si>
    <t>МКОУ СОШ с. Вятское Хабаровского муниципального района Хабаровского края</t>
  </si>
  <si>
    <t>МКОУ СОШ с. Галкино Хабаровского муниципального района Хабаровского края</t>
  </si>
  <si>
    <t>МКОУ СОШ с. Гаровка-2 Хабаровского муниципального района Хабаровского края</t>
  </si>
  <si>
    <t>МКОУ СОШ с. Дружба Хабаровского муниципального района Хабаровского края</t>
  </si>
  <si>
    <t>МКОУ СОШ с. Елабуга Хабаровского муниципального района Хабаровского края</t>
  </si>
  <si>
    <t>МКОУ СОШ с. Ильинка Хабаровского муниципального района Хабаровского края</t>
  </si>
  <si>
    <t>МКОУ СОШ с. Калинка Хабаровского муниципального района Хабаровского края</t>
  </si>
  <si>
    <t>МКОУ СОШ № 1 с. Князе-Волконское Хабаровского муниципального района Хабаровского края</t>
  </si>
  <si>
    <t>МКОУ СОШ № 2 с. Князе-Волконское-1 Хабаровского муниципального района Хабаровского края</t>
  </si>
  <si>
    <t>МКОУ СОШ с. Корсаково-1 Хабаровского муниципального района Хабаровского края</t>
  </si>
  <si>
    <t>МКОУ СОШ п. Кукан Хабаровского муниципального района Хабаровского края</t>
  </si>
  <si>
    <t>МКОУ СОШ с. Малышево Хабаровского муниципального района Хабаровского края</t>
  </si>
  <si>
    <t>МКОУ СОШ с. Мирное Хабаровского муниципального района Хабаровского края</t>
  </si>
  <si>
    <t>МКОУ СОШ с. Мичуринское Хабаровского муниципального района Хабаровского края</t>
  </si>
  <si>
    <t>МКОУ СОШ с. Новокуровка Хабаровского муниципального района Хабаровского края</t>
  </si>
  <si>
    <t>МКОУ СОШ №1 с. Некрасовка Хабаровского муниципального района Хабаровского края</t>
  </si>
  <si>
    <t>МКОУ СОШ № 2 с. Некрасовка Хабаровского муниципального района Хабаровского края</t>
  </si>
  <si>
    <t>МКОУ СОШ с. Осиновая Речка Хабаровского муниципального района Хабаровского края</t>
  </si>
  <si>
    <t>МКОУ СОШ п. Победа Хабаровского муниципального района Хабаровского края</t>
  </si>
  <si>
    <t>МКОУ СОШ с. Ракитное Хабаровского муниципального района Хабаровского края</t>
  </si>
  <si>
    <t>МКОУ  СОШ с. Сергеевка Хабаровского муниципального района Хабаровского края</t>
  </si>
  <si>
    <t>МКОУ  СОШ с. Сикачи-Алян Хабаровского муниципального района Хабаровского края</t>
  </si>
  <si>
    <t>МКОУ  СОШ с. Таежное Хабаровского муниципального района Хабаровского края</t>
  </si>
  <si>
    <t>МКОУ  СОШ с. Тополево Хабаровского муниципального района Хабаровского края</t>
  </si>
  <si>
    <t>МКОУ СОШ с. Гаровка-1 Хабаровского муниципального района Хабаровского края</t>
  </si>
  <si>
    <t>МКОУ ООШ с. Благодатное Хабаровского муниципального района Хабаровского края</t>
  </si>
  <si>
    <t>МКОУ ООШ п. Догордон Хабаровского муниципального района Хабаровского края</t>
  </si>
  <si>
    <t>МКОУ ООШ с. Казакевичево Хабаровского муниципального района Хабаровского края</t>
  </si>
  <si>
    <t>МКОУ ООШ с. Матвеевка Хабаровского муниципального района Хабаровского края</t>
  </si>
  <si>
    <t>336012</t>
  </si>
  <si>
    <t xml:space="preserve">ФКОУ «СОШ № 162» при в/ч 25625 </t>
  </si>
  <si>
    <t>736029</t>
  </si>
  <si>
    <t>МКВ(С)ОУ В(С)ОШ с. Тополево Хабаровского муниципального района Хабаровского края</t>
  </si>
  <si>
    <t>736030</t>
  </si>
  <si>
    <t>МКВ(С)ОУ В(С)ОШ № 12 с. Заозерное Хабаровского муниципального района Хабаровского края</t>
  </si>
  <si>
    <t>736031</t>
  </si>
  <si>
    <t>МКВ(С)ОУ В(С)ОШ № 13 с. Заозерное Хабаровского муниципального района Хабаровского края</t>
  </si>
  <si>
    <t>140036</t>
  </si>
  <si>
    <t>МОУ гимназия № 1</t>
  </si>
  <si>
    <t>МОУ СОШ № 3</t>
  </si>
  <si>
    <t>МОУ СОШ № 4 имени героя Советского Союза Хоменко И.С.</t>
  </si>
  <si>
    <t>МОУ СОШ № 5</t>
  </si>
  <si>
    <t>МОУ СОШ № 6</t>
  </si>
  <si>
    <t>МОУ СОШ № 7</t>
  </si>
  <si>
    <t>МОУ СОШ № 8</t>
  </si>
  <si>
    <t>МОУ гимназия № 9</t>
  </si>
  <si>
    <t>МОУ СОШ № 13</t>
  </si>
  <si>
    <t>МОУ СОШ № 14</t>
  </si>
  <si>
    <t>МОУ СОШ № 15</t>
  </si>
  <si>
    <t>МОУ СОШ с углубленным изучением отдельных предметов № 16</t>
  </si>
  <si>
    <t>МОУ СОШ № 18</t>
  </si>
  <si>
    <t>МОУ СОШ № 19</t>
  </si>
  <si>
    <t>МОУ СОШ № 22</t>
  </si>
  <si>
    <t>МОУ СОШ с углубленным изучением предметов художественно-эстетического цикла № 23</t>
  </si>
  <si>
    <t>МОУ СОШ № 24</t>
  </si>
  <si>
    <t>МОУ СОШ № 26</t>
  </si>
  <si>
    <t>МОУ СОШ № 27</t>
  </si>
  <si>
    <t>МОУ СОШ № 28</t>
  </si>
  <si>
    <t>МОУ ООШ №29</t>
  </si>
  <si>
    <t>МОУ СОШ № 30</t>
  </si>
  <si>
    <t>МОУ СОШ № 31</t>
  </si>
  <si>
    <t>МОУ СОШ № 32</t>
  </si>
  <si>
    <t>МОУ Лицей № 33</t>
  </si>
  <si>
    <t xml:space="preserve">МОУ СОШ № 34 </t>
  </si>
  <si>
    <t>МОУ СОШ № 35 имени Героя Советского Союза В.П. Чкалова</t>
  </si>
  <si>
    <t>МОУ СОШ № 36</t>
  </si>
  <si>
    <t>МОУ СОШ № 37</t>
  </si>
  <si>
    <t>МОУ СОШ № 38</t>
  </si>
  <si>
    <t>МОУ СОШ № 42</t>
  </si>
  <si>
    <t>МОУ  гимназия № 45</t>
  </si>
  <si>
    <t>МОУ СОШ № 50</t>
  </si>
  <si>
    <t>МОУ СОШ № 51</t>
  </si>
  <si>
    <t>МОУ СОШ № 53</t>
  </si>
  <si>
    <t>МОУ СОШ № 62</t>
  </si>
  <si>
    <t>МБОУ лицей № 1</t>
  </si>
  <si>
    <t>737001</t>
  </si>
  <si>
    <t>КГКВ(С)ОУ «Вечерняя (сменная) общеобразовательная школа № 1» при Федеральном казенном учреждении «Исправительная колония №  8 Управления Федеральной службы исполнения наказаний по Хабаровскому краю»</t>
  </si>
  <si>
    <t xml:space="preserve">НОУ «Школа-интернат № 30 среднего (полного) общего образования открытого акционерного общества «Российские Железные Дороги» </t>
  </si>
  <si>
    <t>437003</t>
  </si>
  <si>
    <t>Лицей при ФГБОУ ВПО «Комсомольский-на-Амуре государственный технический университет»</t>
  </si>
  <si>
    <t>737011</t>
  </si>
  <si>
    <t>Выпускники очно-заочных классов МОУ СОШ № 14</t>
  </si>
  <si>
    <t>140037</t>
  </si>
  <si>
    <t xml:space="preserve">МБОУ «Математический лицей» </t>
  </si>
  <si>
    <t>МАОУ многопрофильный лицей</t>
  </si>
  <si>
    <t>МБОУ Военно-морской лицей имени адмирала флота Н.Д. Сергеева</t>
  </si>
  <si>
    <t>МБОУ «Политехнический лицей» имени Героя Советского Союза И.И. Стрельникова</t>
  </si>
  <si>
    <t xml:space="preserve">МБОУ лицей «РИТМ»  </t>
  </si>
  <si>
    <t>МАОУ г. Хабаровска «Лицей инновационных технологий»</t>
  </si>
  <si>
    <t xml:space="preserve">МАОУ лицей «Ступени»  </t>
  </si>
  <si>
    <t>МБОУ лицей «Вектор»</t>
  </si>
  <si>
    <t xml:space="preserve">МБОУ «Экономическая гимназия»  </t>
  </si>
  <si>
    <t>138010</t>
  </si>
  <si>
    <t>МБОУ гимназия № 1</t>
  </si>
  <si>
    <t xml:space="preserve">МБОУ гимназия № 3 имени М.Ф. Панькова   </t>
  </si>
  <si>
    <t>МАОУ гимназия восточных языков № 4</t>
  </si>
  <si>
    <t>МБОУ гимназия № 5</t>
  </si>
  <si>
    <t xml:space="preserve">МАОУ гимназия № 6  </t>
  </si>
  <si>
    <t xml:space="preserve">МБОУ гимназия № 7  </t>
  </si>
  <si>
    <t>МБОУ гимназия № 8</t>
  </si>
  <si>
    <t>МАОУ СОШ № 1 имени Героя Советского Союза В.П. Чкалова</t>
  </si>
  <si>
    <t>МБОУ СОШ № 6</t>
  </si>
  <si>
    <t xml:space="preserve">МБОУ СОШ «Успех»  </t>
  </si>
  <si>
    <t xml:space="preserve">МБОУ СОШ № 9  </t>
  </si>
  <si>
    <t>МБОУ СОШ № 10</t>
  </si>
  <si>
    <t>МБОУ СОШ с углубленным изучением отдельных предметов № 11</t>
  </si>
  <si>
    <t>МБОУ СОШ № 12</t>
  </si>
  <si>
    <t>МБОУ СОШ № 13</t>
  </si>
  <si>
    <t xml:space="preserve">МБОУ СОШ № 16  </t>
  </si>
  <si>
    <t>МБОУ кадетская школа № 1 имени Ф.Ф. Ушакова города Хабаровска</t>
  </si>
  <si>
    <t>МБОУ СОШ № 19</t>
  </si>
  <si>
    <t>МБОУ СОШ № 23</t>
  </si>
  <si>
    <t>МБОУ СОШ № 24 им. Дмитрия Желудкова</t>
  </si>
  <si>
    <t xml:space="preserve">МБОУ СОШ № 26  </t>
  </si>
  <si>
    <t>МБОУ СОШ № 27</t>
  </si>
  <si>
    <t>МБОУ СОШ № 29</t>
  </si>
  <si>
    <t xml:space="preserve">МБОУ СОШ № 30  </t>
  </si>
  <si>
    <t xml:space="preserve">МБОУ СОШ № 32  </t>
  </si>
  <si>
    <t>МБОУ СОШ № 33</t>
  </si>
  <si>
    <t xml:space="preserve">МБОУ СОШ № 35  </t>
  </si>
  <si>
    <t xml:space="preserve">МБОУ СОШ № 36  </t>
  </si>
  <si>
    <t xml:space="preserve">МБОУ СОШ № 37  </t>
  </si>
  <si>
    <t xml:space="preserve">МБОУ СОШ № 38  </t>
  </si>
  <si>
    <t xml:space="preserve">МБОУ СОШ № 39  </t>
  </si>
  <si>
    <t xml:space="preserve">МАОУ г. Хабаровска «Средняя школа № 40»  </t>
  </si>
  <si>
    <t>МАОУ СОШ № 41</t>
  </si>
  <si>
    <t>МБОУ СОШ № 43</t>
  </si>
  <si>
    <t xml:space="preserve">МБОУ СОШ № 44  </t>
  </si>
  <si>
    <t xml:space="preserve">МБОУ СОШ № 46  </t>
  </si>
  <si>
    <t>МБОУ СОШ № 47 имени Героя Российской Федерации Владимира Александровича Тамгина</t>
  </si>
  <si>
    <t>МБОУ СОШ № 49 имени Героев-даманцев</t>
  </si>
  <si>
    <t>МАОУ г. Хабаровска «Средняя школа № 51 имени Михаила Захаровича Петрицы»</t>
  </si>
  <si>
    <t xml:space="preserve">МБОУ СОШ № 52  </t>
  </si>
  <si>
    <t xml:space="preserve">МБОУ СОШ № 53  </t>
  </si>
  <si>
    <t xml:space="preserve">МБОУ СОШ № 55  </t>
  </si>
  <si>
    <t xml:space="preserve">МБОУ СОШ № 56  </t>
  </si>
  <si>
    <t>МБОУ СОШ № 58</t>
  </si>
  <si>
    <t>МБОУ СОШ № 62</t>
  </si>
  <si>
    <t xml:space="preserve">МБОУ СОШ № 63  </t>
  </si>
  <si>
    <t>МАОУ г. Хабаровска «Средняя школа № 3»</t>
  </si>
  <si>
    <t>МБОУ СОШ № 66</t>
  </si>
  <si>
    <t>МБОУ СОШ № 67 имени Героя Российской Федерации В.Н. Шатова</t>
  </si>
  <si>
    <t xml:space="preserve">МБОУ СОШ № 68  </t>
  </si>
  <si>
    <t xml:space="preserve">МБОУ СОШ № 70  </t>
  </si>
  <si>
    <t xml:space="preserve">МБОУ СОШ № 72  </t>
  </si>
  <si>
    <t xml:space="preserve">МБОУ СОШ № 74  </t>
  </si>
  <si>
    <t xml:space="preserve">МБОУ СОШ № 76  </t>
  </si>
  <si>
    <t xml:space="preserve">МАОУ СОШ № 77  </t>
  </si>
  <si>
    <t xml:space="preserve">МБОУ СОШ № 15 имени Пяти Героев Советского Союза  </t>
  </si>
  <si>
    <t>МБОУ СОШ с углубленным изучением отдельных предметов № 80</t>
  </si>
  <si>
    <t>МБОУ СОШ № 83</t>
  </si>
  <si>
    <t>МБОУ СОШ № 85</t>
  </si>
  <si>
    <t xml:space="preserve">МБОУ СОШ № 87  </t>
  </si>
  <si>
    <t>МБОУ СОШ № 1 п. Березовка</t>
  </si>
  <si>
    <t xml:space="preserve">МБОУ СОШ № 2 п. Березовка  </t>
  </si>
  <si>
    <t>138095</t>
  </si>
  <si>
    <t xml:space="preserve">МБОУ ООШ № 7 </t>
  </si>
  <si>
    <t>138096</t>
  </si>
  <si>
    <t xml:space="preserve">МБОУ ООШ № 40 </t>
  </si>
  <si>
    <t>338013</t>
  </si>
  <si>
    <t>Лицей ФГБОУ ВПО «Дальневосточного университета путей сообщения» г. Хабаровска</t>
  </si>
  <si>
    <t>338014</t>
  </si>
  <si>
    <t>КГБОУ для детей, нуждающихся в психолого-педагогической и медико-социальной помощи «Центр психолого-педагогической реабилитации и коррекции»</t>
  </si>
  <si>
    <t>438005</t>
  </si>
  <si>
    <t>Частное общеобразовательное учреждение СОШ «Алые паруса»</t>
  </si>
  <si>
    <t>438006</t>
  </si>
  <si>
    <t>Негосударственное образовательное учреждение «СОШ «Азимут»</t>
  </si>
  <si>
    <t>438007</t>
  </si>
  <si>
    <t>НОУ «СОШ «ТАЛАНТ»</t>
  </si>
  <si>
    <t>738033</t>
  </si>
  <si>
    <t xml:space="preserve">МБВ(С)ОУ В(С)ОШ № 10 </t>
  </si>
  <si>
    <t>738034</t>
  </si>
  <si>
    <t>МБВ(С)ОУ В(С)ОШ № 22</t>
  </si>
  <si>
    <t>738025</t>
  </si>
  <si>
    <t>Выпускники очно-заочных классов МБОУ СОШ № 13</t>
  </si>
  <si>
    <t>738042</t>
  </si>
  <si>
    <t xml:space="preserve">Выпускники очно-заочных классов МБОУ СОШ № 38  </t>
  </si>
  <si>
    <t>140038</t>
  </si>
  <si>
    <t>МБОУ НОШ № 1 поселка Эльбан Амурского муниципального района Хабаровского края</t>
  </si>
  <si>
    <t>МБОУ НОШ № 7 г. Амурска Амурского муниципального района Хабаровского края</t>
  </si>
  <si>
    <t>МКОУ НОШ с. Аим Аяно-Майского муниципального района Хабаровского края</t>
  </si>
  <si>
    <t>МБОУ для детей дошкольного и младшего школьного возраста начальная школа – детский сад сельского поселения «Село Пушкино» Бикинского муниципального района Хабаровского края</t>
  </si>
  <si>
    <t>МБОУ НОШ № 23 г. Бикина Бикинского муниципального района Хабаровского края</t>
  </si>
  <si>
    <t>МКОУ НОШ № 8 Среднеургальского сельского поселения Верхнебуреинского муниципального района Хабаровского края</t>
  </si>
  <si>
    <t>МКОУ для детей дошкольного и младшего школьного возраста начальная школа – детский сад № 5 сельского поселения «Село Усть – Ургал» Верхнебуреинского муниципального района Хабаровского края</t>
  </si>
  <si>
    <t>МБОУ для детей дошкольного и младшего школьного возраста начальная школа – детский сад с. Видное Вяземского муниципального района Хабаровского края</t>
  </si>
  <si>
    <t>МБОУ НОШ села Екатеринославка муниципального района имени Лазо Хабаровского края</t>
  </si>
  <si>
    <t>МБОУ НОШ села Киинск муниципального района имени Лазо Хабаровского края</t>
  </si>
  <si>
    <t>МБОУ НОШ рабочего поселка Переяславка муниципального района имени Лазо Хабаровского края</t>
  </si>
  <si>
    <t>152736</t>
  </si>
  <si>
    <t>Филиал МБОУ ООШ поселка Долми, расположенный в посёлке Южный, муниципального района имени Лазо Хабаровского края</t>
  </si>
  <si>
    <t>152814</t>
  </si>
  <si>
    <t>МБОУ НОШ № 3 сельского поселения «Село Троицкое» Нанайского муниципального района Хабаровского края</t>
  </si>
  <si>
    <t xml:space="preserve">МКОУ для детей дошкольного и младшего школьного возраста начальная школа – детский сад сельского поселения «Село Верхняя Манома» Нанайского муниципального района Хабаровского края </t>
  </si>
  <si>
    <t>МКОУ для детей дошкольного и младшего школьного возраста начальная школа – детский сад с. Даерга Найхинского сельского поселения Нанайского муниципального района Хабаровского края</t>
  </si>
  <si>
    <t>МКОУ для детей дошкольного и младшего школьного возраста начальная школа – детский сад п. Чныррах Николаевского муниципального района Хабаровского края</t>
  </si>
  <si>
    <t>152918</t>
  </si>
  <si>
    <t>МКОУ для детей дошкольного и младшего школьного возраста начальная школа – детский сад п. Озерпах Николаевского муниципального района Хабаровского края</t>
  </si>
  <si>
    <t>МКОУ для детей дошкольного и младшего школьного возраста начальная школа – детский сад Инского сельского поселения Охотского муниципального района</t>
  </si>
  <si>
    <t>МБОУ НОШ села Владимировка муниципального района имени Полины Осипенко Хабаровского края</t>
  </si>
  <si>
    <t>153335</t>
  </si>
  <si>
    <t>Филиал МБОУ СОШ поселка Березовый Солнечного муниципального района Хабаровского края</t>
  </si>
  <si>
    <t>153423</t>
  </si>
  <si>
    <t>МКОУ НОШ с. Неран Тугуро-Чумиканского муниципального района Хабаровского края</t>
  </si>
  <si>
    <t>МБОУ для детей дошкольного и младшего школьного возраста начальная школа – детский сад п. Решающий Ульчского муниципального района Хабаровского края</t>
  </si>
  <si>
    <t>МБОУ для детей дошкольного и младшего школьного возраста начальная школа – детский сад сельского поселения «Село Ухта» Ульчского муниципального района Хабаровского края</t>
  </si>
  <si>
    <t>МБОУ для детей дошкольного и младшего школьного возраста начальная школа – детский сад сельского поселения «Село Калиновка» Ульчского муниципального района Хабаровского края</t>
  </si>
  <si>
    <t>МБОУ для детей дошкольного и младшего школьного возраста начальная школа – детский сад с. Кальма Ульчского муниципального района Хабаровского края</t>
  </si>
  <si>
    <t>МКОУ для детей дошкольного и младшего школьного возраста начальная школа – детский сад «Радуга» с. Краснореченское Хабаровского муниципального района Хабаровского края</t>
  </si>
  <si>
    <t xml:space="preserve">МКОУ для детей дошкольного и младшего школьного возраста начальная школа – детский сад с. Улика-Национальное Хабаровского муниципального района Хабаровского края </t>
  </si>
  <si>
    <t>МКОУ НОШ с. Федоровка Хабаровского муниципального района Хабаровского края</t>
  </si>
  <si>
    <t>МАОУ начальная  общеобразовательная школа «Открытие»</t>
  </si>
  <si>
    <t>МАОУ НОШ «Первые шаги»</t>
  </si>
  <si>
    <t>МБОУ г. Хабаровска «Начальная школа – детский сад № 14»</t>
  </si>
  <si>
    <t>900001</t>
  </si>
  <si>
    <t>КГБС(К)ОУ для обучающихся, воспитанников с ограниченными возможностями здоровья «Специальная (коррекционная) общеобразовательная школа-интернат I вида № 1»</t>
  </si>
  <si>
    <t>900002</t>
  </si>
  <si>
    <t>КГБС(К)ОУ для обучающихся, воспитанников с ограниченными возможностями здоровья «Специальная (коррекционная) общеобразовательная школа-интернат III, IV вида № 2»</t>
  </si>
  <si>
    <t>900003</t>
  </si>
  <si>
    <t>КГКС(К)ОУ для обучающихся, воспитанников с ограниченными возможностями здоровья «Специальная (коррекционная) общеобразовательная школа V вида № 2»</t>
  </si>
  <si>
    <t>900004</t>
  </si>
  <si>
    <t>КГКС(К)ОУ для обучающихся, воспитанников с ограниченными возможностями здоровья «Специальная (коррекционная) общеобразовательная школа VII вида № 4»</t>
  </si>
  <si>
    <t>900005</t>
  </si>
  <si>
    <t>КГБС(К)ОУ для обучающихся, воспитанников с ограниченными возможностями здоровья «Специальная (коррекционная) общеобразовательная школа-интернат II вида № 6»</t>
  </si>
  <si>
    <t>900006</t>
  </si>
  <si>
    <t>КГОКУ «Специальная (коррекционная) общеобразовательная школа VII вида № 5»</t>
  </si>
  <si>
    <t>НАЗВАНИЕ</t>
  </si>
  <si>
    <t>Процент от максимального балла</t>
  </si>
  <si>
    <t>РЕЗУЛЬТАТЫ ВЫПОЛНЕНИЯ ИТОГОВОЙ КОМПЛЕКСНОЙ РАБОТЫ(результаты учащихя)</t>
  </si>
  <si>
    <t>РО</t>
  </si>
  <si>
    <t>Распределение участников по уровням достижений (6 класс, 2014/2015 учебный год)</t>
  </si>
  <si>
    <t>Группа умений</t>
  </si>
  <si>
    <t>1-я группа</t>
  </si>
  <si>
    <t>2-я группа</t>
  </si>
  <si>
    <t>3-я группа</t>
  </si>
  <si>
    <t>Успешность сформированности умений работать с тестом</t>
  </si>
  <si>
    <t xml:space="preserve">Номер задания </t>
  </si>
  <si>
    <t>0400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</si>
  <si>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</si>
  <si>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</si>
  <si>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</si>
  <si>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</si>
  <si>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</si>
  <si>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</si>
  <si>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</si>
  <si>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</si>
  <si>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</si>
  <si>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</si>
  <si>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</si>
  <si>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</si>
  <si>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</si>
  <si>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</si>
  <si>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</si>
  <si>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</si>
  <si>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</si>
  <si>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</si>
  <si>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</si>
  <si>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</si>
  <si>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</si>
  <si>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</si>
  <si>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</si>
  <si>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</si>
  <si>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</si>
  <si>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</si>
  <si>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</si>
  <si>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</si>
  <si>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r>
      <rPr>
        <b/>
        <sz val="12"/>
        <rFont val="Times New Roman"/>
        <family val="1"/>
        <charset val="204"/>
      </rPr>
      <t xml:space="preserve">Низкий </t>
    </r>
    <r>
      <rPr>
        <sz val="10"/>
        <rFont val="Times New Roman"/>
        <family val="1"/>
        <charset val="204"/>
      </rPr>
      <t>(выполнено менее 30% заданий работы)</t>
    </r>
  </si>
  <si>
    <r>
      <rPr>
        <b/>
        <sz val="12"/>
        <rFont val="Times New Roman"/>
        <family val="1"/>
        <charset val="204"/>
      </rPr>
      <t>Пониженный</t>
    </r>
    <r>
      <rPr>
        <sz val="12"/>
        <rFont val="Times New Roman"/>
        <family val="1"/>
        <charset val="204"/>
      </rPr>
      <t xml:space="preserve"> </t>
    </r>
    <r>
      <rPr>
        <sz val="10"/>
        <rFont val="Times New Roman"/>
        <family val="1"/>
        <charset val="204"/>
      </rPr>
      <t>(30%-49% выполнения заданий всей работы)</t>
    </r>
  </si>
  <si>
    <r>
      <rPr>
        <b/>
        <sz val="12"/>
        <rFont val="Times New Roman"/>
        <family val="1"/>
        <charset val="204"/>
      </rPr>
      <t>Базовый</t>
    </r>
    <r>
      <rPr>
        <sz val="12"/>
        <rFont val="Times New Roman"/>
        <family val="1"/>
        <charset val="204"/>
      </rPr>
      <t xml:space="preserve"> </t>
    </r>
    <r>
      <rPr>
        <sz val="10"/>
        <rFont val="Times New Roman"/>
        <family val="1"/>
        <charset val="204"/>
      </rPr>
      <t>(50%-75% выполнения заданий всей работы и набрано менее 75% от максимального балла)</t>
    </r>
  </si>
  <si>
    <r>
      <rPr>
        <b/>
        <sz val="12"/>
        <rFont val="Times New Roman"/>
        <family val="1"/>
        <charset val="204"/>
      </rPr>
      <t>Повышенный</t>
    </r>
    <r>
      <rPr>
        <sz val="12"/>
        <rFont val="Times New Roman"/>
        <family val="1"/>
        <charset val="204"/>
      </rPr>
      <t xml:space="preserve"> </t>
    </r>
    <r>
      <rPr>
        <sz val="10"/>
        <rFont val="Times New Roman"/>
        <family val="1"/>
        <charset val="204"/>
      </rPr>
      <t>(выполнено более 75% заданий и набрано не менее 75% от максимального балла за выполнение всей работы)</t>
    </r>
  </si>
  <si>
    <t>Общее понимание текста, ориентация в тексте</t>
  </si>
  <si>
    <t>Глубокое и детальное понимание содержания и формы текста</t>
  </si>
  <si>
    <t>Описание группы умений</t>
  </si>
  <si>
    <t>Использование информации из текста для различных целей</t>
  </si>
  <si>
    <t>Проверяемое умение</t>
  </si>
  <si>
    <t>Определять цель написания текста</t>
  </si>
  <si>
    <t>Выделять информацию, явно заданную в тексте</t>
  </si>
  <si>
    <t>Определять тип информационного источника</t>
  </si>
  <si>
    <t>Выбирать утверждения, раскрывающие основное содержание текста</t>
  </si>
  <si>
    <t>Сопоставлять основное содержание разных текстов</t>
  </si>
  <si>
    <t>Использовать информацию из текста для объяснения предложенной ситуации</t>
  </si>
  <si>
    <t>Предложить название текста, наиболее точно отражающее его главную мысль</t>
  </si>
  <si>
    <t>Определять по содержанию текста значение незнакомых слов</t>
  </si>
  <si>
    <t>Использовать информацию из текста для решения задачи, связанной с жизненной ситуацией</t>
  </si>
  <si>
    <t>Объяснять образные выражения, использованные в тексте</t>
  </si>
  <si>
    <t>Сопоставлять информацию из текста и иллюстрации</t>
  </si>
  <si>
    <t>Выделять информацию, не явно заданную в тексте</t>
  </si>
  <si>
    <t>Устанавливать порядок действий</t>
  </si>
  <si>
    <t>Выявлять слова, отражающие основное содержание двух текстов</t>
  </si>
  <si>
    <t>Результаты выполнения комплексной работы по отдельным заданиям (4 класс, 2014/2015 учебный год)</t>
  </si>
  <si>
    <t>Распределение участников по уровням достижений (4 класс, 2014/2015 учебный год)</t>
  </si>
  <si>
    <t>Успешность выполнения заданий по группам умений (4 класс, 2014/2015 учебный год)</t>
  </si>
  <si>
    <t>Результаты выполнения заданий комплексной работы (4 класс, 2014/2015 учебный год)</t>
  </si>
  <si>
    <t>1 - Общее понимание текста, ориентация в тексте</t>
  </si>
  <si>
    <t>2 - Глубокое и детальное понимание содержания и формы текста</t>
  </si>
  <si>
    <t>3 - Использование информации из текста для различных целей</t>
  </si>
  <si>
    <t>1-4, 6, 8, 14, 15</t>
  </si>
  <si>
    <t>Успешность сформированности умений работать с текстом (4 класс, 2014/2015 учебный год)</t>
  </si>
  <si>
    <t>кол-во учеников в классе</t>
  </si>
  <si>
    <t>1, 2, 3, 4, 6</t>
  </si>
  <si>
    <t>9, 10, 12, 13</t>
  </si>
  <si>
    <t>7, 8, 11</t>
  </si>
  <si>
    <t>ИТОГОВЫЙ БАЛЛ (максимальное кол-во баллов 19)</t>
  </si>
  <si>
    <t>Количество выполненных заданий (максимальное кол-во - 15)</t>
  </si>
  <si>
    <t>Процент от максимального кол-ва заданий</t>
  </si>
  <si>
    <t>Кол-во баллов за задаия 1-ой группы умений (максимальное кол-во - 8)</t>
  </si>
  <si>
    <t>Кол-во баллов за задаия 2-ой группы умений (максимальное кол-во - 8)</t>
  </si>
  <si>
    <t>Кол-во баллов за задаия 3-ей группы умений (максимальное кол-во - 3)</t>
  </si>
  <si>
    <t xml:space="preserve">Группа умений </t>
  </si>
  <si>
    <t>7, 10</t>
  </si>
  <si>
    <t>5, 9, 11-13</t>
  </si>
  <si>
    <t>Набрали 1 балл</t>
  </si>
  <si>
    <t>Набрали 2 балла</t>
  </si>
  <si>
    <t>Задание выполненой частично (1 балл из 2 возможных)</t>
  </si>
  <si>
    <t>Успешность выполнения заданий 1-ой группы умений</t>
  </si>
  <si>
    <t>Успешность выполнения заданий 3-ей группы умений</t>
  </si>
  <si>
    <t>Успешность выполнения заданий 2-ой группы умений</t>
  </si>
  <si>
    <t>Кол-во выполненных заданий  ∑</t>
  </si>
  <si>
    <t>Процент выполнения заданиq</t>
  </si>
  <si>
    <t>BW</t>
  </si>
  <si>
    <t>1,2,3</t>
  </si>
  <si>
    <t>АНКЕТА УЧИТЕЛЯ</t>
  </si>
  <si>
    <t>Ввод_данных</t>
  </si>
  <si>
    <t>Ответы_учащихся</t>
  </si>
  <si>
    <t>Общий свод</t>
  </si>
  <si>
    <t>Результаты_итог</t>
  </si>
  <si>
    <t>Распределение_участников</t>
  </si>
  <si>
    <t>Размах_балла</t>
  </si>
  <si>
    <t>Коридор</t>
  </si>
  <si>
    <t>Результаты</t>
  </si>
  <si>
    <t>План</t>
  </si>
  <si>
    <t>Анализ_задания</t>
  </si>
  <si>
    <t>Анализ_ученик</t>
  </si>
  <si>
    <t>Рабочий</t>
  </si>
  <si>
    <t>Диаграмма_рез</t>
  </si>
  <si>
    <t>Диаграмма_сравнение</t>
  </si>
  <si>
    <t>Диаграмма_задания</t>
  </si>
  <si>
    <t>Диаграмма_распределение</t>
  </si>
  <si>
    <t>Анализ_умения</t>
  </si>
  <si>
    <t>Сравнение_умения</t>
  </si>
  <si>
    <t>Диаграмма_умения</t>
  </si>
  <si>
    <t>03</t>
  </si>
  <si>
    <t>05</t>
  </si>
  <si>
    <t>12</t>
  </si>
  <si>
    <t>04</t>
  </si>
  <si>
    <t>10</t>
  </si>
  <si>
    <t>08</t>
  </si>
  <si>
    <t>01</t>
  </si>
  <si>
    <t>02</t>
  </si>
  <si>
    <t>09</t>
  </si>
  <si>
    <t>07</t>
  </si>
  <si>
    <t>11</t>
  </si>
  <si>
    <t>28 апреля 2015</t>
  </si>
  <si>
    <t>ДА</t>
  </si>
  <si>
    <t>начальная</t>
  </si>
  <si>
    <t>высшая</t>
  </si>
  <si>
    <t xml:space="preserve">общеобразовательная </t>
  </si>
  <si>
    <t>Р.Н.Бунеев, Е.В.Бунеева</t>
  </si>
</sst>
</file>

<file path=xl/styles.xml><?xml version="1.0" encoding="utf-8"?>
<styleSheet xmlns="http://schemas.openxmlformats.org/spreadsheetml/2006/main">
  <numFmts count="4">
    <numFmt numFmtId="164" formatCode="[$-FC19]dd\ mmmm\ yyyy\ \г\.;@"/>
    <numFmt numFmtId="165" formatCode="0.0%"/>
    <numFmt numFmtId="166" formatCode="0.0"/>
    <numFmt numFmtId="167" formatCode="0;[Red]0"/>
  </numFmts>
  <fonts count="60">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Cambria"/>
      <family val="1"/>
      <charset val="204"/>
      <scheme val="major"/>
    </font>
    <font>
      <b/>
      <sz val="11"/>
      <name val="Cambria"/>
      <family val="1"/>
      <charset val="204"/>
      <scheme val="major"/>
    </font>
    <font>
      <sz val="2"/>
      <name val="Cambria"/>
      <family val="1"/>
      <charset val="204"/>
      <scheme val="major"/>
    </font>
    <font>
      <b/>
      <sz val="10"/>
      <name val="Cambria"/>
      <family val="1"/>
      <charset val="204"/>
      <scheme val="major"/>
    </font>
    <font>
      <sz val="10"/>
      <name val="Cambria"/>
      <family val="1"/>
      <charset val="204"/>
    </font>
    <font>
      <b/>
      <sz val="14"/>
      <name val="Cambria"/>
      <family val="1"/>
      <charset val="204"/>
      <scheme val="major"/>
    </font>
    <font>
      <b/>
      <sz val="12"/>
      <name val="Cambria"/>
      <family val="1"/>
      <charset val="204"/>
      <scheme val="major"/>
    </font>
    <font>
      <b/>
      <sz val="8"/>
      <name val="Cambria"/>
      <family val="1"/>
      <charset val="204"/>
      <scheme val="major"/>
    </font>
    <font>
      <sz val="8"/>
      <name val="Cambria"/>
      <family val="1"/>
      <charset val="204"/>
      <scheme val="major"/>
    </font>
    <font>
      <b/>
      <sz val="10"/>
      <name val="Arial Cyr"/>
      <charset val="204"/>
    </font>
    <font>
      <sz val="10"/>
      <name val="Arial Cyr"/>
      <family val="2"/>
      <charset val="204"/>
    </font>
    <font>
      <sz val="14"/>
      <name val="Cambria"/>
      <family val="1"/>
      <charset val="204"/>
      <scheme val="major"/>
    </font>
    <font>
      <b/>
      <sz val="10"/>
      <color rgb="FFFF0000"/>
      <name val="Cambria"/>
      <family val="1"/>
      <charset val="204"/>
      <scheme val="major"/>
    </font>
    <font>
      <sz val="10"/>
      <color rgb="FFFF0000"/>
      <name val="Cambria"/>
      <family val="1"/>
      <charset val="204"/>
      <scheme val="major"/>
    </font>
    <font>
      <sz val="10"/>
      <color rgb="FFFF0000"/>
      <name val="Arial Cyr"/>
      <charset val="204"/>
    </font>
    <font>
      <b/>
      <sz val="10"/>
      <color rgb="FFFF0000"/>
      <name val="Arial Cyr"/>
      <charset val="204"/>
    </font>
    <font>
      <b/>
      <sz val="8"/>
      <color indexed="81"/>
      <name val="Tahoma"/>
      <family val="2"/>
      <charset val="204"/>
    </font>
    <font>
      <sz val="8"/>
      <color indexed="81"/>
      <name val="Tahoma"/>
      <family val="2"/>
      <charset val="204"/>
    </font>
    <font>
      <sz val="9"/>
      <color indexed="81"/>
      <name val="Tahoma"/>
      <family val="2"/>
      <charset val="204"/>
    </font>
    <font>
      <b/>
      <sz val="9"/>
      <color indexed="81"/>
      <name val="Tahoma"/>
      <family val="2"/>
      <charset val="204"/>
    </font>
    <font>
      <b/>
      <sz val="12"/>
      <name val="Times New Roman"/>
      <family val="1"/>
      <charset val="204"/>
    </font>
    <font>
      <sz val="12"/>
      <name val="Times New Roman"/>
      <family val="1"/>
      <charset val="204"/>
    </font>
    <font>
      <b/>
      <sz val="12"/>
      <color theme="1"/>
      <name val="Times New Roman"/>
      <family val="1"/>
      <charset val="204"/>
    </font>
    <font>
      <b/>
      <i/>
      <sz val="14"/>
      <color theme="1"/>
      <name val="Times New Roman"/>
      <family val="1"/>
      <charset val="204"/>
    </font>
    <font>
      <sz val="10"/>
      <name val="Times New Roman"/>
      <family val="1"/>
      <charset val="204"/>
    </font>
    <font>
      <b/>
      <i/>
      <sz val="12"/>
      <color theme="1"/>
      <name val="Times New Roman"/>
      <family val="1"/>
      <charset val="204"/>
    </font>
    <font>
      <b/>
      <i/>
      <sz val="11"/>
      <color theme="1"/>
      <name val="Times New Roman"/>
      <family val="1"/>
      <charset val="204"/>
    </font>
    <font>
      <b/>
      <sz val="10"/>
      <name val="Arial Cyr"/>
      <family val="2"/>
      <charset val="204"/>
    </font>
    <font>
      <b/>
      <sz val="11"/>
      <name val="Arial Cyr"/>
      <family val="2"/>
      <charset val="204"/>
    </font>
    <font>
      <b/>
      <sz val="12"/>
      <name val="Times New Roman"/>
      <family val="1"/>
    </font>
    <font>
      <sz val="11"/>
      <name val="Arial Cyr"/>
      <family val="2"/>
      <charset val="204"/>
    </font>
    <font>
      <b/>
      <sz val="12"/>
      <name val="Arial Cyr"/>
      <family val="2"/>
      <charset val="204"/>
    </font>
    <font>
      <sz val="12"/>
      <name val="Arial Cyr"/>
      <family val="2"/>
      <charset val="204"/>
    </font>
    <font>
      <b/>
      <sz val="16"/>
      <name val="Arial Cyr"/>
      <family val="2"/>
      <charset val="204"/>
    </font>
    <font>
      <sz val="16"/>
      <name val="Arial Cyr"/>
      <family val="2"/>
      <charset val="204"/>
    </font>
    <font>
      <b/>
      <i/>
      <sz val="14"/>
      <name val="Times New Roman"/>
      <family val="1"/>
      <charset val="204"/>
    </font>
    <font>
      <b/>
      <i/>
      <sz val="12"/>
      <name val="Times New Roman"/>
      <family val="1"/>
      <charset val="204"/>
    </font>
    <font>
      <sz val="11"/>
      <color rgb="FF9C0006"/>
      <name val="Calibri"/>
      <family val="2"/>
      <charset val="204"/>
      <scheme val="minor"/>
    </font>
    <font>
      <sz val="10"/>
      <color theme="1"/>
      <name val="Arial Cyr"/>
      <charset val="204"/>
    </font>
    <font>
      <sz val="11"/>
      <color theme="1"/>
      <name val="Cambria"/>
      <family val="1"/>
      <charset val="204"/>
      <scheme val="major"/>
    </font>
    <font>
      <sz val="14"/>
      <name val="Times New Roman"/>
      <family val="1"/>
      <charset val="204"/>
    </font>
    <font>
      <b/>
      <sz val="14"/>
      <name val="Times New Roman"/>
      <family val="1"/>
      <charset val="204"/>
    </font>
    <font>
      <sz val="10"/>
      <color theme="0"/>
      <name val="Times New Roman"/>
      <family val="1"/>
      <charset val="204"/>
    </font>
    <font>
      <sz val="10"/>
      <color rgb="FFC00000"/>
      <name val="Cambria"/>
      <family val="1"/>
      <charset val="204"/>
      <scheme val="major"/>
    </font>
    <font>
      <sz val="10"/>
      <color rgb="FFC00000"/>
      <name val="Arial Cyr"/>
      <charset val="204"/>
    </font>
    <font>
      <b/>
      <sz val="10"/>
      <color rgb="FFC00000"/>
      <name val="Cambria"/>
      <family val="1"/>
      <charset val="204"/>
      <scheme val="major"/>
    </font>
    <font>
      <b/>
      <sz val="12"/>
      <name val="Arial Cyr"/>
      <charset val="204"/>
    </font>
    <font>
      <b/>
      <sz val="12"/>
      <name val="Calibri"/>
      <family val="2"/>
      <charset val="204"/>
    </font>
    <font>
      <sz val="10"/>
      <color rgb="FFFF0000"/>
      <name val="Times New Roman"/>
      <family val="1"/>
      <charset val="204"/>
    </font>
    <font>
      <sz val="10"/>
      <color theme="0"/>
      <name val="Arial Cyr"/>
      <charset val="204"/>
    </font>
    <font>
      <b/>
      <sz val="12"/>
      <color theme="0"/>
      <name val="Arial Cyr"/>
      <charset val="204"/>
    </font>
    <font>
      <sz val="14"/>
      <color theme="0"/>
      <name val="Times New Roman"/>
      <family val="1"/>
      <charset val="204"/>
    </font>
  </fonts>
  <fills count="21">
    <fill>
      <patternFill patternType="none"/>
    </fill>
    <fill>
      <patternFill patternType="gray125"/>
    </fill>
    <fill>
      <patternFill patternType="solid">
        <fgColor theme="5" tint="0.79998168889431442"/>
        <bgColor indexed="64"/>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
      <patternFill patternType="solid">
        <fgColor indexed="22"/>
        <bgColor indexed="64"/>
      </patternFill>
    </fill>
    <fill>
      <patternFill patternType="solid">
        <fgColor rgb="FF92D050"/>
        <bgColor indexed="64"/>
      </patternFill>
    </fill>
    <fill>
      <patternFill patternType="solid">
        <fgColor rgb="FFC00000"/>
        <bgColor indexed="64"/>
      </patternFill>
    </fill>
    <fill>
      <patternFill patternType="solid">
        <fgColor rgb="FFFFC000"/>
        <bgColor indexed="64"/>
      </patternFill>
    </fill>
    <fill>
      <patternFill patternType="solid">
        <fgColor rgb="FF00B050"/>
        <bgColor indexed="64"/>
      </patternFill>
    </fill>
    <fill>
      <patternFill patternType="solid">
        <fgColor rgb="FFFFC7CE"/>
      </patternFill>
    </fill>
    <fill>
      <patternFill patternType="solid">
        <fgColor rgb="FFFFFF00"/>
        <bgColor indexed="64"/>
      </patternFill>
    </fill>
    <fill>
      <patternFill patternType="solid">
        <fgColor rgb="FF00B0F0"/>
        <bgColor indexed="64"/>
      </patternFill>
    </fill>
    <fill>
      <patternFill patternType="solid">
        <fgColor rgb="FF0070C0"/>
        <bgColor indexed="64"/>
      </patternFill>
    </fill>
    <fill>
      <patternFill patternType="solid">
        <fgColor theme="9"/>
        <bgColor indexed="64"/>
      </patternFill>
    </fill>
    <fill>
      <patternFill patternType="solid">
        <fgColor rgb="FFFF0000"/>
        <bgColor indexed="64"/>
      </patternFill>
    </fill>
    <fill>
      <patternFill patternType="solid">
        <fgColor theme="7" tint="0.59996337778862885"/>
        <bgColor indexed="64"/>
      </patternFill>
    </fill>
    <fill>
      <patternFill patternType="solid">
        <fgColor theme="9" tint="0.59999389629810485"/>
        <bgColor indexed="64"/>
      </patternFill>
    </fill>
    <fill>
      <patternFill patternType="solid">
        <fgColor theme="8" tint="0.79998168889431442"/>
        <bgColor indexed="64"/>
      </patternFill>
    </fill>
  </fills>
  <borders count="6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theme="0" tint="-0.14999847407452621"/>
      </left>
      <right style="medium">
        <color theme="0" tint="-0.14999847407452621"/>
      </right>
      <top style="medium">
        <color theme="0" tint="-0.14999847407452621"/>
      </top>
      <bottom style="medium">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s>
  <cellStyleXfs count="10">
    <xf numFmtId="0" fontId="0" fillId="0" borderId="0"/>
    <xf numFmtId="9" fontId="6" fillId="0" borderId="0" applyFont="0" applyFill="0" applyBorder="0" applyAlignment="0" applyProtection="0"/>
    <xf numFmtId="0" fontId="18" fillId="0" borderId="0"/>
    <xf numFmtId="9" fontId="7" fillId="0" borderId="0" applyFont="0" applyFill="0" applyBorder="0" applyAlignment="0" applyProtection="0"/>
    <xf numFmtId="9" fontId="5" fillId="0" borderId="0" applyFont="0" applyFill="0" applyBorder="0" applyAlignment="0" applyProtection="0"/>
    <xf numFmtId="0" fontId="45" fillId="12" borderId="0" applyNumberFormat="0" applyBorder="0" applyAlignment="0" applyProtection="0"/>
    <xf numFmtId="9" fontId="4" fillId="0" borderId="0" applyFont="0" applyFill="0" applyBorder="0" applyAlignment="0" applyProtection="0"/>
    <xf numFmtId="0" fontId="3" fillId="0" borderId="0"/>
    <xf numFmtId="9" fontId="2" fillId="0" borderId="0" applyFont="0" applyFill="0" applyBorder="0" applyAlignment="0" applyProtection="0"/>
    <xf numFmtId="9" fontId="1" fillId="0" borderId="0" applyFont="0" applyFill="0" applyBorder="0" applyAlignment="0" applyProtection="0"/>
  </cellStyleXfs>
  <cellXfs count="648">
    <xf numFmtId="0" fontId="0" fillId="0" borderId="0" xfId="0"/>
    <xf numFmtId="0" fontId="0" fillId="0" borderId="0" xfId="0" applyBorder="1" applyProtection="1">
      <protection hidden="1"/>
    </xf>
    <xf numFmtId="0" fontId="8" fillId="0" borderId="0" xfId="0" applyFont="1" applyBorder="1" applyProtection="1">
      <protection hidden="1"/>
    </xf>
    <xf numFmtId="0" fontId="8" fillId="0" borderId="0" xfId="0" applyFont="1" applyBorder="1" applyAlignment="1" applyProtection="1">
      <alignment horizontal="center" vertical="center"/>
      <protection hidden="1"/>
    </xf>
    <xf numFmtId="0" fontId="9" fillId="0" borderId="0" xfId="0" applyFont="1" applyFill="1" applyBorder="1" applyAlignment="1" applyProtection="1">
      <alignment horizontal="right" vertical="center" wrapText="1"/>
    </xf>
    <xf numFmtId="49" fontId="9" fillId="0" borderId="1" xfId="0" applyNumberFormat="1" applyFont="1" applyFill="1" applyBorder="1" applyAlignment="1" applyProtection="1">
      <alignment horizontal="center" vertical="center" wrapText="1"/>
      <protection locked="0"/>
    </xf>
    <xf numFmtId="0" fontId="0" fillId="0" borderId="0" xfId="0" applyProtection="1">
      <protection hidden="1"/>
    </xf>
    <xf numFmtId="0" fontId="8" fillId="0" borderId="0" xfId="0" applyFont="1" applyProtection="1">
      <protection hidden="1"/>
    </xf>
    <xf numFmtId="0" fontId="10" fillId="0" borderId="0" xfId="0" applyFont="1" applyFill="1" applyBorder="1" applyAlignment="1" applyProtection="1">
      <alignment horizontal="center" vertical="center"/>
      <protection hidden="1"/>
    </xf>
    <xf numFmtId="0" fontId="8" fillId="0" borderId="0" xfId="0" applyFont="1" applyFill="1" applyBorder="1" applyAlignment="1" applyProtection="1">
      <protection hidden="1"/>
    </xf>
    <xf numFmtId="0" fontId="0" fillId="0" borderId="0" xfId="0" applyAlignment="1" applyProtection="1">
      <alignment wrapText="1"/>
      <protection hidden="1"/>
    </xf>
    <xf numFmtId="0" fontId="11" fillId="0"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left" wrapText="1"/>
      <protection hidden="1"/>
    </xf>
    <xf numFmtId="0" fontId="13" fillId="0" borderId="0" xfId="0" applyFont="1" applyBorder="1" applyProtection="1">
      <protection hidden="1"/>
    </xf>
    <xf numFmtId="0" fontId="13" fillId="0" borderId="0" xfId="0" applyFont="1" applyBorder="1" applyAlignment="1" applyProtection="1">
      <alignment horizontal="center" vertical="center"/>
      <protection hidden="1"/>
    </xf>
    <xf numFmtId="49" fontId="0" fillId="0" borderId="0" xfId="0" applyNumberFormat="1" applyProtection="1">
      <protection hidden="1"/>
    </xf>
    <xf numFmtId="49" fontId="14" fillId="0" borderId="6" xfId="0" applyNumberFormat="1" applyFont="1" applyFill="1" applyBorder="1" applyAlignment="1" applyProtection="1">
      <alignment horizontal="center"/>
      <protection hidden="1"/>
    </xf>
    <xf numFmtId="49" fontId="14" fillId="0" borderId="0" xfId="0" applyNumberFormat="1" applyFont="1" applyFill="1" applyBorder="1" applyAlignment="1" applyProtection="1">
      <alignment horizontal="center" vertical="center"/>
      <protection hidden="1"/>
    </xf>
    <xf numFmtId="49" fontId="14" fillId="0" borderId="7" xfId="0" applyNumberFormat="1" applyFont="1" applyFill="1" applyBorder="1" applyAlignment="1" applyProtection="1">
      <alignment horizontal="center"/>
      <protection hidden="1"/>
    </xf>
    <xf numFmtId="49" fontId="14" fillId="0" borderId="8" xfId="0" applyNumberFormat="1" applyFont="1" applyFill="1" applyBorder="1" applyAlignment="1" applyProtection="1">
      <alignment horizontal="center"/>
      <protection hidden="1"/>
    </xf>
    <xf numFmtId="49" fontId="14" fillId="0" borderId="9" xfId="0" applyNumberFormat="1" applyFont="1" applyFill="1" applyBorder="1" applyAlignment="1" applyProtection="1">
      <alignment horizontal="center"/>
      <protection locked="0" hidden="1"/>
    </xf>
    <xf numFmtId="0" fontId="0" fillId="0" borderId="0" xfId="0" applyProtection="1">
      <protection locked="0" hidden="1"/>
    </xf>
    <xf numFmtId="0" fontId="8" fillId="0" borderId="15" xfId="0" applyFont="1" applyBorder="1" applyAlignment="1" applyProtection="1">
      <alignment horizontal="center"/>
      <protection hidden="1"/>
    </xf>
    <xf numFmtId="0" fontId="8" fillId="0" borderId="0" xfId="0" applyFont="1" applyBorder="1" applyAlignment="1" applyProtection="1">
      <alignment horizontal="center" vertical="center"/>
      <protection locked="0" hidden="1"/>
    </xf>
    <xf numFmtId="0" fontId="8" fillId="0" borderId="0" xfId="0" applyNumberFormat="1" applyFont="1" applyBorder="1" applyProtection="1">
      <protection locked="0"/>
    </xf>
    <xf numFmtId="0" fontId="8" fillId="0" borderId="0" xfId="0" applyNumberFormat="1" applyFont="1" applyBorder="1" applyAlignment="1" applyProtection="1">
      <alignment horizontal="center"/>
      <protection hidden="1"/>
    </xf>
    <xf numFmtId="0" fontId="8" fillId="0" borderId="0" xfId="0" applyNumberFormat="1" applyFont="1" applyBorder="1" applyAlignment="1" applyProtection="1">
      <alignment horizontal="center"/>
      <protection locked="0"/>
    </xf>
    <xf numFmtId="49" fontId="8" fillId="0" borderId="0" xfId="0" applyNumberFormat="1" applyFont="1" applyBorder="1" applyAlignment="1" applyProtection="1">
      <alignment horizontal="center"/>
      <protection locked="0"/>
    </xf>
    <xf numFmtId="49" fontId="8" fillId="0" borderId="0" xfId="0" applyNumberFormat="1" applyFont="1" applyFill="1" applyBorder="1" applyAlignment="1" applyProtection="1">
      <alignment horizontal="center"/>
      <protection locked="0"/>
    </xf>
    <xf numFmtId="0" fontId="8" fillId="0" borderId="16" xfId="0" applyFont="1" applyBorder="1" applyAlignment="1" applyProtection="1">
      <alignment horizontal="center"/>
      <protection locked="0"/>
    </xf>
    <xf numFmtId="0" fontId="8" fillId="0" borderId="17" xfId="0" applyFont="1" applyBorder="1" applyAlignment="1" applyProtection="1">
      <alignment horizontal="center"/>
      <protection hidden="1"/>
    </xf>
    <xf numFmtId="0" fontId="8" fillId="0" borderId="6" xfId="0" applyFont="1" applyBorder="1" applyAlignment="1" applyProtection="1">
      <alignment horizontal="center" vertical="center"/>
      <protection locked="0" hidden="1"/>
    </xf>
    <xf numFmtId="0" fontId="8" fillId="0" borderId="6" xfId="0" applyNumberFormat="1" applyFont="1" applyBorder="1" applyProtection="1">
      <protection locked="0"/>
    </xf>
    <xf numFmtId="0" fontId="8" fillId="0" borderId="6" xfId="0" applyNumberFormat="1" applyFont="1" applyBorder="1" applyAlignment="1" applyProtection="1">
      <alignment horizontal="center"/>
      <protection hidden="1"/>
    </xf>
    <xf numFmtId="0" fontId="8" fillId="0" borderId="6" xfId="0" applyNumberFormat="1" applyFont="1" applyBorder="1" applyAlignment="1" applyProtection="1">
      <alignment horizontal="center"/>
      <protection locked="0"/>
    </xf>
    <xf numFmtId="49" fontId="8" fillId="0" borderId="6" xfId="0" applyNumberFormat="1" applyFont="1" applyBorder="1" applyAlignment="1" applyProtection="1">
      <alignment horizontal="center"/>
      <protection locked="0"/>
    </xf>
    <xf numFmtId="49" fontId="8" fillId="0" borderId="6" xfId="0" applyNumberFormat="1" applyFont="1" applyFill="1" applyBorder="1" applyAlignment="1" applyProtection="1">
      <alignment horizontal="center"/>
      <protection locked="0"/>
    </xf>
    <xf numFmtId="0" fontId="8" fillId="0" borderId="18" xfId="0" applyFont="1" applyBorder="1" applyAlignment="1" applyProtection="1">
      <alignment horizontal="center"/>
      <protection locked="0"/>
    </xf>
    <xf numFmtId="0" fontId="8" fillId="0" borderId="12" xfId="0" applyFont="1" applyBorder="1" applyAlignment="1" applyProtection="1">
      <alignment horizontal="center"/>
      <protection hidden="1"/>
    </xf>
    <xf numFmtId="0" fontId="8" fillId="0" borderId="12" xfId="0" applyFont="1" applyBorder="1" applyAlignment="1" applyProtection="1">
      <alignment horizontal="center" vertical="center"/>
      <protection locked="0" hidden="1"/>
    </xf>
    <xf numFmtId="0" fontId="8" fillId="0" borderId="12" xfId="0" applyNumberFormat="1" applyFont="1" applyBorder="1" applyProtection="1">
      <protection locked="0"/>
    </xf>
    <xf numFmtId="0" fontId="8" fillId="0" borderId="12" xfId="0" applyNumberFormat="1" applyFont="1" applyBorder="1" applyAlignment="1" applyProtection="1">
      <alignment horizontal="center"/>
      <protection hidden="1"/>
    </xf>
    <xf numFmtId="0" fontId="8" fillId="0" borderId="12" xfId="0" applyNumberFormat="1" applyFont="1" applyBorder="1" applyAlignment="1" applyProtection="1">
      <alignment horizontal="center"/>
      <protection locked="0"/>
    </xf>
    <xf numFmtId="49" fontId="8" fillId="0" borderId="12" xfId="0" applyNumberFormat="1" applyFont="1" applyBorder="1" applyAlignment="1" applyProtection="1">
      <alignment horizontal="center"/>
      <protection locked="0"/>
    </xf>
    <xf numFmtId="49" fontId="8" fillId="3" borderId="12" xfId="0" applyNumberFormat="1" applyFont="1" applyFill="1" applyBorder="1" applyAlignment="1" applyProtection="1">
      <alignment horizontal="center"/>
      <protection locked="0"/>
    </xf>
    <xf numFmtId="0" fontId="8" fillId="0" borderId="12" xfId="0" applyFont="1" applyBorder="1" applyAlignment="1" applyProtection="1">
      <alignment horizontal="center"/>
      <protection locked="0"/>
    </xf>
    <xf numFmtId="0" fontId="8" fillId="0" borderId="9" xfId="0" applyFont="1" applyBorder="1" applyAlignment="1" applyProtection="1">
      <alignment horizontal="center"/>
      <protection hidden="1"/>
    </xf>
    <xf numFmtId="0" fontId="8" fillId="0" borderId="9" xfId="0" applyFont="1" applyBorder="1" applyAlignment="1" applyProtection="1">
      <alignment horizontal="center" vertical="center"/>
      <protection locked="0" hidden="1"/>
    </xf>
    <xf numFmtId="0" fontId="8" fillId="0" borderId="9" xfId="0" applyNumberFormat="1" applyFont="1" applyBorder="1" applyProtection="1">
      <protection locked="0"/>
    </xf>
    <xf numFmtId="0" fontId="8" fillId="0" borderId="9" xfId="0" applyNumberFormat="1" applyFont="1" applyBorder="1" applyAlignment="1" applyProtection="1">
      <alignment horizontal="center"/>
      <protection hidden="1"/>
    </xf>
    <xf numFmtId="0" fontId="8" fillId="0" borderId="9" xfId="0" applyNumberFormat="1" applyFont="1" applyBorder="1" applyAlignment="1" applyProtection="1">
      <alignment horizontal="center"/>
      <protection locked="0"/>
    </xf>
    <xf numFmtId="49" fontId="8" fillId="0" borderId="9" xfId="0" applyNumberFormat="1" applyFont="1" applyBorder="1" applyAlignment="1" applyProtection="1">
      <alignment horizontal="center"/>
      <protection locked="0"/>
    </xf>
    <xf numFmtId="0" fontId="8" fillId="0" borderId="0" xfId="0" applyFont="1" applyBorder="1" applyAlignment="1" applyProtection="1">
      <alignment horizontal="center"/>
      <protection hidden="1"/>
    </xf>
    <xf numFmtId="0" fontId="0" fillId="0" borderId="0" xfId="0" applyBorder="1" applyAlignment="1" applyProtection="1">
      <alignment horizontal="center" vertical="center"/>
      <protection hidden="1"/>
    </xf>
    <xf numFmtId="0" fontId="0" fillId="0" borderId="0" xfId="0" applyAlignment="1" applyProtection="1">
      <alignment horizontal="center" vertical="center"/>
      <protection hidden="1"/>
    </xf>
    <xf numFmtId="0" fontId="8" fillId="3" borderId="0" xfId="0" applyFont="1" applyFill="1" applyProtection="1">
      <protection hidden="1"/>
    </xf>
    <xf numFmtId="0" fontId="0" fillId="3" borderId="0" xfId="0" applyFill="1" applyProtection="1">
      <protection hidden="1"/>
    </xf>
    <xf numFmtId="0" fontId="8" fillId="3" borderId="0" xfId="0" applyFont="1" applyFill="1" applyAlignment="1" applyProtection="1">
      <protection hidden="1"/>
    </xf>
    <xf numFmtId="0" fontId="15" fillId="3" borderId="0" xfId="0" applyFont="1" applyFill="1" applyBorder="1" applyAlignment="1" applyProtection="1">
      <alignment horizontal="center" vertical="center" wrapText="1"/>
      <protection hidden="1"/>
    </xf>
    <xf numFmtId="0" fontId="10" fillId="3" borderId="0" xfId="0" applyFont="1" applyFill="1" applyBorder="1" applyAlignment="1" applyProtection="1">
      <protection hidden="1"/>
    </xf>
    <xf numFmtId="0" fontId="8" fillId="3" borderId="0" xfId="0" applyFont="1" applyFill="1" applyBorder="1" applyAlignment="1" applyProtection="1">
      <protection hidden="1"/>
    </xf>
    <xf numFmtId="0" fontId="8" fillId="3" borderId="0" xfId="0" applyFont="1" applyFill="1" applyAlignment="1" applyProtection="1">
      <alignment wrapText="1"/>
      <protection hidden="1"/>
    </xf>
    <xf numFmtId="0" fontId="8" fillId="0" borderId="0" xfId="0" applyFont="1" applyFill="1" applyBorder="1" applyAlignment="1">
      <alignment wrapText="1"/>
    </xf>
    <xf numFmtId="0" fontId="8" fillId="3" borderId="0" xfId="0" applyFont="1" applyFill="1" applyBorder="1" applyAlignment="1" applyProtection="1">
      <alignment wrapText="1"/>
      <protection hidden="1"/>
    </xf>
    <xf numFmtId="0" fontId="0" fillId="3" borderId="0" xfId="0" applyFill="1" applyAlignment="1" applyProtection="1">
      <alignment wrapText="1"/>
      <protection hidden="1"/>
    </xf>
    <xf numFmtId="0" fontId="11" fillId="3" borderId="0" xfId="0" applyFont="1" applyFill="1" applyBorder="1" applyAlignment="1" applyProtection="1">
      <alignment horizontal="left" wrapText="1"/>
      <protection hidden="1"/>
    </xf>
    <xf numFmtId="0" fontId="11" fillId="3" borderId="0" xfId="0" applyFont="1" applyFill="1" applyBorder="1" applyAlignment="1" applyProtection="1">
      <alignment horizontal="right"/>
      <protection hidden="1"/>
    </xf>
    <xf numFmtId="0" fontId="14" fillId="3" borderId="20" xfId="0" applyFont="1" applyFill="1" applyBorder="1" applyAlignment="1" applyProtection="1">
      <alignment horizontal="center"/>
      <protection hidden="1"/>
    </xf>
    <xf numFmtId="0" fontId="8" fillId="0" borderId="0" xfId="0" applyFont="1" applyBorder="1" applyAlignment="1" applyProtection="1">
      <alignment wrapText="1"/>
      <protection locked="0"/>
    </xf>
    <xf numFmtId="0" fontId="14" fillId="3" borderId="0" xfId="0" applyFont="1" applyFill="1" applyBorder="1" applyAlignment="1" applyProtection="1">
      <alignment horizontal="right"/>
      <protection hidden="1"/>
    </xf>
    <xf numFmtId="0" fontId="11" fillId="3" borderId="1" xfId="0" applyFont="1" applyFill="1" applyBorder="1" applyAlignment="1" applyProtection="1">
      <alignment horizontal="center" vertical="center"/>
      <protection locked="0" hidden="1"/>
    </xf>
    <xf numFmtId="0" fontId="16" fillId="3" borderId="0" xfId="0" applyFont="1" applyFill="1" applyBorder="1" applyAlignment="1" applyProtection="1">
      <protection hidden="1"/>
    </xf>
    <xf numFmtId="0" fontId="17" fillId="0" borderId="21" xfId="0" applyFont="1" applyBorder="1" applyProtection="1">
      <protection hidden="1"/>
    </xf>
    <xf numFmtId="0" fontId="17" fillId="0" borderId="22" xfId="0" applyFont="1" applyBorder="1" applyProtection="1">
      <protection hidden="1"/>
    </xf>
    <xf numFmtId="0" fontId="11" fillId="0" borderId="9" xfId="0" applyFont="1" applyFill="1" applyBorder="1" applyAlignment="1" applyProtection="1">
      <alignment horizontal="center" vertical="center" textRotation="90" wrapText="1"/>
      <protection hidden="1"/>
    </xf>
    <xf numFmtId="0" fontId="11" fillId="0" borderId="9" xfId="0" applyFont="1" applyFill="1" applyBorder="1" applyAlignment="1" applyProtection="1">
      <alignment horizontal="center" vertical="center" wrapText="1"/>
      <protection hidden="1"/>
    </xf>
    <xf numFmtId="0" fontId="8" fillId="3" borderId="9" xfId="0" applyFont="1" applyFill="1" applyBorder="1" applyAlignment="1" applyProtection="1">
      <alignment vertical="center" wrapText="1"/>
      <protection hidden="1"/>
    </xf>
    <xf numFmtId="0" fontId="8" fillId="3" borderId="9" xfId="0" applyNumberFormat="1" applyFont="1" applyFill="1" applyBorder="1" applyAlignment="1" applyProtection="1">
      <alignment horizontal="center" vertical="center" wrapText="1"/>
      <protection locked="0" hidden="1"/>
    </xf>
    <xf numFmtId="0" fontId="8" fillId="3" borderId="0" xfId="0" applyFont="1" applyFill="1" applyBorder="1" applyProtection="1">
      <protection hidden="1"/>
    </xf>
    <xf numFmtId="0" fontId="0" fillId="4" borderId="0" xfId="0" applyFill="1" applyBorder="1" applyProtection="1">
      <protection hidden="1"/>
    </xf>
    <xf numFmtId="0" fontId="0" fillId="3" borderId="0" xfId="0" applyFill="1" applyBorder="1" applyAlignment="1" applyProtection="1">
      <alignment wrapText="1"/>
      <protection hidden="1"/>
    </xf>
    <xf numFmtId="0" fontId="14" fillId="0" borderId="0" xfId="0" applyFont="1" applyFill="1" applyBorder="1" applyAlignment="1" applyProtection="1">
      <protection hidden="1"/>
    </xf>
    <xf numFmtId="0" fontId="11" fillId="0" borderId="9" xfId="0" applyFont="1" applyFill="1" applyBorder="1" applyAlignment="1" applyProtection="1">
      <alignment horizontal="center" vertical="center" textRotation="90"/>
      <protection hidden="1"/>
    </xf>
    <xf numFmtId="0" fontId="11" fillId="0" borderId="3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32" xfId="0" applyFont="1" applyFill="1" applyBorder="1" applyAlignment="1" applyProtection="1">
      <alignment horizontal="center" vertical="center" textRotation="90" wrapText="1"/>
      <protection hidden="1"/>
    </xf>
    <xf numFmtId="0" fontId="11" fillId="0" borderId="12" xfId="0" applyFont="1" applyFill="1" applyBorder="1" applyAlignment="1" applyProtection="1">
      <alignment horizontal="center" vertical="center" textRotation="90" wrapText="1"/>
      <protection hidden="1"/>
    </xf>
    <xf numFmtId="0" fontId="11" fillId="0" borderId="12" xfId="0" applyFont="1" applyFill="1" applyBorder="1" applyAlignment="1" applyProtection="1">
      <alignment horizontal="center" vertical="center" wrapText="1"/>
      <protection hidden="1"/>
    </xf>
    <xf numFmtId="0" fontId="11" fillId="0" borderId="33" xfId="0" applyFont="1" applyFill="1" applyBorder="1" applyAlignment="1" applyProtection="1">
      <alignment horizontal="center" vertical="center" wrapText="1"/>
      <protection hidden="1"/>
    </xf>
    <xf numFmtId="0" fontId="11" fillId="0" borderId="9" xfId="0" applyFont="1" applyFill="1" applyBorder="1" applyAlignment="1">
      <alignment horizontal="center" vertical="center" wrapText="1"/>
    </xf>
    <xf numFmtId="0" fontId="11" fillId="0" borderId="27" xfId="0" applyFont="1" applyFill="1" applyBorder="1" applyAlignment="1" applyProtection="1">
      <alignment horizontal="center" vertical="center" textRotation="90" wrapText="1"/>
      <protection hidden="1"/>
    </xf>
    <xf numFmtId="0" fontId="11" fillId="0" borderId="28" xfId="0" applyFont="1" applyFill="1" applyBorder="1" applyAlignment="1" applyProtection="1">
      <alignment horizontal="center" vertical="center" wrapText="1"/>
      <protection hidden="1"/>
    </xf>
    <xf numFmtId="0" fontId="20" fillId="6" borderId="12" xfId="0" applyFont="1" applyFill="1" applyBorder="1" applyAlignment="1" applyProtection="1">
      <alignment horizontal="center" vertical="center" wrapText="1"/>
      <protection hidden="1"/>
    </xf>
    <xf numFmtId="0" fontId="20" fillId="6" borderId="12" xfId="0" applyFont="1" applyFill="1" applyBorder="1" applyAlignment="1" applyProtection="1">
      <alignment horizontal="center" vertical="center" textRotation="90"/>
      <protection hidden="1"/>
    </xf>
    <xf numFmtId="0" fontId="20" fillId="6" borderId="17" xfId="0" applyFont="1" applyFill="1" applyBorder="1" applyAlignment="1" applyProtection="1">
      <alignment horizontal="center" vertical="center"/>
      <protection hidden="1"/>
    </xf>
    <xf numFmtId="0" fontId="21" fillId="6" borderId="12"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22" fillId="5" borderId="12" xfId="0" applyFont="1" applyFill="1" applyBorder="1" applyProtection="1">
      <protection hidden="1"/>
    </xf>
    <xf numFmtId="0" fontId="20" fillId="6" borderId="9" xfId="0" applyFont="1" applyFill="1" applyBorder="1" applyAlignment="1" applyProtection="1">
      <alignment horizontal="center" vertical="center" wrapText="1"/>
      <protection hidden="1"/>
    </xf>
    <xf numFmtId="0" fontId="20" fillId="6" borderId="9" xfId="0" applyFont="1" applyFill="1" applyBorder="1" applyAlignment="1" applyProtection="1">
      <alignment horizontal="center" vertical="center" textRotation="90"/>
      <protection hidden="1"/>
    </xf>
    <xf numFmtId="0" fontId="20" fillId="6" borderId="19" xfId="0" applyFont="1" applyFill="1" applyBorder="1" applyAlignment="1" applyProtection="1">
      <alignment horizontal="center" vertical="center"/>
      <protection hidden="1"/>
    </xf>
    <xf numFmtId="0" fontId="20" fillId="5" borderId="27" xfId="0" applyFont="1" applyFill="1" applyBorder="1" applyAlignment="1" applyProtection="1">
      <alignment horizontal="center" vertical="center" wrapText="1"/>
      <protection hidden="1"/>
    </xf>
    <xf numFmtId="0" fontId="20" fillId="6" borderId="10" xfId="0" applyFont="1" applyFill="1" applyBorder="1" applyAlignment="1"/>
    <xf numFmtId="0" fontId="20" fillId="6" borderId="10" xfId="0" applyFont="1" applyFill="1" applyBorder="1" applyAlignment="1">
      <alignment horizontal="center" textRotation="90"/>
    </xf>
    <xf numFmtId="0" fontId="20" fillId="6" borderId="13" xfId="0" applyFont="1" applyFill="1" applyBorder="1" applyAlignment="1">
      <alignment horizontal="center"/>
    </xf>
    <xf numFmtId="0" fontId="8" fillId="3" borderId="19" xfId="0" applyFont="1" applyFill="1" applyBorder="1" applyAlignment="1" applyProtection="1">
      <alignment vertical="center" wrapText="1"/>
      <protection hidden="1"/>
    </xf>
    <xf numFmtId="0" fontId="8" fillId="3" borderId="10" xfId="0" applyNumberFormat="1" applyFont="1" applyFill="1" applyBorder="1" applyAlignment="1" applyProtection="1">
      <alignment horizontal="center" vertical="center" wrapText="1"/>
      <protection locked="0" hidden="1"/>
    </xf>
    <xf numFmtId="0" fontId="8" fillId="3" borderId="30" xfId="0" applyNumberFormat="1" applyFont="1" applyFill="1" applyBorder="1" applyAlignment="1" applyProtection="1">
      <alignment horizontal="center" vertical="center" wrapText="1"/>
      <protection locked="0" hidden="1"/>
    </xf>
    <xf numFmtId="0" fontId="14" fillId="2" borderId="9" xfId="0" applyFont="1" applyFill="1" applyBorder="1" applyAlignment="1" applyProtection="1">
      <alignment vertical="center" wrapText="1"/>
      <protection hidden="1"/>
    </xf>
    <xf numFmtId="0" fontId="19" fillId="3" borderId="0" xfId="0" applyFont="1" applyFill="1" applyBorder="1" applyAlignment="1" applyProtection="1">
      <alignment wrapText="1"/>
      <protection hidden="1"/>
    </xf>
    <xf numFmtId="0" fontId="8" fillId="0" borderId="0" xfId="0" applyFont="1" applyBorder="1" applyAlignment="1"/>
    <xf numFmtId="0" fontId="14" fillId="0" borderId="0" xfId="0" applyFont="1" applyFill="1" applyBorder="1" applyAlignment="1" applyProtection="1">
      <alignment horizontal="center"/>
      <protection hidden="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11" fillId="0" borderId="18" xfId="0" applyFont="1" applyFill="1" applyBorder="1" applyAlignment="1">
      <alignment horizontal="center" vertical="center" wrapText="1"/>
    </xf>
    <xf numFmtId="0" fontId="11" fillId="0" borderId="19" xfId="0" applyFont="1" applyFill="1" applyBorder="1" applyAlignment="1" applyProtection="1">
      <alignment horizontal="center" vertical="center"/>
      <protection hidden="1"/>
    </xf>
    <xf numFmtId="0" fontId="11" fillId="3" borderId="36" xfId="0" applyFont="1" applyFill="1" applyBorder="1" applyAlignment="1" applyProtection="1">
      <alignment horizontal="center" vertical="center" wrapText="1"/>
      <protection hidden="1"/>
    </xf>
    <xf numFmtId="0" fontId="11" fillId="0" borderId="8"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21" fillId="6" borderId="19" xfId="0" applyFont="1" applyFill="1" applyBorder="1" applyAlignment="1">
      <alignment horizontal="center" vertical="center" wrapText="1"/>
    </xf>
    <xf numFmtId="0" fontId="8" fillId="3" borderId="19" xfId="0" applyNumberFormat="1" applyFont="1" applyFill="1" applyBorder="1" applyAlignment="1" applyProtection="1">
      <alignment horizontal="center" vertical="center" wrapText="1"/>
      <protection locked="0" hidden="1"/>
    </xf>
    <xf numFmtId="0" fontId="8" fillId="3" borderId="35" xfId="0" applyNumberFormat="1" applyFont="1" applyFill="1" applyBorder="1" applyAlignment="1" applyProtection="1">
      <alignment horizontal="center" vertical="center" wrapText="1"/>
      <protection locked="0" hidden="1"/>
    </xf>
    <xf numFmtId="0" fontId="11" fillId="0" borderId="6" xfId="0" applyFont="1" applyFill="1" applyBorder="1" applyAlignment="1">
      <alignment horizontal="center" vertical="center" wrapText="1"/>
    </xf>
    <xf numFmtId="0" fontId="11" fillId="0" borderId="36" xfId="0" applyFont="1" applyFill="1" applyBorder="1" applyAlignment="1" applyProtection="1">
      <alignment horizontal="center" vertical="center" textRotation="90"/>
      <protection hidden="1"/>
    </xf>
    <xf numFmtId="0" fontId="11" fillId="0" borderId="12" xfId="0" applyFont="1" applyFill="1" applyBorder="1" applyAlignment="1" applyProtection="1">
      <alignment horizontal="center" vertical="center" textRotation="90"/>
      <protection hidden="1"/>
    </xf>
    <xf numFmtId="0" fontId="11" fillId="0" borderId="17" xfId="0" applyFont="1" applyFill="1" applyBorder="1" applyAlignment="1" applyProtection="1">
      <alignment horizontal="center" vertical="center"/>
      <protection hidden="1"/>
    </xf>
    <xf numFmtId="0" fontId="11" fillId="2" borderId="30" xfId="0" applyFont="1" applyFill="1" applyBorder="1" applyAlignment="1">
      <alignment horizontal="center" vertical="center" wrapText="1"/>
    </xf>
    <xf numFmtId="9" fontId="20" fillId="5" borderId="9" xfId="0" applyNumberFormat="1" applyFont="1" applyFill="1" applyBorder="1" applyAlignment="1" applyProtection="1">
      <alignment horizontal="center" vertical="center" wrapText="1"/>
      <protection hidden="1"/>
    </xf>
    <xf numFmtId="0" fontId="30" fillId="2" borderId="9" xfId="2" applyFont="1" applyFill="1" applyBorder="1" applyAlignment="1">
      <alignment horizontal="center" vertical="center" wrapText="1"/>
    </xf>
    <xf numFmtId="0" fontId="32" fillId="0" borderId="0" xfId="0" applyFont="1"/>
    <xf numFmtId="0" fontId="33" fillId="0" borderId="0" xfId="2" applyFont="1" applyBorder="1" applyAlignment="1">
      <alignment horizontal="right" vertical="center"/>
    </xf>
    <xf numFmtId="49" fontId="34" fillId="0" borderId="0" xfId="2" applyNumberFormat="1" applyFont="1" applyBorder="1" applyAlignment="1">
      <alignment vertical="center" wrapText="1"/>
    </xf>
    <xf numFmtId="0" fontId="32" fillId="0" borderId="0" xfId="2" applyFont="1"/>
    <xf numFmtId="0" fontId="33" fillId="0" borderId="0" xfId="2" applyFont="1" applyAlignment="1">
      <alignment horizontal="center" wrapText="1"/>
    </xf>
    <xf numFmtId="0" fontId="29" fillId="0" borderId="0" xfId="0" applyFont="1"/>
    <xf numFmtId="0" fontId="29" fillId="0" borderId="9" xfId="0" applyFont="1" applyBorder="1" applyAlignment="1">
      <alignment horizontal="center" vertical="center"/>
    </xf>
    <xf numFmtId="0" fontId="29" fillId="2" borderId="9" xfId="0" applyFont="1" applyFill="1" applyBorder="1" applyAlignment="1">
      <alignment horizontal="center" vertical="center"/>
    </xf>
    <xf numFmtId="9" fontId="29" fillId="0" borderId="9" xfId="1" applyFont="1" applyBorder="1" applyAlignment="1">
      <alignment horizontal="center" vertical="center"/>
    </xf>
    <xf numFmtId="0" fontId="17" fillId="0" borderId="0" xfId="0" applyFont="1"/>
    <xf numFmtId="9" fontId="0" fillId="0" borderId="0" xfId="1" applyFont="1"/>
    <xf numFmtId="166" fontId="20" fillId="5" borderId="27" xfId="0" applyNumberFormat="1" applyFont="1" applyFill="1" applyBorder="1" applyAlignment="1" applyProtection="1">
      <alignment horizontal="center" vertical="center" wrapText="1"/>
      <protection hidden="1"/>
    </xf>
    <xf numFmtId="9" fontId="0" fillId="0" borderId="0" xfId="0" applyNumberFormat="1"/>
    <xf numFmtId="0" fontId="0" fillId="0" borderId="0" xfId="0" applyAlignment="1">
      <alignment horizontal="center" vertical="center" wrapText="1"/>
    </xf>
    <xf numFmtId="0" fontId="8" fillId="0" borderId="9" xfId="0" applyNumberFormat="1" applyFont="1" applyFill="1" applyBorder="1" applyAlignment="1" applyProtection="1">
      <alignment horizontal="center" vertical="center" wrapText="1"/>
      <protection locked="0" hidden="1"/>
    </xf>
    <xf numFmtId="0" fontId="0" fillId="0" borderId="0" xfId="0" applyNumberFormat="1" applyAlignment="1">
      <alignment horizontal="center"/>
    </xf>
    <xf numFmtId="0" fontId="0" fillId="0" borderId="0" xfId="0" applyNumberFormat="1"/>
    <xf numFmtId="0" fontId="0" fillId="0" borderId="0" xfId="1" applyNumberFormat="1" applyFont="1" applyAlignment="1">
      <alignment horizontal="center"/>
    </xf>
    <xf numFmtId="0" fontId="21" fillId="3" borderId="0" xfId="0" applyFont="1" applyFill="1" applyProtection="1">
      <protection hidden="1"/>
    </xf>
    <xf numFmtId="0" fontId="22" fillId="3" borderId="0" xfId="0" applyFont="1" applyFill="1" applyProtection="1">
      <protection hidden="1"/>
    </xf>
    <xf numFmtId="0" fontId="21" fillId="3" borderId="0" xfId="0" applyFont="1" applyFill="1" applyBorder="1" applyAlignment="1" applyProtection="1">
      <protection hidden="1"/>
    </xf>
    <xf numFmtId="0" fontId="21" fillId="3" borderId="0" xfId="0" applyFont="1" applyFill="1" applyBorder="1" applyAlignment="1" applyProtection="1">
      <alignment wrapText="1"/>
      <protection hidden="1"/>
    </xf>
    <xf numFmtId="0" fontId="22" fillId="4" borderId="0" xfId="0" applyFont="1" applyFill="1" applyAlignment="1" applyProtection="1">
      <alignment wrapText="1"/>
      <protection hidden="1"/>
    </xf>
    <xf numFmtId="0" fontId="20" fillId="3" borderId="0" xfId="0" applyFont="1" applyFill="1" applyBorder="1" applyAlignment="1" applyProtection="1">
      <alignment horizontal="left" wrapText="1"/>
      <protection hidden="1"/>
    </xf>
    <xf numFmtId="0" fontId="22" fillId="4" borderId="0" xfId="0" applyFont="1" applyFill="1" applyBorder="1" applyProtection="1">
      <protection hidden="1"/>
    </xf>
    <xf numFmtId="0" fontId="22" fillId="4" borderId="0" xfId="0" applyFont="1" applyFill="1" applyProtection="1">
      <protection hidden="1"/>
    </xf>
    <xf numFmtId="0" fontId="21" fillId="0" borderId="0" xfId="0" applyFont="1" applyBorder="1" applyAlignment="1"/>
    <xf numFmtId="0" fontId="8" fillId="0" borderId="8" xfId="0" applyNumberFormat="1" applyFont="1" applyFill="1" applyBorder="1" applyAlignment="1" applyProtection="1">
      <alignment horizontal="center" vertical="center" wrapText="1"/>
      <protection locked="0" hidden="1"/>
    </xf>
    <xf numFmtId="0" fontId="21" fillId="6" borderId="7" xfId="0" applyFont="1" applyFill="1" applyBorder="1" applyAlignment="1">
      <alignment horizontal="center" vertical="center" wrapText="1"/>
    </xf>
    <xf numFmtId="0" fontId="0" fillId="3" borderId="0" xfId="0" applyFill="1" applyBorder="1" applyProtection="1">
      <protection hidden="1"/>
    </xf>
    <xf numFmtId="0" fontId="0" fillId="0" borderId="0" xfId="0" applyBorder="1" applyAlignment="1" applyProtection="1">
      <alignment wrapText="1"/>
      <protection hidden="1"/>
    </xf>
    <xf numFmtId="0" fontId="22" fillId="3" borderId="0" xfId="0" applyFont="1" applyFill="1" applyBorder="1" applyProtection="1">
      <protection hidden="1"/>
    </xf>
    <xf numFmtId="0" fontId="0" fillId="3" borderId="0" xfId="0" applyFont="1" applyFill="1" applyBorder="1" applyProtection="1">
      <protection hidden="1"/>
    </xf>
    <xf numFmtId="0" fontId="33" fillId="0" borderId="0" xfId="2" applyFont="1" applyAlignment="1">
      <alignment horizontal="center" wrapText="1"/>
    </xf>
    <xf numFmtId="0" fontId="30" fillId="2" borderId="9" xfId="2" applyFont="1" applyFill="1" applyBorder="1" applyAlignment="1">
      <alignment horizontal="center" vertical="center" wrapText="1"/>
    </xf>
    <xf numFmtId="49" fontId="33" fillId="0" borderId="0" xfId="2" applyNumberFormat="1" applyFont="1" applyAlignment="1">
      <alignment horizontal="center" wrapText="1"/>
    </xf>
    <xf numFmtId="49" fontId="32" fillId="0" borderId="0" xfId="0" applyNumberFormat="1" applyFont="1"/>
    <xf numFmtId="0" fontId="32" fillId="0" borderId="0" xfId="0" applyFont="1" applyAlignment="1">
      <alignment horizontal="center"/>
    </xf>
    <xf numFmtId="0" fontId="0" fillId="0" borderId="0" xfId="0" applyAlignment="1">
      <alignment horizontal="left"/>
    </xf>
    <xf numFmtId="0" fontId="35" fillId="4" borderId="0" xfId="0" applyFont="1" applyFill="1"/>
    <xf numFmtId="0" fontId="0" fillId="4" borderId="0" xfId="0" applyFill="1"/>
    <xf numFmtId="0" fontId="36" fillId="3" borderId="0" xfId="0" applyFont="1" applyFill="1" applyBorder="1" applyAlignment="1">
      <alignment horizontal="right"/>
    </xf>
    <xf numFmtId="0" fontId="37" fillId="3" borderId="0" xfId="0" applyFont="1" applyFill="1" applyBorder="1" applyAlignment="1" applyProtection="1">
      <alignment horizontal="center" vertical="center" wrapText="1"/>
      <protection hidden="1"/>
    </xf>
    <xf numFmtId="0" fontId="37" fillId="3" borderId="1" xfId="0" applyFont="1" applyFill="1" applyBorder="1" applyAlignment="1" applyProtection="1">
      <alignment horizontal="center" vertical="center" wrapText="1"/>
      <protection hidden="1"/>
    </xf>
    <xf numFmtId="0" fontId="35" fillId="3" borderId="0" xfId="0" applyFont="1" applyFill="1"/>
    <xf numFmtId="0" fontId="0" fillId="3" borderId="0" xfId="0" applyFill="1"/>
    <xf numFmtId="0" fontId="35" fillId="3" borderId="22" xfId="0" applyFont="1" applyFill="1" applyBorder="1"/>
    <xf numFmtId="0" fontId="0" fillId="3" borderId="0" xfId="0" applyFill="1" applyBorder="1"/>
    <xf numFmtId="0" fontId="0" fillId="3" borderId="2" xfId="0" applyFill="1" applyBorder="1"/>
    <xf numFmtId="0" fontId="0" fillId="0" borderId="0" xfId="0" applyBorder="1"/>
    <xf numFmtId="49" fontId="0" fillId="3" borderId="0" xfId="0" applyNumberFormat="1" applyFill="1" applyBorder="1" applyAlignment="1">
      <alignment horizontal="center"/>
    </xf>
    <xf numFmtId="0" fontId="35" fillId="7" borderId="22" xfId="0" applyFont="1" applyFill="1" applyBorder="1"/>
    <xf numFmtId="49" fontId="0" fillId="7" borderId="0" xfId="0" applyNumberFormat="1" applyFill="1" applyBorder="1" applyAlignment="1">
      <alignment horizontal="center"/>
    </xf>
    <xf numFmtId="0" fontId="0" fillId="7" borderId="0" xfId="0" applyFill="1" applyBorder="1"/>
    <xf numFmtId="0" fontId="0" fillId="7" borderId="2" xfId="0" applyFill="1" applyBorder="1"/>
    <xf numFmtId="0" fontId="0" fillId="3" borderId="0" xfId="0" applyFill="1" applyBorder="1" applyAlignment="1">
      <alignment horizontal="center"/>
    </xf>
    <xf numFmtId="0" fontId="0" fillId="3" borderId="1" xfId="0" applyFill="1" applyBorder="1" applyAlignment="1" applyProtection="1">
      <alignment horizontal="center"/>
      <protection locked="0"/>
    </xf>
    <xf numFmtId="0" fontId="0" fillId="3" borderId="0" xfId="0" applyFill="1" applyBorder="1" applyAlignment="1"/>
    <xf numFmtId="0" fontId="0" fillId="3" borderId="0" xfId="0" applyFill="1" applyBorder="1" applyAlignment="1">
      <alignment horizontal="center" vertical="center"/>
    </xf>
    <xf numFmtId="0" fontId="0" fillId="3" borderId="2" xfId="0" applyFill="1" applyBorder="1" applyAlignment="1"/>
    <xf numFmtId="0" fontId="0" fillId="0" borderId="0" xfId="0" applyAlignment="1"/>
    <xf numFmtId="0" fontId="35" fillId="7" borderId="39" xfId="0" applyFont="1" applyFill="1" applyBorder="1"/>
    <xf numFmtId="49" fontId="0" fillId="7" borderId="20" xfId="0" applyNumberFormat="1" applyFill="1" applyBorder="1" applyAlignment="1">
      <alignment horizontal="center"/>
    </xf>
    <xf numFmtId="0" fontId="0" fillId="7" borderId="20" xfId="0" applyFill="1" applyBorder="1"/>
    <xf numFmtId="0" fontId="0" fillId="7" borderId="40" xfId="0" applyFill="1" applyBorder="1"/>
    <xf numFmtId="0" fontId="35" fillId="0" borderId="0" xfId="0" applyFont="1"/>
    <xf numFmtId="0" fontId="44" fillId="0" borderId="0" xfId="0" applyFont="1" applyAlignment="1">
      <alignment horizontal="center"/>
    </xf>
    <xf numFmtId="0" fontId="29" fillId="0" borderId="6" xfId="0" applyFont="1" applyBorder="1" applyAlignment="1">
      <alignment horizontal="center"/>
    </xf>
    <xf numFmtId="0" fontId="22" fillId="0" borderId="0" xfId="0" applyFont="1" applyFill="1"/>
    <xf numFmtId="0" fontId="28" fillId="0" borderId="0" xfId="0" applyFont="1" applyAlignment="1">
      <alignment horizontal="center" wrapText="1"/>
    </xf>
    <xf numFmtId="165" fontId="29" fillId="0" borderId="0" xfId="4" applyNumberFormat="1" applyFont="1"/>
    <xf numFmtId="0" fontId="0" fillId="8" borderId="9" xfId="0" applyFill="1" applyBorder="1"/>
    <xf numFmtId="0" fontId="0" fillId="11" borderId="9" xfId="0" applyFill="1" applyBorder="1"/>
    <xf numFmtId="0" fontId="0" fillId="9" borderId="9" xfId="0" applyFill="1" applyBorder="1"/>
    <xf numFmtId="0" fontId="0" fillId="10" borderId="9" xfId="0" applyFill="1" applyBorder="1"/>
    <xf numFmtId="0" fontId="29" fillId="0" borderId="9" xfId="0" applyFont="1" applyBorder="1" applyAlignment="1">
      <alignment horizontal="center" vertical="center" wrapText="1"/>
    </xf>
    <xf numFmtId="0" fontId="14" fillId="2" borderId="8" xfId="0" applyFont="1" applyFill="1" applyBorder="1" applyAlignment="1" applyProtection="1">
      <alignment vertical="center" wrapText="1"/>
      <protection hidden="1"/>
    </xf>
    <xf numFmtId="0" fontId="21" fillId="6" borderId="18" xfId="0" applyFont="1" applyFill="1" applyBorder="1" applyAlignment="1">
      <alignment horizontal="center" vertical="center" wrapText="1"/>
    </xf>
    <xf numFmtId="0" fontId="20" fillId="6" borderId="37" xfId="0" applyFont="1" applyFill="1" applyBorder="1" applyAlignment="1" applyProtection="1">
      <alignment horizontal="center" vertical="center"/>
      <protection hidden="1"/>
    </xf>
    <xf numFmtId="0" fontId="20" fillId="6" borderId="36" xfId="0" applyFont="1" applyFill="1" applyBorder="1" applyAlignment="1" applyProtection="1">
      <alignment horizontal="center" vertical="center"/>
      <protection hidden="1"/>
    </xf>
    <xf numFmtId="0" fontId="20" fillId="6" borderId="44" xfId="0" applyFont="1" applyFill="1" applyBorder="1" applyAlignment="1">
      <alignment horizontal="center" vertical="center"/>
    </xf>
    <xf numFmtId="0" fontId="0" fillId="0" borderId="0" xfId="0" applyNumberFormat="1" applyAlignment="1">
      <alignment horizontal="center" vertical="center"/>
    </xf>
    <xf numFmtId="0" fontId="29" fillId="0" borderId="9" xfId="0" applyFont="1" applyBorder="1" applyAlignment="1">
      <alignment vertical="center" wrapText="1"/>
    </xf>
    <xf numFmtId="0" fontId="11" fillId="2" borderId="9" xfId="0" applyFont="1" applyFill="1" applyBorder="1" applyAlignment="1">
      <alignment horizontal="center" vertical="center" wrapText="1"/>
    </xf>
    <xf numFmtId="0" fontId="46" fillId="0" borderId="9" xfId="0" applyFont="1" applyBorder="1"/>
    <xf numFmtId="0" fontId="11" fillId="2" borderId="45" xfId="0" applyFont="1" applyFill="1" applyBorder="1" applyAlignment="1">
      <alignment horizontal="center" vertical="center" wrapText="1"/>
    </xf>
    <xf numFmtId="0" fontId="11" fillId="2" borderId="46" xfId="0" applyFont="1" applyFill="1" applyBorder="1" applyAlignment="1">
      <alignment horizontal="center" vertical="center" wrapText="1"/>
    </xf>
    <xf numFmtId="1" fontId="0" fillId="3" borderId="0" xfId="0" applyNumberFormat="1" applyFill="1" applyProtection="1">
      <protection hidden="1"/>
    </xf>
    <xf numFmtId="1" fontId="0" fillId="3" borderId="0" xfId="0" applyNumberFormat="1" applyFill="1" applyBorder="1" applyProtection="1">
      <protection hidden="1"/>
    </xf>
    <xf numFmtId="1" fontId="0" fillId="4" borderId="0" xfId="0" applyNumberFormat="1" applyFill="1" applyBorder="1" applyProtection="1">
      <protection hidden="1"/>
    </xf>
    <xf numFmtId="1" fontId="0" fillId="3" borderId="0" xfId="0" applyNumberFormat="1" applyFill="1" applyAlignment="1" applyProtection="1">
      <alignment wrapText="1"/>
      <protection hidden="1"/>
    </xf>
    <xf numFmtId="1" fontId="0" fillId="3" borderId="0" xfId="0" applyNumberFormat="1" applyFill="1" applyBorder="1" applyAlignment="1" applyProtection="1">
      <alignment wrapText="1"/>
      <protection hidden="1"/>
    </xf>
    <xf numFmtId="1" fontId="22" fillId="3" borderId="0" xfId="0" applyNumberFormat="1" applyFont="1" applyFill="1" applyBorder="1" applyProtection="1">
      <protection hidden="1"/>
    </xf>
    <xf numFmtId="1" fontId="22" fillId="4" borderId="0" xfId="0" applyNumberFormat="1" applyFont="1" applyFill="1" applyBorder="1" applyProtection="1">
      <protection hidden="1"/>
    </xf>
    <xf numFmtId="1" fontId="22" fillId="3" borderId="0" xfId="0" applyNumberFormat="1" applyFont="1" applyFill="1" applyBorder="1" applyAlignment="1" applyProtection="1">
      <alignment horizontal="center" wrapText="1"/>
      <protection hidden="1"/>
    </xf>
    <xf numFmtId="1" fontId="22" fillId="3" borderId="9" xfId="1" applyNumberFormat="1" applyFont="1" applyFill="1" applyBorder="1" applyProtection="1">
      <protection hidden="1"/>
    </xf>
    <xf numFmtId="1" fontId="0" fillId="0" borderId="0" xfId="0" applyNumberFormat="1" applyProtection="1">
      <protection hidden="1"/>
    </xf>
    <xf numFmtId="1" fontId="0" fillId="0" borderId="0" xfId="0" applyNumberFormat="1" applyBorder="1" applyProtection="1">
      <protection hidden="1"/>
    </xf>
    <xf numFmtId="0" fontId="0" fillId="0" borderId="0" xfId="1" applyNumberFormat="1" applyFont="1" applyAlignment="1">
      <alignment horizontal="left"/>
    </xf>
    <xf numFmtId="0" fontId="14" fillId="0" borderId="0" xfId="0" applyFont="1" applyFill="1" applyBorder="1" applyAlignment="1" applyProtection="1">
      <alignment horizontal="center"/>
      <protection hidden="1"/>
    </xf>
    <xf numFmtId="0" fontId="9" fillId="3" borderId="0" xfId="0" applyFont="1" applyFill="1" applyBorder="1" applyAlignment="1" applyProtection="1">
      <alignment horizontal="center" vertical="center" wrapText="1"/>
      <protection hidden="1"/>
    </xf>
    <xf numFmtId="0" fontId="9" fillId="3" borderId="16" xfId="0" applyFont="1" applyFill="1" applyBorder="1" applyAlignment="1" applyProtection="1">
      <alignment horizontal="center" vertical="center" wrapText="1"/>
      <protection hidden="1"/>
    </xf>
    <xf numFmtId="0" fontId="14" fillId="3" borderId="0" xfId="0" applyFont="1" applyFill="1" applyBorder="1" applyAlignment="1" applyProtection="1">
      <alignment horizontal="center" vertical="center" wrapText="1"/>
      <protection hidden="1"/>
    </xf>
    <xf numFmtId="164" fontId="11" fillId="3" borderId="0" xfId="0" applyNumberFormat="1" applyFont="1" applyFill="1" applyBorder="1" applyAlignment="1" applyProtection="1">
      <alignment horizontal="center" wrapText="1"/>
      <protection locked="0" hidden="1"/>
    </xf>
    <xf numFmtId="0" fontId="11" fillId="3" borderId="0" xfId="0" applyFont="1" applyFill="1" applyBorder="1" applyAlignment="1" applyProtection="1">
      <alignment horizontal="center" vertical="center"/>
      <protection locked="0" hidden="1"/>
    </xf>
    <xf numFmtId="0" fontId="11" fillId="0" borderId="0" xfId="0" applyFont="1" applyFill="1" applyBorder="1" applyAlignment="1" applyProtection="1">
      <alignment horizontal="center" vertical="center" textRotation="90" wrapText="1"/>
      <protection hidden="1"/>
    </xf>
    <xf numFmtId="0" fontId="20" fillId="0" borderId="0" xfId="0" applyFont="1" applyFill="1" applyBorder="1" applyAlignment="1" applyProtection="1">
      <alignment horizontal="center" vertical="center" wrapText="1"/>
      <protection hidden="1"/>
    </xf>
    <xf numFmtId="0" fontId="22" fillId="0" borderId="0" xfId="0" applyFont="1" applyFill="1" applyBorder="1" applyProtection="1">
      <protection hidden="1"/>
    </xf>
    <xf numFmtId="0" fontId="23" fillId="0" borderId="0" xfId="0" applyNumberFormat="1" applyFont="1" applyFill="1" applyBorder="1" applyAlignment="1" applyProtection="1">
      <alignment horizontal="center" vertical="center"/>
      <protection hidden="1"/>
    </xf>
    <xf numFmtId="9" fontId="20" fillId="0" borderId="0" xfId="0" applyNumberFormat="1" applyFont="1" applyFill="1" applyBorder="1" applyAlignment="1" applyProtection="1">
      <alignment horizontal="center" vertical="center" wrapText="1"/>
      <protection hidden="1"/>
    </xf>
    <xf numFmtId="0" fontId="17" fillId="3" borderId="0" xfId="0" applyFont="1" applyFill="1" applyBorder="1" applyAlignment="1" applyProtection="1">
      <alignment horizontal="center"/>
      <protection hidden="1"/>
    </xf>
    <xf numFmtId="166" fontId="20" fillId="0" borderId="0" xfId="0" applyNumberFormat="1" applyFont="1" applyFill="1" applyBorder="1" applyAlignment="1" applyProtection="1">
      <alignment horizontal="center" vertical="center" wrapText="1"/>
      <protection hidden="1"/>
    </xf>
    <xf numFmtId="166" fontId="23" fillId="0" borderId="0" xfId="0" applyNumberFormat="1" applyFont="1" applyFill="1" applyBorder="1" applyAlignment="1" applyProtection="1">
      <alignment horizontal="center" vertical="center"/>
      <protection hidden="1"/>
    </xf>
    <xf numFmtId="0" fontId="23" fillId="0" borderId="0"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165" fontId="20" fillId="0" borderId="0" xfId="0" applyNumberFormat="1" applyFont="1" applyFill="1" applyBorder="1" applyAlignment="1" applyProtection="1">
      <alignment horizontal="center" vertical="center" wrapText="1"/>
      <protection hidden="1"/>
    </xf>
    <xf numFmtId="165" fontId="23" fillId="0" borderId="0" xfId="6" applyNumberFormat="1" applyFont="1" applyFill="1" applyBorder="1" applyAlignment="1" applyProtection="1">
      <alignment horizontal="center" vertical="center"/>
      <protection hidden="1"/>
    </xf>
    <xf numFmtId="0" fontId="11" fillId="0" borderId="0" xfId="0" applyNumberFormat="1" applyFont="1" applyFill="1" applyBorder="1" applyAlignment="1" applyProtection="1">
      <alignment horizontal="center" vertical="center" wrapText="1"/>
      <protection hidden="1"/>
    </xf>
    <xf numFmtId="9" fontId="11" fillId="0" borderId="0" xfId="0" applyNumberFormat="1"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protection hidden="1"/>
    </xf>
    <xf numFmtId="9" fontId="17" fillId="0" borderId="0" xfId="6" applyFont="1" applyFill="1" applyBorder="1" applyAlignment="1" applyProtection="1">
      <alignment horizontal="center"/>
      <protection hidden="1"/>
    </xf>
    <xf numFmtId="0" fontId="17" fillId="0" borderId="0" xfId="0" applyNumberFormat="1" applyFont="1" applyFill="1" applyBorder="1" applyAlignment="1" applyProtection="1">
      <alignment horizontal="center"/>
      <protection hidden="1"/>
    </xf>
    <xf numFmtId="9" fontId="22" fillId="3" borderId="0" xfId="3" applyNumberFormat="1" applyFont="1" applyFill="1" applyBorder="1" applyProtection="1">
      <protection hidden="1"/>
    </xf>
    <xf numFmtId="0" fontId="0" fillId="0" borderId="0" xfId="0" applyFill="1" applyBorder="1" applyProtection="1">
      <protection hidden="1"/>
    </xf>
    <xf numFmtId="0" fontId="11" fillId="0" borderId="28" xfId="0" applyFont="1" applyFill="1" applyBorder="1" applyAlignment="1">
      <alignment horizontal="center" vertical="center" wrapText="1"/>
    </xf>
    <xf numFmtId="0" fontId="48" fillId="0" borderId="0" xfId="0" applyFont="1" applyAlignment="1">
      <alignment horizontal="center" vertical="center"/>
    </xf>
    <xf numFmtId="0" fontId="48" fillId="0" borderId="0" xfId="0" applyFont="1"/>
    <xf numFmtId="0" fontId="47" fillId="2" borderId="46" xfId="5" applyFont="1" applyFill="1" applyBorder="1" applyAlignment="1">
      <alignment horizontal="center" vertical="center" wrapText="1"/>
    </xf>
    <xf numFmtId="0" fontId="29" fillId="0" borderId="9" xfId="0" applyFont="1" applyFill="1" applyBorder="1" applyAlignment="1">
      <alignment horizontal="center" vertical="center" wrapText="1"/>
    </xf>
    <xf numFmtId="1" fontId="0" fillId="0" borderId="0" xfId="0" applyNumberFormat="1" applyFill="1" applyBorder="1" applyProtection="1">
      <protection hidden="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9" fillId="0" borderId="9" xfId="0" applyFont="1" applyBorder="1" applyAlignment="1">
      <alignment horizontal="center" vertical="center" wrapText="1"/>
    </xf>
    <xf numFmtId="0" fontId="14" fillId="2" borderId="7" xfId="0" applyFont="1" applyFill="1" applyBorder="1" applyAlignment="1" applyProtection="1">
      <alignment vertical="center" wrapText="1"/>
      <protection hidden="1"/>
    </xf>
    <xf numFmtId="0" fontId="11" fillId="0" borderId="27"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29" fillId="0" borderId="9" xfId="0" applyFont="1" applyBorder="1" applyAlignment="1">
      <alignment horizontal="center" vertical="center" wrapText="1"/>
    </xf>
    <xf numFmtId="0" fontId="20" fillId="6" borderId="37" xfId="0" applyFont="1" applyFill="1" applyBorder="1" applyAlignment="1" applyProtection="1">
      <alignment horizontal="right" vertical="center"/>
      <protection hidden="1"/>
    </xf>
    <xf numFmtId="0" fontId="20" fillId="6" borderId="36" xfId="0" applyFont="1" applyFill="1" applyBorder="1" applyAlignment="1" applyProtection="1">
      <alignment horizontal="right" vertical="center"/>
      <protection hidden="1"/>
    </xf>
    <xf numFmtId="9" fontId="22" fillId="0" borderId="0" xfId="0" applyNumberFormat="1" applyFont="1"/>
    <xf numFmtId="165" fontId="0" fillId="0" borderId="0" xfId="1" applyNumberFormat="1" applyFont="1"/>
    <xf numFmtId="9" fontId="50" fillId="0" borderId="0" xfId="0" applyNumberFormat="1" applyFont="1"/>
    <xf numFmtId="0" fontId="0" fillId="0" borderId="0" xfId="0" applyAlignment="1">
      <alignment horizontal="center"/>
    </xf>
    <xf numFmtId="0" fontId="23" fillId="0" borderId="0" xfId="0" applyFont="1" applyProtection="1">
      <protection hidden="1"/>
    </xf>
    <xf numFmtId="0" fontId="23" fillId="0" borderId="0" xfId="0" applyFont="1" applyBorder="1" applyProtection="1">
      <protection hidden="1"/>
    </xf>
    <xf numFmtId="0" fontId="20" fillId="0" borderId="0" xfId="0" applyFont="1" applyFill="1" applyBorder="1" applyAlignment="1" applyProtection="1">
      <alignment horizontal="left"/>
      <protection hidden="1"/>
    </xf>
    <xf numFmtId="0" fontId="20" fillId="0" borderId="0" xfId="0" applyFont="1" applyFill="1" applyBorder="1" applyAlignment="1" applyProtection="1">
      <protection hidden="1"/>
    </xf>
    <xf numFmtId="0" fontId="22" fillId="4" borderId="0" xfId="0" applyFont="1" applyFill="1" applyBorder="1" applyAlignment="1" applyProtection="1">
      <protection hidden="1"/>
    </xf>
    <xf numFmtId="0" fontId="8" fillId="0" borderId="0" xfId="0" applyFont="1" applyFill="1" applyBorder="1" applyAlignment="1" applyProtection="1">
      <alignment horizontal="center"/>
      <protection hidden="1"/>
    </xf>
    <xf numFmtId="0" fontId="51" fillId="3" borderId="0" xfId="0" applyFont="1" applyFill="1" applyBorder="1" applyAlignment="1" applyProtection="1">
      <protection hidden="1"/>
    </xf>
    <xf numFmtId="0" fontId="3" fillId="14" borderId="0" xfId="7" applyFill="1" applyAlignment="1">
      <alignment horizontal="center" vertical="center"/>
    </xf>
    <xf numFmtId="0" fontId="3" fillId="0" borderId="0" xfId="7" applyAlignment="1">
      <alignment vertical="center"/>
    </xf>
    <xf numFmtId="49" fontId="3" fillId="14" borderId="0" xfId="7" applyNumberFormat="1" applyFill="1" applyAlignment="1">
      <alignment horizontal="center" vertical="center"/>
    </xf>
    <xf numFmtId="49" fontId="3" fillId="0" borderId="0" xfId="7" applyNumberFormat="1" applyAlignment="1">
      <alignment vertical="center"/>
    </xf>
    <xf numFmtId="49" fontId="0" fillId="0" borderId="0" xfId="0" applyNumberFormat="1"/>
    <xf numFmtId="0" fontId="51" fillId="0" borderId="0" xfId="0" applyFont="1" applyFill="1" applyBorder="1" applyAlignment="1" applyProtection="1">
      <protection hidden="1"/>
    </xf>
    <xf numFmtId="0" fontId="0" fillId="0" borderId="0" xfId="0" applyFont="1" applyBorder="1" applyProtection="1">
      <protection hidden="1"/>
    </xf>
    <xf numFmtId="0" fontId="52" fillId="0" borderId="0" xfId="0" applyFont="1" applyProtection="1">
      <protection hidden="1"/>
    </xf>
    <xf numFmtId="0" fontId="53" fillId="0" borderId="0" xfId="0" applyFont="1" applyFill="1" applyBorder="1" applyAlignment="1" applyProtection="1">
      <protection hidden="1"/>
    </xf>
    <xf numFmtId="0" fontId="53" fillId="0" borderId="0" xfId="0" applyFont="1" applyFill="1" applyBorder="1" applyAlignment="1" applyProtection="1">
      <alignment horizontal="left"/>
      <protection hidden="1"/>
    </xf>
    <xf numFmtId="49" fontId="17" fillId="0" borderId="0" xfId="0" applyNumberFormat="1" applyFont="1"/>
    <xf numFmtId="49" fontId="0" fillId="0" borderId="0" xfId="0" applyNumberFormat="1" applyAlignment="1">
      <alignment wrapText="1"/>
    </xf>
    <xf numFmtId="49" fontId="0" fillId="4" borderId="0" xfId="0" applyNumberFormat="1" applyFill="1"/>
    <xf numFmtId="49" fontId="17" fillId="4" borderId="0" xfId="0" applyNumberFormat="1" applyFont="1" applyFill="1"/>
    <xf numFmtId="165" fontId="20" fillId="5" borderId="9" xfId="1" applyNumberFormat="1" applyFont="1" applyFill="1" applyBorder="1" applyAlignment="1" applyProtection="1">
      <alignment horizontal="center" vertical="center" wrapText="1"/>
      <protection hidden="1"/>
    </xf>
    <xf numFmtId="0" fontId="28" fillId="2" borderId="10"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2" fillId="0" borderId="0" xfId="0" applyFont="1" applyProtection="1">
      <protection hidden="1"/>
    </xf>
    <xf numFmtId="0" fontId="54" fillId="0" borderId="0" xfId="0" applyFont="1" applyBorder="1" applyAlignment="1">
      <alignment horizontal="center" vertical="center"/>
    </xf>
    <xf numFmtId="0" fontId="54" fillId="0" borderId="6" xfId="0" applyFont="1" applyBorder="1" applyAlignment="1">
      <alignment horizontal="center" vertical="center"/>
    </xf>
    <xf numFmtId="0" fontId="29" fillId="2" borderId="12" xfId="0" applyFont="1" applyFill="1" applyBorder="1" applyAlignment="1">
      <alignment horizontal="center" vertical="center"/>
    </xf>
    <xf numFmtId="0" fontId="0" fillId="2" borderId="9" xfId="0" applyFill="1" applyBorder="1"/>
    <xf numFmtId="165" fontId="28" fillId="2" borderId="12" xfId="8" applyNumberFormat="1" applyFont="1" applyFill="1" applyBorder="1" applyAlignment="1">
      <alignment horizontal="center" vertical="center" wrapText="1"/>
    </xf>
    <xf numFmtId="165" fontId="28" fillId="2" borderId="9" xfId="8" applyNumberFormat="1" applyFont="1" applyFill="1" applyBorder="1" applyAlignment="1">
      <alignment horizontal="center" vertical="center"/>
    </xf>
    <xf numFmtId="165" fontId="28" fillId="2" borderId="12" xfId="8" applyNumberFormat="1" applyFont="1" applyFill="1" applyBorder="1" applyAlignment="1">
      <alignment horizontal="center" vertical="center"/>
    </xf>
    <xf numFmtId="166" fontId="28" fillId="2" borderId="12" xfId="0" applyNumberFormat="1" applyFont="1" applyFill="1" applyBorder="1" applyAlignment="1">
      <alignment horizontal="center" vertical="center" wrapText="1"/>
    </xf>
    <xf numFmtId="0" fontId="0" fillId="0" borderId="9" xfId="0" applyBorder="1"/>
    <xf numFmtId="1" fontId="0" fillId="0" borderId="9" xfId="0" applyNumberFormat="1" applyBorder="1" applyAlignment="1">
      <alignment horizontal="center"/>
    </xf>
    <xf numFmtId="165" fontId="0" fillId="0" borderId="9" xfId="0" applyNumberFormat="1" applyBorder="1"/>
    <xf numFmtId="166" fontId="0" fillId="0" borderId="9" xfId="0" applyNumberFormat="1" applyBorder="1"/>
    <xf numFmtId="0" fontId="0" fillId="0" borderId="0" xfId="0" applyAlignment="1">
      <alignment horizontal="center"/>
    </xf>
    <xf numFmtId="49" fontId="17" fillId="0" borderId="0" xfId="0" applyNumberFormat="1" applyFont="1" applyAlignment="1">
      <alignment wrapText="1"/>
    </xf>
    <xf numFmtId="0" fontId="21" fillId="6" borderId="27" xfId="0" applyFont="1" applyFill="1" applyBorder="1" applyAlignment="1">
      <alignment horizontal="center" vertical="center" wrapText="1"/>
    </xf>
    <xf numFmtId="0" fontId="21" fillId="6" borderId="28" xfId="0" applyFont="1" applyFill="1" applyBorder="1" applyAlignment="1">
      <alignment horizontal="center" vertical="center" wrapText="1"/>
    </xf>
    <xf numFmtId="0" fontId="8" fillId="0" borderId="27" xfId="0" applyNumberFormat="1" applyFont="1" applyFill="1" applyBorder="1" applyAlignment="1" applyProtection="1">
      <alignment horizontal="center" vertical="center" wrapText="1"/>
      <protection locked="0" hidden="1"/>
    </xf>
    <xf numFmtId="0" fontId="11" fillId="0" borderId="32" xfId="0" applyFont="1" applyFill="1" applyBorder="1" applyAlignment="1" applyProtection="1">
      <alignment horizontal="center" vertical="center" wrapText="1"/>
      <protection hidden="1"/>
    </xf>
    <xf numFmtId="0" fontId="11" fillId="0" borderId="37" xfId="0" applyFont="1" applyFill="1" applyBorder="1" applyAlignment="1" applyProtection="1">
      <alignment horizontal="center" vertical="center" textRotation="90"/>
      <protection hidden="1"/>
    </xf>
    <xf numFmtId="0" fontId="11" fillId="0" borderId="27" xfId="0" applyFont="1" applyFill="1" applyBorder="1" applyAlignment="1" applyProtection="1">
      <alignment horizontal="center" vertical="center" wrapText="1"/>
      <protection hidden="1"/>
    </xf>
    <xf numFmtId="0" fontId="20" fillId="6" borderId="32" xfId="0" applyFont="1" applyFill="1" applyBorder="1" applyAlignment="1" applyProtection="1">
      <alignment horizontal="center" vertical="center" wrapText="1"/>
      <protection hidden="1"/>
    </xf>
    <xf numFmtId="0" fontId="20" fillId="6" borderId="27" xfId="0" applyFont="1" applyFill="1" applyBorder="1" applyAlignment="1" applyProtection="1">
      <alignment horizontal="center" vertical="center" wrapText="1"/>
      <protection hidden="1"/>
    </xf>
    <xf numFmtId="0" fontId="20" fillId="6" borderId="51" xfId="0" applyFont="1" applyFill="1" applyBorder="1" applyAlignment="1"/>
    <xf numFmtId="0" fontId="8" fillId="3" borderId="27" xfId="0" applyFont="1" applyFill="1" applyBorder="1" applyAlignment="1" applyProtection="1">
      <alignment horizontal="center"/>
      <protection hidden="1"/>
    </xf>
    <xf numFmtId="0" fontId="8" fillId="3" borderId="29" xfId="0" applyFont="1" applyFill="1" applyBorder="1" applyAlignment="1" applyProtection="1">
      <alignment horizontal="center"/>
      <protection hidden="1"/>
    </xf>
    <xf numFmtId="0" fontId="8" fillId="3" borderId="30" xfId="0" applyFont="1" applyFill="1" applyBorder="1" applyAlignment="1" applyProtection="1">
      <alignment vertical="center" wrapText="1"/>
      <protection hidden="1"/>
    </xf>
    <xf numFmtId="0" fontId="8" fillId="3" borderId="35" xfId="0" applyFont="1" applyFill="1" applyBorder="1" applyAlignment="1" applyProtection="1">
      <alignment vertical="center" wrapText="1"/>
      <protection hidden="1"/>
    </xf>
    <xf numFmtId="0" fontId="11" fillId="13" borderId="12" xfId="0" applyFont="1" applyFill="1" applyBorder="1" applyAlignment="1">
      <alignment horizontal="center" vertical="center" wrapText="1"/>
    </xf>
    <xf numFmtId="0" fontId="14" fillId="2" borderId="24" xfId="0" applyFont="1" applyFill="1" applyBorder="1" applyAlignment="1" applyProtection="1">
      <alignment vertical="center" wrapText="1"/>
      <protection hidden="1"/>
    </xf>
    <xf numFmtId="0" fontId="14" fillId="2" borderId="52" xfId="0" applyFont="1" applyFill="1" applyBorder="1" applyAlignment="1" applyProtection="1">
      <alignment vertical="center" wrapText="1"/>
      <protection hidden="1"/>
    </xf>
    <xf numFmtId="0" fontId="47" fillId="12" borderId="30" xfId="5" applyFont="1" applyBorder="1" applyAlignment="1">
      <alignment horizontal="center" vertical="center" wrapText="1"/>
    </xf>
    <xf numFmtId="0" fontId="11" fillId="0" borderId="1" xfId="0" applyFont="1" applyFill="1" applyBorder="1" applyAlignment="1" applyProtection="1">
      <alignment horizontal="center" vertical="center"/>
      <protection hidden="1"/>
    </xf>
    <xf numFmtId="0" fontId="20" fillId="5" borderId="47" xfId="0" applyFont="1" applyFill="1" applyBorder="1" applyAlignment="1" applyProtection="1">
      <alignment horizontal="center" vertical="center" wrapText="1"/>
      <protection hidden="1"/>
    </xf>
    <xf numFmtId="9" fontId="20" fillId="5" borderId="9" xfId="1" applyFont="1" applyFill="1" applyBorder="1" applyAlignment="1" applyProtection="1">
      <alignment horizontal="center" vertical="center" wrapText="1"/>
      <protection hidden="1"/>
    </xf>
    <xf numFmtId="0" fontId="56" fillId="0" borderId="0" xfId="0" applyFont="1"/>
    <xf numFmtId="0" fontId="22" fillId="0" borderId="0" xfId="0" applyFont="1"/>
    <xf numFmtId="0" fontId="22" fillId="0" borderId="0" xfId="0" applyFont="1" applyAlignment="1">
      <alignment horizontal="center" vertical="center" wrapText="1"/>
    </xf>
    <xf numFmtId="0" fontId="0" fillId="0" borderId="0" xfId="0" applyNumberFormat="1" applyAlignment="1">
      <alignment horizontal="left"/>
    </xf>
    <xf numFmtId="0" fontId="0" fillId="0" borderId="0" xfId="0" applyAlignment="1">
      <alignment horizontal="left" wrapText="1"/>
    </xf>
    <xf numFmtId="166" fontId="0" fillId="0" borderId="0" xfId="8" applyNumberFormat="1" applyFont="1"/>
    <xf numFmtId="1" fontId="0" fillId="0" borderId="0" xfId="8" applyNumberFormat="1" applyFont="1"/>
    <xf numFmtId="0" fontId="0" fillId="13" borderId="0" xfId="0" applyNumberFormat="1" applyFill="1" applyAlignment="1">
      <alignment horizontal="center"/>
    </xf>
    <xf numFmtId="0" fontId="0" fillId="16" borderId="0" xfId="0" applyNumberFormat="1" applyFill="1" applyAlignment="1">
      <alignment horizontal="center"/>
    </xf>
    <xf numFmtId="0" fontId="0" fillId="11" borderId="0" xfId="0" applyNumberFormat="1" applyFill="1" applyAlignment="1">
      <alignment horizontal="center"/>
    </xf>
    <xf numFmtId="0" fontId="0" fillId="17" borderId="0" xfId="0" applyNumberFormat="1" applyFill="1" applyAlignment="1">
      <alignment horizontal="center"/>
    </xf>
    <xf numFmtId="0" fontId="0" fillId="15" borderId="0" xfId="0" applyNumberFormat="1" applyFill="1" applyAlignment="1">
      <alignment horizontal="center"/>
    </xf>
    <xf numFmtId="0" fontId="0" fillId="14" borderId="0" xfId="0" applyNumberFormat="1" applyFill="1" applyAlignment="1">
      <alignment horizontal="center"/>
    </xf>
    <xf numFmtId="0" fontId="11" fillId="0" borderId="3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29" fillId="0" borderId="0" xfId="0" applyFont="1" applyBorder="1" applyAlignment="1">
      <alignment horizontal="center" vertical="center"/>
    </xf>
    <xf numFmtId="0" fontId="29" fillId="0" borderId="0" xfId="0" applyFont="1" applyBorder="1" applyAlignment="1">
      <alignment wrapText="1"/>
    </xf>
    <xf numFmtId="0" fontId="29" fillId="0" borderId="0" xfId="0" applyFont="1" applyBorder="1" applyAlignment="1">
      <alignment horizontal="center" vertical="center" wrapText="1"/>
    </xf>
    <xf numFmtId="9" fontId="29" fillId="0" borderId="0" xfId="1" applyFont="1" applyBorder="1" applyAlignment="1">
      <alignment horizontal="center" vertical="center" wrapText="1"/>
    </xf>
    <xf numFmtId="0" fontId="32" fillId="0" borderId="0" xfId="0" applyFont="1" applyBorder="1" applyAlignment="1">
      <alignment horizontal="center"/>
    </xf>
    <xf numFmtId="0" fontId="28" fillId="2" borderId="10"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0" fillId="3" borderId="58" xfId="0" applyFill="1" applyBorder="1" applyProtection="1">
      <protection hidden="1"/>
    </xf>
    <xf numFmtId="0" fontId="0" fillId="3" borderId="59" xfId="0" applyFill="1" applyBorder="1" applyProtection="1">
      <protection hidden="1"/>
    </xf>
    <xf numFmtId="0" fontId="0" fillId="3" borderId="60" xfId="0" applyFill="1" applyBorder="1" applyProtection="1">
      <protection hidden="1"/>
    </xf>
    <xf numFmtId="0" fontId="0" fillId="3" borderId="61" xfId="0" applyFill="1" applyBorder="1" applyProtection="1">
      <protection hidden="1"/>
    </xf>
    <xf numFmtId="0" fontId="0" fillId="3" borderId="58" xfId="0" applyFill="1" applyBorder="1" applyAlignment="1" applyProtection="1">
      <alignment wrapText="1"/>
      <protection hidden="1"/>
    </xf>
    <xf numFmtId="0" fontId="22" fillId="3" borderId="58" xfId="0" applyFont="1" applyFill="1" applyBorder="1" applyProtection="1">
      <protection hidden="1"/>
    </xf>
    <xf numFmtId="0" fontId="22" fillId="4" borderId="58" xfId="0" applyFont="1" applyFill="1" applyBorder="1" applyProtection="1">
      <protection hidden="1"/>
    </xf>
    <xf numFmtId="0" fontId="23" fillId="3" borderId="58" xfId="0" applyFont="1" applyFill="1" applyBorder="1" applyAlignment="1" applyProtection="1">
      <alignment horizontal="center"/>
      <protection hidden="1"/>
    </xf>
    <xf numFmtId="0" fontId="0" fillId="3" borderId="58" xfId="0" applyFont="1" applyFill="1" applyBorder="1" applyProtection="1">
      <protection hidden="1"/>
    </xf>
    <xf numFmtId="0" fontId="0" fillId="0" borderId="58" xfId="0" applyBorder="1" applyProtection="1">
      <protection hidden="1"/>
    </xf>
    <xf numFmtId="1" fontId="28" fillId="2" borderId="12" xfId="0" applyNumberFormat="1" applyFont="1" applyFill="1" applyBorder="1" applyAlignment="1">
      <alignment horizontal="center" vertical="center" wrapText="1"/>
    </xf>
    <xf numFmtId="0" fontId="0" fillId="0" borderId="0" xfId="0" applyAlignment="1">
      <alignment vertical="center"/>
    </xf>
    <xf numFmtId="0" fontId="57" fillId="0" borderId="0" xfId="0" applyFont="1"/>
    <xf numFmtId="0" fontId="58" fillId="0" borderId="6" xfId="0" applyFont="1" applyBorder="1" applyAlignment="1">
      <alignment horizontal="center" vertical="center"/>
    </xf>
    <xf numFmtId="0" fontId="58" fillId="0" borderId="0" xfId="0" applyFont="1" applyBorder="1" applyAlignment="1">
      <alignment horizontal="center" vertical="center"/>
    </xf>
    <xf numFmtId="0" fontId="58" fillId="0" borderId="0" xfId="0" applyFont="1" applyFill="1" applyBorder="1" applyAlignment="1">
      <alignment horizontal="center" vertical="center"/>
    </xf>
    <xf numFmtId="0" fontId="57" fillId="0" borderId="0" xfId="0" applyFont="1" applyFill="1"/>
    <xf numFmtId="0" fontId="57" fillId="0" borderId="0" xfId="0" applyFont="1" applyFill="1" applyAlignment="1">
      <alignment vertical="center"/>
    </xf>
    <xf numFmtId="0" fontId="29" fillId="0" borderId="9" xfId="0" applyFont="1" applyBorder="1" applyAlignment="1">
      <alignment horizontal="center" vertical="center" wrapText="1"/>
    </xf>
    <xf numFmtId="0" fontId="11" fillId="2" borderId="1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8" fillId="0" borderId="28" xfId="0" applyNumberFormat="1" applyFont="1" applyFill="1" applyBorder="1" applyAlignment="1" applyProtection="1">
      <alignment horizontal="center" vertical="center" wrapText="1"/>
      <protection locked="0" hidden="1"/>
    </xf>
    <xf numFmtId="0" fontId="8" fillId="0" borderId="29" xfId="0" applyNumberFormat="1" applyFont="1" applyFill="1" applyBorder="1" applyAlignment="1" applyProtection="1">
      <alignment horizontal="center" vertical="center" wrapText="1"/>
      <protection locked="0" hidden="1"/>
    </xf>
    <xf numFmtId="0" fontId="8" fillId="0" borderId="30" xfId="0" applyNumberFormat="1" applyFont="1" applyFill="1" applyBorder="1" applyAlignment="1" applyProtection="1">
      <alignment horizontal="center" vertical="center" wrapText="1"/>
      <protection locked="0" hidden="1"/>
    </xf>
    <xf numFmtId="0" fontId="8" fillId="0" borderId="31" xfId="0" applyNumberFormat="1" applyFont="1" applyFill="1" applyBorder="1" applyAlignment="1" applyProtection="1">
      <alignment horizontal="center" vertical="center" wrapText="1"/>
      <protection locked="0" hidden="1"/>
    </xf>
    <xf numFmtId="0" fontId="11" fillId="3" borderId="44" xfId="0" applyFont="1" applyFill="1" applyBorder="1" applyAlignment="1" applyProtection="1">
      <alignment horizontal="center" vertical="center" wrapText="1"/>
      <protection hidden="1"/>
    </xf>
    <xf numFmtId="0" fontId="8" fillId="0" borderId="48" xfId="0" applyNumberFormat="1" applyFont="1" applyFill="1" applyBorder="1" applyAlignment="1" applyProtection="1">
      <alignment horizontal="center" vertical="center" wrapText="1"/>
      <protection locked="0" hidden="1"/>
    </xf>
    <xf numFmtId="0" fontId="22" fillId="3" borderId="0" xfId="0" applyFont="1" applyFill="1" applyBorder="1" applyAlignment="1" applyProtection="1">
      <alignment horizontal="center" wrapText="1"/>
      <protection hidden="1"/>
    </xf>
    <xf numFmtId="9" fontId="22" fillId="3" borderId="0" xfId="1" applyFont="1" applyFill="1" applyBorder="1" applyProtection="1">
      <protection hidden="1"/>
    </xf>
    <xf numFmtId="0" fontId="22" fillId="5" borderId="32" xfId="0" applyFont="1" applyFill="1" applyBorder="1" applyProtection="1">
      <protection hidden="1"/>
    </xf>
    <xf numFmtId="0" fontId="23" fillId="18" borderId="28" xfId="0" applyNumberFormat="1" applyFont="1" applyFill="1" applyBorder="1" applyAlignment="1" applyProtection="1">
      <alignment horizontal="center" vertical="center"/>
      <protection hidden="1"/>
    </xf>
    <xf numFmtId="166" fontId="20" fillId="5" borderId="51" xfId="0" applyNumberFormat="1" applyFont="1" applyFill="1" applyBorder="1" applyAlignment="1" applyProtection="1">
      <alignment horizontal="center" vertical="center" wrapText="1"/>
      <protection hidden="1"/>
    </xf>
    <xf numFmtId="165" fontId="20" fillId="5" borderId="10" xfId="1" applyNumberFormat="1" applyFont="1" applyFill="1" applyBorder="1" applyAlignment="1" applyProtection="1">
      <alignment horizontal="center" vertical="center" wrapText="1"/>
      <protection hidden="1"/>
    </xf>
    <xf numFmtId="0" fontId="23" fillId="18" borderId="34" xfId="0" applyNumberFormat="1" applyFont="1" applyFill="1" applyBorder="1" applyAlignment="1" applyProtection="1">
      <alignment horizontal="center" vertical="center"/>
      <protection hidden="1"/>
    </xf>
    <xf numFmtId="0" fontId="11" fillId="18" borderId="56" xfId="0" applyNumberFormat="1" applyFont="1" applyFill="1" applyBorder="1" applyAlignment="1" applyProtection="1">
      <alignment horizontal="center"/>
      <protection hidden="1"/>
    </xf>
    <xf numFmtId="0" fontId="11" fillId="5" borderId="3" xfId="0" applyNumberFormat="1" applyFont="1" applyFill="1" applyBorder="1" applyAlignment="1" applyProtection="1">
      <alignment horizontal="center" vertical="center" wrapText="1"/>
      <protection hidden="1"/>
    </xf>
    <xf numFmtId="9" fontId="11" fillId="5" borderId="62" xfId="0" applyNumberFormat="1" applyFont="1" applyFill="1" applyBorder="1" applyAlignment="1" applyProtection="1">
      <alignment horizontal="center" vertical="center" wrapText="1"/>
      <protection hidden="1"/>
    </xf>
    <xf numFmtId="0" fontId="11" fillId="13" borderId="32" xfId="0" applyFont="1" applyFill="1" applyBorder="1" applyAlignment="1">
      <alignment horizontal="center" vertical="center" wrapText="1"/>
    </xf>
    <xf numFmtId="0" fontId="21" fillId="6" borderId="32" xfId="0" applyFont="1" applyFill="1" applyBorder="1" applyAlignment="1">
      <alignment horizontal="center" vertical="center" wrapText="1"/>
    </xf>
    <xf numFmtId="9" fontId="29" fillId="0" borderId="0" xfId="1" applyFont="1" applyBorder="1" applyAlignment="1">
      <alignment horizontal="center" vertical="center"/>
    </xf>
    <xf numFmtId="49" fontId="32" fillId="0" borderId="0" xfId="0" applyNumberFormat="1" applyFont="1" applyBorder="1" applyAlignment="1">
      <alignment horizontal="center" vertical="center"/>
    </xf>
    <xf numFmtId="9" fontId="56" fillId="0" borderId="0" xfId="0" applyNumberFormat="1" applyFont="1" applyAlignment="1">
      <alignment horizontal="center" vertical="center"/>
    </xf>
    <xf numFmtId="9" fontId="56" fillId="0" borderId="0" xfId="0" applyNumberFormat="1" applyFont="1" applyBorder="1" applyAlignment="1">
      <alignment horizontal="center" vertical="center"/>
    </xf>
    <xf numFmtId="0" fontId="56" fillId="0" borderId="0" xfId="0" applyFont="1" applyBorder="1" applyAlignment="1">
      <alignment horizontal="center" vertical="center"/>
    </xf>
    <xf numFmtId="0" fontId="46" fillId="0" borderId="0" xfId="0" applyFont="1" applyFill="1"/>
    <xf numFmtId="9" fontId="29" fillId="0" borderId="10" xfId="1" applyFont="1" applyBorder="1" applyAlignment="1">
      <alignment horizontal="center" vertical="center" wrapText="1"/>
    </xf>
    <xf numFmtId="9" fontId="29" fillId="0" borderId="9" xfId="1" applyFont="1" applyBorder="1" applyAlignment="1">
      <alignment horizontal="center" vertical="center" wrapText="1"/>
    </xf>
    <xf numFmtId="0" fontId="29" fillId="0" borderId="10" xfId="0" applyFont="1" applyBorder="1" applyAlignment="1">
      <alignment horizontal="center" vertical="center" wrapText="1"/>
    </xf>
    <xf numFmtId="0" fontId="29" fillId="2" borderId="9" xfId="0" applyFont="1" applyFill="1" applyBorder="1" applyAlignment="1">
      <alignment horizontal="center" vertical="center" wrapText="1"/>
    </xf>
    <xf numFmtId="49" fontId="29" fillId="0" borderId="9" xfId="0" applyNumberFormat="1" applyFont="1" applyBorder="1" applyAlignment="1">
      <alignment horizontal="center" vertical="center" wrapText="1"/>
    </xf>
    <xf numFmtId="9" fontId="29" fillId="0" borderId="9" xfId="1" applyFont="1" applyBorder="1" applyAlignment="1">
      <alignment horizontal="center" vertical="center" wrapText="1"/>
    </xf>
    <xf numFmtId="0" fontId="29" fillId="0" borderId="9" xfId="0" applyFont="1" applyBorder="1" applyAlignment="1">
      <alignment horizontal="center" vertical="center"/>
    </xf>
    <xf numFmtId="0" fontId="29" fillId="0" borderId="64" xfId="0" applyFont="1" applyBorder="1" applyAlignment="1">
      <alignment horizontal="center" vertical="center"/>
    </xf>
    <xf numFmtId="0" fontId="29" fillId="0" borderId="64" xfId="0" applyFont="1" applyBorder="1" applyAlignment="1">
      <alignment wrapText="1"/>
    </xf>
    <xf numFmtId="0" fontId="29" fillId="0" borderId="64" xfId="0" applyFont="1" applyBorder="1" applyAlignment="1">
      <alignment horizontal="center" vertical="center" wrapText="1"/>
    </xf>
    <xf numFmtId="9" fontId="29" fillId="0" borderId="64" xfId="1" applyFont="1" applyBorder="1" applyAlignment="1">
      <alignment horizontal="center" vertical="center" wrapText="1"/>
    </xf>
    <xf numFmtId="0" fontId="29" fillId="0" borderId="0" xfId="0" applyFont="1" applyFill="1" applyBorder="1" applyAlignment="1">
      <alignment horizontal="center" vertical="center" wrapText="1"/>
    </xf>
    <xf numFmtId="0" fontId="29" fillId="0" borderId="9" xfId="0" applyFont="1" applyBorder="1" applyAlignment="1">
      <alignment vertical="top" wrapText="1"/>
    </xf>
    <xf numFmtId="0" fontId="29" fillId="0" borderId="9" xfId="1" applyNumberFormat="1" applyFont="1" applyBorder="1" applyAlignment="1">
      <alignment horizontal="center" vertical="center" wrapText="1"/>
    </xf>
    <xf numFmtId="0" fontId="29" fillId="0" borderId="8" xfId="0" applyFont="1" applyBorder="1" applyAlignment="1">
      <alignment horizontal="center" vertical="center" wrapText="1"/>
    </xf>
    <xf numFmtId="0" fontId="29" fillId="0" borderId="10" xfId="0" applyFont="1" applyBorder="1" applyAlignment="1">
      <alignment horizontal="center" vertical="center" wrapText="1"/>
    </xf>
    <xf numFmtId="9" fontId="29" fillId="0" borderId="10" xfId="1" applyFont="1" applyBorder="1" applyAlignment="1">
      <alignment horizontal="center" vertical="center" wrapText="1"/>
    </xf>
    <xf numFmtId="9" fontId="29" fillId="0" borderId="9" xfId="1" applyFont="1" applyBorder="1" applyAlignment="1">
      <alignment horizontal="center" vertical="center" wrapText="1"/>
    </xf>
    <xf numFmtId="0" fontId="47" fillId="0" borderId="0" xfId="5"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8" fillId="3" borderId="8" xfId="0" applyNumberFormat="1" applyFont="1" applyFill="1" applyBorder="1" applyAlignment="1" applyProtection="1">
      <alignment horizontal="center" vertical="center" wrapText="1"/>
      <protection locked="0" hidden="1"/>
    </xf>
    <xf numFmtId="0" fontId="8" fillId="3" borderId="14" xfId="0" applyNumberFormat="1" applyFont="1" applyFill="1" applyBorder="1" applyAlignment="1" applyProtection="1">
      <alignment horizontal="center" vertical="center" wrapText="1"/>
      <protection locked="0" hidden="1"/>
    </xf>
    <xf numFmtId="0" fontId="8" fillId="3" borderId="48" xfId="0" applyNumberFormat="1" applyFont="1" applyFill="1" applyBorder="1" applyAlignment="1" applyProtection="1">
      <alignment horizontal="center" vertical="center" wrapText="1"/>
      <protection locked="0" hidden="1"/>
    </xf>
    <xf numFmtId="0" fontId="14" fillId="2" borderId="4" xfId="0" applyFont="1" applyFill="1" applyBorder="1" applyAlignment="1" applyProtection="1">
      <alignment vertical="center" wrapText="1"/>
      <protection hidden="1"/>
    </xf>
    <xf numFmtId="0" fontId="14" fillId="2" borderId="5" xfId="0" applyFont="1" applyFill="1" applyBorder="1" applyAlignment="1" applyProtection="1">
      <alignment vertical="center" wrapText="1"/>
      <protection hidden="1"/>
    </xf>
    <xf numFmtId="0" fontId="14" fillId="2" borderId="41" xfId="0" applyFont="1" applyFill="1" applyBorder="1" applyAlignment="1" applyProtection="1">
      <alignment vertical="center" wrapText="1"/>
      <protection hidden="1"/>
    </xf>
    <xf numFmtId="0" fontId="14" fillId="2" borderId="65" xfId="0" applyFont="1" applyFill="1" applyBorder="1" applyAlignment="1" applyProtection="1">
      <alignment vertical="center" wrapText="1"/>
      <protection hidden="1"/>
    </xf>
    <xf numFmtId="0" fontId="47" fillId="12" borderId="48" xfId="5" applyFont="1" applyBorder="1" applyAlignment="1">
      <alignment horizontal="center" vertical="center" wrapText="1"/>
    </xf>
    <xf numFmtId="0" fontId="14" fillId="2" borderId="63" xfId="0" applyFont="1" applyFill="1" applyBorder="1" applyAlignment="1" applyProtection="1">
      <alignment vertical="center" wrapText="1"/>
      <protection hidden="1"/>
    </xf>
    <xf numFmtId="0" fontId="11" fillId="13" borderId="9"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21" fillId="6" borderId="64" xfId="0" applyFont="1" applyFill="1" applyBorder="1" applyAlignment="1">
      <alignment horizontal="center" vertical="center" wrapText="1"/>
    </xf>
    <xf numFmtId="0" fontId="21" fillId="6" borderId="10" xfId="0" applyFont="1" applyFill="1" applyBorder="1" applyAlignment="1">
      <alignment horizontal="center" vertical="center" wrapText="1"/>
    </xf>
    <xf numFmtId="0" fontId="21" fillId="6" borderId="51" xfId="0" applyFont="1" applyFill="1" applyBorder="1" applyAlignment="1">
      <alignment horizontal="center" vertical="center" wrapText="1"/>
    </xf>
    <xf numFmtId="0" fontId="21" fillId="6" borderId="14" xfId="0" applyFont="1" applyFill="1" applyBorder="1" applyAlignment="1">
      <alignment horizontal="center" vertical="center" wrapText="1"/>
    </xf>
    <xf numFmtId="0" fontId="8" fillId="0" borderId="23" xfId="0" applyNumberFormat="1" applyFont="1" applyFill="1" applyBorder="1" applyAlignment="1" applyProtection="1">
      <alignment horizontal="center" vertical="center" wrapText="1"/>
      <protection locked="0" hidden="1"/>
    </xf>
    <xf numFmtId="0" fontId="8" fillId="3" borderId="23" xfId="0" applyFont="1" applyFill="1" applyBorder="1" applyAlignment="1" applyProtection="1">
      <alignment horizontal="center"/>
      <protection hidden="1"/>
    </xf>
    <xf numFmtId="0" fontId="8" fillId="3" borderId="24" xfId="0" applyFont="1" applyFill="1" applyBorder="1" applyAlignment="1" applyProtection="1">
      <alignment vertical="center" wrapText="1"/>
      <protection hidden="1"/>
    </xf>
    <xf numFmtId="0" fontId="8" fillId="3" borderId="26" xfId="0" applyFont="1" applyFill="1" applyBorder="1" applyAlignment="1" applyProtection="1">
      <alignment vertical="center" wrapText="1"/>
      <protection hidden="1"/>
    </xf>
    <xf numFmtId="0" fontId="8" fillId="3" borderId="28" xfId="0" applyFont="1" applyFill="1" applyBorder="1" applyAlignment="1" applyProtection="1">
      <alignment vertical="center" wrapText="1"/>
      <protection hidden="1"/>
    </xf>
    <xf numFmtId="0" fontId="8" fillId="3" borderId="31" xfId="0" applyFont="1" applyFill="1" applyBorder="1" applyAlignment="1" applyProtection="1">
      <alignment vertical="center" wrapText="1"/>
      <protection hidden="1"/>
    </xf>
    <xf numFmtId="0" fontId="48" fillId="0" borderId="0" xfId="0" applyFont="1" applyFill="1" applyBorder="1"/>
    <xf numFmtId="0" fontId="48" fillId="0" borderId="0" xfId="0" applyFont="1" applyFill="1" applyBorder="1" applyAlignment="1">
      <alignment vertical="center"/>
    </xf>
    <xf numFmtId="0" fontId="48" fillId="0" borderId="0" xfId="0" applyFont="1" applyFill="1" applyBorder="1" applyAlignment="1">
      <alignment horizontal="center" vertical="center"/>
    </xf>
    <xf numFmtId="0" fontId="48" fillId="2" borderId="9" xfId="0" applyFont="1" applyFill="1" applyBorder="1" applyAlignment="1">
      <alignment horizontal="center" vertical="center"/>
    </xf>
    <xf numFmtId="0" fontId="48" fillId="0" borderId="9" xfId="0" applyFont="1" applyFill="1" applyBorder="1" applyAlignment="1">
      <alignment horizontal="center" vertical="center"/>
    </xf>
    <xf numFmtId="0" fontId="59" fillId="0" borderId="0" xfId="0" applyFont="1" applyAlignment="1">
      <alignment horizontal="center" vertical="center"/>
    </xf>
    <xf numFmtId="0" fontId="49" fillId="2" borderId="9" xfId="0" applyFont="1" applyFill="1" applyBorder="1" applyAlignment="1">
      <alignment horizontal="center" vertical="center" wrapText="1"/>
    </xf>
    <xf numFmtId="49" fontId="29" fillId="0" borderId="0" xfId="0" applyNumberFormat="1" applyFont="1" applyBorder="1" applyAlignment="1">
      <alignment horizontal="center" vertical="center"/>
    </xf>
    <xf numFmtId="0" fontId="29" fillId="0" borderId="0" xfId="0" applyFont="1" applyBorder="1" applyAlignment="1">
      <alignment vertical="center"/>
    </xf>
    <xf numFmtId="9" fontId="29" fillId="0" borderId="0" xfId="1" applyFont="1" applyBorder="1" applyAlignment="1">
      <alignment vertical="center"/>
    </xf>
    <xf numFmtId="0" fontId="28" fillId="0" borderId="0" xfId="0" applyFont="1" applyBorder="1" applyAlignment="1">
      <alignment vertical="center"/>
    </xf>
    <xf numFmtId="49" fontId="29" fillId="0" borderId="0" xfId="0" applyNumberFormat="1" applyFont="1" applyBorder="1" applyAlignment="1">
      <alignment vertical="center"/>
    </xf>
    <xf numFmtId="0" fontId="32" fillId="0" borderId="0" xfId="0" applyFont="1" applyAlignment="1"/>
    <xf numFmtId="0" fontId="32" fillId="0" borderId="0" xfId="0" applyFont="1" applyBorder="1" applyAlignment="1"/>
    <xf numFmtId="0" fontId="44" fillId="0" borderId="0" xfId="0" applyFont="1" applyBorder="1" applyAlignment="1">
      <alignment vertical="center"/>
    </xf>
    <xf numFmtId="0" fontId="32" fillId="0" borderId="0" xfId="0" applyFont="1" applyBorder="1" applyAlignment="1">
      <alignment vertical="center"/>
    </xf>
    <xf numFmtId="0" fontId="29" fillId="0" borderId="0" xfId="0" applyFont="1" applyBorder="1" applyAlignment="1">
      <alignment horizontal="left" vertical="center"/>
    </xf>
    <xf numFmtId="0" fontId="29" fillId="0" borderId="14" xfId="0" applyFont="1" applyBorder="1" applyAlignment="1">
      <alignment horizontal="center" vertical="center" wrapText="1"/>
    </xf>
    <xf numFmtId="0" fontId="29" fillId="0" borderId="19" xfId="0" applyFont="1" applyBorder="1" applyAlignment="1">
      <alignment horizontal="center" vertical="center" wrapText="1"/>
    </xf>
    <xf numFmtId="0" fontId="46" fillId="0" borderId="8" xfId="0" applyFont="1" applyBorder="1"/>
    <xf numFmtId="9" fontId="22" fillId="0" borderId="0" xfId="9" applyFont="1"/>
    <xf numFmtId="9" fontId="0" fillId="0" borderId="0" xfId="9" applyFont="1"/>
    <xf numFmtId="0" fontId="8" fillId="0" borderId="24" xfId="0" applyNumberFormat="1" applyFont="1" applyFill="1" applyBorder="1" applyAlignment="1" applyProtection="1">
      <alignment horizontal="center" vertical="center" wrapText="1"/>
      <protection locked="0" hidden="1"/>
    </xf>
    <xf numFmtId="0" fontId="8" fillId="0" borderId="26" xfId="0" applyNumberFormat="1" applyFont="1" applyFill="1" applyBorder="1" applyAlignment="1" applyProtection="1">
      <alignment horizontal="center" vertical="center" wrapText="1"/>
      <protection locked="0" hidden="1"/>
    </xf>
    <xf numFmtId="0" fontId="11" fillId="3" borderId="66" xfId="0" applyFont="1" applyFill="1" applyBorder="1" applyAlignment="1" applyProtection="1">
      <alignment horizontal="center" vertical="center" wrapText="1"/>
      <protection hidden="1"/>
    </xf>
    <xf numFmtId="0" fontId="11" fillId="3" borderId="47" xfId="0" applyFont="1" applyFill="1" applyBorder="1" applyAlignment="1" applyProtection="1">
      <alignment horizontal="center" vertical="center" wrapText="1"/>
      <protection hidden="1"/>
    </xf>
    <xf numFmtId="0" fontId="11" fillId="3" borderId="67" xfId="0" applyFont="1" applyFill="1" applyBorder="1" applyAlignment="1" applyProtection="1">
      <alignment horizontal="center" vertical="center" wrapText="1"/>
      <protection hidden="1"/>
    </xf>
    <xf numFmtId="0" fontId="8" fillId="0" borderId="49" xfId="0" applyNumberFormat="1" applyFont="1" applyFill="1" applyBorder="1" applyAlignment="1" applyProtection="1">
      <alignment horizontal="center" vertical="center" wrapText="1"/>
      <protection locked="0" hidden="1"/>
    </xf>
    <xf numFmtId="0" fontId="8" fillId="0" borderId="19" xfId="0" applyNumberFormat="1" applyFont="1" applyFill="1" applyBorder="1" applyAlignment="1" applyProtection="1">
      <alignment horizontal="center" vertical="center" wrapText="1"/>
      <protection locked="0" hidden="1"/>
    </xf>
    <xf numFmtId="0" fontId="8" fillId="0" borderId="35" xfId="0" applyNumberFormat="1" applyFont="1" applyFill="1" applyBorder="1" applyAlignment="1" applyProtection="1">
      <alignment horizontal="center" vertical="center" wrapText="1"/>
      <protection locked="0" hidden="1"/>
    </xf>
    <xf numFmtId="0" fontId="8" fillId="0" borderId="25" xfId="0" applyNumberFormat="1" applyFont="1" applyFill="1" applyBorder="1" applyAlignment="1" applyProtection="1">
      <alignment horizontal="center" vertical="center" wrapText="1"/>
      <protection locked="0" hidden="1"/>
    </xf>
    <xf numFmtId="0" fontId="23" fillId="20" borderId="9" xfId="0" applyNumberFormat="1" applyFont="1" applyFill="1" applyBorder="1" applyAlignment="1" applyProtection="1">
      <alignment horizontal="center" vertical="center"/>
      <protection hidden="1"/>
    </xf>
    <xf numFmtId="0" fontId="23" fillId="20" borderId="10" xfId="0" applyNumberFormat="1" applyFont="1" applyFill="1" applyBorder="1" applyAlignment="1" applyProtection="1">
      <alignment horizontal="center" vertical="center"/>
      <protection hidden="1"/>
    </xf>
    <xf numFmtId="0" fontId="11" fillId="20" borderId="62" xfId="0" applyNumberFormat="1" applyFont="1" applyFill="1" applyBorder="1" applyAlignment="1" applyProtection="1">
      <alignment horizontal="center"/>
      <protection hidden="1"/>
    </xf>
    <xf numFmtId="0" fontId="11" fillId="5" borderId="12" xfId="0" applyFont="1" applyFill="1" applyBorder="1" applyAlignment="1">
      <alignment horizontal="center" vertical="center" wrapText="1"/>
    </xf>
    <xf numFmtId="0" fontId="11" fillId="19" borderId="12" xfId="0" applyFont="1" applyFill="1" applyBorder="1" applyAlignment="1">
      <alignment horizontal="center" vertical="center" wrapText="1"/>
    </xf>
    <xf numFmtId="0" fontId="11" fillId="19" borderId="17" xfId="0" applyFont="1" applyFill="1" applyBorder="1" applyAlignment="1">
      <alignment horizontal="center" vertical="center" wrapText="1"/>
    </xf>
    <xf numFmtId="0" fontId="11" fillId="19" borderId="18" xfId="0" applyFont="1" applyFill="1" applyBorder="1" applyAlignment="1">
      <alignment horizontal="center" vertical="center" wrapText="1"/>
    </xf>
    <xf numFmtId="167" fontId="7" fillId="3" borderId="0" xfId="1" applyNumberFormat="1" applyFont="1" applyFill="1" applyBorder="1" applyProtection="1">
      <protection hidden="1"/>
    </xf>
    <xf numFmtId="167" fontId="11" fillId="5" borderId="62" xfId="0" applyNumberFormat="1" applyFont="1" applyFill="1" applyBorder="1" applyAlignment="1" applyProtection="1">
      <alignment horizontal="center" vertical="center" wrapText="1"/>
      <protection hidden="1"/>
    </xf>
    <xf numFmtId="9" fontId="11" fillId="20" borderId="62" xfId="1" applyFont="1" applyFill="1" applyBorder="1" applyAlignment="1" applyProtection="1">
      <alignment horizontal="center"/>
      <protection hidden="1"/>
    </xf>
    <xf numFmtId="165" fontId="23" fillId="20" borderId="13" xfId="1" applyNumberFormat="1" applyFont="1" applyFill="1" applyBorder="1" applyAlignment="1" applyProtection="1">
      <alignment horizontal="center" vertical="center"/>
      <protection hidden="1"/>
    </xf>
    <xf numFmtId="49" fontId="33" fillId="0" borderId="0" xfId="2" applyNumberFormat="1" applyFont="1" applyAlignment="1">
      <alignment horizontal="center" vertical="center" wrapText="1"/>
    </xf>
    <xf numFmtId="49" fontId="29" fillId="0" borderId="13" xfId="0" applyNumberFormat="1" applyFont="1" applyBorder="1" applyAlignment="1">
      <alignment horizontal="left" vertical="center" wrapText="1"/>
    </xf>
    <xf numFmtId="49" fontId="29" fillId="0" borderId="19" xfId="0" applyNumberFormat="1" applyFont="1" applyBorder="1" applyAlignment="1">
      <alignment horizontal="left" vertical="center" wrapText="1"/>
    </xf>
    <xf numFmtId="49" fontId="32" fillId="0" borderId="0" xfId="0" applyNumberFormat="1" applyFont="1" applyBorder="1" applyAlignment="1">
      <alignment vertical="center"/>
    </xf>
    <xf numFmtId="0" fontId="32" fillId="0" borderId="0" xfId="0" applyFont="1" applyAlignment="1">
      <alignment vertical="center"/>
    </xf>
    <xf numFmtId="49" fontId="32" fillId="0" borderId="0" xfId="0" applyNumberFormat="1" applyFont="1" applyAlignment="1">
      <alignment vertical="center"/>
    </xf>
    <xf numFmtId="0" fontId="29" fillId="0" borderId="9" xfId="0" applyFont="1" applyBorder="1" applyAlignment="1">
      <alignment horizontal="left" vertical="center" wrapText="1"/>
    </xf>
    <xf numFmtId="9" fontId="22" fillId="0" borderId="0" xfId="0" applyNumberFormat="1" applyFont="1" applyBorder="1"/>
    <xf numFmtId="0" fontId="29" fillId="19" borderId="9" xfId="0" applyFont="1" applyFill="1" applyBorder="1" applyAlignment="1">
      <alignment horizontal="center" vertical="center" wrapText="1"/>
    </xf>
    <xf numFmtId="0" fontId="57" fillId="0" borderId="0" xfId="0" applyFont="1" applyProtection="1">
      <protection hidden="1"/>
    </xf>
    <xf numFmtId="0" fontId="57" fillId="3" borderId="0" xfId="0" applyFont="1" applyFill="1" applyProtection="1">
      <protection hidden="1"/>
    </xf>
    <xf numFmtId="1" fontId="57" fillId="3" borderId="0" xfId="0" applyNumberFormat="1" applyFont="1" applyFill="1" applyProtection="1">
      <protection hidden="1"/>
    </xf>
    <xf numFmtId="1" fontId="57" fillId="3" borderId="0" xfId="0" applyNumberFormat="1" applyFont="1" applyFill="1" applyBorder="1" applyProtection="1">
      <protection hidden="1"/>
    </xf>
    <xf numFmtId="1" fontId="57" fillId="4" borderId="0" xfId="0" applyNumberFormat="1" applyFont="1" applyFill="1" applyBorder="1" applyProtection="1">
      <protection hidden="1"/>
    </xf>
    <xf numFmtId="0" fontId="57" fillId="4" borderId="0" xfId="0" applyFont="1" applyFill="1" applyBorder="1" applyProtection="1">
      <protection hidden="1"/>
    </xf>
    <xf numFmtId="0" fontId="57" fillId="3" borderId="0" xfId="0" applyFont="1" applyFill="1" applyBorder="1" applyProtection="1">
      <protection hidden="1"/>
    </xf>
    <xf numFmtId="0" fontId="57" fillId="3" borderId="57" xfId="0" applyFont="1" applyFill="1" applyBorder="1" applyProtection="1">
      <protection hidden="1"/>
    </xf>
    <xf numFmtId="0" fontId="57" fillId="3" borderId="58" xfId="0" applyFont="1" applyFill="1" applyBorder="1" applyProtection="1">
      <protection hidden="1"/>
    </xf>
    <xf numFmtId="0" fontId="57" fillId="0" borderId="0" xfId="0" applyFont="1" applyBorder="1" applyProtection="1">
      <protection hidden="1"/>
    </xf>
    <xf numFmtId="0" fontId="0" fillId="0" borderId="0" xfId="0" applyAlignment="1">
      <alignment horizontal="center"/>
    </xf>
    <xf numFmtId="0" fontId="11" fillId="0" borderId="0" xfId="0" applyFont="1" applyFill="1" applyBorder="1" applyAlignment="1" applyProtection="1">
      <alignment horizontal="right" vertical="center" wrapText="1"/>
      <protection hidden="1"/>
    </xf>
    <xf numFmtId="0" fontId="8" fillId="0" borderId="0" xfId="0" applyFont="1" applyAlignment="1">
      <alignment vertical="center" wrapText="1"/>
    </xf>
    <xf numFmtId="0" fontId="8" fillId="0" borderId="2" xfId="0" applyFont="1" applyBorder="1" applyAlignment="1">
      <alignment vertical="center" wrapText="1"/>
    </xf>
    <xf numFmtId="0" fontId="8" fillId="0" borderId="3" xfId="0" applyFont="1" applyBorder="1" applyAlignment="1" applyProtection="1">
      <alignment horizontal="center" vertical="center" wrapText="1"/>
      <protection locked="0" hidden="1"/>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14" fillId="0" borderId="6" xfId="0" applyFont="1" applyFill="1" applyBorder="1" applyAlignment="1" applyProtection="1">
      <alignment horizontal="center"/>
      <protection hidden="1"/>
    </xf>
    <xf numFmtId="0" fontId="8" fillId="0" borderId="6" xfId="0" applyFont="1" applyBorder="1" applyAlignment="1">
      <alignment horizontal="center"/>
    </xf>
    <xf numFmtId="0" fontId="8" fillId="2" borderId="9" xfId="0" applyFont="1" applyFill="1" applyBorder="1" applyAlignment="1" applyProtection="1">
      <alignment horizontal="center" vertical="center" wrapText="1"/>
      <protection hidden="1"/>
    </xf>
    <xf numFmtId="0" fontId="8" fillId="2" borderId="9" xfId="0" applyFont="1" applyFill="1" applyBorder="1" applyAlignment="1" applyProtection="1">
      <alignment horizontal="center" vertical="center" textRotation="90" wrapText="1"/>
      <protection hidden="1"/>
    </xf>
    <xf numFmtId="0" fontId="8" fillId="2" borderId="9"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wrapText="1"/>
      <protection hidden="1"/>
    </xf>
    <xf numFmtId="0" fontId="8" fillId="2" borderId="11" xfId="0" applyFont="1" applyFill="1" applyBorder="1" applyAlignment="1" applyProtection="1">
      <alignment horizontal="center" vertical="center" wrapText="1"/>
      <protection hidden="1"/>
    </xf>
    <xf numFmtId="0" fontId="8" fillId="2" borderId="12" xfId="0" applyFont="1" applyFill="1" applyBorder="1" applyAlignment="1" applyProtection="1">
      <alignment horizontal="center" vertical="center" wrapText="1"/>
      <protection hidden="1"/>
    </xf>
    <xf numFmtId="0" fontId="8" fillId="2" borderId="9" xfId="0" applyFont="1" applyFill="1" applyBorder="1" applyAlignment="1" applyProtection="1">
      <alignment horizontal="center" wrapText="1"/>
      <protection hidden="1"/>
    </xf>
    <xf numFmtId="0" fontId="8" fillId="2" borderId="9" xfId="0" applyFont="1" applyFill="1" applyBorder="1" applyAlignment="1" applyProtection="1">
      <alignment horizontal="center" vertical="center" wrapText="1"/>
      <protection locked="0" hidden="1"/>
    </xf>
    <xf numFmtId="0" fontId="41" fillId="3" borderId="41" xfId="0" applyFont="1" applyFill="1" applyBorder="1" applyAlignment="1">
      <alignment horizontal="center"/>
    </xf>
    <xf numFmtId="0" fontId="42" fillId="0" borderId="41" xfId="0" applyFont="1" applyBorder="1" applyAlignment="1">
      <alignment horizontal="center"/>
    </xf>
    <xf numFmtId="0" fontId="36" fillId="3" borderId="0" xfId="0" applyFont="1" applyFill="1" applyBorder="1" applyAlignment="1" applyProtection="1">
      <alignment horizontal="right" vertical="center" wrapText="1"/>
      <protection hidden="1"/>
    </xf>
    <xf numFmtId="0" fontId="38" fillId="0" borderId="2" xfId="0" applyFont="1" applyBorder="1" applyAlignment="1">
      <alignment horizontal="right" vertical="center" wrapText="1"/>
    </xf>
    <xf numFmtId="0" fontId="39" fillId="7" borderId="3" xfId="0" applyFont="1" applyFill="1" applyBorder="1" applyAlignment="1">
      <alignment horizontal="center"/>
    </xf>
    <xf numFmtId="0" fontId="40" fillId="0" borderId="4" xfId="0" applyFont="1" applyBorder="1" applyAlignment="1">
      <alignment horizontal="center"/>
    </xf>
    <xf numFmtId="0" fontId="40" fillId="0" borderId="5" xfId="0" applyFont="1" applyBorder="1" applyAlignment="1">
      <alignment horizontal="center"/>
    </xf>
    <xf numFmtId="0" fontId="0" fillId="3" borderId="3" xfId="0" applyFill="1" applyBorder="1" applyAlignment="1" applyProtection="1">
      <alignment horizontal="center"/>
      <protection locked="0"/>
    </xf>
    <xf numFmtId="0" fontId="0" fillId="3" borderId="4" xfId="0" applyFill="1" applyBorder="1" applyAlignment="1" applyProtection="1">
      <protection locked="0"/>
    </xf>
    <xf numFmtId="0" fontId="0" fillId="0" borderId="4" xfId="0" applyBorder="1" applyAlignment="1" applyProtection="1">
      <protection locked="0"/>
    </xf>
    <xf numFmtId="0" fontId="0" fillId="0" borderId="5" xfId="0" applyBorder="1" applyAlignment="1" applyProtection="1">
      <protection locked="0"/>
    </xf>
    <xf numFmtId="0" fontId="37" fillId="3" borderId="3" xfId="0" applyFont="1" applyFill="1" applyBorder="1" applyAlignment="1" applyProtection="1">
      <alignment horizontal="center" vertical="center" wrapText="1"/>
      <protection hidden="1"/>
    </xf>
    <xf numFmtId="0" fontId="37" fillId="3" borderId="4" xfId="0" applyFont="1" applyFill="1" applyBorder="1" applyAlignment="1" applyProtection="1">
      <alignment horizontal="center" vertical="center" wrapText="1"/>
      <protection hidden="1"/>
    </xf>
    <xf numFmtId="0" fontId="37" fillId="3" borderId="5" xfId="0" applyFont="1" applyFill="1" applyBorder="1" applyAlignment="1" applyProtection="1">
      <alignment horizontal="center" vertical="center" wrapText="1"/>
      <protection hidden="1"/>
    </xf>
    <xf numFmtId="0" fontId="22" fillId="4" borderId="0" xfId="0" applyFont="1" applyFill="1" applyBorder="1" applyAlignment="1" applyProtection="1">
      <alignment horizontal="center"/>
      <protection hidden="1"/>
    </xf>
    <xf numFmtId="0" fontId="22" fillId="4" borderId="0" xfId="0" applyFont="1" applyFill="1" applyBorder="1" applyAlignment="1" applyProtection="1">
      <alignment horizontal="left"/>
      <protection hidden="1"/>
    </xf>
    <xf numFmtId="0" fontId="14" fillId="0" borderId="0" xfId="0" applyFont="1" applyFill="1" applyBorder="1" applyAlignment="1" applyProtection="1">
      <alignment horizontal="center"/>
      <protection hidden="1"/>
    </xf>
    <xf numFmtId="0" fontId="11" fillId="0"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textRotation="90" wrapText="1"/>
      <protection hidden="1"/>
    </xf>
    <xf numFmtId="0" fontId="14" fillId="2" borderId="21" xfId="0" applyFont="1" applyFill="1" applyBorder="1" applyAlignment="1" applyProtection="1">
      <alignment horizontal="center" vertical="center" wrapText="1"/>
      <protection hidden="1"/>
    </xf>
    <xf numFmtId="0" fontId="14" fillId="2" borderId="41" xfId="0" applyFont="1" applyFill="1" applyBorder="1" applyAlignment="1" applyProtection="1">
      <alignment horizontal="center" vertical="center" wrapText="1"/>
      <protection hidden="1"/>
    </xf>
    <xf numFmtId="0" fontId="14" fillId="2" borderId="65" xfId="0" applyFont="1" applyFill="1" applyBorder="1" applyAlignment="1" applyProtection="1">
      <alignment horizontal="center" vertical="center" wrapText="1"/>
      <protection hidden="1"/>
    </xf>
    <xf numFmtId="0" fontId="14" fillId="2" borderId="39" xfId="0" applyFont="1" applyFill="1" applyBorder="1" applyAlignment="1" applyProtection="1">
      <alignment horizontal="center" vertical="center" wrapText="1"/>
      <protection hidden="1"/>
    </xf>
    <xf numFmtId="0" fontId="14" fillId="2" borderId="20" xfId="0" applyFont="1" applyFill="1" applyBorder="1" applyAlignment="1" applyProtection="1">
      <alignment horizontal="center" vertical="center" wrapText="1"/>
      <protection hidden="1"/>
    </xf>
    <xf numFmtId="0" fontId="14" fillId="2" borderId="40" xfId="0" applyFont="1" applyFill="1" applyBorder="1" applyAlignment="1" applyProtection="1">
      <alignment horizontal="center" vertical="center" wrapText="1"/>
      <protection hidden="1"/>
    </xf>
    <xf numFmtId="0" fontId="14" fillId="3" borderId="9"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protection hidden="1"/>
    </xf>
    <xf numFmtId="0" fontId="19" fillId="3" borderId="20" xfId="0" applyFont="1" applyFill="1" applyBorder="1" applyAlignment="1" applyProtection="1">
      <alignment horizontal="center" wrapText="1"/>
      <protection hidden="1"/>
    </xf>
    <xf numFmtId="0" fontId="11" fillId="2" borderId="23" xfId="0" applyFont="1" applyFill="1" applyBorder="1" applyAlignment="1" applyProtection="1">
      <alignment horizontal="center" vertical="center" wrapText="1"/>
      <protection hidden="1"/>
    </xf>
    <xf numFmtId="0" fontId="11" fillId="2" borderId="27" xfId="0" applyFont="1" applyFill="1" applyBorder="1" applyAlignment="1" applyProtection="1">
      <alignment horizontal="center" vertical="center" wrapText="1"/>
      <protection hidden="1"/>
    </xf>
    <xf numFmtId="0" fontId="11" fillId="2" borderId="29" xfId="0" applyFont="1" applyFill="1" applyBorder="1" applyAlignment="1" applyProtection="1">
      <alignment horizontal="center" vertical="center" wrapText="1"/>
      <protection hidden="1"/>
    </xf>
    <xf numFmtId="0" fontId="11" fillId="2" borderId="24" xfId="0" applyFont="1" applyFill="1" applyBorder="1" applyAlignment="1" applyProtection="1">
      <alignment horizontal="center" vertical="center" textRotation="90"/>
      <protection hidden="1"/>
    </xf>
    <xf numFmtId="0" fontId="11" fillId="2" borderId="9" xfId="0" applyFont="1" applyFill="1" applyBorder="1" applyAlignment="1" applyProtection="1">
      <alignment horizontal="center" vertical="center" textRotation="90"/>
      <protection hidden="1"/>
    </xf>
    <xf numFmtId="0" fontId="11" fillId="2" borderId="30" xfId="0" applyFont="1" applyFill="1" applyBorder="1" applyAlignment="1" applyProtection="1">
      <alignment horizontal="center" vertical="center" textRotation="90"/>
      <protection hidden="1"/>
    </xf>
    <xf numFmtId="0" fontId="11" fillId="2" borderId="49" xfId="0" applyFont="1" applyFill="1" applyBorder="1" applyAlignment="1" applyProtection="1">
      <alignment horizontal="center" vertical="center"/>
      <protection hidden="1"/>
    </xf>
    <xf numFmtId="0" fontId="11" fillId="2" borderId="19" xfId="0" applyFont="1" applyFill="1" applyBorder="1" applyAlignment="1" applyProtection="1">
      <alignment horizontal="center" vertical="center"/>
      <protection hidden="1"/>
    </xf>
    <xf numFmtId="0" fontId="11" fillId="2" borderId="35" xfId="0" applyFont="1" applyFill="1" applyBorder="1" applyAlignment="1" applyProtection="1">
      <alignment horizontal="center" vertical="center"/>
      <protection hidden="1"/>
    </xf>
    <xf numFmtId="0" fontId="11" fillId="2" borderId="42" xfId="0" applyFont="1" applyFill="1" applyBorder="1" applyAlignment="1" applyProtection="1">
      <alignment horizontal="center" vertical="center" textRotation="90"/>
      <protection hidden="1"/>
    </xf>
    <xf numFmtId="0" fontId="11" fillId="2" borderId="43" xfId="0" applyFont="1" applyFill="1" applyBorder="1" applyAlignment="1" applyProtection="1">
      <alignment horizontal="center" vertical="center" textRotation="90"/>
      <protection hidden="1"/>
    </xf>
    <xf numFmtId="0" fontId="11" fillId="2" borderId="38" xfId="0" applyFont="1" applyFill="1" applyBorder="1" applyAlignment="1" applyProtection="1">
      <alignment horizontal="center" vertical="center" textRotation="90"/>
      <protection hidden="1"/>
    </xf>
    <xf numFmtId="0" fontId="9" fillId="3" borderId="0" xfId="0" applyFont="1" applyFill="1" applyBorder="1" applyAlignment="1" applyProtection="1">
      <alignment horizontal="center" vertical="center" wrapText="1"/>
      <protection hidden="1"/>
    </xf>
    <xf numFmtId="0" fontId="14" fillId="3" borderId="19" xfId="0" applyFont="1" applyFill="1" applyBorder="1" applyAlignment="1" applyProtection="1">
      <alignment horizontal="center" vertical="center" wrapText="1"/>
      <protection hidden="1"/>
    </xf>
    <xf numFmtId="0" fontId="14" fillId="3" borderId="7" xfId="0" applyFont="1" applyFill="1" applyBorder="1" applyAlignment="1" applyProtection="1">
      <alignment horizontal="center" vertical="center" wrapText="1"/>
      <protection hidden="1"/>
    </xf>
    <xf numFmtId="0" fontId="14" fillId="3" borderId="8" xfId="0" applyFont="1" applyFill="1" applyBorder="1" applyAlignment="1" applyProtection="1">
      <alignment horizontal="center" vertical="center" wrapText="1"/>
      <protection hidden="1"/>
    </xf>
    <xf numFmtId="164" fontId="11" fillId="3" borderId="20" xfId="0" applyNumberFormat="1" applyFont="1" applyFill="1" applyBorder="1" applyAlignment="1" applyProtection="1">
      <alignment horizontal="center" wrapText="1"/>
      <protection locked="0" hidden="1"/>
    </xf>
    <xf numFmtId="0" fontId="11" fillId="20" borderId="24" xfId="0" applyFont="1" applyFill="1" applyBorder="1" applyAlignment="1" applyProtection="1">
      <alignment horizontal="center" vertical="center" wrapText="1"/>
      <protection hidden="1"/>
    </xf>
    <xf numFmtId="0" fontId="11" fillId="20" borderId="9" xfId="0" applyFont="1" applyFill="1" applyBorder="1" applyAlignment="1" applyProtection="1">
      <alignment horizontal="center" vertical="center" wrapText="1"/>
      <protection hidden="1"/>
    </xf>
    <xf numFmtId="0" fontId="11" fillId="20" borderId="30" xfId="0" applyFont="1" applyFill="1" applyBorder="1" applyAlignment="1" applyProtection="1">
      <alignment horizontal="center" vertical="center" wrapText="1"/>
      <protection hidden="1"/>
    </xf>
    <xf numFmtId="0" fontId="11" fillId="18" borderId="26" xfId="0" applyFont="1" applyFill="1" applyBorder="1" applyAlignment="1" applyProtection="1">
      <alignment horizontal="center" vertical="center" wrapText="1"/>
      <protection hidden="1"/>
    </xf>
    <xf numFmtId="0" fontId="11" fillId="18" borderId="28" xfId="0" applyFont="1" applyFill="1" applyBorder="1" applyAlignment="1" applyProtection="1">
      <alignment horizontal="center" vertical="center" wrapText="1"/>
      <protection hidden="1"/>
    </xf>
    <xf numFmtId="0" fontId="11" fillId="18" borderId="31" xfId="0" applyFont="1" applyFill="1" applyBorder="1" applyAlignment="1" applyProtection="1">
      <alignment horizontal="center" vertical="center" wrapText="1"/>
      <protection hidden="1"/>
    </xf>
    <xf numFmtId="0" fontId="11" fillId="5" borderId="23" xfId="0" applyFont="1" applyFill="1" applyBorder="1" applyAlignment="1" applyProtection="1">
      <alignment horizontal="center" vertical="center" textRotation="90" wrapText="1"/>
      <protection hidden="1"/>
    </xf>
    <xf numFmtId="0" fontId="11" fillId="5" borderId="27" xfId="0" applyFont="1" applyFill="1" applyBorder="1" applyAlignment="1" applyProtection="1">
      <alignment horizontal="center" vertical="center" textRotation="90" wrapText="1"/>
      <protection hidden="1"/>
    </xf>
    <xf numFmtId="0" fontId="11" fillId="5" borderId="29" xfId="0" applyFont="1" applyFill="1" applyBorder="1" applyAlignment="1" applyProtection="1">
      <alignment horizontal="center" vertical="center" textRotation="90" wrapText="1"/>
      <protection hidden="1"/>
    </xf>
    <xf numFmtId="0" fontId="11" fillId="5" borderId="24" xfId="0" applyFont="1" applyFill="1" applyBorder="1" applyAlignment="1" applyProtection="1">
      <alignment horizontal="center" vertical="center" textRotation="90" wrapText="1"/>
      <protection hidden="1"/>
    </xf>
    <xf numFmtId="0" fontId="11" fillId="5" borderId="9" xfId="0" applyFont="1" applyFill="1" applyBorder="1" applyAlignment="1" applyProtection="1">
      <alignment horizontal="center" vertical="center" textRotation="90" wrapText="1"/>
      <protection hidden="1"/>
    </xf>
    <xf numFmtId="0" fontId="11" fillId="5" borderId="30" xfId="0" applyFont="1" applyFill="1" applyBorder="1" applyAlignment="1" applyProtection="1">
      <alignment horizontal="center" vertical="center" textRotation="90" wrapText="1"/>
      <protection hidden="1"/>
    </xf>
    <xf numFmtId="0" fontId="9" fillId="3" borderId="16" xfId="0" applyFont="1" applyFill="1" applyBorder="1" applyAlignment="1" applyProtection="1">
      <alignment horizontal="center" vertical="center" wrapText="1"/>
      <protection hidden="1"/>
    </xf>
    <xf numFmtId="0" fontId="9" fillId="3" borderId="15" xfId="0" applyFont="1" applyFill="1" applyBorder="1" applyAlignment="1" applyProtection="1">
      <alignment horizontal="center" vertical="center" wrapText="1"/>
      <protection hidden="1"/>
    </xf>
    <xf numFmtId="0" fontId="14" fillId="3" borderId="0" xfId="0" applyFont="1" applyFill="1" applyBorder="1" applyAlignment="1" applyProtection="1">
      <alignment horizontal="right" wrapText="1"/>
      <protection hidden="1"/>
    </xf>
    <xf numFmtId="0" fontId="11" fillId="2" borderId="53" xfId="0" applyFont="1" applyFill="1" applyBorder="1" applyAlignment="1" applyProtection="1">
      <alignment horizontal="center" vertical="center" wrapText="1"/>
      <protection hidden="1"/>
    </xf>
    <xf numFmtId="0" fontId="11" fillId="2" borderId="54" xfId="0" applyFont="1" applyFill="1" applyBorder="1" applyAlignment="1" applyProtection="1">
      <alignment horizontal="center" vertical="center" wrapText="1"/>
      <protection hidden="1"/>
    </xf>
    <xf numFmtId="0" fontId="11" fillId="2" borderId="55" xfId="0" applyFont="1" applyFill="1" applyBorder="1" applyAlignment="1" applyProtection="1">
      <alignment horizontal="center" vertical="center" wrapText="1"/>
      <protection hidden="1"/>
    </xf>
    <xf numFmtId="0" fontId="14" fillId="2" borderId="63" xfId="0" applyFont="1" applyFill="1" applyBorder="1" applyAlignment="1" applyProtection="1">
      <alignment horizontal="center" vertical="center" wrapText="1"/>
      <protection hidden="1"/>
    </xf>
    <xf numFmtId="0" fontId="14" fillId="2" borderId="68" xfId="0" applyFont="1" applyFill="1" applyBorder="1" applyAlignment="1" applyProtection="1">
      <alignment horizontal="center" vertical="center" wrapText="1"/>
      <protection hidden="1"/>
    </xf>
    <xf numFmtId="0" fontId="49" fillId="0" borderId="0" xfId="0" applyFont="1" applyAlignment="1">
      <alignment horizontal="center" vertical="center"/>
    </xf>
    <xf numFmtId="0" fontId="49" fillId="2" borderId="10" xfId="0" applyFont="1" applyFill="1" applyBorder="1" applyAlignment="1">
      <alignment horizontal="center" vertical="center" wrapText="1"/>
    </xf>
    <xf numFmtId="0" fontId="49" fillId="2" borderId="12" xfId="0" applyFont="1" applyFill="1" applyBorder="1" applyAlignment="1">
      <alignment horizontal="center" vertical="center" wrapText="1"/>
    </xf>
    <xf numFmtId="0" fontId="49" fillId="2" borderId="19" xfId="0" applyFont="1" applyFill="1" applyBorder="1" applyAlignment="1">
      <alignment horizontal="center" vertical="center" wrapText="1"/>
    </xf>
    <xf numFmtId="0" fontId="49" fillId="2" borderId="8" xfId="0" applyFont="1" applyFill="1" applyBorder="1" applyAlignment="1">
      <alignment horizontal="center" vertical="center" wrapText="1"/>
    </xf>
    <xf numFmtId="0" fontId="48" fillId="2" borderId="13" xfId="0" applyFont="1" applyFill="1" applyBorder="1" applyAlignment="1">
      <alignment horizontal="center" vertical="center"/>
    </xf>
    <xf numFmtId="0" fontId="48" fillId="2" borderId="14" xfId="0" applyFont="1" applyFill="1" applyBorder="1" applyAlignment="1">
      <alignment horizontal="center" vertical="center"/>
    </xf>
    <xf numFmtId="0" fontId="48" fillId="2" borderId="15" xfId="0" applyFont="1" applyFill="1" applyBorder="1" applyAlignment="1">
      <alignment horizontal="center" vertical="center"/>
    </xf>
    <xf numFmtId="0" fontId="48" fillId="2" borderId="16" xfId="0" applyFont="1" applyFill="1" applyBorder="1" applyAlignment="1">
      <alignment horizontal="center" vertical="center"/>
    </xf>
    <xf numFmtId="0" fontId="48" fillId="2" borderId="17" xfId="0" applyFont="1" applyFill="1" applyBorder="1" applyAlignment="1">
      <alignment horizontal="center" vertical="center"/>
    </xf>
    <xf numFmtId="0" fontId="48" fillId="2" borderId="18" xfId="0" applyFont="1" applyFill="1" applyBorder="1" applyAlignment="1">
      <alignment horizontal="center" vertical="center"/>
    </xf>
    <xf numFmtId="0" fontId="54" fillId="0" borderId="6" xfId="0" applyFont="1" applyBorder="1" applyAlignment="1">
      <alignment horizontal="center" vertical="center"/>
    </xf>
    <xf numFmtId="0" fontId="28" fillId="2" borderId="10"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31" fillId="0" borderId="0" xfId="2" applyFont="1" applyAlignment="1">
      <alignment horizontal="center" wrapText="1"/>
    </xf>
    <xf numFmtId="0" fontId="33" fillId="0" borderId="0" xfId="2" applyFont="1" applyBorder="1" applyAlignment="1">
      <alignment horizontal="left" vertical="center" wrapText="1"/>
    </xf>
    <xf numFmtId="0" fontId="34" fillId="0" borderId="0" xfId="2" applyFont="1" applyBorder="1" applyAlignment="1">
      <alignment horizontal="right" vertical="center" wrapText="1"/>
    </xf>
    <xf numFmtId="0" fontId="28" fillId="2" borderId="9" xfId="0" applyFont="1" applyFill="1" applyBorder="1" applyAlignment="1">
      <alignment horizontal="center" vertical="center"/>
    </xf>
    <xf numFmtId="0" fontId="29" fillId="0" borderId="10" xfId="0" applyFont="1" applyBorder="1" applyAlignment="1">
      <alignment horizontal="center" vertical="center" wrapText="1"/>
    </xf>
    <xf numFmtId="0" fontId="29" fillId="0" borderId="12" xfId="0" applyFont="1" applyBorder="1" applyAlignment="1">
      <alignment horizontal="center" vertical="center" wrapText="1"/>
    </xf>
    <xf numFmtId="9" fontId="29" fillId="0" borderId="10" xfId="1" applyFont="1" applyBorder="1" applyAlignment="1">
      <alignment horizontal="center" vertical="center" wrapText="1"/>
    </xf>
    <xf numFmtId="9" fontId="29" fillId="0" borderId="12" xfId="1" applyFont="1" applyBorder="1" applyAlignment="1">
      <alignment horizontal="center" vertical="center" wrapText="1"/>
    </xf>
    <xf numFmtId="0" fontId="29" fillId="19" borderId="10" xfId="0" applyFont="1" applyFill="1" applyBorder="1" applyAlignment="1">
      <alignment horizontal="center" vertical="center" wrapText="1"/>
    </xf>
    <xf numFmtId="0" fontId="29" fillId="19" borderId="12" xfId="0" applyFont="1" applyFill="1" applyBorder="1" applyAlignment="1">
      <alignment horizontal="center" vertical="center" wrapText="1"/>
    </xf>
    <xf numFmtId="49" fontId="29" fillId="0" borderId="10" xfId="0" applyNumberFormat="1" applyFont="1" applyBorder="1" applyAlignment="1">
      <alignment horizontal="left" vertical="center" wrapText="1"/>
    </xf>
    <xf numFmtId="49" fontId="29" fillId="0" borderId="12" xfId="0" applyNumberFormat="1" applyFont="1" applyBorder="1" applyAlignment="1">
      <alignment horizontal="left" vertical="center" wrapText="1"/>
    </xf>
    <xf numFmtId="0" fontId="29" fillId="0" borderId="10" xfId="0" applyFont="1" applyBorder="1" applyAlignment="1">
      <alignment horizontal="left" vertical="center" wrapText="1"/>
    </xf>
    <xf numFmtId="0" fontId="29" fillId="0" borderId="12" xfId="0" applyFont="1" applyBorder="1" applyAlignment="1">
      <alignment horizontal="left" vertical="center" wrapText="1"/>
    </xf>
    <xf numFmtId="0" fontId="30" fillId="2" borderId="19" xfId="2" applyFont="1" applyFill="1" applyBorder="1" applyAlignment="1">
      <alignment horizontal="center" vertical="center" wrapText="1"/>
    </xf>
    <xf numFmtId="0" fontId="30" fillId="2" borderId="8" xfId="2" applyFont="1" applyFill="1" applyBorder="1" applyAlignment="1">
      <alignment horizontal="center" vertical="center" wrapText="1"/>
    </xf>
    <xf numFmtId="0" fontId="30" fillId="2" borderId="9" xfId="2" applyFont="1" applyFill="1" applyBorder="1" applyAlignment="1">
      <alignment horizontal="center" vertical="center" wrapText="1"/>
    </xf>
    <xf numFmtId="49" fontId="28" fillId="2" borderId="10" xfId="0" applyNumberFormat="1" applyFont="1" applyFill="1" applyBorder="1" applyAlignment="1">
      <alignment horizontal="center" vertical="center" wrapText="1"/>
    </xf>
    <xf numFmtId="49" fontId="28" fillId="2" borderId="12" xfId="0" applyNumberFormat="1" applyFont="1" applyFill="1" applyBorder="1" applyAlignment="1">
      <alignment horizontal="center" vertical="center" wrapText="1"/>
    </xf>
    <xf numFmtId="49" fontId="28" fillId="2" borderId="11" xfId="0" applyNumberFormat="1" applyFont="1" applyFill="1" applyBorder="1" applyAlignment="1">
      <alignment horizontal="center" vertical="center" wrapText="1"/>
    </xf>
    <xf numFmtId="0" fontId="29" fillId="0" borderId="14" xfId="0" applyFont="1" applyBorder="1" applyAlignment="1">
      <alignment horizontal="center" vertical="center" wrapText="1"/>
    </xf>
    <xf numFmtId="0" fontId="29" fillId="0" borderId="18" xfId="0" applyFont="1" applyBorder="1" applyAlignment="1">
      <alignment horizontal="center" vertical="center" wrapText="1"/>
    </xf>
    <xf numFmtId="9" fontId="56" fillId="0" borderId="0" xfId="0" applyNumberFormat="1" applyFont="1" applyBorder="1" applyAlignment="1">
      <alignment horizontal="center" vertical="center"/>
    </xf>
    <xf numFmtId="9" fontId="56" fillId="0" borderId="15" xfId="0" applyNumberFormat="1" applyFont="1" applyBorder="1" applyAlignment="1">
      <alignment horizontal="center" vertical="center"/>
    </xf>
    <xf numFmtId="49" fontId="29" fillId="0" borderId="13" xfId="0" applyNumberFormat="1" applyFont="1" applyBorder="1" applyAlignment="1">
      <alignment horizontal="left" vertical="center" wrapText="1"/>
    </xf>
    <xf numFmtId="49" fontId="29" fillId="0" borderId="17" xfId="0" applyNumberFormat="1" applyFont="1" applyBorder="1" applyAlignment="1">
      <alignment horizontal="left" vertical="center" wrapText="1"/>
    </xf>
    <xf numFmtId="0" fontId="31" fillId="0" borderId="0" xfId="2" applyFont="1" applyAlignment="1">
      <alignment horizontal="center" vertical="center" wrapText="1"/>
    </xf>
    <xf numFmtId="0" fontId="29" fillId="2" borderId="19"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44" fillId="0" borderId="0" xfId="0" applyFont="1" applyAlignment="1">
      <alignment horizontal="right" wrapText="1"/>
    </xf>
    <xf numFmtId="0" fontId="43" fillId="0" borderId="0" xfId="0" applyFont="1" applyAlignment="1">
      <alignment horizontal="left" vertical="center" wrapText="1"/>
    </xf>
    <xf numFmtId="0" fontId="29" fillId="0" borderId="1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8" fillId="0" borderId="0" xfId="0" applyFont="1" applyAlignment="1">
      <alignment horizontal="center" wrapText="1"/>
    </xf>
    <xf numFmtId="0" fontId="28" fillId="0" borderId="0" xfId="0" applyFont="1" applyAlignment="1">
      <alignment horizontal="center"/>
    </xf>
    <xf numFmtId="0" fontId="28" fillId="2" borderId="11" xfId="0" applyFont="1" applyFill="1" applyBorder="1" applyAlignment="1">
      <alignment horizontal="center" vertical="center" wrapText="1"/>
    </xf>
    <xf numFmtId="0" fontId="0" fillId="0" borderId="0" xfId="0" applyAlignment="1">
      <alignment horizontal="center"/>
    </xf>
  </cellXfs>
  <cellStyles count="10">
    <cellStyle name="Обычный" xfId="0" builtinId="0"/>
    <cellStyle name="Обычный 2" xfId="2"/>
    <cellStyle name="Обычный 3" xfId="7"/>
    <cellStyle name="Плохой" xfId="5" builtinId="27"/>
    <cellStyle name="Процентный" xfId="1" builtinId="5"/>
    <cellStyle name="Процентный 2" xfId="3"/>
    <cellStyle name="Процентный 3" xfId="4"/>
    <cellStyle name="Процентный 4" xfId="6"/>
    <cellStyle name="Процентный 5" xfId="8"/>
    <cellStyle name="Процентный 6" xfId="9"/>
  </cellStyles>
  <dxfs count="32">
    <dxf>
      <font>
        <color theme="0"/>
      </font>
    </dxf>
    <dxf>
      <font>
        <color theme="0"/>
      </font>
    </dxf>
    <dxf>
      <font>
        <color theme="0"/>
      </font>
    </dxf>
    <dxf>
      <font>
        <color theme="0"/>
      </font>
    </dxf>
    <dxf>
      <font>
        <color rgb="FF00B050"/>
      </font>
      <fill>
        <patternFill>
          <bgColor rgb="FF00B050"/>
        </patternFill>
      </fill>
    </dxf>
    <dxf>
      <font>
        <color rgb="FF92D050"/>
      </font>
      <fill>
        <patternFill>
          <bgColor rgb="FF92D050"/>
        </patternFill>
      </fill>
    </dxf>
    <dxf>
      <font>
        <color rgb="FF92D050"/>
      </font>
      <fill>
        <patternFill>
          <bgColor rgb="FF92D050"/>
        </patternFill>
      </fill>
    </dxf>
    <dxf>
      <font>
        <color rgb="FFFFC000"/>
      </font>
      <fill>
        <patternFill>
          <bgColor rgb="FFFFC000"/>
        </patternFill>
      </fill>
    </dxf>
    <dxf>
      <font>
        <color rgb="FFC00000"/>
      </font>
      <fill>
        <patternFill>
          <bgColor rgb="FFC00000"/>
        </patternFill>
      </fill>
    </dxf>
    <dxf>
      <font>
        <color rgb="FF92D050"/>
      </font>
      <fill>
        <patternFill>
          <bgColor rgb="FF92D050"/>
        </patternFill>
      </fill>
    </dxf>
    <dxf>
      <font>
        <color theme="0"/>
      </font>
    </dxf>
    <dxf>
      <font>
        <color theme="0"/>
      </font>
    </dxf>
    <dxf>
      <fill>
        <patternFill>
          <bgColor indexed="10"/>
        </patternFill>
      </fill>
    </dxf>
    <dxf>
      <fill>
        <patternFill>
          <bgColor indexed="10"/>
        </patternFill>
      </fill>
    </dxf>
    <dxf>
      <font>
        <color theme="0"/>
      </font>
    </dxf>
    <dxf>
      <fill>
        <patternFill>
          <bgColor indexed="10"/>
        </patternFill>
      </fill>
    </dxf>
    <dxf>
      <fill>
        <patternFill>
          <bgColor indexed="10"/>
        </patternFill>
      </fill>
    </dxf>
    <dxf>
      <fill>
        <patternFill>
          <bgColor indexed="10"/>
        </patternFill>
      </fill>
    </dxf>
    <dxf>
      <fill>
        <patternFill>
          <bgColor rgb="FF0070C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Распределение участников по уровням освоения</a:t>
            </a:r>
            <a:r>
              <a:rPr lang="ru-RU" sz="1400" baseline="0">
                <a:latin typeface="Times New Roman" panose="02020603050405020304" pitchFamily="18" charset="0"/>
                <a:cs typeface="Times New Roman" panose="02020603050405020304" pitchFamily="18" charset="0"/>
              </a:rPr>
              <a:t> учебного материала</a:t>
            </a:r>
            <a:endParaRPr lang="ru-RU" sz="1400">
              <a:latin typeface="Times New Roman" panose="02020603050405020304" pitchFamily="18" charset="0"/>
              <a:cs typeface="Times New Roman" panose="02020603050405020304" pitchFamily="18" charset="0"/>
            </a:endParaRPr>
          </a:p>
        </c:rich>
      </c:tx>
    </c:title>
    <c:view3D>
      <c:rotX val="30"/>
      <c:perspective val="30"/>
    </c:view3D>
    <c:plotArea>
      <c:layout/>
      <c:pie3DChart>
        <c:varyColors val="1"/>
        <c:ser>
          <c:idx val="0"/>
          <c:order val="0"/>
          <c:explosion val="25"/>
          <c:dLbls>
            <c:txPr>
              <a:bodyPr/>
              <a:lstStyle/>
              <a:p>
                <a:pPr>
                  <a:defRPr>
                    <a:latin typeface="Times New Roman" panose="02020603050405020304" pitchFamily="18" charset="0"/>
                    <a:cs typeface="Times New Roman" panose="02020603050405020304" pitchFamily="18" charset="0"/>
                  </a:defRPr>
                </a:pPr>
                <a:endParaRPr lang="ru-RU"/>
              </a:p>
            </c:txPr>
            <c:dLblPos val="outEnd"/>
            <c:showVal val="1"/>
            <c:showCatName val="1"/>
            <c:separator>
</c:separator>
            <c:showLeaderLines val="1"/>
          </c:dLbls>
          <c:cat>
            <c:strRef>
              <c:f>Рабочий!$A$13:$A$17</c:f>
              <c:strCache>
                <c:ptCount val="4"/>
                <c:pt idx="0">
                  <c:v>Низкий</c:v>
                </c:pt>
                <c:pt idx="1">
                  <c:v>Пониженный</c:v>
                </c:pt>
                <c:pt idx="2">
                  <c:v>Базовый</c:v>
                </c:pt>
                <c:pt idx="3">
                  <c:v>Повышенный</c:v>
                </c:pt>
              </c:strCache>
            </c:strRef>
          </c:cat>
          <c:val>
            <c:numRef>
              <c:f>(Результаты_итог!$D$8,Результаты_итог!$F$8,Результаты_итог!$H$8,Результаты_итог!$J$8,Результаты_итог!$L$8)</c:f>
              <c:numCache>
                <c:formatCode>0%</c:formatCode>
                <c:ptCount val="4"/>
                <c:pt idx="0">
                  <c:v>0</c:v>
                </c:pt>
                <c:pt idx="1">
                  <c:v>0</c:v>
                </c:pt>
                <c:pt idx="2">
                  <c:v>0</c:v>
                </c:pt>
                <c:pt idx="3">
                  <c:v>0</c:v>
                </c:pt>
              </c:numCache>
            </c:numRef>
          </c:val>
        </c:ser>
        <c:dLbls>
          <c:showVal val="1"/>
        </c:dLbls>
      </c:pie3DChart>
    </c:plotArea>
    <c:plotVisOnly val="1"/>
    <c:dispBlanksAs val="zero"/>
  </c:chart>
  <c:printSettings>
    <c:headerFooter>
      <c:oddHeader>&amp;CКГБУ "Региональный центр оценки качества образования"</c:oddHeader>
    </c:headerFooter>
    <c:pageMargins b="0.75000000000000056" l="0.70000000000000051" r="0.70000000000000051" t="0.75000000000000056" header="0.30000000000000027" footer="0.30000000000000027"/>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Успешность выполнения </a:t>
            </a:r>
            <a:r>
              <a:rPr lang="ru-RU" sz="1400" baseline="0">
                <a:latin typeface="Times New Roman" panose="02020603050405020304" pitchFamily="18" charset="0"/>
                <a:cs typeface="Times New Roman" panose="02020603050405020304" pitchFamily="18" charset="0"/>
              </a:rPr>
              <a:t>контрольной работы по комплексной работе</a:t>
            </a:r>
            <a:endParaRPr lang="ru-RU" sz="1400">
              <a:latin typeface="Times New Roman" panose="02020603050405020304" pitchFamily="18" charset="0"/>
              <a:cs typeface="Times New Roman" panose="02020603050405020304" pitchFamily="18" charset="0"/>
            </a:endParaRPr>
          </a:p>
        </c:rich>
      </c:tx>
    </c:title>
    <c:plotArea>
      <c:layout>
        <c:manualLayout>
          <c:layoutTarget val="inner"/>
          <c:xMode val="edge"/>
          <c:yMode val="edge"/>
          <c:x val="7.7275787431500154E-2"/>
          <c:y val="0.15224806201550403"/>
          <c:w val="0.90499362443418885"/>
          <c:h val="0.64006445705914738"/>
        </c:manualLayout>
      </c:layout>
      <c:barChart>
        <c:barDir val="col"/>
        <c:grouping val="clustered"/>
        <c:ser>
          <c:idx val="0"/>
          <c:order val="0"/>
          <c:tx>
            <c:strRef>
              <c:f>'Общий свод'!$C$4:$C$5</c:f>
              <c:strCache>
                <c:ptCount val="1"/>
                <c:pt idx="0">
                  <c:v>Код ОО</c:v>
                </c:pt>
              </c:strCache>
            </c:strRef>
          </c:tx>
          <c:spPr>
            <a:ln w="28575">
              <a:noFill/>
            </a:ln>
          </c:spPr>
          <c:dLbls>
            <c:dLbl>
              <c:idx val="0"/>
              <c:layout>
                <c:manualLayout>
                  <c:x val="-4.9908322155841005E-2"/>
                  <c:y val="0"/>
                </c:manualLayout>
              </c:layout>
              <c:showVal val="1"/>
            </c:dLbl>
            <c:dLbl>
              <c:idx val="1"/>
              <c:layout>
                <c:manualLayout>
                  <c:x val="0"/>
                  <c:y val="-2.4806195493817882E-2"/>
                </c:manualLayout>
              </c:layout>
              <c:showVal val="1"/>
            </c:dLbl>
            <c:txPr>
              <a:bodyPr/>
              <a:lstStyle/>
              <a:p>
                <a:pPr>
                  <a:defRPr>
                    <a:latin typeface="Times New Roman" panose="02020603050405020304" pitchFamily="18" charset="0"/>
                    <a:cs typeface="Times New Roman" panose="02020603050405020304" pitchFamily="18" charset="0"/>
                  </a:defRPr>
                </a:pPr>
                <a:endParaRPr lang="ru-RU"/>
              </a:p>
            </c:txPr>
            <c:showVal val="1"/>
          </c:dLbls>
          <c:cat>
            <c:numRef>
              <c:f>[0]!Код</c:f>
              <c:numCache>
                <c:formatCode>General</c:formatCode>
                <c:ptCount val="1"/>
                <c:pt idx="0">
                  <c:v>401</c:v>
                </c:pt>
              </c:numCache>
            </c:numRef>
          </c:cat>
          <c:val>
            <c:numRef>
              <c:f>[0]!успешность</c:f>
              <c:numCache>
                <c:formatCode>0.0%</c:formatCode>
                <c:ptCount val="1"/>
                <c:pt idx="0">
                  <c:v>0</c:v>
                </c:pt>
              </c:numCache>
            </c:numRef>
          </c:val>
        </c:ser>
        <c:axId val="96024064"/>
        <c:axId val="96025600"/>
      </c:barChart>
      <c:lineChart>
        <c:grouping val="standard"/>
        <c:ser>
          <c:idx val="1"/>
          <c:order val="1"/>
          <c:tx>
            <c:strRef>
              <c:f>'Общий свод'!$L$4</c:f>
              <c:strCache>
                <c:ptCount val="1"/>
                <c:pt idx="0">
                  <c:v>Средняя успешность</c:v>
                </c:pt>
              </c:strCache>
            </c:strRef>
          </c:tx>
          <c:marker>
            <c:symbol val="none"/>
          </c:marker>
          <c:cat>
            <c:strRef>
              <c:f>Диаграмма_рез!$D$3:$D$42</c:f>
              <c:strCach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strCache>
            </c:strRef>
          </c:cat>
          <c:val>
            <c:numRef>
              <c:f>[0]!ср_усп</c:f>
              <c:numCache>
                <c:formatCode>0.0%</c:formatCode>
                <c:ptCount val="1"/>
                <c:pt idx="0">
                  <c:v>0</c:v>
                </c:pt>
              </c:numCache>
            </c:numRef>
          </c:val>
        </c:ser>
        <c:marker val="1"/>
        <c:axId val="96024064"/>
        <c:axId val="96025600"/>
      </c:lineChart>
      <c:catAx>
        <c:axId val="96024064"/>
        <c:scaling>
          <c:orientation val="minMax"/>
        </c:scaling>
        <c:axPos val="b"/>
        <c:majorGridlines/>
        <c:numFmt formatCode="General"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6025600"/>
        <c:crosses val="autoZero"/>
        <c:auto val="1"/>
        <c:lblAlgn val="ctr"/>
        <c:lblOffset val="100"/>
      </c:catAx>
      <c:valAx>
        <c:axId val="96025600"/>
        <c:scaling>
          <c:orientation val="minMax"/>
        </c:scaling>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Процент от максимального балла</a:t>
                </a:r>
              </a:p>
            </c:rich>
          </c:tx>
        </c:title>
        <c:numFmt formatCode="0.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6024064"/>
        <c:crosses val="autoZero"/>
        <c:crossBetween val="between"/>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56" l="0.70000000000000051" r="0.70000000000000051" t="0.75000000000000056" header="0.30000000000000027" footer="0.30000000000000027"/>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Комплексная работа. Распределение участников по уровням достижений</a:t>
            </a:r>
          </a:p>
        </c:rich>
      </c:tx>
    </c:title>
    <c:plotArea>
      <c:layout>
        <c:manualLayout>
          <c:layoutTarget val="inner"/>
          <c:xMode val="edge"/>
          <c:yMode val="edge"/>
          <c:x val="3.588556157044516E-2"/>
          <c:y val="0.13200915234928698"/>
          <c:w val="0.82865010026818531"/>
          <c:h val="0.78064914962552823"/>
        </c:manualLayout>
      </c:layout>
      <c:barChart>
        <c:barDir val="bar"/>
        <c:grouping val="stacked"/>
        <c:ser>
          <c:idx val="1"/>
          <c:order val="0"/>
          <c:tx>
            <c:strRef>
              <c:f>Диаграмма_распределение!$E$3</c:f>
              <c:strCache>
                <c:ptCount val="1"/>
                <c:pt idx="0">
                  <c:v>Пониженный</c:v>
                </c:pt>
              </c:strCache>
            </c:strRef>
          </c:tx>
          <c:dLbls>
            <c:numFmt formatCode="#,##0;#,##0" sourceLinked="0"/>
            <c:txPr>
              <a:bodyPr/>
              <a:lstStyle/>
              <a:p>
                <a:pPr>
                  <a:defRPr>
                    <a:latin typeface="Times New Roman" panose="02020603050405020304" pitchFamily="18" charset="0"/>
                    <a:cs typeface="Times New Roman" panose="02020603050405020304" pitchFamily="18" charset="0"/>
                  </a:defRPr>
                </a:pPr>
                <a:endParaRPr lang="ru-RU"/>
              </a:p>
            </c:txPr>
            <c:dLblPos val="ctr"/>
            <c:showVal val="1"/>
          </c:dLbls>
          <c:cat>
            <c:numRef>
              <c:f>[0]!Код</c:f>
              <c:numCache>
                <c:formatCode>General</c:formatCode>
                <c:ptCount val="1"/>
                <c:pt idx="0">
                  <c:v>401</c:v>
                </c:pt>
              </c:numCache>
            </c:numRef>
          </c:cat>
          <c:val>
            <c:numRef>
              <c:f>[0]!низкий</c:f>
              <c:numCache>
                <c:formatCode>0</c:formatCode>
                <c:ptCount val="1"/>
                <c:pt idx="0">
                  <c:v>0</c:v>
                </c:pt>
              </c:numCache>
            </c:numRef>
          </c:val>
        </c:ser>
        <c:ser>
          <c:idx val="0"/>
          <c:order val="1"/>
          <c:tx>
            <c:strRef>
              <c:f>Диаграмма_распределение!$C$3</c:f>
              <c:strCache>
                <c:ptCount val="1"/>
                <c:pt idx="0">
                  <c:v>Низкий</c:v>
                </c:pt>
              </c:strCache>
            </c:strRef>
          </c:tx>
          <c:dLbls>
            <c:numFmt formatCode="#,##0;#,##0" sourceLinked="0"/>
            <c:txPr>
              <a:bodyPr/>
              <a:lstStyle/>
              <a:p>
                <a:pPr>
                  <a:defRPr>
                    <a:latin typeface="Times New Roman" panose="02020603050405020304" pitchFamily="18" charset="0"/>
                    <a:cs typeface="Times New Roman" panose="02020603050405020304" pitchFamily="18" charset="0"/>
                  </a:defRPr>
                </a:pPr>
                <a:endParaRPr lang="ru-RU"/>
              </a:p>
            </c:txPr>
            <c:dLblPos val="ctr"/>
            <c:showVal val="1"/>
          </c:dLbls>
          <c:cat>
            <c:numRef>
              <c:f>[0]!Код</c:f>
              <c:numCache>
                <c:formatCode>General</c:formatCode>
                <c:ptCount val="1"/>
                <c:pt idx="0">
                  <c:v>401</c:v>
                </c:pt>
              </c:numCache>
            </c:numRef>
          </c:cat>
          <c:val>
            <c:numRef>
              <c:f>[0]!пониженный</c:f>
              <c:numCache>
                <c:formatCode>0</c:formatCode>
                <c:ptCount val="1"/>
                <c:pt idx="0">
                  <c:v>0</c:v>
                </c:pt>
              </c:numCache>
            </c:numRef>
          </c:val>
        </c:ser>
        <c:ser>
          <c:idx val="2"/>
          <c:order val="2"/>
          <c:tx>
            <c:strRef>
              <c:f>Диаграмма_распределение!$G$3</c:f>
              <c:strCache>
                <c:ptCount val="1"/>
                <c:pt idx="0">
                  <c:v>Базовый</c:v>
                </c:pt>
              </c:strCache>
            </c:strRef>
          </c:tx>
          <c:dLbls>
            <c:txPr>
              <a:bodyPr/>
              <a:lstStyle/>
              <a:p>
                <a:pPr>
                  <a:defRPr>
                    <a:latin typeface="Times New Roman" panose="02020603050405020304" pitchFamily="18" charset="0"/>
                    <a:cs typeface="Times New Roman" panose="02020603050405020304" pitchFamily="18" charset="0"/>
                  </a:defRPr>
                </a:pPr>
                <a:endParaRPr lang="ru-RU"/>
              </a:p>
            </c:txPr>
            <c:dLblPos val="ctr"/>
            <c:showVal val="1"/>
          </c:dLbls>
          <c:cat>
            <c:numRef>
              <c:f>[0]!Код</c:f>
              <c:numCache>
                <c:formatCode>General</c:formatCode>
                <c:ptCount val="1"/>
                <c:pt idx="0">
                  <c:v>401</c:v>
                </c:pt>
              </c:numCache>
            </c:numRef>
          </c:cat>
          <c:val>
            <c:numRef>
              <c:f>[0]!базовый</c:f>
              <c:numCache>
                <c:formatCode>0</c:formatCode>
                <c:ptCount val="1"/>
                <c:pt idx="0">
                  <c:v>0</c:v>
                </c:pt>
              </c:numCache>
            </c:numRef>
          </c:val>
        </c:ser>
        <c:ser>
          <c:idx val="3"/>
          <c:order val="3"/>
          <c:tx>
            <c:strRef>
              <c:f>Диаграмма_распределение!$I$3</c:f>
              <c:strCache>
                <c:ptCount val="1"/>
                <c:pt idx="0">
                  <c:v>Повышенный</c:v>
                </c:pt>
              </c:strCache>
            </c:strRef>
          </c:tx>
          <c:dLbls>
            <c:txPr>
              <a:bodyPr/>
              <a:lstStyle/>
              <a:p>
                <a:pPr>
                  <a:defRPr>
                    <a:latin typeface="Times New Roman" panose="02020603050405020304" pitchFamily="18" charset="0"/>
                    <a:cs typeface="Times New Roman" panose="02020603050405020304" pitchFamily="18" charset="0"/>
                  </a:defRPr>
                </a:pPr>
                <a:endParaRPr lang="ru-RU"/>
              </a:p>
            </c:txPr>
            <c:dLblPos val="ctr"/>
            <c:showVal val="1"/>
          </c:dLbls>
          <c:cat>
            <c:numRef>
              <c:f>[0]!Код</c:f>
              <c:numCache>
                <c:formatCode>General</c:formatCode>
                <c:ptCount val="1"/>
                <c:pt idx="0">
                  <c:v>401</c:v>
                </c:pt>
              </c:numCache>
            </c:numRef>
          </c:cat>
          <c:val>
            <c:numRef>
              <c:f>[0]!повышенный</c:f>
              <c:numCache>
                <c:formatCode>0</c:formatCode>
                <c:ptCount val="1"/>
                <c:pt idx="0">
                  <c:v>0</c:v>
                </c:pt>
              </c:numCache>
            </c:numRef>
          </c:val>
        </c:ser>
        <c:dLbls>
          <c:showVal val="1"/>
        </c:dLbls>
        <c:overlap val="100"/>
        <c:axId val="94145536"/>
        <c:axId val="94171904"/>
      </c:barChart>
      <c:catAx>
        <c:axId val="94145536"/>
        <c:scaling>
          <c:orientation val="minMax"/>
        </c:scaling>
        <c:axPos val="l"/>
        <c:numFmt formatCode="General" sourceLinked="1"/>
        <c:tickLblPos val="low"/>
        <c:txPr>
          <a:bodyPr/>
          <a:lstStyle/>
          <a:p>
            <a:pPr>
              <a:defRPr>
                <a:latin typeface="Times New Roman" panose="02020603050405020304" pitchFamily="18" charset="0"/>
                <a:cs typeface="Times New Roman" panose="02020603050405020304" pitchFamily="18" charset="0"/>
              </a:defRPr>
            </a:pPr>
            <a:endParaRPr lang="ru-RU"/>
          </a:p>
        </c:txPr>
        <c:crossAx val="94171904"/>
        <c:crosses val="autoZero"/>
        <c:auto val="1"/>
        <c:lblAlgn val="ctr"/>
        <c:lblOffset val="100"/>
      </c:catAx>
      <c:valAx>
        <c:axId val="94171904"/>
        <c:scaling>
          <c:orientation val="minMax"/>
          <c:max val="100"/>
          <c:min val="-100"/>
        </c:scaling>
        <c:axPos val="b"/>
        <c:majorGridlines/>
        <c:numFmt formatCode="#,##0;#,##0" sourceLinked="0"/>
        <c:tickLblPos val="nextTo"/>
        <c:txPr>
          <a:bodyPr/>
          <a:lstStyle/>
          <a:p>
            <a:pPr>
              <a:defRPr>
                <a:latin typeface="Times New Roman" panose="02020603050405020304" pitchFamily="18" charset="0"/>
                <a:cs typeface="Times New Roman" panose="02020603050405020304" pitchFamily="18" charset="0"/>
              </a:defRPr>
            </a:pPr>
            <a:endParaRPr lang="ru-RU"/>
          </a:p>
        </c:txPr>
        <c:crossAx val="94145536"/>
        <c:crosses val="autoZero"/>
        <c:crossBetween val="between"/>
      </c:valAx>
    </c:plotArea>
    <c:legend>
      <c:legendPos val="r"/>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Распределение участников по уровням освоения</a:t>
            </a:r>
            <a:r>
              <a:rPr lang="ru-RU" sz="1400" baseline="0">
                <a:latin typeface="Times New Roman" panose="02020603050405020304" pitchFamily="18" charset="0"/>
                <a:cs typeface="Times New Roman" panose="02020603050405020304" pitchFamily="18" charset="0"/>
              </a:rPr>
              <a:t> учебного материала</a:t>
            </a:r>
            <a:endParaRPr lang="ru-RU" sz="1400">
              <a:latin typeface="Times New Roman" panose="02020603050405020304" pitchFamily="18" charset="0"/>
              <a:cs typeface="Times New Roman" panose="02020603050405020304" pitchFamily="18" charset="0"/>
            </a:endParaRPr>
          </a:p>
        </c:rich>
      </c:tx>
    </c:title>
    <c:view3D>
      <c:rotX val="30"/>
      <c:perspective val="30"/>
    </c:view3D>
    <c:plotArea>
      <c:layout>
        <c:manualLayout>
          <c:layoutTarget val="inner"/>
          <c:xMode val="edge"/>
          <c:yMode val="edge"/>
          <c:x val="8.1856060228183564E-2"/>
          <c:y val="0.19026535106246742"/>
          <c:w val="0.83628787954363315"/>
          <c:h val="0.68479869402527516"/>
        </c:manualLayout>
      </c:layout>
      <c:pie3DChart>
        <c:varyColors val="1"/>
        <c:ser>
          <c:idx val="0"/>
          <c:order val="0"/>
          <c:explosion val="25"/>
          <c:dLbls>
            <c:txPr>
              <a:bodyPr/>
              <a:lstStyle/>
              <a:p>
                <a:pPr>
                  <a:defRPr sz="1050">
                    <a:latin typeface="Times New Roman" panose="02020603050405020304" pitchFamily="18" charset="0"/>
                    <a:cs typeface="Times New Roman" panose="02020603050405020304" pitchFamily="18" charset="0"/>
                  </a:defRPr>
                </a:pPr>
                <a:endParaRPr lang="ru-RU"/>
              </a:p>
            </c:txPr>
            <c:dLblPos val="outEnd"/>
            <c:showVal val="1"/>
            <c:showCatName val="1"/>
            <c:separator>
</c:separator>
            <c:showLeaderLines val="1"/>
          </c:dLbls>
          <c:cat>
            <c:strRef>
              <c:f>Рабочий!$A$13:$A$16</c:f>
              <c:strCache>
                <c:ptCount val="4"/>
                <c:pt idx="0">
                  <c:v>Низкий</c:v>
                </c:pt>
                <c:pt idx="1">
                  <c:v>Пониженный</c:v>
                </c:pt>
                <c:pt idx="2">
                  <c:v>Базовый</c:v>
                </c:pt>
                <c:pt idx="3">
                  <c:v>Повышенный</c:v>
                </c:pt>
              </c:strCache>
            </c:strRef>
          </c:cat>
          <c:val>
            <c:numRef>
              <c:f>(Результаты!$D$8,Результаты!$F$8,Результаты!$H$8,Результаты!$J$8)</c:f>
              <c:numCache>
                <c:formatCode>0%</c:formatCode>
                <c:ptCount val="4"/>
                <c:pt idx="0">
                  <c:v>0</c:v>
                </c:pt>
                <c:pt idx="1">
                  <c:v>0</c:v>
                </c:pt>
                <c:pt idx="2">
                  <c:v>0</c:v>
                </c:pt>
                <c:pt idx="3">
                  <c:v>0</c:v>
                </c:pt>
              </c:numCache>
            </c:numRef>
          </c:val>
        </c:ser>
        <c:dLbls>
          <c:showVal val="1"/>
        </c:dLbls>
      </c:pie3DChart>
    </c:plotArea>
    <c:plotVisOnly val="1"/>
    <c:dispBlanksAs val="zero"/>
  </c:chart>
  <c:printSettings>
    <c:headerFooter>
      <c:oddHeader>&amp;CКГБУ "Региональный центр оценки качества образования"</c:oddHeader>
    </c:headerFooter>
    <c:pageMargins b="0.75000000000000056" l="0.70000000000000051" r="0.70000000000000051" t="0.75000000000000056" header="0.30000000000000027" footer="0.30000000000000027"/>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b="1" i="0" baseline="0">
                <a:effectLst/>
              </a:rPr>
              <a:t>Результаты выполнения КОМПЛЕКСНОЙ РАБОТЫ</a:t>
            </a:r>
            <a:endParaRPr lang="ru-RU" sz="1400">
              <a:effectLst/>
            </a:endParaRPr>
          </a:p>
          <a:p>
            <a:pPr>
              <a:defRPr sz="1400">
                <a:latin typeface="Times New Roman" panose="02020603050405020304" pitchFamily="18" charset="0"/>
                <a:cs typeface="Times New Roman" panose="02020603050405020304" pitchFamily="18" charset="0"/>
              </a:defRPr>
            </a:pPr>
            <a:r>
              <a:rPr lang="ru-RU" sz="1400" b="1" i="0" baseline="0">
                <a:effectLst/>
              </a:rPr>
              <a:t>(успешность сформированности умений работать с текстом)</a:t>
            </a:r>
            <a:endParaRPr lang="ru-RU" sz="1400">
              <a:effectLst/>
            </a:endParaRPr>
          </a:p>
        </c:rich>
      </c:tx>
    </c:title>
    <c:plotArea>
      <c:layout>
        <c:manualLayout>
          <c:layoutTarget val="inner"/>
          <c:xMode val="edge"/>
          <c:yMode val="edge"/>
          <c:x val="7.7275787431500154E-2"/>
          <c:y val="0.19905660562803018"/>
          <c:w val="0.90499362443418885"/>
          <c:h val="0.59325583841060381"/>
        </c:manualLayout>
      </c:layout>
      <c:scatterChart>
        <c:scatterStyle val="lineMarker"/>
        <c:ser>
          <c:idx val="0"/>
          <c:order val="0"/>
          <c:tx>
            <c:v>Ученик</c:v>
          </c:tx>
          <c:spPr>
            <a:ln w="28575">
              <a:noFill/>
            </a:ln>
          </c:spPr>
          <c:marker>
            <c:symbol val="circle"/>
            <c:size val="5"/>
          </c:marker>
          <c:dLbls>
            <c:txPr>
              <a:bodyPr/>
              <a:lstStyle/>
              <a:p>
                <a:pPr>
                  <a:defRPr>
                    <a:latin typeface="Times New Roman" panose="02020603050405020304" pitchFamily="18" charset="0"/>
                    <a:cs typeface="Times New Roman" panose="02020603050405020304" pitchFamily="18" charset="0"/>
                  </a:defRPr>
                </a:pPr>
                <a:endParaRPr lang="ru-RU"/>
              </a:p>
            </c:txPr>
            <c:dLblPos val="t"/>
            <c:showVal val="1"/>
          </c:dLbls>
          <c:xVal>
            <c:strRef>
              <c:f>Диаграмма_рез!$D$3:$D$42</c:f>
              <c:strCach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strCache>
            </c:strRef>
          </c:xVal>
          <c:yVal>
            <c:numRef>
              <c:f>Диаграмма_рез!$C$3:$C$42</c:f>
              <c:numCache>
                <c:formatCode>0%</c:formatCode>
                <c:ptCount val="4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numCache>
            </c:numRef>
          </c:yVal>
        </c:ser>
        <c:axId val="98501760"/>
        <c:axId val="98503680"/>
      </c:scatterChart>
      <c:scatterChart>
        <c:scatterStyle val="smoothMarker"/>
        <c:ser>
          <c:idx val="1"/>
          <c:order val="1"/>
          <c:tx>
            <c:strRef>
              <c:f>Диаграмма_рез!$B$2</c:f>
              <c:strCache>
                <c:ptCount val="1"/>
                <c:pt idx="0">
                  <c:v>Среднее за работу</c:v>
                </c:pt>
              </c:strCache>
            </c:strRef>
          </c:tx>
          <c:marker>
            <c:symbol val="none"/>
          </c:marker>
          <c:xVal>
            <c:strRef>
              <c:f>Диаграмма_рез!$D$3:$D$42</c:f>
              <c:strCach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strCache>
            </c:strRef>
          </c:xVal>
          <c:yVal>
            <c:numRef>
              <c:f>Диаграмма_рез!$B$3:$B$42</c:f>
              <c:numCache>
                <c:formatCode>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#N/A</c:v>
                </c:pt>
                <c:pt idx="31">
                  <c:v>#N/A</c:v>
                </c:pt>
                <c:pt idx="32">
                  <c:v>#N/A</c:v>
                </c:pt>
                <c:pt idx="33">
                  <c:v>#N/A</c:v>
                </c:pt>
                <c:pt idx="34">
                  <c:v>#N/A</c:v>
                </c:pt>
                <c:pt idx="35">
                  <c:v>#N/A</c:v>
                </c:pt>
                <c:pt idx="36">
                  <c:v>#N/A</c:v>
                </c:pt>
                <c:pt idx="37">
                  <c:v>#N/A</c:v>
                </c:pt>
                <c:pt idx="38">
                  <c:v>#N/A</c:v>
                </c:pt>
                <c:pt idx="39">
                  <c:v>#N/A</c:v>
                </c:pt>
              </c:numCache>
            </c:numRef>
          </c:yVal>
          <c:smooth val="1"/>
        </c:ser>
        <c:axId val="98501760"/>
        <c:axId val="98503680"/>
      </c:scatterChart>
      <c:valAx>
        <c:axId val="98501760"/>
        <c:scaling>
          <c:orientation val="minMax"/>
        </c:scaling>
        <c:axPos val="b"/>
        <c:majorGridlines/>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 по списку</a:t>
                </a:r>
              </a:p>
            </c:rich>
          </c:tx>
        </c:title>
        <c:numFmt formatCode="General"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8503680"/>
        <c:crosses val="autoZero"/>
        <c:crossBetween val="midCat"/>
        <c:majorUnit val="1"/>
      </c:valAx>
      <c:valAx>
        <c:axId val="98503680"/>
        <c:scaling>
          <c:orientation val="minMax"/>
          <c:max val="1"/>
        </c:scaling>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Процент от максимального балла</a:t>
                </a:r>
              </a:p>
            </c:rich>
          </c:tx>
        </c:title>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8501760"/>
        <c:crosses val="autoZero"/>
        <c:crossBetween val="midCat"/>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56" l="0.70000000000000051" r="0.70000000000000051" t="0.75000000000000056" header="0.30000000000000027" footer="0.30000000000000027"/>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latin typeface="Times New Roman" panose="02020603050405020304" pitchFamily="18" charset="0"/>
                <a:cs typeface="Times New Roman" panose="02020603050405020304" pitchFamily="18" charset="0"/>
              </a:defRPr>
            </a:pPr>
            <a:r>
              <a:rPr lang="ru-RU" sz="1400" b="1" i="0" baseline="0">
                <a:effectLst/>
                <a:latin typeface="Times New Roman" panose="02020603050405020304" pitchFamily="18" charset="0"/>
                <a:cs typeface="Times New Roman" panose="02020603050405020304" pitchFamily="18" charset="0"/>
              </a:rPr>
              <a:t>Успешность сформированности умений работать с текстом </a:t>
            </a:r>
            <a:endParaRPr lang="ru-RU" sz="1400">
              <a:effectLst/>
              <a:latin typeface="Times New Roman" panose="02020603050405020304" pitchFamily="18" charset="0"/>
              <a:cs typeface="Times New Roman" panose="02020603050405020304" pitchFamily="18" charset="0"/>
            </a:endParaRPr>
          </a:p>
          <a:p>
            <a:pPr>
              <a:defRPr>
                <a:latin typeface="Times New Roman" panose="02020603050405020304" pitchFamily="18" charset="0"/>
                <a:cs typeface="Times New Roman" panose="02020603050405020304" pitchFamily="18" charset="0"/>
              </a:defRPr>
            </a:pPr>
            <a:r>
              <a:rPr lang="ru-RU" sz="1400" b="1" i="0" baseline="0">
                <a:effectLst/>
                <a:latin typeface="Times New Roman" panose="02020603050405020304" pitchFamily="18" charset="0"/>
                <a:cs typeface="Times New Roman" panose="02020603050405020304" pitchFamily="18" charset="0"/>
              </a:rPr>
              <a:t>(по группам умений)</a:t>
            </a:r>
          </a:p>
        </c:rich>
      </c:tx>
    </c:title>
    <c:plotArea>
      <c:layout>
        <c:manualLayout>
          <c:layoutTarget val="inner"/>
          <c:xMode val="edge"/>
          <c:yMode val="edge"/>
          <c:x val="7.7701092448189804E-2"/>
          <c:y val="0.12829345238095241"/>
          <c:w val="0.92068470254777535"/>
          <c:h val="0.6992460317460315"/>
        </c:manualLayout>
      </c:layout>
      <c:barChart>
        <c:barDir val="col"/>
        <c:grouping val="percentStacked"/>
        <c:ser>
          <c:idx val="2"/>
          <c:order val="0"/>
          <c:tx>
            <c:strRef>
              <c:f>Диаграмма_умения!$B$2</c:f>
              <c:strCache>
                <c:ptCount val="1"/>
                <c:pt idx="0">
                  <c:v>1-я группа</c:v>
                </c:pt>
              </c:strCache>
            </c:strRef>
          </c:tx>
          <c:dPt>
            <c:idx val="0"/>
            <c:spPr>
              <a:solidFill>
                <a:schemeClr val="accent3"/>
              </a:solidFill>
            </c:spPr>
          </c:dPt>
          <c:cat>
            <c:numRef>
              <c:f>[0]!Ученик</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[0]!гр1</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3"/>
          <c:order val="1"/>
          <c:tx>
            <c:strRef>
              <c:f>Диаграмма_умения!$B$2</c:f>
              <c:strCache>
                <c:ptCount val="1"/>
                <c:pt idx="0">
                  <c:v>1-я группа</c:v>
                </c:pt>
              </c:strCache>
            </c:strRef>
          </c:tx>
          <c:spPr>
            <a:solidFill>
              <a:schemeClr val="accent3">
                <a:lumMod val="40000"/>
                <a:lumOff val="60000"/>
              </a:schemeClr>
            </a:solidFill>
          </c:spPr>
          <c:cat>
            <c:numRef>
              <c:f>[0]!Ученик</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[0]!гр1_доп</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4"/>
          <c:order val="2"/>
          <c:tx>
            <c:strRef>
              <c:f>Диаграмма_умения!$D$2</c:f>
              <c:strCache>
                <c:ptCount val="1"/>
                <c:pt idx="0">
                  <c:v>2-я группа</c:v>
                </c:pt>
              </c:strCache>
            </c:strRef>
          </c:tx>
          <c:spPr>
            <a:solidFill>
              <a:schemeClr val="accent1"/>
            </a:solidFill>
          </c:spPr>
          <c:cat>
            <c:numRef>
              <c:f>[0]!Ученик</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[0]!гр2</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5"/>
          <c:order val="3"/>
          <c:tx>
            <c:strRef>
              <c:f>Диаграмма_умения!$D$2</c:f>
              <c:strCache>
                <c:ptCount val="1"/>
                <c:pt idx="0">
                  <c:v>2-я группа</c:v>
                </c:pt>
              </c:strCache>
            </c:strRef>
          </c:tx>
          <c:spPr>
            <a:solidFill>
              <a:schemeClr val="accent1">
                <a:lumMod val="40000"/>
                <a:lumOff val="60000"/>
              </a:schemeClr>
            </a:solidFill>
          </c:spPr>
          <c:cat>
            <c:numRef>
              <c:f>[0]!Ученик</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[0]!гр2_доп</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0"/>
          <c:order val="4"/>
          <c:tx>
            <c:strRef>
              <c:f>Диаграмма_умения!$F$2</c:f>
              <c:strCache>
                <c:ptCount val="1"/>
                <c:pt idx="0">
                  <c:v>3-я группа</c:v>
                </c:pt>
              </c:strCache>
            </c:strRef>
          </c:tx>
          <c:spPr>
            <a:solidFill>
              <a:schemeClr val="accent2"/>
            </a:solidFill>
          </c:spPr>
          <c:cat>
            <c:numRef>
              <c:f>[0]!Ученик</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[0]!гр3</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5"/>
          <c:tx>
            <c:strRef>
              <c:f>Диаграмма_умения!$F$2</c:f>
              <c:strCache>
                <c:ptCount val="1"/>
                <c:pt idx="0">
                  <c:v>3-я группа</c:v>
                </c:pt>
              </c:strCache>
            </c:strRef>
          </c:tx>
          <c:spPr>
            <a:solidFill>
              <a:schemeClr val="accent2">
                <a:lumMod val="40000"/>
                <a:lumOff val="60000"/>
              </a:schemeClr>
            </a:solidFill>
          </c:spPr>
          <c:cat>
            <c:numRef>
              <c:f>[0]!Ученик</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[0]!гр3_доп</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12"/>
        <c:overlap val="100"/>
        <c:axId val="98635136"/>
        <c:axId val="98653696"/>
      </c:barChart>
      <c:lineChart>
        <c:grouping val="standard"/>
        <c:ser>
          <c:idx val="8"/>
          <c:order val="6"/>
          <c:spPr>
            <a:ln w="28575">
              <a:solidFill>
                <a:srgbClr val="FF0000"/>
              </a:solidFill>
            </a:ln>
          </c:spPr>
          <c:marker>
            <c:symbol val="none"/>
          </c:marker>
          <c:val>
            <c:numRef>
              <c:f>[0]!лин_33</c:f>
              <c:numCache>
                <c:formatCode>0%</c:formatCode>
                <c:ptCount val="30"/>
                <c:pt idx="0">
                  <c:v>0.33300000000000002</c:v>
                </c:pt>
                <c:pt idx="1">
                  <c:v>0.33300000000000002</c:v>
                </c:pt>
                <c:pt idx="2">
                  <c:v>0.33300000000000002</c:v>
                </c:pt>
                <c:pt idx="3">
                  <c:v>0.33300000000000002</c:v>
                </c:pt>
                <c:pt idx="4">
                  <c:v>0.33300000000000002</c:v>
                </c:pt>
                <c:pt idx="5">
                  <c:v>0.33300000000000002</c:v>
                </c:pt>
                <c:pt idx="6">
                  <c:v>0.33300000000000002</c:v>
                </c:pt>
                <c:pt idx="7">
                  <c:v>0.33300000000000002</c:v>
                </c:pt>
                <c:pt idx="8">
                  <c:v>0.33300000000000002</c:v>
                </c:pt>
                <c:pt idx="9">
                  <c:v>0.33300000000000002</c:v>
                </c:pt>
                <c:pt idx="10">
                  <c:v>0.33300000000000002</c:v>
                </c:pt>
                <c:pt idx="11">
                  <c:v>0.33300000000000002</c:v>
                </c:pt>
                <c:pt idx="12">
                  <c:v>0.33300000000000002</c:v>
                </c:pt>
                <c:pt idx="13">
                  <c:v>0.33300000000000002</c:v>
                </c:pt>
                <c:pt idx="14">
                  <c:v>0.33300000000000002</c:v>
                </c:pt>
                <c:pt idx="15">
                  <c:v>0.33300000000000002</c:v>
                </c:pt>
                <c:pt idx="16">
                  <c:v>0.33300000000000002</c:v>
                </c:pt>
                <c:pt idx="17">
                  <c:v>0.33300000000000002</c:v>
                </c:pt>
                <c:pt idx="18">
                  <c:v>0.33300000000000002</c:v>
                </c:pt>
                <c:pt idx="19">
                  <c:v>0.33300000000000002</c:v>
                </c:pt>
                <c:pt idx="20">
                  <c:v>0.33300000000000002</c:v>
                </c:pt>
                <c:pt idx="21">
                  <c:v>0.33300000000000002</c:v>
                </c:pt>
                <c:pt idx="22">
                  <c:v>0.33300000000000002</c:v>
                </c:pt>
                <c:pt idx="23">
                  <c:v>0.33300000000000002</c:v>
                </c:pt>
                <c:pt idx="24">
                  <c:v>0.33300000000000002</c:v>
                </c:pt>
                <c:pt idx="25">
                  <c:v>0.33300000000000002</c:v>
                </c:pt>
                <c:pt idx="26">
                  <c:v>0.33300000000000002</c:v>
                </c:pt>
                <c:pt idx="27">
                  <c:v>0.33300000000000002</c:v>
                </c:pt>
                <c:pt idx="28">
                  <c:v>0.33300000000000002</c:v>
                </c:pt>
                <c:pt idx="29">
                  <c:v>0.33300000000000002</c:v>
                </c:pt>
              </c:numCache>
            </c:numRef>
          </c:val>
        </c:ser>
        <c:ser>
          <c:idx val="9"/>
          <c:order val="7"/>
          <c:spPr>
            <a:ln>
              <a:solidFill>
                <a:srgbClr val="FF0000"/>
              </a:solidFill>
            </a:ln>
          </c:spPr>
          <c:marker>
            <c:symbol val="none"/>
          </c:marker>
          <c:val>
            <c:numRef>
              <c:f>[0]!лин_66</c:f>
              <c:numCache>
                <c:formatCode>0%</c:formatCode>
                <c:ptCount val="30"/>
                <c:pt idx="0">
                  <c:v>0.66900000000000004</c:v>
                </c:pt>
                <c:pt idx="1">
                  <c:v>0.66900000000000004</c:v>
                </c:pt>
                <c:pt idx="2">
                  <c:v>0.66900000000000004</c:v>
                </c:pt>
                <c:pt idx="3">
                  <c:v>0.66900000000000004</c:v>
                </c:pt>
                <c:pt idx="4">
                  <c:v>0.66900000000000004</c:v>
                </c:pt>
                <c:pt idx="5">
                  <c:v>0.66900000000000004</c:v>
                </c:pt>
                <c:pt idx="6">
                  <c:v>0.66900000000000004</c:v>
                </c:pt>
                <c:pt idx="7">
                  <c:v>0.66900000000000004</c:v>
                </c:pt>
                <c:pt idx="8">
                  <c:v>0.66900000000000004</c:v>
                </c:pt>
                <c:pt idx="9">
                  <c:v>0.66900000000000004</c:v>
                </c:pt>
                <c:pt idx="10">
                  <c:v>0.66900000000000004</c:v>
                </c:pt>
                <c:pt idx="11">
                  <c:v>0.66900000000000004</c:v>
                </c:pt>
                <c:pt idx="12">
                  <c:v>0.66900000000000004</c:v>
                </c:pt>
                <c:pt idx="13">
                  <c:v>0.66900000000000004</c:v>
                </c:pt>
                <c:pt idx="14">
                  <c:v>0.66900000000000004</c:v>
                </c:pt>
                <c:pt idx="15">
                  <c:v>0.66900000000000004</c:v>
                </c:pt>
                <c:pt idx="16">
                  <c:v>0.66900000000000004</c:v>
                </c:pt>
                <c:pt idx="17">
                  <c:v>0.66900000000000004</c:v>
                </c:pt>
                <c:pt idx="18">
                  <c:v>0.66900000000000004</c:v>
                </c:pt>
                <c:pt idx="19">
                  <c:v>0.66900000000000004</c:v>
                </c:pt>
                <c:pt idx="20">
                  <c:v>0.66900000000000004</c:v>
                </c:pt>
                <c:pt idx="21">
                  <c:v>0.66900000000000004</c:v>
                </c:pt>
                <c:pt idx="22">
                  <c:v>0.66900000000000004</c:v>
                </c:pt>
                <c:pt idx="23">
                  <c:v>0.66900000000000004</c:v>
                </c:pt>
                <c:pt idx="24">
                  <c:v>0.66900000000000004</c:v>
                </c:pt>
                <c:pt idx="25">
                  <c:v>0.66900000000000004</c:v>
                </c:pt>
                <c:pt idx="26">
                  <c:v>0.66900000000000004</c:v>
                </c:pt>
                <c:pt idx="27">
                  <c:v>0.66900000000000004</c:v>
                </c:pt>
                <c:pt idx="28">
                  <c:v>0.66900000000000004</c:v>
                </c:pt>
                <c:pt idx="29">
                  <c:v>0.66900000000000004</c:v>
                </c:pt>
              </c:numCache>
            </c:numRef>
          </c:val>
        </c:ser>
        <c:marker val="1"/>
        <c:axId val="98635136"/>
        <c:axId val="98653696"/>
      </c:lineChart>
      <c:catAx>
        <c:axId val="98635136"/>
        <c:scaling>
          <c:orientation val="minMax"/>
        </c:scaling>
        <c:axPos val="b"/>
        <c:title>
          <c:tx>
            <c:rich>
              <a:bodyPr/>
              <a:lstStyle/>
              <a:p>
                <a:pPr>
                  <a:defRPr>
                    <a:latin typeface="Times New Roman" panose="02020603050405020304" pitchFamily="18" charset="0"/>
                    <a:cs typeface="Times New Roman" panose="02020603050405020304" pitchFamily="18" charset="0"/>
                  </a:defRPr>
                </a:pPr>
                <a:r>
                  <a:rPr lang="ru-RU" sz="1000" b="1" i="0" baseline="0">
                    <a:effectLst/>
                    <a:latin typeface="Times New Roman" panose="02020603050405020304" pitchFamily="18" charset="0"/>
                    <a:cs typeface="Times New Roman" panose="02020603050405020304" pitchFamily="18" charset="0"/>
                  </a:rPr>
                  <a:t>Номер учащегося по журналу</a:t>
                </a:r>
                <a:endParaRPr lang="ru-RU" sz="1000">
                  <a:effectLst/>
                  <a:latin typeface="Times New Roman" panose="02020603050405020304" pitchFamily="18" charset="0"/>
                  <a:cs typeface="Times New Roman" panose="02020603050405020304" pitchFamily="18" charset="0"/>
                </a:endParaRPr>
              </a:p>
            </c:rich>
          </c:tx>
        </c:title>
        <c:numFmt formatCode="General"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8653696"/>
        <c:crosses val="autoZero"/>
        <c:auto val="1"/>
        <c:lblAlgn val="ctr"/>
        <c:lblOffset val="100"/>
      </c:catAx>
      <c:valAx>
        <c:axId val="98653696"/>
        <c:scaling>
          <c:orientation val="minMax"/>
        </c:scaling>
        <c:axPos val="l"/>
        <c:majorGridlines/>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8635136"/>
        <c:crosses val="autoZero"/>
        <c:crossBetween val="between"/>
      </c:valAx>
    </c:plotArea>
    <c:legend>
      <c:legendPos val="b"/>
      <c:legendEntry>
        <c:idx val="4"/>
        <c:delete val="1"/>
      </c:legendEntry>
      <c:legendEntry>
        <c:idx val="6"/>
        <c:delete val="1"/>
      </c:legendEntry>
      <c:legendEntry>
        <c:idx val="0"/>
        <c:delete val="1"/>
      </c:legendEntry>
      <c:legendEntry>
        <c:idx val="2"/>
        <c:delete val="1"/>
      </c:legendEntry>
      <c:legendEntry>
        <c:idx val="7"/>
        <c:delete val="1"/>
      </c:legendEntry>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ru-RU"/>
  <c:style val="18"/>
  <c:chart>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Успешность выполнения заданий по группам умений</a:t>
            </a:r>
          </a:p>
        </c:rich>
      </c:tx>
    </c:title>
    <c:plotArea>
      <c:layout/>
      <c:barChart>
        <c:barDir val="bar"/>
        <c:grouping val="clustered"/>
        <c:ser>
          <c:idx val="0"/>
          <c:order val="0"/>
          <c:tx>
            <c:strRef>
              <c:f>Рабочий!$A$21</c:f>
              <c:strCache>
                <c:ptCount val="1"/>
                <c:pt idx="0">
                  <c:v>Задания выполнены полностью</c:v>
                </c:pt>
              </c:strCache>
            </c:strRef>
          </c:tx>
          <c:cat>
            <c:strRef>
              <c:f>Рабочий!$B$13:$B$15</c:f>
              <c:strCache>
                <c:ptCount val="3"/>
                <c:pt idx="0">
                  <c:v>1-я группа</c:v>
                </c:pt>
                <c:pt idx="1">
                  <c:v>2-я группа</c:v>
                </c:pt>
                <c:pt idx="2">
                  <c:v>3-я группа</c:v>
                </c:pt>
              </c:strCache>
            </c:strRef>
          </c:cat>
          <c:val>
            <c:numRef>
              <c:f>Анализ_умения!$G$7:$G$9</c:f>
              <c:numCache>
                <c:formatCode>0%</c:formatCode>
                <c:ptCount val="3"/>
                <c:pt idx="0">
                  <c:v>0.7407407407407407</c:v>
                </c:pt>
                <c:pt idx="1">
                  <c:v>0.47407407407407409</c:v>
                </c:pt>
                <c:pt idx="2">
                  <c:v>0.48148148148148145</c:v>
                </c:pt>
              </c:numCache>
            </c:numRef>
          </c:val>
        </c:ser>
        <c:ser>
          <c:idx val="1"/>
          <c:order val="1"/>
          <c:tx>
            <c:strRef>
              <c:f>Рабочий!$A$22</c:f>
              <c:strCache>
                <c:ptCount val="1"/>
                <c:pt idx="0">
                  <c:v>Задания выполнены частично</c:v>
                </c:pt>
              </c:strCache>
            </c:strRef>
          </c:tx>
          <c:spPr>
            <a:solidFill>
              <a:schemeClr val="accent4"/>
            </a:solidFill>
          </c:spPr>
          <c:cat>
            <c:strRef>
              <c:f>Рабочий!$B$13:$B$15</c:f>
              <c:strCache>
                <c:ptCount val="3"/>
                <c:pt idx="0">
                  <c:v>1-я группа</c:v>
                </c:pt>
                <c:pt idx="1">
                  <c:v>2-я группа</c:v>
                </c:pt>
                <c:pt idx="2">
                  <c:v>3-я группа</c:v>
                </c:pt>
              </c:strCache>
            </c:strRef>
          </c:cat>
          <c:val>
            <c:numRef>
              <c:f>Анализ_умения!$I$7:$I$9</c:f>
              <c:numCache>
                <c:formatCode>0%</c:formatCode>
                <c:ptCount val="3"/>
                <c:pt idx="1">
                  <c:v>0.29629629629629628</c:v>
                </c:pt>
                <c:pt idx="2">
                  <c:v>0.14814814814814814</c:v>
                </c:pt>
              </c:numCache>
            </c:numRef>
          </c:val>
        </c:ser>
        <c:ser>
          <c:idx val="2"/>
          <c:order val="2"/>
          <c:tx>
            <c:strRef>
              <c:f>Рабочий!$A$23</c:f>
              <c:strCache>
                <c:ptCount val="1"/>
                <c:pt idx="0">
                  <c:v>Задания выполнены неверно</c:v>
                </c:pt>
              </c:strCache>
            </c:strRef>
          </c:tx>
          <c:cat>
            <c:strRef>
              <c:f>Рабочий!$B$13:$B$15</c:f>
              <c:strCache>
                <c:ptCount val="3"/>
                <c:pt idx="0">
                  <c:v>1-я группа</c:v>
                </c:pt>
                <c:pt idx="1">
                  <c:v>2-я группа</c:v>
                </c:pt>
                <c:pt idx="2">
                  <c:v>3-я группа</c:v>
                </c:pt>
              </c:strCache>
            </c:strRef>
          </c:cat>
          <c:val>
            <c:numRef>
              <c:f>Анализ_умения!$K$7:$K$9</c:f>
              <c:numCache>
                <c:formatCode>0%</c:formatCode>
                <c:ptCount val="3"/>
                <c:pt idx="0">
                  <c:v>0.25462962962962965</c:v>
                </c:pt>
                <c:pt idx="1">
                  <c:v>0.22222222222222221</c:v>
                </c:pt>
                <c:pt idx="2">
                  <c:v>0.29629629629629628</c:v>
                </c:pt>
              </c:numCache>
            </c:numRef>
          </c:val>
        </c:ser>
        <c:ser>
          <c:idx val="3"/>
          <c:order val="3"/>
          <c:tx>
            <c:strRef>
              <c:f>Рабочий!$A$24</c:f>
              <c:strCache>
                <c:ptCount val="1"/>
                <c:pt idx="0">
                  <c:v>Не приступали к выполнению</c:v>
                </c:pt>
              </c:strCache>
            </c:strRef>
          </c:tx>
          <c:spPr>
            <a:solidFill>
              <a:schemeClr val="accent2"/>
            </a:solidFill>
          </c:spPr>
          <c:cat>
            <c:strRef>
              <c:f>Рабочий!$B$13:$B$15</c:f>
              <c:strCache>
                <c:ptCount val="3"/>
                <c:pt idx="0">
                  <c:v>1-я группа</c:v>
                </c:pt>
                <c:pt idx="1">
                  <c:v>2-я группа</c:v>
                </c:pt>
                <c:pt idx="2">
                  <c:v>3-я группа</c:v>
                </c:pt>
              </c:strCache>
            </c:strRef>
          </c:cat>
          <c:val>
            <c:numRef>
              <c:f>Анализ_умения!$M$7:$M$9</c:f>
              <c:numCache>
                <c:formatCode>0%</c:formatCode>
                <c:ptCount val="3"/>
                <c:pt idx="0">
                  <c:v>4.6296296296296294E-3</c:v>
                </c:pt>
                <c:pt idx="1">
                  <c:v>7.4074074074074077E-3</c:v>
                </c:pt>
                <c:pt idx="2">
                  <c:v>7.407407407407407E-2</c:v>
                </c:pt>
              </c:numCache>
            </c:numRef>
          </c:val>
        </c:ser>
        <c:gapWidth val="75"/>
        <c:overlap val="-25"/>
        <c:axId val="98684288"/>
        <c:axId val="98759808"/>
      </c:barChart>
      <c:catAx>
        <c:axId val="98684288"/>
        <c:scaling>
          <c:orientation val="minMax"/>
        </c:scaling>
        <c:axPos val="l"/>
        <c:numFmt formatCode="General" sourceLinked="1"/>
        <c:majorTickMark val="none"/>
        <c:tickLblPos val="nextTo"/>
        <c:txPr>
          <a:bodyPr/>
          <a:lstStyle/>
          <a:p>
            <a:pPr>
              <a:defRPr>
                <a:latin typeface="Times New Roman" panose="02020603050405020304" pitchFamily="18" charset="0"/>
                <a:cs typeface="Times New Roman" panose="02020603050405020304" pitchFamily="18" charset="0"/>
              </a:defRPr>
            </a:pPr>
            <a:endParaRPr lang="ru-RU"/>
          </a:p>
        </c:txPr>
        <c:crossAx val="98759808"/>
        <c:crosses val="autoZero"/>
        <c:auto val="1"/>
        <c:lblAlgn val="ctr"/>
        <c:lblOffset val="100"/>
      </c:catAx>
      <c:valAx>
        <c:axId val="98759808"/>
        <c:scaling>
          <c:orientation val="minMax"/>
        </c:scaling>
        <c:axPos val="b"/>
        <c:majorGridlines/>
        <c:numFmt formatCode="0%" sourceLinked="1"/>
        <c:majorTickMark val="none"/>
        <c:tickLblPos val="nextTo"/>
        <c:txPr>
          <a:bodyPr/>
          <a:lstStyle/>
          <a:p>
            <a:pPr>
              <a:defRPr>
                <a:latin typeface="Times New Roman" panose="02020603050405020304" pitchFamily="18" charset="0"/>
                <a:cs typeface="Times New Roman" panose="02020603050405020304" pitchFamily="18" charset="0"/>
              </a:defRPr>
            </a:pPr>
            <a:endParaRPr lang="ru-RU"/>
          </a:p>
        </c:txPr>
        <c:crossAx val="98684288"/>
        <c:crosses val="autoZero"/>
        <c:crossBetween val="between"/>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480314960629928" l="0.70866141732283539" r="0.70866141732283539" t="0.7480314960629928" header="0.31496062992126039" footer="0.31496062992126039"/>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latin typeface="Times New Roman" panose="02020603050405020304" pitchFamily="18" charset="0"/>
                <a:cs typeface="Times New Roman" panose="02020603050405020304" pitchFamily="18" charset="0"/>
              </a:defRPr>
            </a:pPr>
            <a:r>
              <a:rPr lang="ru-RU" sz="1800" b="1" i="0" u="none" strike="noStrike" baseline="0">
                <a:effectLst/>
                <a:latin typeface="Times New Roman" panose="02020603050405020304" pitchFamily="18" charset="0"/>
                <a:cs typeface="Times New Roman" panose="02020603050405020304" pitchFamily="18" charset="0"/>
              </a:rPr>
              <a:t>Результаты выполнения отдельных заданий </a:t>
            </a:r>
            <a:endParaRPr lang="ru-RU">
              <a:latin typeface="Times New Roman" panose="02020603050405020304" pitchFamily="18" charset="0"/>
              <a:cs typeface="Times New Roman" panose="02020603050405020304" pitchFamily="18" charset="0"/>
            </a:endParaRPr>
          </a:p>
        </c:rich>
      </c:tx>
    </c:title>
    <c:view3D>
      <c:rotX val="0"/>
      <c:rotY val="0"/>
      <c:perspective val="50"/>
    </c:view3D>
    <c:plotArea>
      <c:layout/>
      <c:bar3DChart>
        <c:barDir val="col"/>
        <c:grouping val="clustered"/>
        <c:ser>
          <c:idx val="3"/>
          <c:order val="0"/>
          <c:tx>
            <c:strRef>
              <c:f>Диаграмма_задания!$Q$10</c:f>
              <c:strCache>
                <c:ptCount val="1"/>
                <c:pt idx="0">
                  <c:v>Набрали 2 балла</c:v>
                </c:pt>
              </c:strCache>
            </c:strRef>
          </c:tx>
          <c:cat>
            <c:numRef>
              <c:f>Диаграмма_задания!$B$2:$P$2</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Диаграмма_задания!$B$10:$P$10</c:f>
              <c:numCache>
                <c:formatCode>0.0%</c:formatCode>
                <c:ptCount val="15"/>
                <c:pt idx="8" formatCode="0%">
                  <c:v>0.7407407407407407</c:v>
                </c:pt>
                <c:pt idx="9" formatCode="0%">
                  <c:v>0.37037037037037035</c:v>
                </c:pt>
                <c:pt idx="11">
                  <c:v>7.407407407407407E-2</c:v>
                </c:pt>
                <c:pt idx="12">
                  <c:v>0.14814814814814814</c:v>
                </c:pt>
              </c:numCache>
            </c:numRef>
          </c:val>
        </c:ser>
        <c:ser>
          <c:idx val="2"/>
          <c:order val="1"/>
          <c:tx>
            <c:strRef>
              <c:f>Диаграмма_задания!$Q$9</c:f>
              <c:strCache>
                <c:ptCount val="1"/>
                <c:pt idx="0">
                  <c:v>Набрали 1 балл</c:v>
                </c:pt>
              </c:strCache>
            </c:strRef>
          </c:tx>
          <c:cat>
            <c:numRef>
              <c:f>Диаграмма_задания!$B$2:$P$2</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Диаграмма_задания!$B$9:$P$9</c:f>
              <c:numCache>
                <c:formatCode>0%</c:formatCode>
                <c:ptCount val="15"/>
                <c:pt idx="0">
                  <c:v>0.96296296296296291</c:v>
                </c:pt>
                <c:pt idx="1">
                  <c:v>0.88888888888888884</c:v>
                </c:pt>
                <c:pt idx="2">
                  <c:v>0.85185185185185186</c:v>
                </c:pt>
                <c:pt idx="3">
                  <c:v>0.66666666666666663</c:v>
                </c:pt>
                <c:pt idx="4">
                  <c:v>0.66666666666666663</c:v>
                </c:pt>
                <c:pt idx="5">
                  <c:v>0.59259259259259256</c:v>
                </c:pt>
                <c:pt idx="6">
                  <c:v>0.59259259259259256</c:v>
                </c:pt>
                <c:pt idx="7">
                  <c:v>0.55555555555555558</c:v>
                </c:pt>
                <c:pt idx="8">
                  <c:v>0.14814814814814814</c:v>
                </c:pt>
                <c:pt idx="9">
                  <c:v>0.29629629629629628</c:v>
                </c:pt>
                <c:pt idx="10">
                  <c:v>0.7407407407407407</c:v>
                </c:pt>
                <c:pt idx="11">
                  <c:v>0.81481481481481477</c:v>
                </c:pt>
                <c:pt idx="12">
                  <c:v>0.51851851851851849</c:v>
                </c:pt>
                <c:pt idx="13">
                  <c:v>0.51851851851851849</c:v>
                </c:pt>
                <c:pt idx="14">
                  <c:v>0.88888888888888884</c:v>
                </c:pt>
              </c:numCache>
            </c:numRef>
          </c:val>
        </c:ser>
        <c:ser>
          <c:idx val="0"/>
          <c:order val="2"/>
          <c:tx>
            <c:strRef>
              <c:f>Диаграмма_задания!$A$7</c:f>
              <c:strCache>
                <c:ptCount val="1"/>
                <c:pt idx="0">
                  <c:v>Выполнили неверно</c:v>
                </c:pt>
              </c:strCache>
            </c:strRef>
          </c:tx>
          <c:cat>
            <c:numRef>
              <c:f>Диаграмма_задания!$B$2:$P$2</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Диаграмма_задания!$B$7:$P$7</c:f>
              <c:numCache>
                <c:formatCode>0%</c:formatCode>
                <c:ptCount val="15"/>
                <c:pt idx="0">
                  <c:v>3.7037037037037035E-2</c:v>
                </c:pt>
                <c:pt idx="1">
                  <c:v>0.1111111111111111</c:v>
                </c:pt>
                <c:pt idx="2">
                  <c:v>0.14814814814814814</c:v>
                </c:pt>
                <c:pt idx="3">
                  <c:v>0.33333333333333331</c:v>
                </c:pt>
                <c:pt idx="4">
                  <c:v>0.33333333333333331</c:v>
                </c:pt>
                <c:pt idx="5">
                  <c:v>0.40740740740740738</c:v>
                </c:pt>
                <c:pt idx="6">
                  <c:v>0.37037037037037035</c:v>
                </c:pt>
                <c:pt idx="7">
                  <c:v>0.40740740740740738</c:v>
                </c:pt>
                <c:pt idx="8">
                  <c:v>0.1111111111111111</c:v>
                </c:pt>
                <c:pt idx="9">
                  <c:v>0.22222222222222221</c:v>
                </c:pt>
                <c:pt idx="10">
                  <c:v>0.25925925925925924</c:v>
                </c:pt>
                <c:pt idx="11">
                  <c:v>0.1111111111111111</c:v>
                </c:pt>
                <c:pt idx="12">
                  <c:v>0.29629629629629628</c:v>
                </c:pt>
                <c:pt idx="13">
                  <c:v>0.48148148148148145</c:v>
                </c:pt>
                <c:pt idx="14">
                  <c:v>0.1111111111111111</c:v>
                </c:pt>
              </c:numCache>
            </c:numRef>
          </c:val>
        </c:ser>
        <c:ser>
          <c:idx val="1"/>
          <c:order val="3"/>
          <c:tx>
            <c:strRef>
              <c:f>Диаграмма_задания!$A$8</c:f>
              <c:strCache>
                <c:ptCount val="1"/>
                <c:pt idx="0">
                  <c:v>Не приступили к выполнению</c:v>
                </c:pt>
              </c:strCache>
            </c:strRef>
          </c:tx>
          <c:cat>
            <c:numRef>
              <c:f>Диаграмма_задания!$B$2:$P$2</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Диаграмма_задания!$B$8:$P$8</c:f>
              <c:numCache>
                <c:formatCode>0%</c:formatCode>
                <c:ptCount val="15"/>
                <c:pt idx="0">
                  <c:v>0</c:v>
                </c:pt>
                <c:pt idx="1">
                  <c:v>0</c:v>
                </c:pt>
                <c:pt idx="2">
                  <c:v>0</c:v>
                </c:pt>
                <c:pt idx="3">
                  <c:v>0</c:v>
                </c:pt>
                <c:pt idx="4">
                  <c:v>0</c:v>
                </c:pt>
                <c:pt idx="5">
                  <c:v>0</c:v>
                </c:pt>
                <c:pt idx="6">
                  <c:v>3.7037037037037035E-2</c:v>
                </c:pt>
                <c:pt idx="7">
                  <c:v>3.7037037037037035E-2</c:v>
                </c:pt>
                <c:pt idx="8">
                  <c:v>0</c:v>
                </c:pt>
                <c:pt idx="9">
                  <c:v>0.1111111111111111</c:v>
                </c:pt>
                <c:pt idx="10">
                  <c:v>0</c:v>
                </c:pt>
                <c:pt idx="11">
                  <c:v>0</c:v>
                </c:pt>
                <c:pt idx="12">
                  <c:v>3.7037037037037035E-2</c:v>
                </c:pt>
                <c:pt idx="13">
                  <c:v>0</c:v>
                </c:pt>
                <c:pt idx="14">
                  <c:v>0</c:v>
                </c:pt>
              </c:numCache>
            </c:numRef>
          </c:val>
        </c:ser>
        <c:shape val="cylinder"/>
        <c:axId val="98803712"/>
        <c:axId val="98805248"/>
        <c:axId val="0"/>
      </c:bar3DChart>
      <c:catAx>
        <c:axId val="98803712"/>
        <c:scaling>
          <c:orientation val="minMax"/>
        </c:scaling>
        <c:axPos val="b"/>
        <c:numFmt formatCode="General" sourceLinked="1"/>
        <c:majorTickMark val="none"/>
        <c:tickLblPos val="nextTo"/>
        <c:txPr>
          <a:bodyPr/>
          <a:lstStyle/>
          <a:p>
            <a:pPr>
              <a:defRPr>
                <a:latin typeface="Times New Roman" panose="02020603050405020304" pitchFamily="18" charset="0"/>
                <a:cs typeface="Times New Roman" panose="02020603050405020304" pitchFamily="18" charset="0"/>
              </a:defRPr>
            </a:pPr>
            <a:endParaRPr lang="ru-RU"/>
          </a:p>
        </c:txPr>
        <c:crossAx val="98805248"/>
        <c:crosses val="autoZero"/>
        <c:auto val="1"/>
        <c:lblAlgn val="ctr"/>
        <c:lblOffset val="100"/>
      </c:catAx>
      <c:valAx>
        <c:axId val="98805248"/>
        <c:scaling>
          <c:orientation val="minMax"/>
        </c:scaling>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Процент от максимального балла</a:t>
                </a:r>
              </a:p>
            </c:rich>
          </c:tx>
          <c:layout>
            <c:manualLayout>
              <c:xMode val="edge"/>
              <c:yMode val="edge"/>
              <c:x val="2.5070357492564352E-2"/>
              <c:y val="0.17139697228160872"/>
            </c:manualLayout>
          </c:layout>
        </c:title>
        <c:numFmt formatCode="0.0%" sourceLinked="1"/>
        <c:majorTickMark val="none"/>
        <c:tickLblPos val="nextTo"/>
        <c:txPr>
          <a:bodyPr/>
          <a:lstStyle/>
          <a:p>
            <a:pPr>
              <a:defRPr>
                <a:latin typeface="Times New Roman" panose="02020603050405020304" pitchFamily="18" charset="0"/>
                <a:cs typeface="Times New Roman" panose="02020603050405020304" pitchFamily="18" charset="0"/>
              </a:defRPr>
            </a:pPr>
            <a:endParaRPr lang="ru-RU"/>
          </a:p>
        </c:txPr>
        <c:crossAx val="98803712"/>
        <c:crosses val="autoZero"/>
        <c:crossBetween val="between"/>
      </c:valAx>
      <c:dTable>
        <c:showHorzBorder val="1"/>
        <c:showVertBorder val="1"/>
        <c:showOutline val="1"/>
        <c:showKeys val="1"/>
        <c:txPr>
          <a:bodyPr/>
          <a:lstStyle/>
          <a:p>
            <a:pPr rtl="0">
              <a:defRPr>
                <a:latin typeface="Times New Roman" panose="02020603050405020304" pitchFamily="18" charset="0"/>
                <a:cs typeface="Times New Roman" panose="02020603050405020304" pitchFamily="18" charset="0"/>
              </a:defRPr>
            </a:pPr>
            <a:endParaRPr lang="ru-RU"/>
          </a:p>
        </c:txPr>
      </c:dTable>
    </c:plotArea>
    <c:plotVisOnly val="1"/>
    <c:dispBlanksAs val="gap"/>
  </c:chart>
  <c:printSettings>
    <c:headerFooter/>
    <c:pageMargins b="0.75000000000000056" l="0.70000000000000051" r="0.70000000000000051" t="0.75000000000000056" header="0.30000000000000027" footer="0.30000000000000027"/>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238125</xdr:colOff>
      <xdr:row>9</xdr:row>
      <xdr:rowOff>43297</xdr:rowOff>
    </xdr:from>
    <xdr:to>
      <xdr:col>9</xdr:col>
      <xdr:colOff>799193</xdr:colOff>
      <xdr:row>24</xdr:row>
      <xdr:rowOff>74456</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201633</xdr:colOff>
      <xdr:row>32</xdr:row>
      <xdr:rowOff>95250</xdr:rowOff>
    </xdr:from>
    <xdr:to>
      <xdr:col>12</xdr:col>
      <xdr:colOff>92269</xdr:colOff>
      <xdr:row>56</xdr:row>
      <xdr:rowOff>106704</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1</xdr:row>
      <xdr:rowOff>142875</xdr:rowOff>
    </xdr:from>
    <xdr:to>
      <xdr:col>13</xdr:col>
      <xdr:colOff>609599</xdr:colOff>
      <xdr:row>34</xdr:row>
      <xdr:rowOff>0</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73602</xdr:colOff>
      <xdr:row>8</xdr:row>
      <xdr:rowOff>95252</xdr:rowOff>
    </xdr:from>
    <xdr:to>
      <xdr:col>9</xdr:col>
      <xdr:colOff>539420</xdr:colOff>
      <xdr:row>25</xdr:row>
      <xdr:rowOff>122729</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45771</xdr:colOff>
      <xdr:row>30</xdr:row>
      <xdr:rowOff>43296</xdr:rowOff>
    </xdr:from>
    <xdr:to>
      <xdr:col>10</xdr:col>
      <xdr:colOff>17318</xdr:colOff>
      <xdr:row>55</xdr:row>
      <xdr:rowOff>0</xdr:rowOff>
    </xdr:to>
    <xdr:graphicFrame macro="">
      <xdr:nvGraphicFramePr>
        <xdr:cNvPr id="17"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66675</xdr:colOff>
      <xdr:row>3</xdr:row>
      <xdr:rowOff>38100</xdr:rowOff>
    </xdr:from>
    <xdr:to>
      <xdr:col>14</xdr:col>
      <xdr:colOff>410400</xdr:colOff>
      <xdr:row>34</xdr:row>
      <xdr:rowOff>58425</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549088</xdr:colOff>
      <xdr:row>9</xdr:row>
      <xdr:rowOff>145676</xdr:rowOff>
    </xdr:from>
    <xdr:to>
      <xdr:col>11</xdr:col>
      <xdr:colOff>528352</xdr:colOff>
      <xdr:row>31</xdr:row>
      <xdr:rowOff>114970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66676</xdr:colOff>
      <xdr:row>4</xdr:row>
      <xdr:rowOff>85724</xdr:rowOff>
    </xdr:from>
    <xdr:to>
      <xdr:col>14</xdr:col>
      <xdr:colOff>371475</xdr:colOff>
      <xdr:row>31</xdr:row>
      <xdr:rowOff>9525</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1">
    <tabColor rgb="FFFFFF00"/>
  </sheetPr>
  <dimension ref="A1:S111"/>
  <sheetViews>
    <sheetView tabSelected="1" topLeftCell="B34" zoomScale="110" zoomScaleNormal="110" workbookViewId="0">
      <selection activeCell="D54" sqref="D54"/>
    </sheetView>
  </sheetViews>
  <sheetFormatPr defaultRowHeight="12.75"/>
  <cols>
    <col min="1" max="1" width="13.85546875" style="6" hidden="1" customWidth="1"/>
    <col min="2" max="2" width="4.140625" style="6" customWidth="1"/>
    <col min="3" max="3" width="6.140625" style="54" customWidth="1"/>
    <col min="4" max="4" width="30" style="6" customWidth="1"/>
    <col min="5" max="5" width="20.28515625" style="6" customWidth="1"/>
    <col min="6" max="6" width="13.7109375" style="6" customWidth="1"/>
    <col min="7" max="7" width="11.5703125" style="6" customWidth="1"/>
    <col min="8" max="8" width="11.42578125" style="6" customWidth="1"/>
    <col min="9" max="9" width="12.5703125" style="6" customWidth="1"/>
    <col min="10" max="12" width="5" style="6" customWidth="1"/>
    <col min="13" max="13" width="4.7109375" style="6" hidden="1" customWidth="1"/>
    <col min="14" max="14" width="6.28515625" style="6" hidden="1" customWidth="1"/>
    <col min="15" max="15" width="8.140625" style="6" hidden="1" customWidth="1"/>
    <col min="16" max="16" width="9.140625" style="6" hidden="1" customWidth="1"/>
    <col min="17" max="17" width="12.5703125" style="6" hidden="1" customWidth="1"/>
    <col min="18" max="18" width="9.140625" style="6" hidden="1" customWidth="1"/>
    <col min="19" max="19" width="7.7109375" style="6" hidden="1" customWidth="1"/>
    <col min="20" max="20" width="0" style="6" hidden="1" customWidth="1"/>
    <col min="21" max="16384" width="9.140625" style="6"/>
  </cols>
  <sheetData>
    <row r="1" spans="1:19" s="1" customFormat="1" ht="30.75" customHeight="1" thickBot="1">
      <c r="A1" s="1">
        <v>15040421</v>
      </c>
      <c r="B1" s="2"/>
      <c r="C1" s="3"/>
      <c r="D1" s="2"/>
      <c r="F1" s="4" t="s">
        <v>0</v>
      </c>
      <c r="G1" s="5" t="s">
        <v>417</v>
      </c>
      <c r="H1" s="4" t="s">
        <v>1</v>
      </c>
      <c r="I1" s="5" t="s">
        <v>1024</v>
      </c>
      <c r="Q1" s="288" t="str">
        <f>IFERROR(VLOOKUP(G1,Рабочий!M2:N600, 2,FALSE), 1)</f>
        <v>МБОУ СОШ с углубленным изучением отдельных предметов № 80</v>
      </c>
      <c r="R1" s="288">
        <f>IF(Q1=1,1000000,IF(Q1&lt;&gt;E3,2000000,0))</f>
        <v>0</v>
      </c>
      <c r="S1" s="276">
        <f>S24*100</f>
        <v>3000</v>
      </c>
    </row>
    <row r="2" spans="1:19" ht="13.5" thickBot="1">
      <c r="A2" s="6" t="s">
        <v>1104</v>
      </c>
      <c r="B2" s="7"/>
      <c r="C2" s="8"/>
      <c r="D2" s="9"/>
      <c r="E2" s="9"/>
      <c r="F2" s="9"/>
      <c r="G2" s="287" t="str">
        <f>IF(Q1=1,"Учебного заведения с таким кодом не существует!!!","" )</f>
        <v/>
      </c>
      <c r="H2" s="9"/>
      <c r="I2" s="9"/>
    </row>
    <row r="3" spans="1:19" s="10" customFormat="1" ht="30" customHeight="1" thickBot="1">
      <c r="B3" s="511" t="s">
        <v>2</v>
      </c>
      <c r="C3" s="512"/>
      <c r="D3" s="513"/>
      <c r="E3" s="514" t="s">
        <v>934</v>
      </c>
      <c r="F3" s="515"/>
      <c r="G3" s="515"/>
      <c r="H3" s="515"/>
      <c r="I3" s="516"/>
    </row>
    <row r="4" spans="1:19" ht="13.5" customHeight="1">
      <c r="B4" s="7"/>
      <c r="C4" s="11"/>
      <c r="D4" s="289" t="str">
        <f>IF(AND(E3&lt;&gt;Q1, Q1&lt;&gt;1),"Введенный код школы соответсвует: ", "")</f>
        <v/>
      </c>
      <c r="E4" s="278"/>
      <c r="F4" s="278" t="str">
        <f>IF(D4&lt;&gt;"", Q1, "")</f>
        <v/>
      </c>
      <c r="G4" s="12"/>
      <c r="H4" s="12"/>
      <c r="I4" s="12"/>
    </row>
    <row r="5" spans="1:19" ht="14.25" customHeight="1">
      <c r="A5" s="301">
        <f ca="1">Ответы_учащихся!E12+S1+A22+R1</f>
        <v>3000</v>
      </c>
      <c r="B5" s="13"/>
      <c r="C5" s="14"/>
      <c r="D5" s="290" t="str">
        <f ca="1">IF(AND(A22&gt;0,Ответы_учащихся!AU6 ="Да" ), "Заполнять список класса нужно с первой строки и без пропусков!!!", "")</f>
        <v/>
      </c>
      <c r="H5" s="280" t="s">
        <v>94</v>
      </c>
      <c r="I5" s="9"/>
    </row>
    <row r="6" spans="1:19" ht="14.25" customHeight="1">
      <c r="B6" s="13"/>
      <c r="C6" s="14"/>
      <c r="D6" s="291" t="str">
        <f>IF(AND(S1&gt;0,Ответы_учащихся!AU6="Да"), "В списке класса не должно быть красных(пустых полей). Заполните их!!!","")</f>
        <v>В списке класса не должно быть красных(пустых полей). Заполните их!!!</v>
      </c>
      <c r="H6" s="280"/>
      <c r="I6" s="9"/>
      <c r="M6" s="15"/>
      <c r="N6" s="6" t="s">
        <v>17</v>
      </c>
    </row>
    <row r="7" spans="1:19" ht="15" customHeight="1">
      <c r="A7" s="6">
        <v>19</v>
      </c>
      <c r="B7" s="13"/>
      <c r="C7" s="14"/>
      <c r="D7" s="277"/>
      <c r="H7" s="280"/>
      <c r="I7" s="9"/>
      <c r="N7" s="15" t="s">
        <v>1022</v>
      </c>
    </row>
    <row r="8" spans="1:19" ht="12.75" customHeight="1">
      <c r="B8" s="517" t="s">
        <v>100</v>
      </c>
      <c r="C8" s="518"/>
      <c r="D8" s="518"/>
      <c r="E8" s="518"/>
      <c r="F8" s="518"/>
      <c r="G8" s="518"/>
      <c r="H8" s="518"/>
      <c r="I8" s="518"/>
      <c r="N8" s="15" t="s">
        <v>1023</v>
      </c>
    </row>
    <row r="9" spans="1:19" ht="12.75" customHeight="1">
      <c r="B9" s="16" t="s">
        <v>3</v>
      </c>
      <c r="C9" s="17" t="s">
        <v>4</v>
      </c>
      <c r="D9" s="16" t="s">
        <v>5</v>
      </c>
      <c r="E9" s="16"/>
      <c r="F9" s="16" t="s">
        <v>6</v>
      </c>
      <c r="G9" s="18" t="s">
        <v>7</v>
      </c>
      <c r="H9" s="19" t="s">
        <v>8</v>
      </c>
      <c r="I9" s="20" t="s">
        <v>9</v>
      </c>
      <c r="N9" s="15" t="s">
        <v>1024</v>
      </c>
    </row>
    <row r="10" spans="1:19">
      <c r="A10" s="6">
        <v>1</v>
      </c>
      <c r="B10" s="519" t="s">
        <v>10</v>
      </c>
      <c r="C10" s="520" t="s">
        <v>11</v>
      </c>
      <c r="D10" s="521" t="s">
        <v>12</v>
      </c>
      <c r="E10" s="522" t="s">
        <v>13</v>
      </c>
      <c r="F10" s="519" t="s">
        <v>14</v>
      </c>
      <c r="G10" s="521" t="s">
        <v>15</v>
      </c>
      <c r="H10" s="521"/>
      <c r="I10" s="526" t="s">
        <v>86</v>
      </c>
      <c r="N10" s="15" t="s">
        <v>1025</v>
      </c>
    </row>
    <row r="11" spans="1:19" ht="17.25" customHeight="1">
      <c r="B11" s="519"/>
      <c r="C11" s="520"/>
      <c r="D11" s="521"/>
      <c r="E11" s="523"/>
      <c r="F11" s="525"/>
      <c r="G11" s="521"/>
      <c r="H11" s="521"/>
      <c r="I11" s="526"/>
      <c r="N11" s="15" t="s">
        <v>1026</v>
      </c>
    </row>
    <row r="12" spans="1:19">
      <c r="B12" s="519"/>
      <c r="C12" s="520"/>
      <c r="D12" s="521"/>
      <c r="E12" s="523"/>
      <c r="F12" s="525"/>
      <c r="G12" s="521"/>
      <c r="H12" s="521"/>
      <c r="I12" s="526"/>
      <c r="J12" s="21"/>
      <c r="K12" s="21"/>
      <c r="L12" s="21"/>
      <c r="N12" s="15" t="s">
        <v>1027</v>
      </c>
    </row>
    <row r="13" spans="1:19">
      <c r="B13" s="519"/>
      <c r="C13" s="520"/>
      <c r="D13" s="521"/>
      <c r="E13" s="524"/>
      <c r="F13" s="525"/>
      <c r="G13" s="521"/>
      <c r="H13" s="521"/>
      <c r="I13" s="526"/>
      <c r="J13" s="21"/>
      <c r="K13" s="21"/>
      <c r="L13" s="21"/>
      <c r="N13" s="15" t="s">
        <v>1028</v>
      </c>
    </row>
    <row r="14" spans="1:19" hidden="1">
      <c r="B14" s="22"/>
      <c r="C14" s="23"/>
      <c r="D14" s="24"/>
      <c r="E14" s="25"/>
      <c r="F14" s="26"/>
      <c r="G14" s="27"/>
      <c r="H14" s="28"/>
      <c r="I14" s="29"/>
      <c r="J14" s="21"/>
      <c r="K14" s="21"/>
      <c r="L14" s="21"/>
      <c r="N14" s="15" t="s">
        <v>1029</v>
      </c>
    </row>
    <row r="15" spans="1:19" hidden="1">
      <c r="B15" s="22"/>
      <c r="C15" s="23"/>
      <c r="D15" s="24"/>
      <c r="E15" s="25"/>
      <c r="F15" s="26"/>
      <c r="G15" s="27"/>
      <c r="H15" s="28"/>
      <c r="I15" s="29"/>
      <c r="J15" s="21"/>
      <c r="K15" s="21"/>
      <c r="L15" s="21"/>
      <c r="N15" s="15" t="s">
        <v>1030</v>
      </c>
    </row>
    <row r="16" spans="1:19" hidden="1">
      <c r="B16" s="22"/>
      <c r="C16" s="23"/>
      <c r="D16" s="24"/>
      <c r="E16" s="25"/>
      <c r="F16" s="26"/>
      <c r="G16" s="27"/>
      <c r="H16" s="28"/>
      <c r="I16" s="29"/>
      <c r="J16" s="21"/>
      <c r="K16" s="21"/>
      <c r="L16" s="21"/>
      <c r="N16" s="15" t="s">
        <v>1031</v>
      </c>
    </row>
    <row r="17" spans="1:19" hidden="1">
      <c r="B17" s="22"/>
      <c r="C17" s="23"/>
      <c r="D17" s="24"/>
      <c r="E17" s="25"/>
      <c r="F17" s="26"/>
      <c r="G17" s="27"/>
      <c r="H17" s="28"/>
      <c r="I17" s="29"/>
      <c r="J17" s="21"/>
      <c r="K17" s="21"/>
      <c r="L17" s="21"/>
      <c r="N17" s="15" t="s">
        <v>1032</v>
      </c>
    </row>
    <row r="18" spans="1:19" hidden="1">
      <c r="B18" s="22"/>
      <c r="C18" s="23"/>
      <c r="D18" s="24"/>
      <c r="E18" s="25"/>
      <c r="F18" s="26"/>
      <c r="G18" s="27"/>
      <c r="H18" s="28"/>
      <c r="I18" s="29"/>
      <c r="J18" s="21"/>
      <c r="K18" s="21"/>
      <c r="L18" s="21"/>
      <c r="M18" s="15"/>
      <c r="N18" s="15" t="s">
        <v>1033</v>
      </c>
    </row>
    <row r="19" spans="1:19" hidden="1">
      <c r="B19" s="22"/>
      <c r="C19" s="23"/>
      <c r="D19" s="24"/>
      <c r="E19" s="25"/>
      <c r="F19" s="26"/>
      <c r="G19" s="27"/>
      <c r="H19" s="28"/>
      <c r="I19" s="29"/>
      <c r="J19" s="21"/>
      <c r="K19" s="21"/>
      <c r="L19" s="21"/>
      <c r="M19" s="15"/>
      <c r="N19" s="15" t="s">
        <v>1034</v>
      </c>
    </row>
    <row r="20" spans="1:19" hidden="1">
      <c r="B20" s="22"/>
      <c r="C20" s="23"/>
      <c r="D20" s="24"/>
      <c r="E20" s="25"/>
      <c r="F20" s="26"/>
      <c r="G20" s="27"/>
      <c r="H20" s="28"/>
      <c r="I20" s="29"/>
      <c r="J20" s="21"/>
      <c r="K20" s="21"/>
      <c r="L20" s="21"/>
      <c r="M20" s="15"/>
      <c r="N20" s="15" t="s">
        <v>1035</v>
      </c>
    </row>
    <row r="21" spans="1:19" hidden="1">
      <c r="B21" s="22"/>
      <c r="C21" s="23"/>
      <c r="D21" s="24"/>
      <c r="E21" s="25"/>
      <c r="F21" s="26"/>
      <c r="G21" s="27"/>
      <c r="H21" s="28"/>
      <c r="I21" s="29"/>
      <c r="J21" s="21"/>
      <c r="K21" s="21"/>
      <c r="L21" s="21"/>
      <c r="M21" s="15"/>
      <c r="N21" s="15" t="s">
        <v>1036</v>
      </c>
    </row>
    <row r="22" spans="1:19" hidden="1">
      <c r="A22" s="275">
        <f ca="1">ABS(A23-A24) * 10000</f>
        <v>0</v>
      </c>
      <c r="B22" s="22"/>
      <c r="C22" s="23"/>
      <c r="D22" s="24"/>
      <c r="E22" s="25"/>
      <c r="F22" s="26"/>
      <c r="G22" s="27"/>
      <c r="H22" s="28"/>
      <c r="I22" s="29"/>
      <c r="J22" s="21"/>
      <c r="K22" s="21"/>
      <c r="L22" s="21"/>
      <c r="M22" s="15"/>
      <c r="N22" s="15" t="s">
        <v>1037</v>
      </c>
    </row>
    <row r="23" spans="1:19" hidden="1">
      <c r="A23" s="6">
        <f>COUNTA(D25:D10000)</f>
        <v>0</v>
      </c>
      <c r="B23" s="22"/>
      <c r="C23" s="23"/>
      <c r="D23" s="24"/>
      <c r="E23" s="25"/>
      <c r="F23" s="26"/>
      <c r="G23" s="27"/>
      <c r="H23" s="28"/>
      <c r="I23" s="29"/>
      <c r="J23" s="21"/>
      <c r="K23" s="21"/>
      <c r="L23" s="21"/>
      <c r="M23" s="15"/>
      <c r="N23" s="15" t="s">
        <v>1038</v>
      </c>
    </row>
    <row r="24" spans="1:19" hidden="1">
      <c r="A24" s="6">
        <f ca="1">IF($A$23=0,0,COUNTA(OFFSET($D$25,0,0,$A$23,1)))</f>
        <v>0</v>
      </c>
      <c r="B24" s="30"/>
      <c r="C24" s="31"/>
      <c r="D24" s="32"/>
      <c r="E24" s="33"/>
      <c r="F24" s="34"/>
      <c r="G24" s="35"/>
      <c r="H24" s="36"/>
      <c r="I24" s="37"/>
      <c r="J24" s="21"/>
      <c r="K24" s="21"/>
      <c r="L24" s="21"/>
      <c r="M24" s="15"/>
      <c r="N24" s="15" t="s">
        <v>1039</v>
      </c>
      <c r="S24" s="6">
        <f>SUM(S25:S64)</f>
        <v>30</v>
      </c>
    </row>
    <row r="25" spans="1:19">
      <c r="B25" s="38">
        <v>1</v>
      </c>
      <c r="C25" s="39">
        <v>1</v>
      </c>
      <c r="D25" s="40"/>
      <c r="E25" s="41" t="str">
        <f t="shared" ref="E25:E64" si="0">IF(AND($G$1&lt;&gt;"",$I$1&lt;&gt;"",C25&lt;&gt;"",D25&lt;&gt;""),CONCATENATE($G$1,"-",$I$1,"-",TEXT(C25,"00")),"")</f>
        <v/>
      </c>
      <c r="F25" s="42">
        <v>2</v>
      </c>
      <c r="G25" s="43" t="s">
        <v>1126</v>
      </c>
      <c r="H25" s="44" t="s">
        <v>1127</v>
      </c>
      <c r="I25" s="45">
        <v>1</v>
      </c>
      <c r="J25" s="21"/>
      <c r="K25" s="21"/>
      <c r="L25" s="21"/>
      <c r="M25" s="15"/>
      <c r="N25" s="15" t="s">
        <v>1040</v>
      </c>
      <c r="S25" s="6">
        <f t="shared" ref="S25:S62" si="1">IF(ISBLANK(C25),0,(IF(COUNTA($C25:$D25)+COUNTA($F25:$I25)&lt;&gt;6,1,0)))</f>
        <v>1</v>
      </c>
    </row>
    <row r="26" spans="1:19">
      <c r="B26" s="46">
        <v>2</v>
      </c>
      <c r="C26" s="47">
        <v>2</v>
      </c>
      <c r="D26" s="48"/>
      <c r="E26" s="49" t="str">
        <f t="shared" si="0"/>
        <v/>
      </c>
      <c r="F26" s="50">
        <v>2</v>
      </c>
      <c r="G26" s="51" t="s">
        <v>1128</v>
      </c>
      <c r="H26" s="44" t="s">
        <v>1129</v>
      </c>
      <c r="I26" s="45">
        <v>2</v>
      </c>
      <c r="J26" s="21"/>
      <c r="K26" s="21"/>
      <c r="L26" s="21"/>
      <c r="M26" s="15"/>
      <c r="N26" s="15" t="s">
        <v>1041</v>
      </c>
      <c r="S26" s="6">
        <f t="shared" si="1"/>
        <v>1</v>
      </c>
    </row>
    <row r="27" spans="1:19">
      <c r="B27" s="38">
        <v>3</v>
      </c>
      <c r="C27" s="47">
        <v>3</v>
      </c>
      <c r="D27" s="48"/>
      <c r="E27" s="49" t="str">
        <f t="shared" si="0"/>
        <v/>
      </c>
      <c r="F27" s="50">
        <v>1</v>
      </c>
      <c r="G27" s="51" t="s">
        <v>1130</v>
      </c>
      <c r="H27" s="44" t="s">
        <v>1129</v>
      </c>
      <c r="I27" s="45">
        <v>2</v>
      </c>
      <c r="J27" s="21"/>
      <c r="K27" s="21"/>
      <c r="L27" s="21"/>
      <c r="M27" s="15"/>
      <c r="N27" s="15" t="s">
        <v>1042</v>
      </c>
      <c r="S27" s="6">
        <f t="shared" si="1"/>
        <v>1</v>
      </c>
    </row>
    <row r="28" spans="1:19">
      <c r="B28" s="46">
        <v>4</v>
      </c>
      <c r="C28" s="47">
        <v>4</v>
      </c>
      <c r="D28" s="48"/>
      <c r="E28" s="49" t="str">
        <f t="shared" si="0"/>
        <v/>
      </c>
      <c r="F28" s="50">
        <v>2</v>
      </c>
      <c r="G28" s="51" t="s">
        <v>1131</v>
      </c>
      <c r="H28" s="44" t="s">
        <v>1132</v>
      </c>
      <c r="I28" s="45">
        <v>2</v>
      </c>
      <c r="J28" s="21"/>
      <c r="K28" s="21"/>
      <c r="L28" s="21"/>
      <c r="M28" s="15"/>
      <c r="N28" s="15" t="s">
        <v>1043</v>
      </c>
      <c r="S28" s="6">
        <f t="shared" si="1"/>
        <v>1</v>
      </c>
    </row>
    <row r="29" spans="1:19">
      <c r="B29" s="38">
        <v>5</v>
      </c>
      <c r="C29" s="47">
        <v>5</v>
      </c>
      <c r="D29" s="48"/>
      <c r="E29" s="49" t="str">
        <f t="shared" si="0"/>
        <v/>
      </c>
      <c r="F29" s="50">
        <v>2</v>
      </c>
      <c r="G29" s="51" t="s">
        <v>1127</v>
      </c>
      <c r="H29" s="44" t="s">
        <v>1129</v>
      </c>
      <c r="I29" s="45">
        <v>1</v>
      </c>
      <c r="J29" s="21"/>
      <c r="K29" s="21"/>
      <c r="L29" s="21"/>
      <c r="M29" s="15"/>
      <c r="N29" s="15" t="s">
        <v>1044</v>
      </c>
      <c r="S29" s="6">
        <f t="shared" si="1"/>
        <v>1</v>
      </c>
    </row>
    <row r="30" spans="1:19">
      <c r="B30" s="46">
        <v>6</v>
      </c>
      <c r="C30" s="47">
        <v>6</v>
      </c>
      <c r="D30" s="48"/>
      <c r="E30" s="49" t="str">
        <f t="shared" si="0"/>
        <v/>
      </c>
      <c r="F30" s="50">
        <v>1</v>
      </c>
      <c r="G30" s="51" t="s">
        <v>1131</v>
      </c>
      <c r="H30" s="44" t="s">
        <v>1129</v>
      </c>
      <c r="I30" s="45">
        <v>1</v>
      </c>
      <c r="J30" s="21"/>
      <c r="K30" s="21"/>
      <c r="L30" s="21"/>
      <c r="M30" s="15"/>
      <c r="N30" s="15" t="s">
        <v>1045</v>
      </c>
      <c r="S30" s="6">
        <f t="shared" si="1"/>
        <v>1</v>
      </c>
    </row>
    <row r="31" spans="1:19">
      <c r="B31" s="38">
        <v>7</v>
      </c>
      <c r="C31" s="47">
        <v>7</v>
      </c>
      <c r="D31" s="48"/>
      <c r="E31" s="49" t="str">
        <f t="shared" si="0"/>
        <v/>
      </c>
      <c r="F31" s="50">
        <v>1</v>
      </c>
      <c r="G31" s="51" t="s">
        <v>1133</v>
      </c>
      <c r="H31" s="44" t="s">
        <v>1132</v>
      </c>
      <c r="I31" s="45">
        <v>1</v>
      </c>
      <c r="J31" s="21"/>
      <c r="K31" s="21"/>
      <c r="L31" s="21"/>
      <c r="M31" s="15"/>
      <c r="N31" s="15" t="s">
        <v>1046</v>
      </c>
      <c r="S31" s="6">
        <f t="shared" si="1"/>
        <v>1</v>
      </c>
    </row>
    <row r="32" spans="1:19">
      <c r="B32" s="46">
        <v>8</v>
      </c>
      <c r="C32" s="47">
        <v>8</v>
      </c>
      <c r="D32" s="48"/>
      <c r="E32" s="49" t="str">
        <f t="shared" si="0"/>
        <v/>
      </c>
      <c r="F32" s="50">
        <v>2</v>
      </c>
      <c r="G32" s="51" t="s">
        <v>1127</v>
      </c>
      <c r="H32" s="44" t="s">
        <v>1129</v>
      </c>
      <c r="I32" s="45">
        <v>1</v>
      </c>
      <c r="J32" s="21"/>
      <c r="K32" s="21"/>
      <c r="L32" s="21"/>
      <c r="M32" s="15"/>
      <c r="N32" s="15" t="s">
        <v>1047</v>
      </c>
      <c r="S32" s="6">
        <f t="shared" si="1"/>
        <v>1</v>
      </c>
    </row>
    <row r="33" spans="2:19">
      <c r="B33" s="38">
        <v>9</v>
      </c>
      <c r="C33" s="47">
        <v>9</v>
      </c>
      <c r="D33" s="48"/>
      <c r="E33" s="49" t="str">
        <f t="shared" si="0"/>
        <v/>
      </c>
      <c r="F33" s="50">
        <v>2</v>
      </c>
      <c r="G33" s="51" t="s">
        <v>1134</v>
      </c>
      <c r="H33" s="44" t="s">
        <v>1129</v>
      </c>
      <c r="I33" s="45">
        <v>2</v>
      </c>
      <c r="J33" s="21"/>
      <c r="K33" s="21"/>
      <c r="L33" s="21"/>
      <c r="M33" s="15"/>
      <c r="N33" s="15" t="s">
        <v>1048</v>
      </c>
      <c r="S33" s="6">
        <f t="shared" si="1"/>
        <v>1</v>
      </c>
    </row>
    <row r="34" spans="2:19">
      <c r="B34" s="46">
        <v>10</v>
      </c>
      <c r="C34" s="47">
        <v>10</v>
      </c>
      <c r="D34" s="48"/>
      <c r="E34" s="49" t="str">
        <f t="shared" si="0"/>
        <v/>
      </c>
      <c r="F34" s="50">
        <v>1</v>
      </c>
      <c r="G34" s="51" t="s">
        <v>1135</v>
      </c>
      <c r="H34" s="44" t="s">
        <v>1129</v>
      </c>
      <c r="I34" s="45">
        <v>0</v>
      </c>
      <c r="J34" s="21"/>
      <c r="K34" s="21"/>
      <c r="L34" s="21"/>
      <c r="M34" s="15"/>
      <c r="N34" s="15" t="s">
        <v>1049</v>
      </c>
      <c r="S34" s="6">
        <f t="shared" si="1"/>
        <v>1</v>
      </c>
    </row>
    <row r="35" spans="2:19">
      <c r="B35" s="38">
        <v>11</v>
      </c>
      <c r="C35" s="47">
        <v>11</v>
      </c>
      <c r="D35" s="48"/>
      <c r="E35" s="49" t="str">
        <f t="shared" si="0"/>
        <v/>
      </c>
      <c r="F35" s="50">
        <v>2</v>
      </c>
      <c r="G35" s="51" t="s">
        <v>1127</v>
      </c>
      <c r="H35" s="44" t="s">
        <v>1129</v>
      </c>
      <c r="I35" s="45">
        <v>2</v>
      </c>
      <c r="J35" s="21"/>
      <c r="K35" s="21"/>
      <c r="L35" s="21"/>
      <c r="M35" s="15"/>
      <c r="N35" s="15" t="s">
        <v>1050</v>
      </c>
      <c r="S35" s="6">
        <f t="shared" si="1"/>
        <v>1</v>
      </c>
    </row>
    <row r="36" spans="2:19">
      <c r="B36" s="46">
        <v>12</v>
      </c>
      <c r="C36" s="47">
        <v>12</v>
      </c>
      <c r="D36" s="48"/>
      <c r="E36" s="49" t="str">
        <f t="shared" si="0"/>
        <v/>
      </c>
      <c r="F36" s="50">
        <v>1</v>
      </c>
      <c r="G36" s="51" t="s">
        <v>1131</v>
      </c>
      <c r="H36" s="44" t="s">
        <v>1129</v>
      </c>
      <c r="I36" s="45">
        <v>2</v>
      </c>
      <c r="J36" s="21"/>
      <c r="K36" s="21"/>
      <c r="L36" s="21"/>
      <c r="M36" s="15"/>
      <c r="S36" s="6">
        <f t="shared" si="1"/>
        <v>1</v>
      </c>
    </row>
    <row r="37" spans="2:19">
      <c r="B37" s="38">
        <v>13</v>
      </c>
      <c r="C37" s="47">
        <v>13</v>
      </c>
      <c r="D37" s="48"/>
      <c r="E37" s="49" t="str">
        <f t="shared" si="0"/>
        <v/>
      </c>
      <c r="F37" s="50">
        <v>2</v>
      </c>
      <c r="G37" s="51" t="s">
        <v>1129</v>
      </c>
      <c r="H37" s="44" t="s">
        <v>1132</v>
      </c>
      <c r="I37" s="45">
        <v>1</v>
      </c>
      <c r="J37" s="21"/>
      <c r="K37" s="21"/>
      <c r="L37" s="21"/>
      <c r="M37" s="15"/>
      <c r="S37" s="6">
        <f t="shared" si="1"/>
        <v>1</v>
      </c>
    </row>
    <row r="38" spans="2:19">
      <c r="B38" s="46">
        <v>14</v>
      </c>
      <c r="C38" s="47">
        <v>14</v>
      </c>
      <c r="D38" s="48"/>
      <c r="E38" s="49" t="str">
        <f t="shared" si="0"/>
        <v/>
      </c>
      <c r="F38" s="50">
        <v>1</v>
      </c>
      <c r="G38" s="51" t="s">
        <v>1129</v>
      </c>
      <c r="H38" s="44" t="s">
        <v>1129</v>
      </c>
      <c r="I38" s="45">
        <v>1</v>
      </c>
      <c r="J38" s="21"/>
      <c r="K38" s="21"/>
      <c r="L38" s="21"/>
      <c r="M38" s="15"/>
      <c r="S38" s="6">
        <f t="shared" si="1"/>
        <v>1</v>
      </c>
    </row>
    <row r="39" spans="2:19">
      <c r="B39" s="38">
        <v>15</v>
      </c>
      <c r="C39" s="47">
        <v>15</v>
      </c>
      <c r="D39" s="48"/>
      <c r="E39" s="49" t="str">
        <f t="shared" si="0"/>
        <v/>
      </c>
      <c r="F39" s="50">
        <v>1</v>
      </c>
      <c r="G39" s="51" t="s">
        <v>1135</v>
      </c>
      <c r="H39" s="44" t="s">
        <v>1129</v>
      </c>
      <c r="I39" s="45">
        <v>2</v>
      </c>
      <c r="J39" s="21"/>
      <c r="K39" s="21"/>
      <c r="L39" s="21"/>
      <c r="M39" s="15"/>
      <c r="S39" s="6">
        <f t="shared" si="1"/>
        <v>1</v>
      </c>
    </row>
    <row r="40" spans="2:19">
      <c r="B40" s="46">
        <v>16</v>
      </c>
      <c r="C40" s="47">
        <v>16</v>
      </c>
      <c r="D40" s="48"/>
      <c r="E40" s="49" t="str">
        <f t="shared" si="0"/>
        <v/>
      </c>
      <c r="F40" s="50">
        <v>1</v>
      </c>
      <c r="G40" s="51" t="s">
        <v>1130</v>
      </c>
      <c r="H40" s="44" t="s">
        <v>1129</v>
      </c>
      <c r="I40" s="45">
        <v>1</v>
      </c>
      <c r="J40" s="21"/>
      <c r="K40" s="21"/>
      <c r="L40" s="21"/>
      <c r="M40" s="15"/>
      <c r="S40" s="6">
        <f t="shared" si="1"/>
        <v>1</v>
      </c>
    </row>
    <row r="41" spans="2:19">
      <c r="B41" s="38">
        <v>17</v>
      </c>
      <c r="C41" s="47">
        <v>17</v>
      </c>
      <c r="D41" s="48"/>
      <c r="E41" s="49" t="str">
        <f t="shared" si="0"/>
        <v/>
      </c>
      <c r="F41" s="50">
        <v>2</v>
      </c>
      <c r="G41" s="51" t="s">
        <v>1130</v>
      </c>
      <c r="H41" s="44" t="s">
        <v>1129</v>
      </c>
      <c r="I41" s="45">
        <v>1</v>
      </c>
      <c r="J41" s="21"/>
      <c r="K41" s="21"/>
      <c r="L41" s="21"/>
      <c r="M41" s="15"/>
      <c r="S41" s="6">
        <f t="shared" si="1"/>
        <v>1</v>
      </c>
    </row>
    <row r="42" spans="2:19">
      <c r="B42" s="46">
        <v>18</v>
      </c>
      <c r="C42" s="47">
        <v>18</v>
      </c>
      <c r="D42" s="48"/>
      <c r="E42" s="49" t="str">
        <f t="shared" si="0"/>
        <v/>
      </c>
      <c r="F42" s="50">
        <v>1</v>
      </c>
      <c r="G42" s="51" t="s">
        <v>1133</v>
      </c>
      <c r="H42" s="44" t="s">
        <v>1129</v>
      </c>
      <c r="I42" s="45">
        <v>1</v>
      </c>
      <c r="J42" s="21"/>
      <c r="K42" s="21"/>
      <c r="L42" s="21"/>
      <c r="M42" s="15"/>
      <c r="S42" s="6">
        <f t="shared" si="1"/>
        <v>1</v>
      </c>
    </row>
    <row r="43" spans="2:19">
      <c r="B43" s="38">
        <v>19</v>
      </c>
      <c r="C43" s="47">
        <v>19</v>
      </c>
      <c r="D43" s="48"/>
      <c r="E43" s="49" t="str">
        <f t="shared" si="0"/>
        <v/>
      </c>
      <c r="F43" s="50">
        <v>1</v>
      </c>
      <c r="G43" s="51" t="s">
        <v>1130</v>
      </c>
      <c r="H43" s="44" t="s">
        <v>1129</v>
      </c>
      <c r="I43" s="45">
        <v>1</v>
      </c>
      <c r="J43" s="21"/>
      <c r="K43" s="21"/>
      <c r="L43" s="21"/>
      <c r="M43" s="15"/>
      <c r="S43" s="6">
        <f t="shared" si="1"/>
        <v>1</v>
      </c>
    </row>
    <row r="44" spans="2:19">
      <c r="B44" s="46">
        <v>20</v>
      </c>
      <c r="C44" s="47">
        <v>20</v>
      </c>
      <c r="D44" s="48"/>
      <c r="E44" s="49" t="str">
        <f t="shared" ref="E44:E62" si="2">IF(AND($G$1&lt;&gt;"",$I$1&lt;&gt;"",C44&lt;&gt;"",D44&lt;&gt;""),CONCATENATE($G$1,"-",$I$1,"-",TEXT(C44,"00")),"")</f>
        <v/>
      </c>
      <c r="F44" s="50">
        <v>2</v>
      </c>
      <c r="G44" s="51" t="s">
        <v>1127</v>
      </c>
      <c r="H44" s="44" t="s">
        <v>1127</v>
      </c>
      <c r="I44" s="45">
        <v>2</v>
      </c>
      <c r="J44" s="21"/>
      <c r="K44" s="21"/>
      <c r="L44" s="21"/>
      <c r="M44" s="15"/>
      <c r="S44" s="6">
        <f t="shared" si="1"/>
        <v>1</v>
      </c>
    </row>
    <row r="45" spans="2:19">
      <c r="B45" s="38">
        <v>21</v>
      </c>
      <c r="C45" s="47">
        <v>21</v>
      </c>
      <c r="D45" s="48"/>
      <c r="E45" s="49" t="str">
        <f t="shared" si="2"/>
        <v/>
      </c>
      <c r="F45" s="50">
        <v>2</v>
      </c>
      <c r="G45" s="51" t="s">
        <v>1134</v>
      </c>
      <c r="H45" s="44" t="s">
        <v>1129</v>
      </c>
      <c r="I45" s="45">
        <v>2</v>
      </c>
      <c r="J45" s="21"/>
      <c r="K45" s="21"/>
      <c r="L45" s="21"/>
      <c r="M45" s="15"/>
      <c r="S45" s="6">
        <f t="shared" si="1"/>
        <v>1</v>
      </c>
    </row>
    <row r="46" spans="2:19">
      <c r="B46" s="46">
        <v>22</v>
      </c>
      <c r="C46" s="47">
        <v>22</v>
      </c>
      <c r="D46" s="48"/>
      <c r="E46" s="49" t="str">
        <f t="shared" si="2"/>
        <v/>
      </c>
      <c r="F46" s="50">
        <v>1</v>
      </c>
      <c r="G46" s="51" t="s">
        <v>1136</v>
      </c>
      <c r="H46" s="44" t="s">
        <v>1129</v>
      </c>
      <c r="I46" s="45">
        <v>2</v>
      </c>
      <c r="J46" s="21"/>
      <c r="K46" s="21"/>
      <c r="L46" s="21"/>
      <c r="M46" s="15"/>
      <c r="S46" s="6">
        <f t="shared" si="1"/>
        <v>1</v>
      </c>
    </row>
    <row r="47" spans="2:19">
      <c r="B47" s="38">
        <v>23</v>
      </c>
      <c r="C47" s="47">
        <v>23</v>
      </c>
      <c r="D47" s="48"/>
      <c r="E47" s="49" t="str">
        <f t="shared" si="2"/>
        <v/>
      </c>
      <c r="F47" s="50">
        <v>1</v>
      </c>
      <c r="G47" s="51" t="s">
        <v>1132</v>
      </c>
      <c r="H47" s="44" t="s">
        <v>1127</v>
      </c>
      <c r="I47" s="45">
        <v>1</v>
      </c>
      <c r="J47" s="21"/>
      <c r="K47" s="21"/>
      <c r="L47" s="21"/>
      <c r="M47" s="15"/>
      <c r="S47" s="6">
        <f t="shared" si="1"/>
        <v>1</v>
      </c>
    </row>
    <row r="48" spans="2:19">
      <c r="B48" s="46">
        <v>24</v>
      </c>
      <c r="C48" s="47">
        <v>24</v>
      </c>
      <c r="D48" s="48"/>
      <c r="E48" s="49" t="str">
        <f t="shared" si="2"/>
        <v/>
      </c>
      <c r="F48" s="50">
        <v>2</v>
      </c>
      <c r="G48" s="51" t="s">
        <v>1130</v>
      </c>
      <c r="H48" s="44" t="s">
        <v>1132</v>
      </c>
      <c r="I48" s="45">
        <v>0</v>
      </c>
      <c r="J48" s="21"/>
      <c r="K48" s="21"/>
      <c r="L48" s="21"/>
      <c r="M48" s="15"/>
      <c r="S48" s="6">
        <f t="shared" si="1"/>
        <v>1</v>
      </c>
    </row>
    <row r="49" spans="2:19">
      <c r="B49" s="38">
        <v>25</v>
      </c>
      <c r="C49" s="47">
        <v>25</v>
      </c>
      <c r="D49" s="48"/>
      <c r="E49" s="49" t="str">
        <f t="shared" si="2"/>
        <v/>
      </c>
      <c r="F49" s="50">
        <v>2</v>
      </c>
      <c r="G49" s="51" t="s">
        <v>1136</v>
      </c>
      <c r="H49" s="44" t="s">
        <v>1129</v>
      </c>
      <c r="I49" s="45">
        <v>0</v>
      </c>
      <c r="J49" s="21"/>
      <c r="K49" s="21"/>
      <c r="L49" s="21"/>
      <c r="M49" s="15"/>
      <c r="S49" s="6">
        <f t="shared" si="1"/>
        <v>1</v>
      </c>
    </row>
    <row r="50" spans="2:19">
      <c r="B50" s="46">
        <v>26</v>
      </c>
      <c r="C50" s="47">
        <v>26</v>
      </c>
      <c r="D50" s="48"/>
      <c r="E50" s="49" t="str">
        <f t="shared" si="2"/>
        <v/>
      </c>
      <c r="F50" s="50">
        <v>1</v>
      </c>
      <c r="G50" s="51" t="s">
        <v>1135</v>
      </c>
      <c r="H50" s="44" t="s">
        <v>1129</v>
      </c>
      <c r="I50" s="45">
        <v>1</v>
      </c>
      <c r="J50" s="21"/>
      <c r="K50" s="21"/>
      <c r="L50" s="21"/>
      <c r="M50" s="15"/>
      <c r="S50" s="6">
        <f t="shared" si="1"/>
        <v>1</v>
      </c>
    </row>
    <row r="51" spans="2:19">
      <c r="B51" s="38">
        <v>27</v>
      </c>
      <c r="C51" s="47">
        <v>27</v>
      </c>
      <c r="D51" s="48"/>
      <c r="E51" s="49" t="str">
        <f t="shared" si="2"/>
        <v/>
      </c>
      <c r="F51" s="50">
        <v>1</v>
      </c>
      <c r="G51" s="51" t="s">
        <v>1127</v>
      </c>
      <c r="H51" s="44" t="s">
        <v>1129</v>
      </c>
      <c r="I51" s="45">
        <v>2</v>
      </c>
      <c r="J51" s="21"/>
      <c r="K51" s="21"/>
      <c r="L51" s="21"/>
      <c r="M51" s="15"/>
      <c r="S51" s="6">
        <f t="shared" si="1"/>
        <v>1</v>
      </c>
    </row>
    <row r="52" spans="2:19">
      <c r="B52" s="46">
        <v>28</v>
      </c>
      <c r="C52" s="47">
        <v>28</v>
      </c>
      <c r="D52" s="48"/>
      <c r="E52" s="49" t="str">
        <f t="shared" si="2"/>
        <v/>
      </c>
      <c r="F52" s="50">
        <v>2</v>
      </c>
      <c r="G52" s="51" t="s">
        <v>1128</v>
      </c>
      <c r="H52" s="44" t="s">
        <v>1132</v>
      </c>
      <c r="I52" s="45">
        <v>2</v>
      </c>
      <c r="J52" s="21"/>
      <c r="K52" s="21"/>
      <c r="L52" s="21"/>
      <c r="M52" s="15"/>
      <c r="S52" s="6">
        <f t="shared" si="1"/>
        <v>1</v>
      </c>
    </row>
    <row r="53" spans="2:19">
      <c r="B53" s="38">
        <v>29</v>
      </c>
      <c r="C53" s="47">
        <v>29</v>
      </c>
      <c r="D53" s="48"/>
      <c r="E53" s="49" t="str">
        <f t="shared" si="2"/>
        <v/>
      </c>
      <c r="F53" s="50">
        <v>1</v>
      </c>
      <c r="G53" s="51" t="s">
        <v>1136</v>
      </c>
      <c r="H53" s="44" t="s">
        <v>1129</v>
      </c>
      <c r="I53" s="45">
        <v>2</v>
      </c>
      <c r="J53" s="21"/>
      <c r="K53" s="21"/>
      <c r="L53" s="21"/>
      <c r="M53" s="15"/>
      <c r="S53" s="6">
        <f t="shared" si="1"/>
        <v>1</v>
      </c>
    </row>
    <row r="54" spans="2:19">
      <c r="B54" s="46">
        <v>30</v>
      </c>
      <c r="C54" s="47">
        <v>30</v>
      </c>
      <c r="D54" s="48"/>
      <c r="E54" s="49" t="str">
        <f t="shared" si="2"/>
        <v/>
      </c>
      <c r="F54" s="50">
        <v>1</v>
      </c>
      <c r="G54" s="51" t="s">
        <v>1136</v>
      </c>
      <c r="H54" s="44" t="s">
        <v>1129</v>
      </c>
      <c r="I54" s="45">
        <v>1</v>
      </c>
      <c r="J54" s="21"/>
      <c r="K54" s="21"/>
      <c r="L54" s="21"/>
      <c r="M54" s="15"/>
      <c r="S54" s="6">
        <f t="shared" si="1"/>
        <v>1</v>
      </c>
    </row>
    <row r="55" spans="2:19">
      <c r="B55" s="38">
        <v>31</v>
      </c>
      <c r="C55" s="47"/>
      <c r="D55" s="48"/>
      <c r="E55" s="49" t="str">
        <f t="shared" si="2"/>
        <v/>
      </c>
      <c r="F55" s="50"/>
      <c r="G55" s="51"/>
      <c r="H55" s="44"/>
      <c r="I55" s="45"/>
      <c r="J55" s="21"/>
      <c r="K55" s="21"/>
      <c r="L55" s="21"/>
      <c r="M55" s="15"/>
      <c r="S55" s="6">
        <f t="shared" si="1"/>
        <v>0</v>
      </c>
    </row>
    <row r="56" spans="2:19">
      <c r="B56" s="46">
        <v>32</v>
      </c>
      <c r="C56" s="47"/>
      <c r="D56" s="48"/>
      <c r="E56" s="49" t="str">
        <f t="shared" si="2"/>
        <v/>
      </c>
      <c r="F56" s="50"/>
      <c r="G56" s="51"/>
      <c r="H56" s="44"/>
      <c r="I56" s="45"/>
      <c r="J56" s="21"/>
      <c r="K56" s="21"/>
      <c r="L56" s="21"/>
      <c r="M56" s="15"/>
      <c r="S56" s="6">
        <f t="shared" si="1"/>
        <v>0</v>
      </c>
    </row>
    <row r="57" spans="2:19">
      <c r="B57" s="38">
        <v>33</v>
      </c>
      <c r="C57" s="47"/>
      <c r="D57" s="48"/>
      <c r="E57" s="49" t="str">
        <f t="shared" si="2"/>
        <v/>
      </c>
      <c r="F57" s="50"/>
      <c r="G57" s="51"/>
      <c r="H57" s="44"/>
      <c r="I57" s="45"/>
      <c r="M57" s="15"/>
      <c r="S57" s="6">
        <f t="shared" si="1"/>
        <v>0</v>
      </c>
    </row>
    <row r="58" spans="2:19">
      <c r="B58" s="46">
        <v>34</v>
      </c>
      <c r="C58" s="47"/>
      <c r="D58" s="48"/>
      <c r="E58" s="49" t="str">
        <f t="shared" si="2"/>
        <v/>
      </c>
      <c r="F58" s="50"/>
      <c r="G58" s="51"/>
      <c r="H58" s="44"/>
      <c r="I58" s="45"/>
      <c r="M58" s="15"/>
      <c r="S58" s="6">
        <f t="shared" si="1"/>
        <v>0</v>
      </c>
    </row>
    <row r="59" spans="2:19">
      <c r="B59" s="38">
        <v>35</v>
      </c>
      <c r="C59" s="47"/>
      <c r="D59" s="48"/>
      <c r="E59" s="49" t="str">
        <f t="shared" si="2"/>
        <v/>
      </c>
      <c r="F59" s="50"/>
      <c r="G59" s="51"/>
      <c r="H59" s="44"/>
      <c r="I59" s="45"/>
      <c r="M59" s="15"/>
      <c r="S59" s="6">
        <f t="shared" si="1"/>
        <v>0</v>
      </c>
    </row>
    <row r="60" spans="2:19">
      <c r="B60" s="46">
        <v>36</v>
      </c>
      <c r="C60" s="47"/>
      <c r="D60" s="48"/>
      <c r="E60" s="49" t="str">
        <f t="shared" si="2"/>
        <v/>
      </c>
      <c r="F60" s="50"/>
      <c r="G60" s="51"/>
      <c r="H60" s="44"/>
      <c r="I60" s="45"/>
      <c r="M60" s="15"/>
      <c r="S60" s="6">
        <f t="shared" si="1"/>
        <v>0</v>
      </c>
    </row>
    <row r="61" spans="2:19">
      <c r="B61" s="38">
        <v>37</v>
      </c>
      <c r="C61" s="47"/>
      <c r="D61" s="48"/>
      <c r="E61" s="49" t="str">
        <f t="shared" si="2"/>
        <v/>
      </c>
      <c r="F61" s="50"/>
      <c r="G61" s="51"/>
      <c r="H61" s="44"/>
      <c r="I61" s="45"/>
      <c r="M61" s="15"/>
      <c r="S61" s="6">
        <f t="shared" si="1"/>
        <v>0</v>
      </c>
    </row>
    <row r="62" spans="2:19">
      <c r="B62" s="46">
        <v>38</v>
      </c>
      <c r="C62" s="47"/>
      <c r="D62" s="48"/>
      <c r="E62" s="49" t="str">
        <f t="shared" si="2"/>
        <v/>
      </c>
      <c r="F62" s="50"/>
      <c r="G62" s="51"/>
      <c r="H62" s="44"/>
      <c r="I62" s="45"/>
      <c r="M62" s="15"/>
      <c r="S62" s="6">
        <f t="shared" si="1"/>
        <v>0</v>
      </c>
    </row>
    <row r="63" spans="2:19">
      <c r="B63" s="38">
        <v>39</v>
      </c>
      <c r="C63" s="47"/>
      <c r="D63" s="48"/>
      <c r="E63" s="49" t="str">
        <f t="shared" si="0"/>
        <v/>
      </c>
      <c r="F63" s="50"/>
      <c r="G63" s="51"/>
      <c r="H63" s="44"/>
      <c r="I63" s="45"/>
      <c r="M63" s="15"/>
      <c r="S63" s="6">
        <f t="shared" ref="S63:S64" si="3">IF(ISBLANK(C63),0,(IF(COUNTA($C63:$D63)+COUNTA($F63:$I63)&lt;&gt;6,1,0)))</f>
        <v>0</v>
      </c>
    </row>
    <row r="64" spans="2:19">
      <c r="B64" s="46">
        <v>40</v>
      </c>
      <c r="C64" s="47"/>
      <c r="D64" s="48"/>
      <c r="E64" s="49" t="str">
        <f t="shared" si="0"/>
        <v/>
      </c>
      <c r="F64" s="50"/>
      <c r="G64" s="51"/>
      <c r="H64" s="44"/>
      <c r="I64" s="45"/>
      <c r="M64" s="15"/>
      <c r="S64" s="6">
        <f t="shared" si="3"/>
        <v>0</v>
      </c>
    </row>
    <row r="65" spans="1:13">
      <c r="A65" s="1"/>
      <c r="B65" s="52"/>
      <c r="C65" s="53"/>
      <c r="D65" s="1"/>
      <c r="M65" s="15"/>
    </row>
    <row r="66" spans="1:13">
      <c r="A66" s="1"/>
      <c r="B66" s="1"/>
      <c r="C66" s="53"/>
      <c r="D66" s="1"/>
      <c r="M66" s="15"/>
    </row>
    <row r="67" spans="1:13">
      <c r="M67" s="15"/>
    </row>
    <row r="68" spans="1:13">
      <c r="M68" s="15"/>
    </row>
    <row r="69" spans="1:13">
      <c r="M69" s="15"/>
    </row>
    <row r="70" spans="1:13">
      <c r="M70" s="15"/>
    </row>
    <row r="71" spans="1:13">
      <c r="M71" s="15"/>
    </row>
    <row r="72" spans="1:13">
      <c r="M72" s="15"/>
    </row>
    <row r="73" spans="1:13">
      <c r="M73" s="15"/>
    </row>
    <row r="74" spans="1:13">
      <c r="M74" s="15"/>
    </row>
    <row r="75" spans="1:13">
      <c r="M75" s="15"/>
    </row>
    <row r="76" spans="1:13">
      <c r="M76" s="15"/>
    </row>
    <row r="77" spans="1:13">
      <c r="M77" s="15"/>
    </row>
    <row r="78" spans="1:13">
      <c r="M78" s="15"/>
    </row>
    <row r="79" spans="1:13">
      <c r="M79" s="15"/>
    </row>
    <row r="80" spans="1:13">
      <c r="M80" s="15"/>
    </row>
    <row r="81" spans="13:13">
      <c r="M81" s="15"/>
    </row>
    <row r="82" spans="13:13">
      <c r="M82" s="15"/>
    </row>
    <row r="83" spans="13:13">
      <c r="M83" s="15"/>
    </row>
    <row r="84" spans="13:13">
      <c r="M84" s="15"/>
    </row>
    <row r="85" spans="13:13">
      <c r="M85" s="15"/>
    </row>
    <row r="86" spans="13:13">
      <c r="M86" s="15"/>
    </row>
    <row r="87" spans="13:13">
      <c r="M87" s="15"/>
    </row>
    <row r="88" spans="13:13">
      <c r="M88" s="15"/>
    </row>
    <row r="89" spans="13:13">
      <c r="M89" s="15"/>
    </row>
    <row r="90" spans="13:13">
      <c r="M90" s="15"/>
    </row>
    <row r="91" spans="13:13">
      <c r="M91" s="15"/>
    </row>
    <row r="92" spans="13:13">
      <c r="M92" s="15"/>
    </row>
    <row r="93" spans="13:13">
      <c r="M93" s="15"/>
    </row>
    <row r="94" spans="13:13">
      <c r="M94" s="15"/>
    </row>
    <row r="95" spans="13:13">
      <c r="M95" s="15"/>
    </row>
    <row r="96" spans="13:13">
      <c r="M96" s="15"/>
    </row>
    <row r="97" spans="13:13">
      <c r="M97" s="15"/>
    </row>
    <row r="98" spans="13:13">
      <c r="M98" s="15"/>
    </row>
    <row r="99" spans="13:13">
      <c r="M99" s="15"/>
    </row>
    <row r="100" spans="13:13">
      <c r="M100" s="15"/>
    </row>
    <row r="101" spans="13:13">
      <c r="M101" s="15"/>
    </row>
    <row r="102" spans="13:13">
      <c r="M102" s="15"/>
    </row>
    <row r="103" spans="13:13">
      <c r="M103" s="15"/>
    </row>
    <row r="104" spans="13:13">
      <c r="M104" s="15"/>
    </row>
    <row r="105" spans="13:13">
      <c r="M105" s="15"/>
    </row>
    <row r="106" spans="13:13">
      <c r="M106" s="15"/>
    </row>
    <row r="107" spans="13:13">
      <c r="M107" s="15"/>
    </row>
    <row r="108" spans="13:13">
      <c r="M108" s="15"/>
    </row>
    <row r="109" spans="13:13">
      <c r="M109" s="15"/>
    </row>
    <row r="110" spans="13:13">
      <c r="M110" s="15"/>
    </row>
    <row r="111" spans="13:13">
      <c r="M111" s="15"/>
    </row>
  </sheetData>
  <sheetProtection password="C621" sheet="1" objects="1" scenarios="1" selectLockedCells="1"/>
  <protectedRanges>
    <protectedRange sqref="A1:A1048576" name="Диапазон2"/>
    <protectedRange sqref="G1 I1 E3 C44:D64 F44:I64" name="Диапазон1"/>
    <protectedRange sqref="C25:D43 F25:I43" name="Диапазон1_1"/>
  </protectedRanges>
  <mergeCells count="10">
    <mergeCell ref="B3:D3"/>
    <mergeCell ref="E3:I3"/>
    <mergeCell ref="B8:I8"/>
    <mergeCell ref="B10:B13"/>
    <mergeCell ref="C10:C13"/>
    <mergeCell ref="D10:D13"/>
    <mergeCell ref="E10:E13"/>
    <mergeCell ref="F10:F13"/>
    <mergeCell ref="G10:H13"/>
    <mergeCell ref="I10:I13"/>
  </mergeCells>
  <conditionalFormatting sqref="G1 I1 E3:I3">
    <cfRule type="expression" dxfId="31" priority="14" stopIfTrue="1">
      <formula>ISBLANK(E1)</formula>
    </cfRule>
  </conditionalFormatting>
  <conditionalFormatting sqref="C14:D24 F14:I24 F44:I64 C44:D64">
    <cfRule type="expression" dxfId="30" priority="16" stopIfTrue="1">
      <formula>AND(OR(COUNTA($C14:$D14)&lt;&gt;0,COUNTA($F14:$I14)&lt;&gt;0),ISBLANK(C14))</formula>
    </cfRule>
  </conditionalFormatting>
  <conditionalFormatting sqref="C25:D43 F25:I43">
    <cfRule type="expression" dxfId="29" priority="11" stopIfTrue="1">
      <formula>AND(OR(COUNTA($C25:$D25)&lt;&gt;0,COUNTA($F25:$I25)&lt;&gt;0),ISBLANK(C25))</formula>
    </cfRule>
  </conditionalFormatting>
  <conditionalFormatting sqref="F44:I54">
    <cfRule type="expression" dxfId="28" priority="10" stopIfTrue="1">
      <formula>AND(OR(COUNTA($C44:$D44)&lt;&gt;0,COUNTA($F44:$I44)&lt;&gt;0),ISBLANK(F44))</formula>
    </cfRule>
  </conditionalFormatting>
  <conditionalFormatting sqref="F25:I43">
    <cfRule type="expression" dxfId="27" priority="9" stopIfTrue="1">
      <formula>AND(OR(COUNTA($C25:$D25)&lt;&gt;0,COUNTA($F25:$I25)&lt;&gt;0),ISBLANK(F25))</formula>
    </cfRule>
  </conditionalFormatting>
  <conditionalFormatting sqref="F44:I54">
    <cfRule type="expression" dxfId="26" priority="8" stopIfTrue="1">
      <formula>AND(OR(COUNTA($C44:$D44)&lt;&gt;0,COUNTA($F44:$I44)&lt;&gt;0),ISBLANK(F44))</formula>
    </cfRule>
  </conditionalFormatting>
  <conditionalFormatting sqref="F25:I43">
    <cfRule type="expression" dxfId="25" priority="7" stopIfTrue="1">
      <formula>AND(OR(COUNTA($C25:$D25)&lt;&gt;0,COUNTA($F25:$I25)&lt;&gt;0),ISBLANK(F25))</formula>
    </cfRule>
  </conditionalFormatting>
  <conditionalFormatting sqref="F44:I54">
    <cfRule type="expression" dxfId="24" priority="6" stopIfTrue="1">
      <formula>AND(OR(COUNTA($C44:$D44)&lt;&gt;0,COUNTA($F44:$I44)&lt;&gt;0),ISBLANK(F44))</formula>
    </cfRule>
  </conditionalFormatting>
  <conditionalFormatting sqref="F25:I43">
    <cfRule type="expression" dxfId="23" priority="5" stopIfTrue="1">
      <formula>AND(OR(COUNTA($C25:$D25)&lt;&gt;0,COUNTA($F25:$I25)&lt;&gt;0),ISBLANK(F25))</formula>
    </cfRule>
  </conditionalFormatting>
  <conditionalFormatting sqref="C44:D54">
    <cfRule type="expression" dxfId="22" priority="4" stopIfTrue="1">
      <formula>AND(OR(COUNTA($C44:$D44)&lt;&gt;0,COUNTA($F44:$I44)&lt;&gt;0),ISBLANK(C44))</formula>
    </cfRule>
  </conditionalFormatting>
  <conditionalFormatting sqref="C25:D43">
    <cfRule type="expression" dxfId="21" priority="3" stopIfTrue="1">
      <formula>AND(OR(COUNTA($C25:$D25)&lt;&gt;0,COUNTA($F25:$I25)&lt;&gt;0),ISBLANK(C25))</formula>
    </cfRule>
  </conditionalFormatting>
  <conditionalFormatting sqref="C44:D54">
    <cfRule type="expression" dxfId="20" priority="2" stopIfTrue="1">
      <formula>AND(OR(COUNTA($C44:$D44)&lt;&gt;0,COUNTA($F44:$I44)&lt;&gt;0),ISBLANK(C44))</formula>
    </cfRule>
  </conditionalFormatting>
  <conditionalFormatting sqref="C25:D43 D44">
    <cfRule type="expression" dxfId="19" priority="1" stopIfTrue="1">
      <formula>AND(OR(COUNTA($C25:$D25)&lt;&gt;0,COUNTA($F25:$I25)&lt;&gt;0),ISBLANK(C25))</formula>
    </cfRule>
  </conditionalFormatting>
  <dataValidations xWindow="547" yWindow="554" count="10">
    <dataValidation type="list" allowBlank="1" showDropDown="1" showInputMessage="1" showErrorMessage="1" promptTitle="Код класса" prompt=" " sqref="I1">
      <formula1>$N$7:$N$35</formula1>
    </dataValidation>
    <dataValidation type="textLength" allowBlank="1" showInputMessage="1" showErrorMessage="1" promptTitle="Код школы" prompt=" " sqref="G1">
      <formula1>6</formula1>
      <formula2>6</formula2>
    </dataValidation>
    <dataValidation type="whole" allowBlank="1" showInputMessage="1" showErrorMessage="1" promptTitle="Выполнение работы" prompt="Введите номер варианта - 1, 2._x000a_Введите 0, если учащийся не выполнял работу (не принимал участия)_x000a_" sqref="I25:I64">
      <formula1>0</formula1>
      <formula2>2</formula2>
    </dataValidation>
    <dataValidation type="list" allowBlank="1" showInputMessage="1" showErrorMessage="1" promptTitle="Год рождения" prompt="Выберите год рождения из списка" sqref="H25:H64">
      <formula1>"93,94,95,96,97,98,99,00,01,02,03,04,05"</formula1>
    </dataValidation>
    <dataValidation allowBlank="1" showInputMessage="1" showErrorMessage="1" promptTitle="Код учащегося" prompt="Данное поле заполняется автоматически" sqref="E25:E64"/>
    <dataValidation type="whole" allowBlank="1" showInputMessage="1" showErrorMessage="1" promptTitle="Номер по журналу" prompt=" " sqref="C25:C64">
      <formula1>1</formula1>
      <formula2>99</formula2>
    </dataValidation>
    <dataValidation allowBlank="1" showInputMessage="1" showErrorMessage="1" promptTitle="Фамилия, Имя учащегося" prompt=" " sqref="D25:D64"/>
    <dataValidation type="list" allowBlank="1" showInputMessage="1" showErrorMessage="1" promptTitle="Месяц рождения" prompt="Выберите месяц из списка" sqref="G25:G64">
      <formula1>"01,02,03,04,05,06,07,08,09,10,11,12"</formula1>
    </dataValidation>
    <dataValidation type="whole" allowBlank="1" showInputMessage="1" showErrorMessage="1" promptTitle="Пол" prompt="1-Ж_x000a_2-М" sqref="F25:F64">
      <formula1>1</formula1>
      <formula2>2</formula2>
    </dataValidation>
    <dataValidation type="list" allowBlank="1" showInputMessage="1" showErrorMessage="1" sqref="E3:I3">
      <formula1>$Q$1:$Q$1</formula1>
    </dataValidation>
  </dataValidations>
  <pageMargins left="0.42708333333333331" right="0.23958333333333334" top="0.84375" bottom="0.98425196850393704" header="0.51181102362204722" footer="0.51181102362204722"/>
  <pageSetup paperSize="9" scale="75" fitToWidth="0" fitToHeight="0" orientation="portrait" r:id="rId1"/>
  <headerFooter alignWithMargins="0">
    <oddHeader>&amp;CКГБУ "Региональный центр оценки качества образования"</oddHeader>
  </headerFooter>
  <legacyDrawing r:id="rId2"/>
</worksheet>
</file>

<file path=xl/worksheets/sheet10.xml><?xml version="1.0" encoding="utf-8"?>
<worksheet xmlns="http://schemas.openxmlformats.org/spreadsheetml/2006/main" xmlns:r="http://schemas.openxmlformats.org/officeDocument/2006/relationships">
  <sheetPr codeName="Лист7">
    <tabColor rgb="FF0070C0"/>
  </sheetPr>
  <dimension ref="B1:K20"/>
  <sheetViews>
    <sheetView showWhiteSpace="0" view="pageLayout" zoomScale="110" zoomScalePageLayoutView="110" workbookViewId="0">
      <selection activeCell="H8" sqref="H8"/>
    </sheetView>
  </sheetViews>
  <sheetFormatPr defaultRowHeight="12.75"/>
  <cols>
    <col min="1" max="1" width="2.85546875" style="132" customWidth="1"/>
    <col min="2" max="2" width="12.42578125" style="132" customWidth="1"/>
    <col min="3" max="3" width="15.42578125" style="132" customWidth="1"/>
    <col min="4" max="4" width="15" style="132" customWidth="1"/>
    <col min="5" max="5" width="13.85546875" style="132" customWidth="1"/>
    <col min="6" max="6" width="15.85546875" style="132" customWidth="1"/>
    <col min="7" max="7" width="15.28515625" style="132" customWidth="1"/>
    <col min="8" max="8" width="16.85546875" style="132" customWidth="1"/>
    <col min="9" max="9" width="12" style="132" customWidth="1"/>
    <col min="10" max="10" width="15.7109375" style="132" customWidth="1"/>
    <col min="11" max="12" width="9.140625" style="132"/>
    <col min="13" max="13" width="9.140625" style="132" customWidth="1"/>
    <col min="14" max="16384" width="9.140625" style="132"/>
  </cols>
  <sheetData>
    <row r="1" spans="2:11" ht="3.75" customHeight="1"/>
    <row r="2" spans="2:11" ht="19.5" customHeight="1">
      <c r="B2" s="608" t="s">
        <v>1075</v>
      </c>
      <c r="C2" s="608"/>
      <c r="D2" s="608"/>
      <c r="E2" s="608"/>
      <c r="F2" s="608"/>
      <c r="G2" s="608"/>
      <c r="H2" s="608"/>
      <c r="I2" s="608"/>
      <c r="J2" s="608"/>
    </row>
    <row r="3" spans="2:11" ht="41.25" customHeight="1">
      <c r="B3" s="133" t="s">
        <v>31</v>
      </c>
      <c r="C3" s="609" t="str">
        <f>'СПИСОК КЛАССА'!E3</f>
        <v>МБОУ СОШ с углубленным изучением отдельных предметов № 80</v>
      </c>
      <c r="D3" s="609"/>
      <c r="E3" s="609"/>
      <c r="F3" s="609"/>
      <c r="G3" s="609"/>
      <c r="H3" s="610" t="s">
        <v>1</v>
      </c>
      <c r="I3" s="610"/>
      <c r="J3" s="134" t="str">
        <f>'СПИСОК КЛАССА'!I1</f>
        <v>0402</v>
      </c>
    </row>
    <row r="4" spans="2:11" ht="4.5" customHeight="1"/>
    <row r="5" spans="2:11" ht="15.75">
      <c r="B5" s="607" t="s">
        <v>37</v>
      </c>
      <c r="C5" s="611" t="s">
        <v>57</v>
      </c>
      <c r="D5" s="611"/>
      <c r="E5" s="611"/>
      <c r="F5" s="611"/>
      <c r="G5" s="611"/>
      <c r="H5" s="611"/>
      <c r="I5" s="611"/>
      <c r="J5" s="611"/>
    </row>
    <row r="6" spans="2:11" ht="73.5" customHeight="1">
      <c r="B6" s="607"/>
      <c r="C6" s="607" t="s">
        <v>1051</v>
      </c>
      <c r="D6" s="607"/>
      <c r="E6" s="607" t="s">
        <v>1052</v>
      </c>
      <c r="F6" s="607"/>
      <c r="G6" s="607" t="s">
        <v>1053</v>
      </c>
      <c r="H6" s="607"/>
      <c r="I6" s="607" t="s">
        <v>1054</v>
      </c>
      <c r="J6" s="607"/>
    </row>
    <row r="7" spans="2:11" ht="15.75">
      <c r="B7" s="607"/>
      <c r="C7" s="139" t="s">
        <v>38</v>
      </c>
      <c r="D7" s="139" t="s">
        <v>39</v>
      </c>
      <c r="E7" s="139" t="s">
        <v>38</v>
      </c>
      <c r="F7" s="139" t="s">
        <v>39</v>
      </c>
      <c r="G7" s="139" t="s">
        <v>38</v>
      </c>
      <c r="H7" s="139" t="s">
        <v>39</v>
      </c>
      <c r="I7" s="139" t="s">
        <v>38</v>
      </c>
      <c r="J7" s="139" t="s">
        <v>39</v>
      </c>
    </row>
    <row r="8" spans="2:11" ht="15.75">
      <c r="B8" s="138">
        <f ca="1">Ответы_учащихся!$F$6</f>
        <v>27</v>
      </c>
      <c r="C8" s="138">
        <f ca="1">Ответы_учащихся!BE24</f>
        <v>0</v>
      </c>
      <c r="D8" s="140">
        <f ca="1">C8/$B$8</f>
        <v>0</v>
      </c>
      <c r="E8" s="138">
        <f ca="1">Ответы_учащихся!BE23</f>
        <v>0</v>
      </c>
      <c r="F8" s="140">
        <f ca="1">E8/$B$8</f>
        <v>0</v>
      </c>
      <c r="G8" s="138">
        <f ca="1">Ответы_учащихся!BE22</f>
        <v>0</v>
      </c>
      <c r="H8" s="140">
        <f ca="1">G8/$B$8</f>
        <v>0</v>
      </c>
      <c r="I8" s="138">
        <f ca="1">Ответы_учащихся!BE21</f>
        <v>0</v>
      </c>
      <c r="J8" s="140">
        <f ca="1">I8/$B$8</f>
        <v>0</v>
      </c>
      <c r="K8" s="273"/>
    </row>
    <row r="9" spans="2:11" ht="15.75">
      <c r="B9" s="137"/>
      <c r="C9" s="137"/>
      <c r="D9" s="137"/>
      <c r="E9" s="137"/>
      <c r="F9" s="137"/>
      <c r="G9" s="137"/>
      <c r="H9" s="137"/>
      <c r="I9" s="137"/>
      <c r="J9" s="137"/>
    </row>
    <row r="10" spans="2:11" ht="15.75">
      <c r="B10" s="137"/>
      <c r="C10" s="137"/>
      <c r="D10" s="137"/>
      <c r="E10" s="137"/>
      <c r="F10" s="137"/>
      <c r="G10" s="137"/>
      <c r="H10" s="137"/>
      <c r="I10" s="137"/>
      <c r="J10" s="137"/>
    </row>
    <row r="11" spans="2:11" ht="15.75">
      <c r="B11" s="137"/>
      <c r="C11" s="137"/>
      <c r="D11" s="137"/>
      <c r="E11" s="137"/>
      <c r="F11" s="137"/>
      <c r="G11" s="137"/>
      <c r="H11" s="137"/>
      <c r="I11" s="137"/>
      <c r="J11" s="137"/>
    </row>
    <row r="12" spans="2:11" ht="15.75">
      <c r="B12" s="137"/>
      <c r="C12" s="137"/>
      <c r="D12" s="137"/>
      <c r="E12" s="137"/>
      <c r="F12" s="137"/>
      <c r="G12" s="137"/>
      <c r="H12" s="137"/>
      <c r="I12" s="137"/>
      <c r="J12" s="137"/>
    </row>
    <row r="13" spans="2:11" ht="15.75">
      <c r="B13" s="137"/>
      <c r="C13" s="137"/>
      <c r="D13" s="137"/>
      <c r="E13" s="137"/>
      <c r="F13" s="137"/>
      <c r="G13" s="137"/>
      <c r="H13" s="137"/>
      <c r="I13" s="137"/>
      <c r="J13" s="137"/>
    </row>
    <row r="14" spans="2:11" ht="15.75">
      <c r="B14" s="137"/>
      <c r="C14" s="137"/>
      <c r="D14" s="137"/>
      <c r="E14" s="137"/>
      <c r="F14" s="137"/>
      <c r="G14" s="137"/>
      <c r="H14" s="137"/>
      <c r="I14" s="137"/>
      <c r="J14" s="137"/>
    </row>
    <row r="15" spans="2:11" ht="15.75">
      <c r="B15" s="137"/>
      <c r="C15" s="137"/>
      <c r="D15" s="137"/>
      <c r="E15" s="137"/>
      <c r="F15" s="137"/>
      <c r="G15" s="137"/>
      <c r="H15" s="137"/>
      <c r="I15" s="137"/>
      <c r="J15" s="137"/>
    </row>
    <row r="16" spans="2:11" ht="15.75">
      <c r="B16" s="137"/>
      <c r="C16" s="137"/>
      <c r="D16" s="137"/>
      <c r="E16" s="137"/>
      <c r="F16" s="137"/>
      <c r="G16" s="137"/>
      <c r="H16" s="137"/>
      <c r="I16" s="137"/>
      <c r="J16" s="137"/>
    </row>
    <row r="17" spans="2:10" ht="15.75">
      <c r="B17" s="137"/>
      <c r="C17" s="137"/>
      <c r="D17" s="137"/>
      <c r="E17" s="137"/>
      <c r="F17" s="137"/>
      <c r="G17" s="137"/>
      <c r="H17" s="137"/>
      <c r="I17" s="137"/>
      <c r="J17" s="137"/>
    </row>
    <row r="18" spans="2:10" ht="15.75">
      <c r="B18" s="137"/>
      <c r="C18" s="137"/>
      <c r="D18" s="137"/>
      <c r="E18" s="137"/>
      <c r="F18" s="137"/>
      <c r="G18" s="137"/>
      <c r="H18" s="137"/>
      <c r="I18" s="137"/>
      <c r="J18" s="137"/>
    </row>
    <row r="19" spans="2:10" ht="15.75">
      <c r="B19" s="137"/>
      <c r="C19" s="137"/>
      <c r="D19" s="137"/>
      <c r="E19" s="137"/>
      <c r="F19" s="137"/>
      <c r="G19" s="137"/>
      <c r="H19" s="137"/>
      <c r="I19" s="137"/>
      <c r="J19" s="137"/>
    </row>
    <row r="20" spans="2:10" ht="15.75">
      <c r="B20" s="137"/>
      <c r="C20" s="137"/>
      <c r="D20" s="137"/>
      <c r="E20" s="137"/>
      <c r="F20" s="137"/>
      <c r="G20" s="137"/>
      <c r="H20" s="137"/>
      <c r="I20" s="137"/>
      <c r="J20" s="137"/>
    </row>
  </sheetData>
  <sheetProtection password="C621" sheet="1" objects="1" scenarios="1" selectLockedCells="1" selectUnlockedCells="1"/>
  <dataConsolidate/>
  <mergeCells count="9">
    <mergeCell ref="B2:J2"/>
    <mergeCell ref="C3:G3"/>
    <mergeCell ref="H3:I3"/>
    <mergeCell ref="B5:B7"/>
    <mergeCell ref="C6:D6"/>
    <mergeCell ref="E6:F6"/>
    <mergeCell ref="G6:H6"/>
    <mergeCell ref="I6:J6"/>
    <mergeCell ref="C5:J5"/>
  </mergeCells>
  <pageMargins left="0.25" right="0.25" top="0.75" bottom="0.75" header="0.3" footer="0.3"/>
  <pageSetup paperSize="9" fitToHeight="0" orientation="landscape" r:id="rId1"/>
  <headerFooter>
    <oddHeader>&amp;CКГБУ "Региональный центр оценки качества образования"</oddHeader>
  </headerFooter>
  <drawing r:id="rId2"/>
</worksheet>
</file>

<file path=xl/worksheets/sheet11.xml><?xml version="1.0" encoding="utf-8"?>
<worksheet xmlns="http://schemas.openxmlformats.org/spreadsheetml/2006/main" xmlns:r="http://schemas.openxmlformats.org/officeDocument/2006/relationships">
  <sheetPr codeName="Лист6">
    <tabColor rgb="FFFF0000"/>
    <pageSetUpPr fitToPage="1"/>
  </sheetPr>
  <dimension ref="B2:N107"/>
  <sheetViews>
    <sheetView view="pageLayout" topLeftCell="A31" zoomScale="85" zoomScalePageLayoutView="85" workbookViewId="0">
      <selection activeCell="E32" sqref="E32"/>
    </sheetView>
  </sheetViews>
  <sheetFormatPr defaultRowHeight="12.75"/>
  <cols>
    <col min="1" max="1" width="2.85546875" style="132" customWidth="1"/>
    <col min="2" max="2" width="10.28515625" style="132" customWidth="1"/>
    <col min="3" max="3" width="9.7109375" style="132" customWidth="1"/>
    <col min="4" max="4" width="33.85546875" style="496" customWidth="1"/>
    <col min="5" max="5" width="29.7109375" style="496" customWidth="1"/>
    <col min="6" max="6" width="9.85546875" style="169" customWidth="1"/>
    <col min="7" max="7" width="9.5703125" style="168" customWidth="1"/>
    <col min="8" max="10" width="8" style="132" customWidth="1"/>
    <col min="11" max="11" width="9.7109375" style="132" customWidth="1"/>
    <col min="12" max="12" width="8" style="132" customWidth="1"/>
    <col min="13" max="13" width="9.85546875" style="132" customWidth="1"/>
    <col min="14" max="14" width="9.140625" style="336" hidden="1" customWidth="1"/>
    <col min="15" max="16384" width="9.140625" style="132"/>
  </cols>
  <sheetData>
    <row r="2" spans="2:14" ht="20.25" customHeight="1">
      <c r="B2" s="608" t="s">
        <v>1074</v>
      </c>
      <c r="C2" s="608"/>
      <c r="D2" s="608"/>
      <c r="E2" s="608"/>
      <c r="F2" s="608"/>
      <c r="G2" s="608"/>
      <c r="H2" s="608"/>
      <c r="I2" s="608"/>
      <c r="J2" s="608"/>
      <c r="K2" s="608"/>
      <c r="L2" s="608"/>
    </row>
    <row r="3" spans="2:14" ht="15.75">
      <c r="B3" s="133" t="s">
        <v>31</v>
      </c>
      <c r="C3" s="609" t="str">
        <f>'СПИСОК КЛАССА'!E3</f>
        <v>МБОУ СОШ с углубленным изучением отдельных предметов № 80</v>
      </c>
      <c r="D3" s="609"/>
      <c r="E3" s="609"/>
      <c r="F3" s="609"/>
      <c r="G3" s="609"/>
      <c r="H3" s="610" t="s">
        <v>1</v>
      </c>
      <c r="I3" s="610"/>
      <c r="J3" s="134" t="str">
        <f>'СПИСОК КЛАССА'!I1</f>
        <v>0402</v>
      </c>
      <c r="K3" s="135"/>
      <c r="L3" s="135"/>
    </row>
    <row r="5" spans="2:14" ht="15.75">
      <c r="B5" s="136"/>
      <c r="C5" s="136"/>
      <c r="D5" s="491"/>
      <c r="E5" s="491"/>
      <c r="F5" s="165"/>
      <c r="G5" s="167"/>
      <c r="H5" s="136"/>
      <c r="I5" s="136"/>
      <c r="J5" s="136"/>
      <c r="K5" s="136"/>
      <c r="L5" s="136"/>
    </row>
    <row r="6" spans="2:14" ht="45" customHeight="1">
      <c r="B6" s="604" t="s">
        <v>52</v>
      </c>
      <c r="C6" s="604" t="s">
        <v>1093</v>
      </c>
      <c r="D6" s="625" t="s">
        <v>1057</v>
      </c>
      <c r="E6" s="625" t="s">
        <v>1059</v>
      </c>
      <c r="F6" s="604" t="s">
        <v>53</v>
      </c>
      <c r="G6" s="604" t="s">
        <v>54</v>
      </c>
      <c r="H6" s="622" t="s">
        <v>32</v>
      </c>
      <c r="I6" s="623"/>
      <c r="J6" s="624" t="s">
        <v>33</v>
      </c>
      <c r="K6" s="624"/>
      <c r="L6" s="624" t="s">
        <v>34</v>
      </c>
      <c r="M6" s="624"/>
    </row>
    <row r="7" spans="2:14" ht="20.25" customHeight="1">
      <c r="B7" s="605"/>
      <c r="C7" s="605"/>
      <c r="D7" s="626"/>
      <c r="E7" s="627"/>
      <c r="F7" s="605"/>
      <c r="G7" s="605"/>
      <c r="H7" s="166" t="s">
        <v>35</v>
      </c>
      <c r="I7" s="166" t="s">
        <v>36</v>
      </c>
      <c r="J7" s="131" t="s">
        <v>35</v>
      </c>
      <c r="K7" s="131" t="s">
        <v>36</v>
      </c>
      <c r="L7" s="131" t="s">
        <v>35</v>
      </c>
      <c r="M7" s="131" t="s">
        <v>36</v>
      </c>
    </row>
    <row r="8" spans="2:14" ht="33.75" customHeight="1">
      <c r="B8" s="207">
        <v>1</v>
      </c>
      <c r="C8" s="421">
        <v>1</v>
      </c>
      <c r="D8" s="492" t="s">
        <v>1055</v>
      </c>
      <c r="E8" s="497" t="s">
        <v>1060</v>
      </c>
      <c r="F8" s="466" t="s">
        <v>502</v>
      </c>
      <c r="G8" s="377">
        <v>1</v>
      </c>
      <c r="H8" s="377">
        <f ca="1">Ответы_учащихся!F22</f>
        <v>26</v>
      </c>
      <c r="I8" s="407">
        <f ca="1">H8/Ответы_учащихся!$F$6</f>
        <v>0.96296296296296291</v>
      </c>
      <c r="J8" s="377">
        <f ca="1">Ответы_учащихся!F23</f>
        <v>1</v>
      </c>
      <c r="K8" s="407">
        <f ca="1">J8/Ответы_учащихся!$F$6</f>
        <v>3.7037037037037035E-2</v>
      </c>
      <c r="L8" s="377">
        <f ca="1">Ответы_учащихся!F24</f>
        <v>0</v>
      </c>
      <c r="M8" s="407">
        <f ca="1">L8/Ответы_учащихся!$F$6</f>
        <v>0</v>
      </c>
      <c r="N8" s="402">
        <f ca="1">SUM(I8,K8,M8)</f>
        <v>1</v>
      </c>
    </row>
    <row r="9" spans="2:14" ht="38.25" customHeight="1">
      <c r="B9" s="207">
        <v>2</v>
      </c>
      <c r="C9" s="377">
        <v>1</v>
      </c>
      <c r="D9" s="493" t="s">
        <v>1055</v>
      </c>
      <c r="E9" s="497" t="s">
        <v>1061</v>
      </c>
      <c r="F9" s="420" t="s">
        <v>502</v>
      </c>
      <c r="G9" s="377">
        <v>1</v>
      </c>
      <c r="H9" s="377">
        <f ca="1">Ответы_учащихся!G22</f>
        <v>24</v>
      </c>
      <c r="I9" s="407">
        <f ca="1">H9/Ответы_учащихся!$F$6</f>
        <v>0.88888888888888884</v>
      </c>
      <c r="J9" s="377">
        <f ca="1">Ответы_учащихся!G23</f>
        <v>3</v>
      </c>
      <c r="K9" s="407">
        <f ca="1">J9/Ответы_учащихся!$F$6</f>
        <v>0.1111111111111111</v>
      </c>
      <c r="L9" s="377">
        <f ca="1">Ответы_учащихся!G24</f>
        <v>0</v>
      </c>
      <c r="M9" s="407">
        <f ca="1">L9/Ответы_учащихся!$F$6</f>
        <v>0</v>
      </c>
      <c r="N9" s="402">
        <f t="shared" ref="N9:N15" ca="1" si="0">SUM(I9,K9,M9)</f>
        <v>1</v>
      </c>
    </row>
    <row r="10" spans="2:14" ht="36" customHeight="1">
      <c r="B10" s="264">
        <v>3</v>
      </c>
      <c r="C10" s="377">
        <v>1</v>
      </c>
      <c r="D10" s="493" t="s">
        <v>1055</v>
      </c>
      <c r="E10" s="497" t="s">
        <v>1061</v>
      </c>
      <c r="F10" s="420" t="s">
        <v>502</v>
      </c>
      <c r="G10" s="377">
        <v>1</v>
      </c>
      <c r="H10" s="377">
        <f ca="1">Ответы_учащихся!H22</f>
        <v>23</v>
      </c>
      <c r="I10" s="407">
        <f ca="1">H10/Ответы_учащихся!$F$6</f>
        <v>0.85185185185185186</v>
      </c>
      <c r="J10" s="377">
        <f ca="1">Ответы_учащихся!H23</f>
        <v>4</v>
      </c>
      <c r="K10" s="407">
        <f ca="1">J10/Ответы_учащихся!$F$6</f>
        <v>0.14814814814814814</v>
      </c>
      <c r="L10" s="377">
        <f ca="1">Ответы_учащихся!H24</f>
        <v>0</v>
      </c>
      <c r="M10" s="407">
        <f ca="1">L10/Ответы_учащихся!$F$6</f>
        <v>0</v>
      </c>
      <c r="N10" s="402">
        <f t="shared" ca="1" si="0"/>
        <v>1</v>
      </c>
    </row>
    <row r="11" spans="2:14" ht="51" customHeight="1">
      <c r="B11" s="264">
        <v>4</v>
      </c>
      <c r="C11" s="377">
        <v>1</v>
      </c>
      <c r="D11" s="493" t="s">
        <v>1055</v>
      </c>
      <c r="E11" s="497" t="s">
        <v>1062</v>
      </c>
      <c r="F11" s="420" t="s">
        <v>502</v>
      </c>
      <c r="G11" s="377">
        <v>1</v>
      </c>
      <c r="H11" s="377">
        <f ca="1">Ответы_учащихся!I22</f>
        <v>18</v>
      </c>
      <c r="I11" s="407">
        <f ca="1">H11/Ответы_учащихся!$F$6</f>
        <v>0.66666666666666663</v>
      </c>
      <c r="J11" s="408">
        <f ca="1">Ответы_учащихся!I23</f>
        <v>9</v>
      </c>
      <c r="K11" s="407">
        <f ca="1">J11/Ответы_учащихся!$F$6</f>
        <v>0.33333333333333331</v>
      </c>
      <c r="L11" s="408">
        <f ca="1">Ответы_учащихся!I24</f>
        <v>0</v>
      </c>
      <c r="M11" s="406">
        <f ca="1">L11/Ответы_учащихся!$F$6</f>
        <v>0</v>
      </c>
      <c r="N11" s="402">
        <f t="shared" ca="1" si="0"/>
        <v>1</v>
      </c>
    </row>
    <row r="12" spans="2:14" ht="46.5" customHeight="1">
      <c r="B12" s="421">
        <v>5</v>
      </c>
      <c r="C12" s="421">
        <v>2</v>
      </c>
      <c r="D12" s="492" t="s">
        <v>1056</v>
      </c>
      <c r="E12" s="497" t="s">
        <v>1063</v>
      </c>
      <c r="F12" s="466" t="s">
        <v>502</v>
      </c>
      <c r="G12" s="377">
        <v>1</v>
      </c>
      <c r="H12" s="377">
        <f ca="1">Ответы_учащихся!J22</f>
        <v>18</v>
      </c>
      <c r="I12" s="407">
        <f ca="1">H12/Ответы_учащихся!$F$6</f>
        <v>0.66666666666666663</v>
      </c>
      <c r="J12" s="421">
        <f ca="1">Ответы_учащихся!J23</f>
        <v>9</v>
      </c>
      <c r="K12" s="423">
        <f ca="1">J12/Ответы_учащихся!$F$6</f>
        <v>0.33333333333333331</v>
      </c>
      <c r="L12" s="421">
        <f ca="1">Ответы_учащихся!J24</f>
        <v>0</v>
      </c>
      <c r="M12" s="422">
        <f ca="1">L12/Ответы_учащихся!$F$6</f>
        <v>0</v>
      </c>
      <c r="N12" s="402">
        <f t="shared" ca="1" si="0"/>
        <v>1</v>
      </c>
    </row>
    <row r="13" spans="2:14" ht="32.25" customHeight="1">
      <c r="B13" s="264">
        <v>6</v>
      </c>
      <c r="C13" s="421">
        <v>1</v>
      </c>
      <c r="D13" s="492" t="s">
        <v>1055</v>
      </c>
      <c r="E13" s="497" t="s">
        <v>1064</v>
      </c>
      <c r="F13" s="466" t="s">
        <v>502</v>
      </c>
      <c r="G13" s="377">
        <v>1</v>
      </c>
      <c r="H13" s="377">
        <f ca="1">Ответы_учащихся!K22</f>
        <v>16</v>
      </c>
      <c r="I13" s="407">
        <f ca="1">H13/Ответы_учащихся!$F$6</f>
        <v>0.59259259259259256</v>
      </c>
      <c r="J13" s="377">
        <f ca="1">Ответы_учащихся!K23</f>
        <v>11</v>
      </c>
      <c r="K13" s="407">
        <f ca="1">J13/Ответы_учащихся!$F$6</f>
        <v>0.40740740740740738</v>
      </c>
      <c r="L13" s="377">
        <f ca="1">Ответы_учащихся!K24</f>
        <v>0</v>
      </c>
      <c r="M13" s="407">
        <f ca="1">L13/Ответы_учащихся!$F$6</f>
        <v>0</v>
      </c>
      <c r="N13" s="402">
        <f t="shared" ca="1" si="0"/>
        <v>1</v>
      </c>
    </row>
    <row r="14" spans="2:14" ht="51" customHeight="1">
      <c r="B14" s="264">
        <v>7</v>
      </c>
      <c r="C14" s="377">
        <v>2</v>
      </c>
      <c r="D14" s="493" t="s">
        <v>1056</v>
      </c>
      <c r="E14" s="497" t="s">
        <v>1065</v>
      </c>
      <c r="F14" s="420" t="s">
        <v>1014</v>
      </c>
      <c r="G14" s="377">
        <v>1</v>
      </c>
      <c r="H14" s="377">
        <f ca="1">Ответы_учащихся!L22</f>
        <v>16</v>
      </c>
      <c r="I14" s="407">
        <f ca="1">H14/Ответы_учащихся!$F$6</f>
        <v>0.59259259259259256</v>
      </c>
      <c r="J14" s="377">
        <f ca="1">Ответы_учащихся!L23</f>
        <v>10</v>
      </c>
      <c r="K14" s="407">
        <f ca="1">J14/Ответы_учащихся!$F$6</f>
        <v>0.37037037037037035</v>
      </c>
      <c r="L14" s="377">
        <f ca="1">Ответы_учащихся!L24</f>
        <v>1</v>
      </c>
      <c r="M14" s="407">
        <f ca="1">L14/Ответы_учащихся!$F$6</f>
        <v>3.7037037037037035E-2</v>
      </c>
      <c r="N14" s="402">
        <f t="shared" ca="1" si="0"/>
        <v>1</v>
      </c>
    </row>
    <row r="15" spans="2:14" ht="65.25" customHeight="1">
      <c r="B15" s="264">
        <v>8</v>
      </c>
      <c r="C15" s="377">
        <v>1</v>
      </c>
      <c r="D15" s="493" t="s">
        <v>1055</v>
      </c>
      <c r="E15" s="497" t="s">
        <v>1066</v>
      </c>
      <c r="F15" s="420" t="s">
        <v>1014</v>
      </c>
      <c r="G15" s="377">
        <v>1</v>
      </c>
      <c r="H15" s="377">
        <f ca="1">Ответы_учащихся!M22</f>
        <v>15</v>
      </c>
      <c r="I15" s="407">
        <f ca="1">H15/Ответы_учащихся!$F$6</f>
        <v>0.55555555555555558</v>
      </c>
      <c r="J15" s="377">
        <f ca="1">Ответы_учащихся!M23</f>
        <v>11</v>
      </c>
      <c r="K15" s="407">
        <f ca="1">J15/Ответы_учащихся!$F$6</f>
        <v>0.40740740740740738</v>
      </c>
      <c r="L15" s="377">
        <f ca="1">Ответы_учащихся!M24</f>
        <v>1</v>
      </c>
      <c r="M15" s="407">
        <f ca="1">L15/Ответы_учащихся!$F$6</f>
        <v>3.7037037037037035E-2</v>
      </c>
      <c r="N15" s="402">
        <f t="shared" ca="1" si="0"/>
        <v>1</v>
      </c>
    </row>
    <row r="16" spans="2:14" ht="24.75" customHeight="1">
      <c r="B16" s="616">
        <v>9</v>
      </c>
      <c r="C16" s="612">
        <v>2</v>
      </c>
      <c r="D16" s="618" t="s">
        <v>1056</v>
      </c>
      <c r="E16" s="620" t="s">
        <v>1067</v>
      </c>
      <c r="F16" s="612" t="s">
        <v>503</v>
      </c>
      <c r="G16" s="377">
        <v>2</v>
      </c>
      <c r="H16" s="377">
        <f ca="1">Ответы_учащихся!N21</f>
        <v>20</v>
      </c>
      <c r="I16" s="407">
        <f ca="1">H16/Ответы_учащихся!$F$6</f>
        <v>0.7407407407407407</v>
      </c>
      <c r="J16" s="612">
        <f ca="1">Ответы_учащихся!N23</f>
        <v>3</v>
      </c>
      <c r="K16" s="614">
        <f ca="1">J16/Ответы_учащихся!$F$6</f>
        <v>0.1111111111111111</v>
      </c>
      <c r="L16" s="612">
        <f ca="1">Ответы_учащихся!N24</f>
        <v>0</v>
      </c>
      <c r="M16" s="614">
        <f ca="1">L16/Ответы_учащихся!$F$6</f>
        <v>0</v>
      </c>
      <c r="N16" s="402"/>
    </row>
    <row r="17" spans="2:14" ht="24.75" customHeight="1">
      <c r="B17" s="617"/>
      <c r="C17" s="613"/>
      <c r="D17" s="619"/>
      <c r="E17" s="621"/>
      <c r="F17" s="613"/>
      <c r="G17" s="377">
        <v>1</v>
      </c>
      <c r="H17" s="377">
        <f ca="1">Ответы_учащихся!N22</f>
        <v>4</v>
      </c>
      <c r="I17" s="423">
        <f ca="1">H17/Ответы_учащихся!$F$6</f>
        <v>0.14814814814814814</v>
      </c>
      <c r="J17" s="613"/>
      <c r="K17" s="615"/>
      <c r="L17" s="613"/>
      <c r="M17" s="615"/>
      <c r="N17" s="402">
        <f ca="1">SUM(I16,I17,K16,M16)</f>
        <v>1</v>
      </c>
    </row>
    <row r="18" spans="2:14" ht="34.5" customHeight="1">
      <c r="B18" s="616">
        <v>10</v>
      </c>
      <c r="C18" s="612">
        <v>3</v>
      </c>
      <c r="D18" s="618" t="s">
        <v>1058</v>
      </c>
      <c r="E18" s="620" t="s">
        <v>1068</v>
      </c>
      <c r="F18" s="612" t="s">
        <v>1014</v>
      </c>
      <c r="G18" s="377">
        <v>2</v>
      </c>
      <c r="H18" s="377">
        <f ca="1">Ответы_учащихся!O21</f>
        <v>10</v>
      </c>
      <c r="I18" s="407">
        <f ca="1">H18/Ответы_учащихся!$F$6</f>
        <v>0.37037037037037035</v>
      </c>
      <c r="J18" s="612">
        <f ca="1">Ответы_учащихся!O23</f>
        <v>6</v>
      </c>
      <c r="K18" s="614">
        <f ca="1">J18/Ответы_учащихся!$F$6</f>
        <v>0.22222222222222221</v>
      </c>
      <c r="L18" s="612">
        <f ca="1">Ответы_учащихся!O24</f>
        <v>3</v>
      </c>
      <c r="M18" s="614">
        <f ca="1">L18/Ответы_учащихся!$F$6</f>
        <v>0.1111111111111111</v>
      </c>
      <c r="N18" s="402"/>
    </row>
    <row r="19" spans="2:14" ht="34.5" customHeight="1">
      <c r="B19" s="617"/>
      <c r="C19" s="613"/>
      <c r="D19" s="619"/>
      <c r="E19" s="621"/>
      <c r="F19" s="613"/>
      <c r="G19" s="377">
        <v>1</v>
      </c>
      <c r="H19" s="377">
        <f ca="1">Ответы_учащихся!O22</f>
        <v>8</v>
      </c>
      <c r="I19" s="423">
        <f ca="1">H19/Ответы_учащихся!$F$6</f>
        <v>0.29629629629629628</v>
      </c>
      <c r="J19" s="613"/>
      <c r="K19" s="615"/>
      <c r="L19" s="613"/>
      <c r="M19" s="615"/>
      <c r="N19" s="402">
        <f ca="1">SUM(I18,I19,K18,M18)</f>
        <v>1</v>
      </c>
    </row>
    <row r="20" spans="2:14" ht="48" customHeight="1">
      <c r="B20" s="264">
        <v>11</v>
      </c>
      <c r="C20" s="377">
        <v>2</v>
      </c>
      <c r="D20" s="493" t="s">
        <v>1056</v>
      </c>
      <c r="E20" s="497" t="s">
        <v>1069</v>
      </c>
      <c r="F20" s="420" t="s">
        <v>1014</v>
      </c>
      <c r="G20" s="377">
        <v>1</v>
      </c>
      <c r="H20" s="377">
        <f ca="1">Ответы_учащихся!P22</f>
        <v>20</v>
      </c>
      <c r="I20" s="407">
        <f ca="1">H20/Ответы_учащихся!$F$6</f>
        <v>0.7407407407407407</v>
      </c>
      <c r="J20" s="377">
        <f ca="1">Ответы_учащихся!P23</f>
        <v>7</v>
      </c>
      <c r="K20" s="407">
        <f ca="1">J20/Ответы_учащихся!$F$6</f>
        <v>0.25925925925925924</v>
      </c>
      <c r="L20" s="377">
        <f ca="1">Ответы_учащихся!P24</f>
        <v>0</v>
      </c>
      <c r="M20" s="407">
        <f ca="1">L20/Ответы_учащихся!$F$6</f>
        <v>0</v>
      </c>
      <c r="N20" s="402">
        <f t="shared" ref="N20:N26" ca="1" si="1">SUM(I20,K20,M20)</f>
        <v>1</v>
      </c>
    </row>
    <row r="21" spans="2:14" ht="20.25" customHeight="1">
      <c r="B21" s="616">
        <v>12</v>
      </c>
      <c r="C21" s="612">
        <v>2</v>
      </c>
      <c r="D21" s="632" t="s">
        <v>1056</v>
      </c>
      <c r="E21" s="620" t="s">
        <v>1070</v>
      </c>
      <c r="F21" s="628" t="s">
        <v>1014</v>
      </c>
      <c r="G21" s="377">
        <v>2</v>
      </c>
      <c r="H21" s="377">
        <f ca="1">Ответы_учащихся!Q21</f>
        <v>2</v>
      </c>
      <c r="I21" s="407">
        <f ca="1">H21/Ответы_учащихся!$F$6</f>
        <v>7.407407407407407E-2</v>
      </c>
      <c r="J21" s="612">
        <f ca="1">Ответы_учащихся!Q23</f>
        <v>3</v>
      </c>
      <c r="K21" s="614">
        <f ca="1">J21/Ответы_учащихся!$F$6</f>
        <v>0.1111111111111111</v>
      </c>
      <c r="L21" s="612">
        <f ca="1">Ответы_учащихся!Q24</f>
        <v>0</v>
      </c>
      <c r="M21" s="614">
        <f ca="1">L21/Ответы_учащихся!$F$6</f>
        <v>0</v>
      </c>
      <c r="N21" s="631">
        <f ca="1">SUM(I22,I21,K21,M21)</f>
        <v>1</v>
      </c>
    </row>
    <row r="22" spans="2:14" ht="21" customHeight="1">
      <c r="B22" s="617"/>
      <c r="C22" s="613"/>
      <c r="D22" s="633"/>
      <c r="E22" s="621"/>
      <c r="F22" s="629"/>
      <c r="G22" s="377">
        <v>1</v>
      </c>
      <c r="H22" s="377">
        <f ca="1">Ответы_учащихся!Q22</f>
        <v>22</v>
      </c>
      <c r="I22" s="423">
        <f ca="1">H22/Ответы_учащихся!$F$6</f>
        <v>0.81481481481481477</v>
      </c>
      <c r="J22" s="613"/>
      <c r="K22" s="615"/>
      <c r="L22" s="613"/>
      <c r="M22" s="615"/>
      <c r="N22" s="631"/>
    </row>
    <row r="23" spans="2:14" ht="26.25" customHeight="1">
      <c r="B23" s="616">
        <v>13</v>
      </c>
      <c r="C23" s="612">
        <v>2</v>
      </c>
      <c r="D23" s="632" t="s">
        <v>1056</v>
      </c>
      <c r="E23" s="620" t="s">
        <v>1073</v>
      </c>
      <c r="F23" s="628" t="s">
        <v>1014</v>
      </c>
      <c r="G23" s="377">
        <v>2</v>
      </c>
      <c r="H23" s="377">
        <f ca="1">Ответы_учащихся!R21</f>
        <v>4</v>
      </c>
      <c r="I23" s="407">
        <f ca="1">H23/Ответы_учащихся!$F$6</f>
        <v>0.14814814814814814</v>
      </c>
      <c r="J23" s="612">
        <f ca="1">Ответы_учащихся!R23</f>
        <v>8</v>
      </c>
      <c r="K23" s="614">
        <f ca="1">J23/Ответы_учащихся!$F$6</f>
        <v>0.29629629629629628</v>
      </c>
      <c r="L23" s="612">
        <f ca="1">Ответы_учащихся!R24</f>
        <v>1</v>
      </c>
      <c r="M23" s="614">
        <f ca="1">L23/Ответы_учащихся!$F$6</f>
        <v>3.7037037037037035E-2</v>
      </c>
      <c r="N23" s="631">
        <f ca="1">SUM(I24,I23,K23,M23)</f>
        <v>1</v>
      </c>
    </row>
    <row r="24" spans="2:14" ht="24.75" customHeight="1">
      <c r="B24" s="617"/>
      <c r="C24" s="613"/>
      <c r="D24" s="633"/>
      <c r="E24" s="621"/>
      <c r="F24" s="629"/>
      <c r="G24" s="377">
        <v>1</v>
      </c>
      <c r="H24" s="377">
        <f ca="1">Ответы_учащихся!R22</f>
        <v>14</v>
      </c>
      <c r="I24" s="423">
        <f ca="1">H24/Ответы_учащихся!$F$6</f>
        <v>0.51851851851851849</v>
      </c>
      <c r="J24" s="613"/>
      <c r="K24" s="615"/>
      <c r="L24" s="613"/>
      <c r="M24" s="615"/>
      <c r="N24" s="631"/>
    </row>
    <row r="25" spans="2:14" ht="37.5" customHeight="1">
      <c r="B25" s="264">
        <v>14</v>
      </c>
      <c r="C25" s="421">
        <v>1</v>
      </c>
      <c r="D25" s="492" t="s">
        <v>1055</v>
      </c>
      <c r="E25" s="497" t="s">
        <v>1071</v>
      </c>
      <c r="F25" s="466" t="s">
        <v>502</v>
      </c>
      <c r="G25" s="377">
        <v>1</v>
      </c>
      <c r="H25" s="377">
        <f ca="1">Ответы_учащихся!S22</f>
        <v>14</v>
      </c>
      <c r="I25" s="407">
        <f ca="1">H25/Ответы_учащихся!$F$6</f>
        <v>0.51851851851851849</v>
      </c>
      <c r="J25" s="377">
        <f ca="1">Ответы_учащихся!S23</f>
        <v>13</v>
      </c>
      <c r="K25" s="407">
        <f ca="1">J25/Ответы_учащихся!$F$6</f>
        <v>0.48148148148148145</v>
      </c>
      <c r="L25" s="377">
        <f ca="1">Ответы_учащихся!S24</f>
        <v>0</v>
      </c>
      <c r="M25" s="407">
        <f ca="1">L25/Ответы_учащихся!$F$6</f>
        <v>0</v>
      </c>
      <c r="N25" s="402">
        <f t="shared" ca="1" si="1"/>
        <v>1</v>
      </c>
    </row>
    <row r="26" spans="2:14" ht="36" customHeight="1">
      <c r="B26" s="377">
        <v>15</v>
      </c>
      <c r="C26" s="377">
        <v>1</v>
      </c>
      <c r="D26" s="493" t="s">
        <v>1055</v>
      </c>
      <c r="E26" s="497" t="s">
        <v>1072</v>
      </c>
      <c r="F26" s="420" t="s">
        <v>503</v>
      </c>
      <c r="G26" s="377">
        <v>1</v>
      </c>
      <c r="H26" s="377">
        <f ca="1">Ответы_учащихся!T22</f>
        <v>24</v>
      </c>
      <c r="I26" s="423">
        <f ca="1">H26/Ответы_учащихся!$F$6</f>
        <v>0.88888888888888884</v>
      </c>
      <c r="J26" s="377">
        <f ca="1">Ответы_учащихся!T23</f>
        <v>3</v>
      </c>
      <c r="K26" s="423">
        <f ca="1">J26/Ответы_учащихся!$F$6</f>
        <v>0.1111111111111111</v>
      </c>
      <c r="L26" s="377">
        <f ca="1">Ответы_учащихся!T24</f>
        <v>0</v>
      </c>
      <c r="M26" s="423">
        <f ca="1">L26/Ответы_учащихся!$F$6</f>
        <v>0</v>
      </c>
      <c r="N26" s="402">
        <f t="shared" ca="1" si="1"/>
        <v>1</v>
      </c>
    </row>
    <row r="27" spans="2:14" ht="48.75" customHeight="1">
      <c r="B27" s="352"/>
      <c r="C27" s="465"/>
      <c r="D27" s="456"/>
      <c r="E27" s="352"/>
      <c r="F27" s="352"/>
      <c r="G27" s="352"/>
      <c r="H27" s="352"/>
      <c r="I27" s="400"/>
      <c r="J27" s="352"/>
      <c r="K27" s="400"/>
      <c r="L27" s="352"/>
      <c r="M27" s="400"/>
      <c r="N27" s="402"/>
    </row>
    <row r="28" spans="2:14" ht="51.75" customHeight="1">
      <c r="B28" s="352"/>
      <c r="C28" s="465"/>
      <c r="D28" s="456"/>
      <c r="E28" s="352"/>
      <c r="F28" s="352"/>
      <c r="G28" s="352"/>
      <c r="H28" s="352"/>
      <c r="I28" s="400"/>
      <c r="J28" s="352"/>
      <c r="K28" s="400"/>
      <c r="L28" s="352"/>
      <c r="M28" s="400"/>
      <c r="N28" s="402"/>
    </row>
    <row r="29" spans="2:14" ht="18" customHeight="1">
      <c r="B29" s="457"/>
      <c r="C29" s="457"/>
      <c r="D29" s="460"/>
      <c r="E29" s="460"/>
      <c r="F29" s="457"/>
      <c r="G29" s="352"/>
      <c r="H29" s="352"/>
      <c r="I29" s="400"/>
      <c r="J29" s="457"/>
      <c r="K29" s="458"/>
      <c r="L29" s="457"/>
      <c r="M29" s="458"/>
      <c r="N29" s="630"/>
    </row>
    <row r="30" spans="2:14" ht="18" customHeight="1">
      <c r="B30" s="457"/>
      <c r="C30" s="457"/>
      <c r="D30" s="460"/>
      <c r="E30" s="460"/>
      <c r="F30" s="457"/>
      <c r="G30" s="352"/>
      <c r="H30" s="352"/>
      <c r="I30" s="400"/>
      <c r="J30" s="457"/>
      <c r="K30" s="458"/>
      <c r="L30" s="457"/>
      <c r="M30" s="458"/>
      <c r="N30" s="630"/>
    </row>
    <row r="31" spans="2:14" ht="29.25" customHeight="1">
      <c r="B31" s="459"/>
      <c r="C31" s="457"/>
      <c r="D31" s="457"/>
      <c r="E31" s="457"/>
      <c r="F31" s="457"/>
      <c r="G31" s="457"/>
      <c r="H31" s="457"/>
      <c r="I31" s="457"/>
      <c r="J31" s="457"/>
      <c r="K31" s="457"/>
      <c r="L31" s="457"/>
      <c r="M31" s="457"/>
      <c r="N31" s="402"/>
    </row>
    <row r="32" spans="2:14" ht="33" customHeight="1">
      <c r="B32" s="352"/>
      <c r="C32" s="465"/>
      <c r="D32" s="456"/>
      <c r="E32" s="456"/>
      <c r="F32" s="352"/>
      <c r="G32" s="352"/>
      <c r="H32" s="352"/>
      <c r="I32" s="400"/>
      <c r="J32" s="352"/>
      <c r="K32" s="400"/>
      <c r="L32" s="352"/>
      <c r="M32" s="400"/>
      <c r="N32" s="402"/>
    </row>
    <row r="33" spans="2:14" ht="50.25" customHeight="1">
      <c r="B33" s="352"/>
      <c r="C33" s="465"/>
      <c r="D33" s="456"/>
      <c r="E33" s="352"/>
      <c r="F33" s="352"/>
      <c r="G33" s="352"/>
      <c r="H33" s="352"/>
      <c r="I33" s="400"/>
      <c r="J33" s="352"/>
      <c r="K33" s="400"/>
      <c r="L33" s="352"/>
      <c r="M33" s="400"/>
      <c r="N33" s="402"/>
    </row>
    <row r="34" spans="2:14" ht="48" customHeight="1">
      <c r="B34" s="352"/>
      <c r="C34" s="465"/>
      <c r="D34" s="456"/>
      <c r="E34" s="352"/>
      <c r="F34" s="352"/>
      <c r="G34" s="456"/>
      <c r="H34" s="352"/>
      <c r="I34" s="400"/>
      <c r="J34" s="352"/>
      <c r="K34" s="400"/>
      <c r="L34" s="352"/>
      <c r="M34" s="400"/>
      <c r="N34" s="402"/>
    </row>
    <row r="35" spans="2:14" ht="34.5" customHeight="1">
      <c r="B35" s="352"/>
      <c r="C35" s="465"/>
      <c r="D35" s="456"/>
      <c r="E35" s="352"/>
      <c r="F35" s="352"/>
      <c r="G35" s="456"/>
      <c r="H35" s="352"/>
      <c r="I35" s="400"/>
      <c r="J35" s="352"/>
      <c r="K35" s="400"/>
      <c r="L35" s="352"/>
      <c r="M35" s="400"/>
      <c r="N35" s="402"/>
    </row>
    <row r="36" spans="2:14" ht="38.25" customHeight="1">
      <c r="B36" s="352"/>
      <c r="C36" s="465"/>
      <c r="D36" s="456"/>
      <c r="E36" s="352"/>
      <c r="F36" s="352"/>
      <c r="G36" s="456"/>
      <c r="H36" s="352"/>
      <c r="I36" s="400"/>
      <c r="J36" s="352"/>
      <c r="K36" s="400"/>
      <c r="L36" s="352"/>
      <c r="M36" s="400"/>
      <c r="N36" s="402"/>
    </row>
    <row r="37" spans="2:14" ht="36.75" customHeight="1">
      <c r="B37" s="352"/>
      <c r="C37" s="465"/>
      <c r="D37" s="456"/>
      <c r="E37" s="352"/>
      <c r="F37" s="352"/>
      <c r="G37" s="456"/>
      <c r="H37" s="352"/>
      <c r="I37" s="400"/>
      <c r="J37" s="352"/>
      <c r="K37" s="400"/>
      <c r="L37" s="352"/>
      <c r="M37" s="400"/>
      <c r="N37" s="402"/>
    </row>
    <row r="38" spans="2:14" ht="36.75" customHeight="1">
      <c r="B38" s="352"/>
      <c r="C38" s="465"/>
      <c r="D38" s="456"/>
      <c r="E38" s="352"/>
      <c r="F38" s="352"/>
      <c r="G38" s="456"/>
      <c r="H38" s="352"/>
      <c r="I38" s="400"/>
      <c r="J38" s="352"/>
      <c r="K38" s="400"/>
      <c r="L38" s="352"/>
      <c r="M38" s="400"/>
      <c r="N38" s="402"/>
    </row>
    <row r="39" spans="2:14" ht="54" customHeight="1">
      <c r="B39" s="352"/>
      <c r="C39" s="465"/>
      <c r="D39" s="456"/>
      <c r="E39" s="352"/>
      <c r="F39" s="352"/>
      <c r="G39" s="456"/>
      <c r="H39" s="352"/>
      <c r="I39" s="400"/>
      <c r="J39" s="352"/>
      <c r="K39" s="400"/>
      <c r="L39" s="352"/>
      <c r="M39" s="400"/>
      <c r="N39" s="402"/>
    </row>
    <row r="40" spans="2:14" ht="54" customHeight="1">
      <c r="B40" s="352"/>
      <c r="C40" s="465"/>
      <c r="D40" s="456"/>
      <c r="E40" s="352"/>
      <c r="F40" s="352"/>
      <c r="G40" s="456"/>
      <c r="H40" s="352"/>
      <c r="I40" s="400"/>
      <c r="J40" s="352"/>
      <c r="K40" s="400"/>
      <c r="L40" s="352"/>
      <c r="M40" s="400"/>
      <c r="N40" s="402"/>
    </row>
    <row r="41" spans="2:14" ht="17.25" customHeight="1">
      <c r="B41" s="457"/>
      <c r="C41" s="457"/>
      <c r="D41" s="460"/>
      <c r="E41" s="460"/>
      <c r="F41" s="457"/>
      <c r="G41" s="456"/>
      <c r="H41" s="352"/>
      <c r="I41" s="400"/>
      <c r="J41" s="457"/>
      <c r="K41" s="458"/>
      <c r="L41" s="457"/>
      <c r="M41" s="458"/>
      <c r="N41" s="630"/>
    </row>
    <row r="42" spans="2:14" ht="18.75" customHeight="1">
      <c r="B42" s="457"/>
      <c r="C42" s="457"/>
      <c r="D42" s="460"/>
      <c r="E42" s="460"/>
      <c r="F42" s="457"/>
      <c r="G42" s="456"/>
      <c r="H42" s="352"/>
      <c r="I42" s="400"/>
      <c r="J42" s="457"/>
      <c r="K42" s="458"/>
      <c r="L42" s="457"/>
      <c r="M42" s="458"/>
      <c r="N42" s="630"/>
    </row>
    <row r="43" spans="2:14" ht="23.25" customHeight="1">
      <c r="B43" s="459"/>
      <c r="C43" s="457"/>
      <c r="D43" s="457"/>
      <c r="E43" s="457"/>
      <c r="F43" s="457"/>
      <c r="G43" s="457"/>
      <c r="H43" s="457"/>
      <c r="I43" s="457"/>
      <c r="J43" s="457"/>
      <c r="K43" s="457"/>
      <c r="L43" s="457"/>
      <c r="M43" s="457"/>
      <c r="N43" s="402"/>
    </row>
    <row r="44" spans="2:14" ht="46.5" customHeight="1">
      <c r="B44" s="352"/>
      <c r="C44" s="457"/>
      <c r="D44" s="456"/>
      <c r="E44" s="352"/>
      <c r="F44" s="352"/>
      <c r="G44" s="456"/>
      <c r="H44" s="352"/>
      <c r="I44" s="400"/>
      <c r="J44" s="352"/>
      <c r="K44" s="400"/>
      <c r="L44" s="352"/>
      <c r="M44" s="400"/>
      <c r="N44" s="402"/>
    </row>
    <row r="45" spans="2:14" ht="31.5" customHeight="1">
      <c r="B45" s="352"/>
      <c r="C45" s="457"/>
      <c r="D45" s="456"/>
      <c r="E45" s="352"/>
      <c r="F45" s="352"/>
      <c r="G45" s="456"/>
      <c r="H45" s="352"/>
      <c r="I45" s="400"/>
      <c r="J45" s="352"/>
      <c r="K45" s="400"/>
      <c r="L45" s="352"/>
      <c r="M45" s="400"/>
      <c r="N45" s="402"/>
    </row>
    <row r="46" spans="2:14" ht="15.75">
      <c r="B46" s="352"/>
      <c r="C46" s="457"/>
      <c r="D46" s="456"/>
      <c r="E46" s="352"/>
      <c r="F46" s="352"/>
      <c r="G46" s="456"/>
      <c r="H46" s="352"/>
      <c r="I46" s="400"/>
      <c r="J46" s="352"/>
      <c r="K46" s="400"/>
      <c r="L46" s="352"/>
      <c r="M46" s="400"/>
      <c r="N46" s="402"/>
    </row>
    <row r="47" spans="2:14" ht="15.75">
      <c r="B47" s="457"/>
      <c r="C47" s="457"/>
      <c r="D47" s="460"/>
      <c r="E47" s="460"/>
      <c r="F47" s="457"/>
      <c r="G47" s="456"/>
      <c r="H47" s="352"/>
      <c r="I47" s="400"/>
      <c r="J47" s="457"/>
      <c r="K47" s="458"/>
      <c r="L47" s="457"/>
      <c r="M47" s="458"/>
      <c r="N47" s="630"/>
    </row>
    <row r="48" spans="2:14" ht="15.75">
      <c r="B48" s="457"/>
      <c r="C48" s="457"/>
      <c r="D48" s="460"/>
      <c r="E48" s="460"/>
      <c r="F48" s="457"/>
      <c r="G48" s="456"/>
      <c r="H48" s="352"/>
      <c r="I48" s="400"/>
      <c r="J48" s="457"/>
      <c r="K48" s="458"/>
      <c r="L48" s="457"/>
      <c r="M48" s="458"/>
      <c r="N48" s="630"/>
    </row>
    <row r="49" spans="2:14" ht="15.75">
      <c r="B49" s="352"/>
      <c r="C49" s="457"/>
      <c r="D49" s="456"/>
      <c r="E49" s="352"/>
      <c r="F49" s="352"/>
      <c r="G49" s="456"/>
      <c r="H49" s="352"/>
      <c r="I49" s="400"/>
      <c r="J49" s="352"/>
      <c r="K49" s="400"/>
      <c r="L49" s="352"/>
      <c r="M49" s="400"/>
      <c r="N49" s="403"/>
    </row>
    <row r="50" spans="2:14" ht="15.75">
      <c r="B50" s="457"/>
      <c r="C50" s="457"/>
      <c r="D50" s="460"/>
      <c r="E50" s="460"/>
      <c r="F50" s="457"/>
      <c r="G50" s="456"/>
      <c r="H50" s="352"/>
      <c r="I50" s="400"/>
      <c r="J50" s="457"/>
      <c r="K50" s="458"/>
      <c r="L50" s="457"/>
      <c r="M50" s="458"/>
      <c r="N50" s="630"/>
    </row>
    <row r="51" spans="2:14" ht="15.75">
      <c r="B51" s="457"/>
      <c r="C51" s="457"/>
      <c r="D51" s="460"/>
      <c r="E51" s="460"/>
      <c r="F51" s="457"/>
      <c r="G51" s="456"/>
      <c r="H51" s="352"/>
      <c r="I51" s="400"/>
      <c r="J51" s="457"/>
      <c r="K51" s="458"/>
      <c r="L51" s="457"/>
      <c r="M51" s="458"/>
      <c r="N51" s="630"/>
    </row>
    <row r="52" spans="2:14" ht="15.75">
      <c r="B52" s="352"/>
      <c r="C52" s="457"/>
      <c r="D52" s="456"/>
      <c r="E52" s="352"/>
      <c r="F52" s="352"/>
      <c r="G52" s="456"/>
      <c r="H52" s="352"/>
      <c r="I52" s="400"/>
      <c r="J52" s="352"/>
      <c r="K52" s="400"/>
      <c r="L52" s="352"/>
      <c r="M52" s="400"/>
      <c r="N52" s="403"/>
    </row>
    <row r="53" spans="2:14" ht="15.75">
      <c r="B53" s="352"/>
      <c r="C53" s="457"/>
      <c r="D53" s="456"/>
      <c r="E53" s="352"/>
      <c r="F53" s="352"/>
      <c r="G53" s="456"/>
      <c r="H53" s="352"/>
      <c r="I53" s="400"/>
      <c r="J53" s="352"/>
      <c r="K53" s="400"/>
      <c r="L53" s="352"/>
      <c r="M53" s="400"/>
      <c r="N53" s="403"/>
    </row>
    <row r="54" spans="2:14" ht="15.75">
      <c r="B54" s="457"/>
      <c r="C54" s="457"/>
      <c r="D54" s="460"/>
      <c r="E54" s="460"/>
      <c r="F54" s="457"/>
      <c r="G54" s="456"/>
      <c r="H54" s="352"/>
      <c r="I54" s="400"/>
      <c r="J54" s="457"/>
      <c r="K54" s="458"/>
      <c r="L54" s="457"/>
      <c r="M54" s="458"/>
      <c r="N54" s="630"/>
    </row>
    <row r="55" spans="2:14" ht="17.25" customHeight="1">
      <c r="B55" s="457"/>
      <c r="C55" s="457"/>
      <c r="D55" s="460"/>
      <c r="E55" s="460"/>
      <c r="F55" s="457"/>
      <c r="G55" s="456"/>
      <c r="H55" s="352"/>
      <c r="I55" s="400"/>
      <c r="J55" s="457"/>
      <c r="K55" s="458"/>
      <c r="L55" s="457"/>
      <c r="M55" s="458"/>
      <c r="N55" s="630"/>
    </row>
    <row r="56" spans="2:14" ht="15.75">
      <c r="B56" s="462"/>
      <c r="C56" s="462"/>
      <c r="D56" s="494"/>
      <c r="E56" s="456"/>
      <c r="F56" s="356"/>
      <c r="G56" s="401"/>
      <c r="H56" s="462"/>
      <c r="I56" s="400"/>
      <c r="J56" s="462"/>
      <c r="K56" s="462"/>
      <c r="L56" s="462"/>
      <c r="M56" s="462"/>
      <c r="N56" s="404"/>
    </row>
    <row r="57" spans="2:14" ht="15.75" customHeight="1">
      <c r="B57" s="463"/>
      <c r="C57" s="464"/>
      <c r="D57" s="464"/>
      <c r="E57" s="464"/>
      <c r="F57" s="464"/>
      <c r="G57" s="464"/>
      <c r="H57" s="464"/>
      <c r="I57" s="464"/>
      <c r="J57" s="464"/>
      <c r="K57" s="464"/>
      <c r="L57" s="464"/>
      <c r="M57" s="462"/>
      <c r="N57" s="404"/>
    </row>
    <row r="58" spans="2:14" ht="37.5" customHeight="1">
      <c r="B58" s="462"/>
      <c r="C58" s="356"/>
      <c r="D58" s="464"/>
      <c r="E58" s="464"/>
      <c r="F58" s="462"/>
      <c r="G58" s="462"/>
      <c r="H58" s="462"/>
      <c r="I58" s="462"/>
      <c r="J58" s="462"/>
      <c r="K58" s="462"/>
      <c r="L58" s="462"/>
      <c r="M58" s="462"/>
      <c r="N58" s="404"/>
    </row>
    <row r="59" spans="2:14" ht="27" customHeight="1">
      <c r="B59" s="462"/>
      <c r="C59" s="462"/>
      <c r="D59" s="464"/>
      <c r="E59" s="464"/>
      <c r="F59" s="462"/>
      <c r="G59" s="462"/>
      <c r="H59" s="462"/>
      <c r="I59" s="462"/>
      <c r="J59" s="462"/>
      <c r="K59" s="462"/>
      <c r="L59" s="462"/>
      <c r="M59" s="462"/>
      <c r="N59" s="404"/>
    </row>
    <row r="60" spans="2:14" ht="15.75" customHeight="1">
      <c r="B60" s="462"/>
      <c r="C60" s="462"/>
      <c r="D60" s="464"/>
      <c r="E60" s="464"/>
      <c r="F60" s="462"/>
      <c r="G60" s="462"/>
      <c r="H60" s="462"/>
      <c r="I60" s="462"/>
      <c r="J60" s="462"/>
      <c r="K60" s="462"/>
      <c r="L60" s="462"/>
      <c r="M60" s="462"/>
      <c r="N60" s="404"/>
    </row>
    <row r="61" spans="2:14" ht="15.75" customHeight="1">
      <c r="B61" s="462"/>
      <c r="C61" s="462"/>
      <c r="D61" s="464"/>
      <c r="E61" s="464"/>
      <c r="F61" s="462"/>
      <c r="G61" s="462"/>
      <c r="H61" s="462"/>
      <c r="I61" s="462"/>
      <c r="J61" s="462"/>
      <c r="K61" s="462"/>
      <c r="L61" s="462"/>
      <c r="M61" s="462"/>
      <c r="N61" s="403"/>
    </row>
    <row r="62" spans="2:14" ht="15.75" customHeight="1">
      <c r="B62" s="462"/>
      <c r="C62" s="462"/>
      <c r="D62" s="464"/>
      <c r="E62" s="464"/>
      <c r="F62" s="462"/>
      <c r="G62" s="462"/>
      <c r="H62" s="462"/>
      <c r="I62" s="462"/>
      <c r="J62" s="462"/>
      <c r="K62" s="462"/>
      <c r="L62" s="462"/>
      <c r="M62" s="462"/>
      <c r="N62" s="403"/>
    </row>
    <row r="63" spans="2:14" ht="15.75" customHeight="1">
      <c r="B63" s="462"/>
      <c r="C63" s="462"/>
      <c r="D63" s="464"/>
      <c r="E63" s="464"/>
      <c r="F63" s="462"/>
      <c r="G63" s="462"/>
      <c r="H63" s="462"/>
      <c r="I63" s="462"/>
      <c r="J63" s="462"/>
      <c r="K63" s="462"/>
      <c r="L63" s="462"/>
      <c r="M63" s="462"/>
      <c r="N63" s="403"/>
    </row>
    <row r="64" spans="2:14" ht="15.75" customHeight="1">
      <c r="B64" s="462"/>
      <c r="C64" s="462"/>
      <c r="D64" s="464"/>
      <c r="E64" s="464"/>
      <c r="F64" s="462"/>
      <c r="G64" s="462"/>
      <c r="H64" s="462"/>
      <c r="I64" s="462"/>
      <c r="J64" s="462"/>
      <c r="K64" s="462"/>
      <c r="L64" s="462"/>
      <c r="M64" s="462"/>
      <c r="N64" s="403"/>
    </row>
    <row r="65" spans="2:14" ht="15.75" customHeight="1">
      <c r="B65" s="462"/>
      <c r="C65" s="462"/>
      <c r="D65" s="464"/>
      <c r="E65" s="464"/>
      <c r="F65" s="462"/>
      <c r="G65" s="462"/>
      <c r="H65" s="462"/>
      <c r="I65" s="462"/>
      <c r="J65" s="462"/>
      <c r="K65" s="462"/>
      <c r="L65" s="462"/>
      <c r="M65" s="462"/>
      <c r="N65" s="630"/>
    </row>
    <row r="66" spans="2:14" ht="15.75" customHeight="1">
      <c r="B66" s="462"/>
      <c r="C66" s="462"/>
      <c r="D66" s="464"/>
      <c r="E66" s="464"/>
      <c r="F66" s="462"/>
      <c r="G66" s="462"/>
      <c r="H66" s="462"/>
      <c r="I66" s="462"/>
      <c r="J66" s="462"/>
      <c r="K66" s="462"/>
      <c r="L66" s="462"/>
      <c r="M66" s="462"/>
      <c r="N66" s="630"/>
    </row>
    <row r="67" spans="2:14" ht="15.75" customHeight="1">
      <c r="B67" s="462"/>
      <c r="C67" s="462"/>
      <c r="D67" s="464"/>
      <c r="E67" s="464"/>
      <c r="F67" s="462"/>
      <c r="G67" s="462"/>
      <c r="H67" s="462"/>
      <c r="I67" s="462"/>
      <c r="J67" s="462"/>
      <c r="K67" s="462"/>
      <c r="L67" s="462"/>
      <c r="M67" s="462"/>
      <c r="N67" s="403"/>
    </row>
    <row r="68" spans="2:14" ht="15.75" customHeight="1">
      <c r="B68" s="462"/>
      <c r="C68" s="462"/>
      <c r="D68" s="464"/>
      <c r="E68" s="464"/>
      <c r="F68" s="462"/>
      <c r="G68" s="462"/>
      <c r="H68" s="462"/>
      <c r="I68" s="462"/>
      <c r="J68" s="462"/>
      <c r="K68" s="462"/>
      <c r="L68" s="462"/>
      <c r="M68" s="462"/>
      <c r="N68" s="403"/>
    </row>
    <row r="69" spans="2:14" ht="15.75" customHeight="1">
      <c r="B69" s="462"/>
      <c r="C69" s="462"/>
      <c r="D69" s="464"/>
      <c r="E69" s="464"/>
      <c r="F69" s="462"/>
      <c r="G69" s="462"/>
      <c r="H69" s="462"/>
      <c r="I69" s="462"/>
      <c r="J69" s="462"/>
      <c r="K69" s="462"/>
      <c r="L69" s="462"/>
      <c r="M69" s="462"/>
      <c r="N69" s="403"/>
    </row>
    <row r="70" spans="2:14" ht="15.75" customHeight="1">
      <c r="B70" s="462"/>
      <c r="C70" s="462"/>
      <c r="D70" s="464"/>
      <c r="E70" s="464"/>
      <c r="F70" s="462"/>
      <c r="G70" s="462"/>
      <c r="H70" s="462"/>
      <c r="I70" s="462"/>
      <c r="J70" s="462"/>
      <c r="K70" s="462"/>
      <c r="L70" s="462"/>
      <c r="M70" s="462"/>
      <c r="N70" s="403"/>
    </row>
    <row r="71" spans="2:14" ht="15.75" customHeight="1">
      <c r="B71" s="462"/>
      <c r="C71" s="462"/>
      <c r="D71" s="464"/>
      <c r="E71" s="464"/>
      <c r="F71" s="462"/>
      <c r="G71" s="462"/>
      <c r="H71" s="462"/>
      <c r="I71" s="462"/>
      <c r="J71" s="462"/>
      <c r="K71" s="462"/>
      <c r="L71" s="462"/>
      <c r="M71" s="462"/>
      <c r="N71" s="403"/>
    </row>
    <row r="72" spans="2:14" ht="15.75" customHeight="1">
      <c r="B72" s="462"/>
      <c r="C72" s="462"/>
      <c r="D72" s="464"/>
      <c r="E72" s="464"/>
      <c r="F72" s="462"/>
      <c r="G72" s="462"/>
      <c r="H72" s="462"/>
      <c r="I72" s="462"/>
      <c r="J72" s="462"/>
      <c r="K72" s="462"/>
      <c r="L72" s="462"/>
      <c r="M72" s="462"/>
      <c r="N72" s="403"/>
    </row>
    <row r="73" spans="2:14" ht="15.75" customHeight="1">
      <c r="B73" s="462"/>
      <c r="C73" s="462"/>
      <c r="D73" s="464"/>
      <c r="E73" s="464"/>
      <c r="F73" s="462"/>
      <c r="G73" s="462"/>
      <c r="H73" s="462"/>
      <c r="I73" s="462"/>
      <c r="J73" s="462"/>
      <c r="K73" s="462"/>
      <c r="L73" s="462"/>
      <c r="M73" s="462"/>
      <c r="N73" s="403"/>
    </row>
    <row r="74" spans="2:14" ht="15.75" customHeight="1">
      <c r="B74" s="462"/>
      <c r="C74" s="462"/>
      <c r="D74" s="464"/>
      <c r="E74" s="464"/>
      <c r="F74" s="462"/>
      <c r="G74" s="462"/>
      <c r="H74" s="462"/>
      <c r="I74" s="462"/>
      <c r="J74" s="462"/>
      <c r="K74" s="462"/>
      <c r="L74" s="462"/>
      <c r="M74" s="462"/>
      <c r="N74" s="403"/>
    </row>
    <row r="75" spans="2:14" ht="15.75" customHeight="1">
      <c r="B75" s="462"/>
      <c r="C75" s="462"/>
      <c r="D75" s="464"/>
      <c r="E75" s="464"/>
      <c r="F75" s="462"/>
      <c r="G75" s="462"/>
      <c r="H75" s="462"/>
      <c r="I75" s="462"/>
      <c r="J75" s="462"/>
      <c r="K75" s="462"/>
      <c r="L75" s="462"/>
      <c r="M75" s="462"/>
      <c r="N75" s="403"/>
    </row>
    <row r="76" spans="2:14" ht="15.75" customHeight="1">
      <c r="B76" s="462"/>
      <c r="C76" s="462"/>
      <c r="D76" s="464"/>
      <c r="E76" s="464"/>
      <c r="F76" s="462"/>
      <c r="G76" s="462"/>
      <c r="H76" s="462"/>
      <c r="I76" s="462"/>
      <c r="J76" s="462"/>
      <c r="K76" s="462"/>
      <c r="L76" s="462"/>
      <c r="M76" s="462"/>
      <c r="N76" s="403"/>
    </row>
    <row r="77" spans="2:14" ht="15.75" customHeight="1">
      <c r="B77" s="462"/>
      <c r="C77" s="462"/>
      <c r="D77" s="464"/>
      <c r="E77" s="464"/>
      <c r="F77" s="462"/>
      <c r="G77" s="462"/>
      <c r="H77" s="462"/>
      <c r="I77" s="462"/>
      <c r="J77" s="462"/>
      <c r="K77" s="462"/>
      <c r="L77" s="462"/>
      <c r="M77" s="462"/>
      <c r="N77" s="630"/>
    </row>
    <row r="78" spans="2:14" ht="15.75" customHeight="1">
      <c r="B78" s="462"/>
      <c r="C78" s="462"/>
      <c r="D78" s="464"/>
      <c r="E78" s="464"/>
      <c r="F78" s="462"/>
      <c r="G78" s="462"/>
      <c r="H78" s="462"/>
      <c r="I78" s="462"/>
      <c r="J78" s="462"/>
      <c r="K78" s="462"/>
      <c r="L78" s="462"/>
      <c r="M78" s="462"/>
      <c r="N78" s="630"/>
    </row>
    <row r="79" spans="2:14" ht="15.75" customHeight="1">
      <c r="B79" s="462"/>
      <c r="C79" s="462"/>
      <c r="D79" s="464"/>
      <c r="E79" s="464"/>
      <c r="F79" s="462"/>
      <c r="G79" s="462"/>
      <c r="H79" s="462"/>
      <c r="I79" s="462"/>
      <c r="J79" s="462"/>
      <c r="K79" s="462"/>
      <c r="L79" s="462"/>
      <c r="M79" s="462"/>
      <c r="N79" s="403"/>
    </row>
    <row r="80" spans="2:14" ht="15.75" customHeight="1">
      <c r="B80" s="462"/>
      <c r="C80" s="462"/>
      <c r="D80" s="464"/>
      <c r="E80" s="464"/>
      <c r="F80" s="462"/>
      <c r="G80" s="462"/>
      <c r="H80" s="462"/>
      <c r="I80" s="462"/>
      <c r="J80" s="462"/>
      <c r="K80" s="462"/>
      <c r="L80" s="462"/>
      <c r="M80" s="462"/>
      <c r="N80" s="403"/>
    </row>
    <row r="81" spans="2:14" ht="15.75" customHeight="1">
      <c r="B81" s="462"/>
      <c r="C81" s="462"/>
      <c r="D81" s="464"/>
      <c r="E81" s="464"/>
      <c r="F81" s="462"/>
      <c r="G81" s="462"/>
      <c r="H81" s="462"/>
      <c r="I81" s="462"/>
      <c r="J81" s="462"/>
      <c r="K81" s="462"/>
      <c r="L81" s="462"/>
      <c r="M81" s="462"/>
      <c r="N81" s="630"/>
    </row>
    <row r="82" spans="2:14" ht="15.75" customHeight="1">
      <c r="B82" s="462"/>
      <c r="C82" s="462"/>
      <c r="D82" s="464"/>
      <c r="E82" s="464"/>
      <c r="F82" s="462"/>
      <c r="G82" s="462"/>
      <c r="H82" s="462"/>
      <c r="I82" s="462"/>
      <c r="J82" s="462"/>
      <c r="K82" s="462"/>
      <c r="L82" s="462"/>
      <c r="M82" s="462"/>
      <c r="N82" s="630"/>
    </row>
    <row r="83" spans="2:14" ht="15.75" customHeight="1">
      <c r="B83" s="462"/>
      <c r="C83" s="462"/>
      <c r="D83" s="464"/>
      <c r="E83" s="464"/>
      <c r="F83" s="462"/>
      <c r="G83" s="462"/>
      <c r="H83" s="462"/>
      <c r="I83" s="462"/>
      <c r="J83" s="462"/>
      <c r="K83" s="462"/>
      <c r="L83" s="462"/>
      <c r="M83" s="462"/>
      <c r="N83" s="403"/>
    </row>
    <row r="84" spans="2:14" ht="15.75" customHeight="1">
      <c r="B84" s="462"/>
      <c r="C84" s="462"/>
      <c r="D84" s="464"/>
      <c r="E84" s="464"/>
      <c r="F84" s="462"/>
      <c r="G84" s="462"/>
      <c r="H84" s="462"/>
      <c r="I84" s="462"/>
      <c r="J84" s="462"/>
      <c r="K84" s="462"/>
      <c r="L84" s="462"/>
      <c r="M84" s="462"/>
      <c r="N84" s="403"/>
    </row>
    <row r="85" spans="2:14" ht="15.75" customHeight="1">
      <c r="B85" s="462"/>
      <c r="C85" s="462"/>
      <c r="D85" s="464"/>
      <c r="E85" s="464"/>
      <c r="F85" s="462"/>
      <c r="G85" s="462"/>
      <c r="H85" s="462"/>
      <c r="I85" s="462"/>
      <c r="J85" s="462"/>
      <c r="K85" s="462"/>
      <c r="L85" s="462"/>
      <c r="M85" s="462"/>
      <c r="N85" s="403"/>
    </row>
    <row r="86" spans="2:14" ht="15.75" customHeight="1">
      <c r="B86" s="462"/>
      <c r="C86" s="462"/>
      <c r="D86" s="464"/>
      <c r="E86" s="464"/>
      <c r="F86" s="462"/>
      <c r="G86" s="462"/>
      <c r="H86" s="462"/>
      <c r="I86" s="462"/>
      <c r="J86" s="462"/>
      <c r="K86" s="462"/>
      <c r="L86" s="462"/>
      <c r="M86" s="462"/>
      <c r="N86" s="403"/>
    </row>
    <row r="87" spans="2:14" ht="15.75" customHeight="1">
      <c r="B87" s="462"/>
      <c r="C87" s="462"/>
      <c r="D87" s="464"/>
      <c r="E87" s="464"/>
      <c r="F87" s="462"/>
      <c r="G87" s="462"/>
      <c r="H87" s="462"/>
      <c r="I87" s="462"/>
      <c r="J87" s="462"/>
      <c r="K87" s="462"/>
      <c r="L87" s="462"/>
      <c r="M87" s="462"/>
      <c r="N87" s="403"/>
    </row>
    <row r="88" spans="2:14" ht="15.75" customHeight="1">
      <c r="B88" s="462"/>
      <c r="C88" s="462"/>
      <c r="D88" s="464"/>
      <c r="E88" s="464"/>
      <c r="F88" s="462"/>
      <c r="G88" s="462"/>
      <c r="H88" s="462"/>
      <c r="I88" s="462"/>
      <c r="J88" s="462"/>
      <c r="K88" s="462"/>
      <c r="L88" s="462"/>
      <c r="M88" s="462"/>
      <c r="N88" s="403"/>
    </row>
    <row r="89" spans="2:14" ht="15.75" customHeight="1">
      <c r="B89" s="462"/>
      <c r="C89" s="462"/>
      <c r="D89" s="464"/>
      <c r="E89" s="464"/>
      <c r="F89" s="462"/>
      <c r="G89" s="462"/>
      <c r="H89" s="462"/>
      <c r="I89" s="462"/>
      <c r="J89" s="462"/>
      <c r="K89" s="462"/>
      <c r="L89" s="462"/>
      <c r="M89" s="462"/>
      <c r="N89" s="403"/>
    </row>
    <row r="90" spans="2:14" ht="15.75" customHeight="1">
      <c r="B90" s="461"/>
      <c r="C90" s="461"/>
      <c r="D90" s="495"/>
      <c r="E90" s="495"/>
      <c r="F90" s="461"/>
      <c r="G90" s="461"/>
      <c r="H90" s="461"/>
      <c r="I90" s="461"/>
      <c r="J90" s="461"/>
      <c r="K90" s="461"/>
      <c r="L90" s="461"/>
      <c r="M90" s="461"/>
      <c r="N90" s="403"/>
    </row>
    <row r="91" spans="2:14" ht="15.75" customHeight="1">
      <c r="B91" s="461"/>
      <c r="C91" s="461"/>
      <c r="D91" s="495"/>
      <c r="E91" s="495"/>
      <c r="F91" s="461"/>
      <c r="G91" s="461"/>
      <c r="H91" s="461"/>
      <c r="I91" s="461"/>
      <c r="J91" s="461"/>
      <c r="K91" s="461"/>
      <c r="L91" s="461"/>
      <c r="M91" s="461"/>
      <c r="N91" s="403"/>
    </row>
    <row r="92" spans="2:14" ht="15.75" customHeight="1">
      <c r="B92" s="461"/>
      <c r="C92" s="461"/>
      <c r="D92" s="495"/>
      <c r="E92" s="495"/>
      <c r="F92" s="461"/>
      <c r="G92" s="461"/>
      <c r="H92" s="461"/>
      <c r="I92" s="461"/>
      <c r="J92" s="461"/>
      <c r="K92" s="461"/>
      <c r="L92" s="461"/>
      <c r="M92" s="461"/>
      <c r="N92" s="403"/>
    </row>
    <row r="93" spans="2:14" ht="15.75" customHeight="1">
      <c r="B93" s="461"/>
      <c r="C93" s="461"/>
      <c r="D93" s="495"/>
      <c r="E93" s="495"/>
      <c r="F93" s="461"/>
      <c r="G93" s="461"/>
      <c r="H93" s="461"/>
      <c r="I93" s="461"/>
      <c r="J93" s="461"/>
      <c r="K93" s="461"/>
      <c r="L93" s="461"/>
      <c r="M93" s="461"/>
      <c r="N93" s="630"/>
    </row>
    <row r="94" spans="2:14" ht="20.25" customHeight="1">
      <c r="B94" s="461"/>
      <c r="C94" s="461"/>
      <c r="D94" s="495"/>
      <c r="E94" s="495"/>
      <c r="F94" s="461"/>
      <c r="G94" s="461"/>
      <c r="H94" s="461"/>
      <c r="I94" s="461"/>
      <c r="J94" s="461"/>
      <c r="K94" s="461"/>
      <c r="L94" s="461"/>
      <c r="M94" s="461"/>
      <c r="N94" s="630"/>
    </row>
    <row r="95" spans="2:14" ht="15.75" customHeight="1">
      <c r="B95" s="461"/>
      <c r="C95" s="461"/>
      <c r="D95" s="495"/>
      <c r="E95" s="495"/>
      <c r="F95" s="461"/>
      <c r="G95" s="461"/>
      <c r="H95" s="461"/>
      <c r="I95" s="461"/>
      <c r="J95" s="461"/>
      <c r="K95" s="461"/>
      <c r="L95" s="461"/>
      <c r="M95" s="461"/>
      <c r="N95" s="403"/>
    </row>
    <row r="96" spans="2:14" ht="15.75" customHeight="1">
      <c r="B96" s="461"/>
      <c r="C96" s="461"/>
      <c r="D96" s="495"/>
      <c r="E96" s="495"/>
      <c r="F96" s="461"/>
      <c r="G96" s="461"/>
      <c r="H96" s="461"/>
      <c r="I96" s="461"/>
      <c r="J96" s="461"/>
      <c r="K96" s="461"/>
      <c r="L96" s="461"/>
      <c r="M96" s="461"/>
      <c r="N96" s="403"/>
    </row>
    <row r="97" spans="2:14" ht="15.75" customHeight="1">
      <c r="B97" s="461"/>
      <c r="C97" s="461"/>
      <c r="D97" s="495"/>
      <c r="E97" s="495"/>
      <c r="F97" s="461"/>
      <c r="G97" s="461"/>
      <c r="H97" s="461"/>
      <c r="I97" s="461"/>
      <c r="J97" s="461"/>
      <c r="K97" s="461"/>
      <c r="L97" s="461"/>
      <c r="M97" s="461"/>
      <c r="N97" s="403"/>
    </row>
    <row r="98" spans="2:14" ht="15.75" customHeight="1">
      <c r="B98" s="461"/>
      <c r="C98" s="461"/>
      <c r="D98" s="495"/>
      <c r="E98" s="495"/>
      <c r="F98" s="461"/>
      <c r="G98" s="461"/>
      <c r="H98" s="461"/>
      <c r="I98" s="461"/>
      <c r="J98" s="461"/>
      <c r="K98" s="461"/>
      <c r="L98" s="461"/>
      <c r="M98" s="461"/>
      <c r="N98" s="403"/>
    </row>
    <row r="99" spans="2:14" ht="15.75" customHeight="1">
      <c r="B99" s="461"/>
      <c r="C99" s="461"/>
      <c r="D99" s="495"/>
      <c r="E99" s="495"/>
      <c r="F99" s="461"/>
      <c r="G99" s="461"/>
      <c r="H99" s="461"/>
      <c r="I99" s="461"/>
      <c r="J99" s="461"/>
      <c r="K99" s="461"/>
      <c r="L99" s="461"/>
      <c r="M99" s="461"/>
      <c r="N99" s="630"/>
    </row>
    <row r="100" spans="2:14" ht="15.75" customHeight="1">
      <c r="B100" s="461"/>
      <c r="C100" s="461"/>
      <c r="D100" s="495"/>
      <c r="E100" s="495"/>
      <c r="F100" s="461"/>
      <c r="G100" s="461"/>
      <c r="H100" s="461"/>
      <c r="I100" s="461"/>
      <c r="J100" s="461"/>
      <c r="K100" s="461"/>
      <c r="L100" s="461"/>
      <c r="M100" s="461"/>
      <c r="N100" s="630"/>
    </row>
    <row r="101" spans="2:14" ht="15.75" customHeight="1">
      <c r="B101" s="461"/>
      <c r="C101" s="461"/>
      <c r="D101" s="495"/>
      <c r="E101" s="495"/>
      <c r="F101" s="461"/>
      <c r="G101" s="461"/>
      <c r="H101" s="461"/>
      <c r="I101" s="461"/>
      <c r="J101" s="461"/>
      <c r="K101" s="461"/>
      <c r="L101" s="461"/>
      <c r="M101" s="461"/>
      <c r="N101" s="403"/>
    </row>
    <row r="102" spans="2:14" ht="15.75" customHeight="1">
      <c r="B102" s="461"/>
      <c r="C102" s="461"/>
      <c r="D102" s="495"/>
      <c r="E102" s="495"/>
      <c r="F102" s="461"/>
      <c r="G102" s="461"/>
      <c r="H102" s="461"/>
      <c r="I102" s="461"/>
      <c r="J102" s="461"/>
      <c r="K102" s="461"/>
      <c r="L102" s="461"/>
      <c r="M102" s="461"/>
      <c r="N102" s="630"/>
    </row>
    <row r="103" spans="2:14" ht="15.75" customHeight="1">
      <c r="B103" s="461"/>
      <c r="C103" s="461"/>
      <c r="D103" s="495"/>
      <c r="E103" s="495"/>
      <c r="F103" s="461"/>
      <c r="G103" s="461"/>
      <c r="H103" s="461"/>
      <c r="I103" s="461"/>
      <c r="J103" s="461"/>
      <c r="K103" s="461"/>
      <c r="L103" s="461"/>
      <c r="M103" s="461"/>
      <c r="N103" s="630"/>
    </row>
    <row r="104" spans="2:14" ht="15.75" customHeight="1">
      <c r="B104" s="461"/>
      <c r="C104" s="461"/>
      <c r="D104" s="495"/>
      <c r="E104" s="495"/>
      <c r="F104" s="461"/>
      <c r="G104" s="461"/>
      <c r="H104" s="461"/>
      <c r="I104" s="461"/>
      <c r="J104" s="461"/>
      <c r="K104" s="461"/>
      <c r="L104" s="461"/>
      <c r="M104" s="461"/>
      <c r="N104" s="403"/>
    </row>
    <row r="105" spans="2:14" ht="15.75" customHeight="1">
      <c r="B105" s="461"/>
      <c r="C105" s="461"/>
      <c r="D105" s="495"/>
      <c r="E105" s="495"/>
      <c r="F105" s="461"/>
      <c r="G105" s="461"/>
      <c r="H105" s="461"/>
      <c r="I105" s="461"/>
      <c r="J105" s="461"/>
      <c r="K105" s="461"/>
      <c r="L105" s="461"/>
      <c r="M105" s="461"/>
      <c r="N105" s="403"/>
    </row>
    <row r="106" spans="2:14" ht="15.75" customHeight="1">
      <c r="B106" s="461"/>
      <c r="C106" s="461"/>
      <c r="D106" s="495"/>
      <c r="E106" s="495"/>
      <c r="F106" s="461"/>
      <c r="G106" s="461"/>
      <c r="H106" s="461"/>
      <c r="I106" s="461"/>
      <c r="J106" s="461"/>
      <c r="K106" s="461"/>
      <c r="L106" s="461"/>
      <c r="M106" s="461"/>
      <c r="N106" s="630"/>
    </row>
    <row r="107" spans="2:14" ht="15.75" customHeight="1">
      <c r="B107" s="461"/>
      <c r="C107" s="461"/>
      <c r="D107" s="495"/>
      <c r="E107" s="495"/>
      <c r="F107" s="461"/>
      <c r="G107" s="461"/>
      <c r="H107" s="461"/>
      <c r="I107" s="461"/>
      <c r="J107" s="461"/>
      <c r="K107" s="461"/>
      <c r="L107" s="461"/>
      <c r="M107" s="461"/>
      <c r="N107" s="630"/>
    </row>
  </sheetData>
  <sheetProtection password="C621" sheet="1" objects="1" scenarios="1" selectLockedCells="1" selectUnlockedCells="1"/>
  <mergeCells count="62">
    <mergeCell ref="K16:K17"/>
    <mergeCell ref="L16:L17"/>
    <mergeCell ref="M16:M17"/>
    <mergeCell ref="C16:C17"/>
    <mergeCell ref="D16:D17"/>
    <mergeCell ref="E16:E17"/>
    <mergeCell ref="F16:F17"/>
    <mergeCell ref="J16:J17"/>
    <mergeCell ref="J23:J24"/>
    <mergeCell ref="K23:K24"/>
    <mergeCell ref="L23:L24"/>
    <mergeCell ref="M23:M24"/>
    <mergeCell ref="C21:C22"/>
    <mergeCell ref="D21:D22"/>
    <mergeCell ref="E21:E22"/>
    <mergeCell ref="B23:B24"/>
    <mergeCell ref="C23:C24"/>
    <mergeCell ref="D23:D24"/>
    <mergeCell ref="E23:E24"/>
    <mergeCell ref="F23:F24"/>
    <mergeCell ref="N29:N30"/>
    <mergeCell ref="N41:N42"/>
    <mergeCell ref="N21:N22"/>
    <mergeCell ref="K21:K22"/>
    <mergeCell ref="L21:L22"/>
    <mergeCell ref="M21:M22"/>
    <mergeCell ref="N23:N24"/>
    <mergeCell ref="N106:N107"/>
    <mergeCell ref="N47:N48"/>
    <mergeCell ref="N50:N51"/>
    <mergeCell ref="N54:N55"/>
    <mergeCell ref="N65:N66"/>
    <mergeCell ref="N77:N78"/>
    <mergeCell ref="N81:N82"/>
    <mergeCell ref="N93:N94"/>
    <mergeCell ref="N99:N100"/>
    <mergeCell ref="N102:N103"/>
    <mergeCell ref="B21:B22"/>
    <mergeCell ref="B2:L2"/>
    <mergeCell ref="C3:G3"/>
    <mergeCell ref="H3:I3"/>
    <mergeCell ref="H6:I6"/>
    <mergeCell ref="J6:K6"/>
    <mergeCell ref="L6:M6"/>
    <mergeCell ref="B6:B7"/>
    <mergeCell ref="C6:C7"/>
    <mergeCell ref="F6:F7"/>
    <mergeCell ref="G6:G7"/>
    <mergeCell ref="D6:D7"/>
    <mergeCell ref="E6:E7"/>
    <mergeCell ref="F21:F22"/>
    <mergeCell ref="J21:J22"/>
    <mergeCell ref="B16:B17"/>
    <mergeCell ref="J18:J19"/>
    <mergeCell ref="K18:K19"/>
    <mergeCell ref="L18:L19"/>
    <mergeCell ref="M18:M19"/>
    <mergeCell ref="B18:B19"/>
    <mergeCell ref="C18:C19"/>
    <mergeCell ref="D18:D19"/>
    <mergeCell ref="E18:E19"/>
    <mergeCell ref="F18:F19"/>
  </mergeCells>
  <pageMargins left="0.7" right="0.7" top="0.75" bottom="0.75" header="0.3" footer="0.3"/>
  <pageSetup paperSize="9" scale="85" fitToHeight="0" orientation="landscape" r:id="rId1"/>
  <headerFooter scaleWithDoc="0">
    <oddHeader>&amp;C
КГБУ "Региональный центр оценки качества образования"</oddHeader>
  </headerFooter>
  <rowBreaks count="1" manualBreakCount="1">
    <brk id="17" max="16383" man="1"/>
  </rowBreaks>
</worksheet>
</file>

<file path=xl/worksheets/sheet12.xml><?xml version="1.0" encoding="utf-8"?>
<worksheet xmlns="http://schemas.openxmlformats.org/spreadsheetml/2006/main" xmlns:r="http://schemas.openxmlformats.org/officeDocument/2006/relationships">
  <sheetPr>
    <tabColor rgb="FFFF0000"/>
  </sheetPr>
  <dimension ref="B2:N3"/>
  <sheetViews>
    <sheetView view="pageLayout" workbookViewId="0">
      <selection activeCell="J4" sqref="J4"/>
    </sheetView>
  </sheetViews>
  <sheetFormatPr defaultRowHeight="12.75"/>
  <cols>
    <col min="1" max="1" width="3.140625" customWidth="1"/>
  </cols>
  <sheetData>
    <row r="2" spans="2:14" ht="33.75" customHeight="1">
      <c r="B2" s="634" t="s">
        <v>1082</v>
      </c>
      <c r="C2" s="634"/>
      <c r="D2" s="634"/>
      <c r="E2" s="634"/>
      <c r="F2" s="634"/>
      <c r="G2" s="634"/>
      <c r="H2" s="634"/>
      <c r="I2" s="634"/>
      <c r="J2" s="634"/>
      <c r="K2" s="634"/>
      <c r="L2" s="634"/>
      <c r="M2" s="634"/>
      <c r="N2" s="634"/>
    </row>
    <row r="3" spans="2:14" ht="43.5" customHeight="1">
      <c r="B3" s="133" t="s">
        <v>31</v>
      </c>
      <c r="C3" s="609">
        <v>0</v>
      </c>
      <c r="D3" s="609"/>
      <c r="E3" s="609"/>
      <c r="F3" s="609"/>
      <c r="G3" s="609"/>
      <c r="H3" s="610" t="s">
        <v>1</v>
      </c>
      <c r="I3" s="610"/>
      <c r="J3" s="134" t="str">
        <f>'СПИСОК КЛАССА'!I1</f>
        <v>0402</v>
      </c>
      <c r="K3" s="135"/>
      <c r="L3" s="135"/>
    </row>
  </sheetData>
  <sheetProtection password="C621" sheet="1" objects="1" scenarios="1" selectLockedCells="1" selectUnlockedCells="1"/>
  <mergeCells count="3">
    <mergeCell ref="B2:N2"/>
    <mergeCell ref="C3:G3"/>
    <mergeCell ref="H3:I3"/>
  </mergeCells>
  <pageMargins left="0.7" right="0.7" top="0.75" bottom="0.75" header="0.3" footer="0.3"/>
  <pageSetup paperSize="9" orientation="landscape" r:id="rId1"/>
  <headerFooter>
    <oddHeader>&amp;CКГБУ "Региональный центр оценки качества образования"</oddHeader>
  </headerFooter>
  <drawing r:id="rId2"/>
</worksheet>
</file>

<file path=xl/worksheets/sheet13.xml><?xml version="1.0" encoding="utf-8"?>
<worksheet xmlns="http://schemas.openxmlformats.org/spreadsheetml/2006/main" xmlns:r="http://schemas.openxmlformats.org/officeDocument/2006/relationships">
  <sheetPr>
    <tabColor rgb="FFFF0000"/>
    <pageSetUpPr fitToPage="1"/>
  </sheetPr>
  <dimension ref="B2:P13"/>
  <sheetViews>
    <sheetView view="pageLayout" topLeftCell="A19" zoomScale="85" zoomScalePageLayoutView="85" workbookViewId="0">
      <selection activeCell="B4" sqref="B4:N33"/>
    </sheetView>
  </sheetViews>
  <sheetFormatPr defaultRowHeight="12.75"/>
  <cols>
    <col min="1" max="1" width="1.7109375" customWidth="1"/>
    <col min="2" max="2" width="5.85546875" customWidth="1"/>
    <col min="3" max="3" width="38.28515625" customWidth="1"/>
    <col min="4" max="4" width="16.5703125" customWidth="1"/>
    <col min="5" max="5" width="10.28515625" customWidth="1"/>
    <col min="6" max="13" width="10.5703125" customWidth="1"/>
    <col min="14" max="14" width="16.5703125" customWidth="1"/>
    <col min="15" max="15" width="9.140625" style="337" hidden="1" customWidth="1"/>
    <col min="16" max="16" width="9.140625" style="337" customWidth="1"/>
  </cols>
  <sheetData>
    <row r="2" spans="2:16" ht="19.5" customHeight="1">
      <c r="B2" s="608" t="s">
        <v>1076</v>
      </c>
      <c r="C2" s="608"/>
      <c r="D2" s="608"/>
      <c r="E2" s="608"/>
      <c r="F2" s="608"/>
      <c r="G2" s="608"/>
      <c r="H2" s="608"/>
      <c r="I2" s="608"/>
      <c r="J2" s="608"/>
      <c r="K2" s="608"/>
      <c r="L2" s="608"/>
      <c r="M2" s="608"/>
      <c r="N2" s="608"/>
    </row>
    <row r="3" spans="2:16" ht="35.25" customHeight="1">
      <c r="B3" s="133" t="s">
        <v>31</v>
      </c>
      <c r="C3" s="609" t="str">
        <f>'СПИСОК КЛАССА'!E3</f>
        <v>МБОУ СОШ с углубленным изучением отдельных предметов № 80</v>
      </c>
      <c r="D3" s="609"/>
      <c r="E3" s="609"/>
      <c r="F3" s="609"/>
      <c r="G3" s="609"/>
      <c r="H3" s="610" t="s">
        <v>1</v>
      </c>
      <c r="I3" s="610"/>
      <c r="J3" s="134" t="str">
        <f>'СПИСОК КЛАССА'!I1</f>
        <v>0402</v>
      </c>
      <c r="K3" s="135"/>
      <c r="L3" s="135"/>
    </row>
    <row r="5" spans="2:16" s="145" customFormat="1" ht="48.75" customHeight="1">
      <c r="B5" s="607" t="s">
        <v>10</v>
      </c>
      <c r="C5" s="607" t="s">
        <v>1016</v>
      </c>
      <c r="D5" s="638" t="s">
        <v>1021</v>
      </c>
      <c r="E5" s="638" t="s">
        <v>58</v>
      </c>
      <c r="F5" s="607" t="s">
        <v>44</v>
      </c>
      <c r="G5" s="607"/>
      <c r="H5" s="635" t="s">
        <v>45</v>
      </c>
      <c r="I5" s="636"/>
      <c r="J5" s="635" t="s">
        <v>46</v>
      </c>
      <c r="K5" s="636"/>
      <c r="L5" s="607" t="s">
        <v>47</v>
      </c>
      <c r="M5" s="607"/>
      <c r="N5" s="637"/>
      <c r="O5" s="338"/>
      <c r="P5" s="338"/>
    </row>
    <row r="6" spans="2:16" s="145" customFormat="1" ht="33.75" customHeight="1">
      <c r="B6" s="607"/>
      <c r="C6" s="607"/>
      <c r="D6" s="639"/>
      <c r="E6" s="639"/>
      <c r="F6" s="409" t="s">
        <v>38</v>
      </c>
      <c r="G6" s="409" t="s">
        <v>36</v>
      </c>
      <c r="H6" s="409" t="s">
        <v>38</v>
      </c>
      <c r="I6" s="409" t="s">
        <v>36</v>
      </c>
      <c r="J6" s="409" t="s">
        <v>38</v>
      </c>
      <c r="K6" s="409" t="s">
        <v>36</v>
      </c>
      <c r="L6" s="409" t="s">
        <v>38</v>
      </c>
      <c r="M6" s="409" t="s">
        <v>36</v>
      </c>
      <c r="N6" s="637"/>
      <c r="O6" s="338"/>
      <c r="P6" s="338"/>
    </row>
    <row r="7" spans="2:16" ht="39.75" customHeight="1">
      <c r="B7" s="412">
        <v>1</v>
      </c>
      <c r="C7" s="418" t="s">
        <v>1078</v>
      </c>
      <c r="D7" s="410" t="s">
        <v>1081</v>
      </c>
      <c r="E7" s="377">
        <v>8</v>
      </c>
      <c r="F7" s="377">
        <f ca="1">SUM(Ответы_учащихся!F22:I22,Ответы_учащихся!K22,Ответы_учащихся!M22,Ответы_учащихся!S22,Ответы_учащихся!T22)</f>
        <v>160</v>
      </c>
      <c r="G7" s="411">
        <f ca="1">F7/E7/Ответы_учащихся!$F$6</f>
        <v>0.7407407407407407</v>
      </c>
      <c r="H7" s="419"/>
      <c r="I7" s="423"/>
      <c r="J7" s="377">
        <f ca="1">SUM(Ответы_учащихся!F23,Ответы_учащихся!G23:I23,Ответы_учащихся!K23,Ответы_учащихся!M23,Ответы_учащихся!S23,Ответы_учащихся!T23)</f>
        <v>55</v>
      </c>
      <c r="K7" s="411">
        <f ca="1">J7/E7/Ответы_учащихся!$F$6</f>
        <v>0.25462962962962965</v>
      </c>
      <c r="L7" s="377">
        <f ca="1">SUM(Ответы_учащихся!F24:I24,Ответы_учащихся!K24,Ответы_учащихся!M24,Ответы_учащихся!S24:T24)</f>
        <v>1</v>
      </c>
      <c r="M7" s="411">
        <f ca="1">L7/E7/Ответы_учащихся!$F$6</f>
        <v>4.6296296296296294E-3</v>
      </c>
      <c r="N7" s="417"/>
      <c r="O7" s="271">
        <f ca="1">SUM(G7,I7,K7,M7)</f>
        <v>1</v>
      </c>
      <c r="P7" s="271"/>
    </row>
    <row r="8" spans="2:16" ht="37.5" customHeight="1">
      <c r="B8" s="412">
        <v>2</v>
      </c>
      <c r="C8" s="418" t="s">
        <v>1079</v>
      </c>
      <c r="D8" s="410" t="s">
        <v>1095</v>
      </c>
      <c r="E8" s="377">
        <v>5</v>
      </c>
      <c r="F8" s="377">
        <f ca="1">SUM(Ответы_учащихся!J22,Ответы_учащихся!N21,Ответы_учащихся!P22,Ответы_учащихся!Q21,Ответы_учащихся!R21)</f>
        <v>64</v>
      </c>
      <c r="G8" s="411">
        <f ca="1">F8/E8/Ответы_учащихся!$F$6</f>
        <v>0.47407407407407409</v>
      </c>
      <c r="H8" s="419">
        <f ca="1">SUM(Ответы_учащихся!N22,Ответы_учащихся!Q22,Ответы_учащихся!R22)</f>
        <v>40</v>
      </c>
      <c r="I8" s="411">
        <f ca="1">H8/E8/Ответы_учащихся!$F$6</f>
        <v>0.29629629629629628</v>
      </c>
      <c r="J8" s="377">
        <f ca="1">SUM(Ответы_учащихся!J23,Ответы_учащихся!N23,Ответы_учащихся!P23:R23)</f>
        <v>30</v>
      </c>
      <c r="K8" s="411">
        <f ca="1">J8/E8/Ответы_учащихся!$F$6</f>
        <v>0.22222222222222221</v>
      </c>
      <c r="L8" s="377">
        <f ca="1">SUM(Ответы_учащихся!J24,Ответы_учащихся!N24,Ответы_учащихся!P24:R24)</f>
        <v>1</v>
      </c>
      <c r="M8" s="411">
        <f ca="1">L8/E8/Ответы_учащихся!$F$6</f>
        <v>7.4074074074074077E-3</v>
      </c>
      <c r="N8" s="417"/>
      <c r="O8" s="271">
        <f t="shared" ref="O8:O9" ca="1" si="0">SUM(G8,I8,K8,M8)</f>
        <v>1</v>
      </c>
      <c r="P8" s="271"/>
    </row>
    <row r="9" spans="2:16" ht="42.75" customHeight="1">
      <c r="B9" s="412">
        <v>3</v>
      </c>
      <c r="C9" s="418" t="s">
        <v>1080</v>
      </c>
      <c r="D9" s="410" t="s">
        <v>1094</v>
      </c>
      <c r="E9" s="377">
        <v>2</v>
      </c>
      <c r="F9" s="377">
        <f ca="1">SUM(Ответы_учащихся!L22,Ответы_учащихся!O21)</f>
        <v>26</v>
      </c>
      <c r="G9" s="411">
        <f ca="1">F9/E9/Ответы_учащихся!$F$6</f>
        <v>0.48148148148148145</v>
      </c>
      <c r="H9" s="419">
        <f ca="1">SUM(Ответы_учащихся!O22)</f>
        <v>8</v>
      </c>
      <c r="I9" s="423">
        <f ca="1">H9/E9/Ответы_учащихся!$F$6</f>
        <v>0.14814814814814814</v>
      </c>
      <c r="J9" s="377">
        <f ca="1">SUM(Ответы_учащихся!L23,Ответы_учащихся!O23)</f>
        <v>16</v>
      </c>
      <c r="K9" s="411">
        <f ca="1">J9/E9/Ответы_учащихся!$F$6</f>
        <v>0.29629629629629628</v>
      </c>
      <c r="L9" s="377">
        <f ca="1">SUM(Ответы_учащихся!L24,Ответы_учащихся!O24)</f>
        <v>4</v>
      </c>
      <c r="M9" s="411">
        <f ca="1">L9/E9/Ответы_учащихся!$F$6</f>
        <v>7.407407407407407E-2</v>
      </c>
      <c r="N9" s="417"/>
      <c r="O9" s="271">
        <f t="shared" ca="1" si="0"/>
        <v>0.99999999999999989</v>
      </c>
      <c r="P9" s="498"/>
    </row>
    <row r="10" spans="2:16" ht="15.75">
      <c r="B10" s="413"/>
      <c r="C10" s="414"/>
      <c r="D10" s="415"/>
      <c r="E10" s="415"/>
      <c r="F10" s="415"/>
      <c r="G10" s="416"/>
      <c r="H10" s="416"/>
      <c r="I10" s="416"/>
      <c r="J10" s="415"/>
      <c r="K10" s="416"/>
      <c r="L10" s="415"/>
      <c r="M10" s="416"/>
      <c r="N10" s="354"/>
      <c r="O10" s="498"/>
      <c r="P10" s="498"/>
    </row>
    <row r="11" spans="2:16" ht="15.75">
      <c r="B11" s="352"/>
      <c r="C11" s="353"/>
      <c r="D11" s="181"/>
      <c r="E11" s="354"/>
      <c r="F11" s="354"/>
      <c r="G11" s="355"/>
      <c r="H11" s="355"/>
      <c r="I11" s="355"/>
      <c r="J11" s="354"/>
      <c r="K11" s="355"/>
      <c r="L11" s="354"/>
      <c r="M11" s="355"/>
      <c r="N11" s="354"/>
      <c r="O11" s="271"/>
      <c r="P11" s="271"/>
    </row>
    <row r="12" spans="2:16" ht="15.75">
      <c r="B12" s="352"/>
      <c r="C12" s="353"/>
      <c r="D12" s="354"/>
      <c r="E12" s="354"/>
      <c r="F12" s="354"/>
      <c r="G12" s="355"/>
      <c r="H12" s="355"/>
      <c r="I12" s="355"/>
      <c r="J12" s="354"/>
      <c r="K12" s="355"/>
      <c r="L12" s="354"/>
      <c r="M12" s="355"/>
      <c r="N12" s="354"/>
      <c r="O12" s="271"/>
      <c r="P12" s="271"/>
    </row>
    <row r="13" spans="2:16" ht="15.75">
      <c r="B13" s="352"/>
      <c r="C13" s="353"/>
      <c r="D13" s="354"/>
      <c r="E13" s="354"/>
      <c r="F13" s="354"/>
      <c r="G13" s="355"/>
      <c r="H13" s="355"/>
      <c r="I13" s="355"/>
      <c r="J13" s="354"/>
      <c r="K13" s="355"/>
      <c r="L13" s="354"/>
      <c r="M13" s="355"/>
      <c r="N13" s="354"/>
      <c r="O13" s="271"/>
      <c r="P13" s="271"/>
    </row>
  </sheetData>
  <sheetProtection password="C621" sheet="1" objects="1" scenarios="1" selectLockedCells="1" selectUnlockedCells="1"/>
  <mergeCells count="12">
    <mergeCell ref="J5:K5"/>
    <mergeCell ref="L5:M5"/>
    <mergeCell ref="N5:N6"/>
    <mergeCell ref="B2:N2"/>
    <mergeCell ref="C3:G3"/>
    <mergeCell ref="H3:I3"/>
    <mergeCell ref="B5:B6"/>
    <mergeCell ref="C5:C6"/>
    <mergeCell ref="D5:D6"/>
    <mergeCell ref="E5:E6"/>
    <mergeCell ref="F5:G5"/>
    <mergeCell ref="H5:I5"/>
  </mergeCells>
  <pageMargins left="0.7" right="0.7" top="0.75" bottom="0.75" header="0.3" footer="0.3"/>
  <pageSetup paperSize="9" scale="77" fitToHeight="0" orientation="landscape" r:id="rId1"/>
  <headerFooter>
    <oddHeader>&amp;CКГБУ "Региональный центр оценки качества образования"</oddHeader>
  </headerFooter>
  <drawing r:id="rId2"/>
</worksheet>
</file>

<file path=xl/worksheets/sheet14.xml><?xml version="1.0" encoding="utf-8"?>
<worksheet xmlns="http://schemas.openxmlformats.org/spreadsheetml/2006/main" xmlns:r="http://schemas.openxmlformats.org/officeDocument/2006/relationships">
  <sheetPr codeName="Лист10">
    <tabColor rgb="FFFF0000"/>
    <pageSetUpPr fitToPage="1"/>
  </sheetPr>
  <dimension ref="B2:O3"/>
  <sheetViews>
    <sheetView view="pageLayout" topLeftCell="A7" workbookViewId="0">
      <selection activeCell="O33" sqref="O33"/>
    </sheetView>
  </sheetViews>
  <sheetFormatPr defaultRowHeight="12.75"/>
  <cols>
    <col min="1" max="1" width="3.28515625" customWidth="1"/>
  </cols>
  <sheetData>
    <row r="2" spans="2:15" ht="16.5" customHeight="1">
      <c r="B2" s="634" t="s">
        <v>1077</v>
      </c>
      <c r="C2" s="634"/>
      <c r="D2" s="634"/>
      <c r="E2" s="634"/>
      <c r="F2" s="634"/>
      <c r="G2" s="634"/>
      <c r="H2" s="634"/>
      <c r="I2" s="634"/>
      <c r="J2" s="634"/>
      <c r="K2" s="634"/>
      <c r="L2" s="634"/>
      <c r="M2" s="634"/>
      <c r="N2" s="634"/>
      <c r="O2" s="634"/>
    </row>
    <row r="3" spans="2:15" ht="39.75" customHeight="1">
      <c r="B3" s="133" t="s">
        <v>31</v>
      </c>
      <c r="C3" s="609" t="str">
        <f>'СПИСОК КЛАССА'!E3</f>
        <v>МБОУ СОШ с углубленным изучением отдельных предметов № 80</v>
      </c>
      <c r="D3" s="609"/>
      <c r="E3" s="609"/>
      <c r="F3" s="609"/>
      <c r="G3" s="609"/>
      <c r="H3" s="610" t="s">
        <v>1</v>
      </c>
      <c r="I3" s="610"/>
      <c r="J3" s="134" t="str">
        <f>'СПИСОК КЛАССА'!I1</f>
        <v>0402</v>
      </c>
      <c r="K3" s="135"/>
      <c r="L3" s="135"/>
    </row>
  </sheetData>
  <sheetProtection password="C621" sheet="1" objects="1" scenarios="1" selectLockedCells="1" selectUnlockedCells="1"/>
  <mergeCells count="3">
    <mergeCell ref="C3:G3"/>
    <mergeCell ref="H3:I3"/>
    <mergeCell ref="B2:O2"/>
  </mergeCells>
  <pageMargins left="0.7" right="0.7" top="0.75" bottom="0.75" header="0.3" footer="0.3"/>
  <pageSetup paperSize="9" fitToHeight="0" orientation="landscape" r:id="rId1"/>
  <headerFooter>
    <oddHeader>&amp;CКГБУ "Региональный центр оценки качества образования"</oddHeader>
  </headerFooter>
  <drawing r:id="rId2"/>
</worksheet>
</file>

<file path=xl/worksheets/sheet15.xml><?xml version="1.0" encoding="utf-8"?>
<worksheet xmlns="http://schemas.openxmlformats.org/spreadsheetml/2006/main" xmlns:r="http://schemas.openxmlformats.org/officeDocument/2006/relationships">
  <sheetPr codeName="Лист11">
    <tabColor rgb="FF0070C0"/>
    <pageSetUpPr fitToPage="1"/>
  </sheetPr>
  <dimension ref="B2:M34"/>
  <sheetViews>
    <sheetView view="pageLayout" workbookViewId="0">
      <selection activeCell="D4" sqref="D4"/>
    </sheetView>
  </sheetViews>
  <sheetFormatPr defaultRowHeight="12.75"/>
  <cols>
    <col min="1" max="1" width="3.140625" customWidth="1"/>
    <col min="3" max="3" width="14.5703125" customWidth="1"/>
    <col min="4" max="4" width="53.85546875" customWidth="1"/>
    <col min="5" max="7" width="14.5703125" customWidth="1"/>
    <col min="8" max="8" width="13.5703125" style="375" customWidth="1"/>
    <col min="9" max="11" width="9.140625" style="200"/>
    <col min="12" max="12" width="8.42578125" style="200" customWidth="1"/>
    <col min="13" max="13" width="9.140625" style="375" customWidth="1"/>
  </cols>
  <sheetData>
    <row r="2" spans="2:13" ht="25.5" customHeight="1">
      <c r="B2" s="641" t="str">
        <f>План!B2</f>
        <v>Результаты выполнения комплексной работы по отдельным заданиям (4 класс, 2014/2015 учебный год)</v>
      </c>
      <c r="C2" s="641"/>
      <c r="D2" s="641"/>
      <c r="E2" s="641"/>
      <c r="F2" s="641"/>
      <c r="G2" s="641"/>
      <c r="H2" s="641"/>
    </row>
    <row r="3" spans="2:13" ht="7.5" customHeight="1"/>
    <row r="4" spans="2:13" ht="18" customHeight="1">
      <c r="B4" s="644" t="s">
        <v>89</v>
      </c>
      <c r="C4" s="644"/>
      <c r="D4" s="199"/>
    </row>
    <row r="5" spans="2:13" ht="9" customHeight="1">
      <c r="B5" s="201"/>
    </row>
    <row r="6" spans="2:13" ht="18" customHeight="1">
      <c r="B6" s="640" t="s">
        <v>92</v>
      </c>
      <c r="C6" s="640"/>
      <c r="D6" s="640"/>
      <c r="E6" s="645" t="e">
        <f>VLOOKUP(D4,Ответы_учащихся!$D$25:$BE$64,54,FALSE)</f>
        <v>#N/A</v>
      </c>
      <c r="F6" s="645"/>
    </row>
    <row r="7" spans="2:13" ht="18" customHeight="1">
      <c r="B7" s="201"/>
      <c r="C7" s="201"/>
      <c r="E7" s="198" t="s">
        <v>41</v>
      </c>
      <c r="F7" s="198" t="s">
        <v>91</v>
      </c>
    </row>
    <row r="8" spans="2:13" ht="18" customHeight="1">
      <c r="B8" s="640" t="s">
        <v>90</v>
      </c>
      <c r="C8" s="640"/>
      <c r="D8" s="640"/>
      <c r="E8" s="202" t="e">
        <f>VLOOKUP(D4,Ответы_учащихся!$D$25:$BE$64,45,FALSE)</f>
        <v>#N/A</v>
      </c>
      <c r="F8" s="202" t="e">
        <f ca="1">Ответы_учащихся!AV24</f>
        <v>#DIV/0!</v>
      </c>
    </row>
    <row r="9" spans="2:13" ht="18" customHeight="1">
      <c r="B9" s="640" t="s">
        <v>1099</v>
      </c>
      <c r="C9" s="640"/>
      <c r="D9" s="640"/>
      <c r="E9" s="202" t="e">
        <f>VLOOKUP(D4,Ответы_учащихся!$D$25:$BE$64,49,FALSE)</f>
        <v>#N/A</v>
      </c>
      <c r="F9" s="202" t="e">
        <f ca="1">Ответы_учащихся!AZ24</f>
        <v>#DIV/0!</v>
      </c>
    </row>
    <row r="10" spans="2:13" ht="18" customHeight="1">
      <c r="B10" s="640" t="s">
        <v>1101</v>
      </c>
      <c r="C10" s="640"/>
      <c r="D10" s="640"/>
      <c r="E10" s="202" t="e">
        <f>VLOOKUP(D4,Ответы_учащихся!$D$25:$BE$64,51,FALSE)</f>
        <v>#N/A</v>
      </c>
      <c r="F10" s="202" t="e">
        <f ca="1">Ответы_учащихся!BB24</f>
        <v>#DIV/0!</v>
      </c>
    </row>
    <row r="11" spans="2:13" ht="18" customHeight="1">
      <c r="B11" s="640" t="s">
        <v>1100</v>
      </c>
      <c r="C11" s="640"/>
      <c r="D11" s="640"/>
      <c r="E11" s="202" t="e">
        <f>VLOOKUP(D4,Ответы_учащихся!$D$25:$BE$64,53,FALSE)</f>
        <v>#N/A</v>
      </c>
      <c r="F11" s="202" t="e">
        <f ca="1">Ответы_учащихся!BD24</f>
        <v>#DIV/0!</v>
      </c>
    </row>
    <row r="12" spans="2:13" ht="13.5" customHeight="1"/>
    <row r="13" spans="2:13" ht="22.5" customHeight="1">
      <c r="B13" s="604" t="s">
        <v>52</v>
      </c>
      <c r="C13" s="604" t="s">
        <v>1016</v>
      </c>
      <c r="D13" s="604" t="s">
        <v>107</v>
      </c>
      <c r="E13" s="604" t="s">
        <v>87</v>
      </c>
      <c r="F13" s="604" t="s">
        <v>88</v>
      </c>
      <c r="G13" s="604" t="s">
        <v>93</v>
      </c>
      <c r="H13" s="405"/>
      <c r="I13" s="405"/>
    </row>
    <row r="14" spans="2:13">
      <c r="B14" s="605"/>
      <c r="C14" s="605"/>
      <c r="D14" s="646"/>
      <c r="E14" s="605"/>
      <c r="F14" s="605"/>
      <c r="G14" s="605"/>
      <c r="I14" s="405"/>
    </row>
    <row r="15" spans="2:13" ht="20.25" customHeight="1">
      <c r="B15" s="207">
        <v>1</v>
      </c>
      <c r="C15" s="467">
        <v>1</v>
      </c>
      <c r="D15" s="214" t="s">
        <v>1060</v>
      </c>
      <c r="E15" s="468" t="e">
        <f>IF(H15=1,"ВЕРНО","")</f>
        <v>#N/A</v>
      </c>
      <c r="F15" s="216" t="e">
        <f>IF(H15=0,"НЕВЕРНО","")</f>
        <v>#N/A</v>
      </c>
      <c r="G15" s="216" t="e">
        <f>IF(H15="N","НЕ ВЫПОЛНЯЛ","")</f>
        <v>#N/A</v>
      </c>
      <c r="H15" s="375" t="e">
        <f>VLOOKUP($D$4,Ответы_учащихся!$D$25:$AV$64,M15,FALSE)</f>
        <v>#N/A</v>
      </c>
      <c r="I15" s="405"/>
      <c r="M15" s="375">
        <v>3</v>
      </c>
    </row>
    <row r="16" spans="2:13" ht="21.75" customHeight="1">
      <c r="B16" s="260">
        <v>2</v>
      </c>
      <c r="C16" s="467">
        <v>1</v>
      </c>
      <c r="D16" s="214" t="s">
        <v>1061</v>
      </c>
      <c r="E16" s="468" t="e">
        <f t="shared" ref="E16:E29" si="0">IF(H16=1,"ВЕРНО","")</f>
        <v>#N/A</v>
      </c>
      <c r="F16" s="216" t="e">
        <f t="shared" ref="F16:F29" si="1">IF(H16=0,"НЕВЕРНО","")</f>
        <v>#N/A</v>
      </c>
      <c r="G16" s="216" t="e">
        <f t="shared" ref="G16:G29" si="2">IF(H16="N","НЕ ВЫПОЛНЯЛ","")</f>
        <v>#N/A</v>
      </c>
      <c r="H16" s="375" t="e">
        <f>VLOOKUP($D$4,Ответы_учащихся!$D$25:$AV$64,M16,FALSE)</f>
        <v>#N/A</v>
      </c>
      <c r="I16" s="405"/>
      <c r="M16" s="375">
        <v>4</v>
      </c>
    </row>
    <row r="17" spans="2:13" ht="20.25" customHeight="1">
      <c r="B17" s="268">
        <v>3</v>
      </c>
      <c r="C17" s="467">
        <v>1</v>
      </c>
      <c r="D17" s="214" t="s">
        <v>1061</v>
      </c>
      <c r="E17" s="468" t="e">
        <f t="shared" si="0"/>
        <v>#N/A</v>
      </c>
      <c r="F17" s="216" t="e">
        <f t="shared" si="1"/>
        <v>#N/A</v>
      </c>
      <c r="G17" s="216" t="e">
        <f t="shared" si="2"/>
        <v>#N/A</v>
      </c>
      <c r="H17" s="375" t="e">
        <f>VLOOKUP($D$4,Ответы_учащихся!$D$25:$AV$64,M17,FALSE)</f>
        <v>#N/A</v>
      </c>
      <c r="I17" s="405"/>
      <c r="M17" s="375">
        <v>5</v>
      </c>
    </row>
    <row r="18" spans="2:13" ht="22.5" customHeight="1">
      <c r="B18" s="260">
        <v>4</v>
      </c>
      <c r="C18" s="467">
        <v>1</v>
      </c>
      <c r="D18" s="214" t="s">
        <v>1062</v>
      </c>
      <c r="E18" s="468" t="e">
        <f t="shared" si="0"/>
        <v>#N/A</v>
      </c>
      <c r="F18" s="216" t="e">
        <f t="shared" si="1"/>
        <v>#N/A</v>
      </c>
      <c r="G18" s="216" t="e">
        <f t="shared" si="2"/>
        <v>#N/A</v>
      </c>
      <c r="H18" s="375" t="e">
        <f>VLOOKUP($D$4,Ответы_учащихся!$D$25:$AV$64,M18,FALSE)</f>
        <v>#N/A</v>
      </c>
      <c r="I18" s="405"/>
      <c r="M18" s="375">
        <v>6</v>
      </c>
    </row>
    <row r="19" spans="2:13" ht="30" customHeight="1">
      <c r="B19" s="268">
        <v>5</v>
      </c>
      <c r="C19" s="467">
        <v>2</v>
      </c>
      <c r="D19" s="214" t="s">
        <v>1063</v>
      </c>
      <c r="E19" s="468" t="e">
        <f t="shared" si="0"/>
        <v>#N/A</v>
      </c>
      <c r="F19" s="216" t="e">
        <f t="shared" si="1"/>
        <v>#N/A</v>
      </c>
      <c r="G19" s="216" t="e">
        <f t="shared" si="2"/>
        <v>#N/A</v>
      </c>
      <c r="H19" s="375" t="e">
        <f>VLOOKUP($D$4,Ответы_учащихся!$D$25:$AV$64,M19,FALSE)</f>
        <v>#N/A</v>
      </c>
      <c r="I19" s="405"/>
      <c r="M19" s="375">
        <v>7</v>
      </c>
    </row>
    <row r="20" spans="2:13" ht="23.25" customHeight="1">
      <c r="B20" s="260">
        <v>6</v>
      </c>
      <c r="C20" s="467">
        <v>1</v>
      </c>
      <c r="D20" s="214" t="s">
        <v>1064</v>
      </c>
      <c r="E20" s="468" t="e">
        <f t="shared" si="0"/>
        <v>#N/A</v>
      </c>
      <c r="F20" s="216" t="e">
        <f t="shared" si="1"/>
        <v>#N/A</v>
      </c>
      <c r="G20" s="216" t="e">
        <f t="shared" si="2"/>
        <v>#N/A</v>
      </c>
      <c r="H20" s="375" t="e">
        <f>VLOOKUP($D$4,Ответы_учащихся!$D$25:$AV$64,M20,FALSE)</f>
        <v>#N/A</v>
      </c>
      <c r="I20" s="405"/>
      <c r="M20" s="375">
        <v>8</v>
      </c>
    </row>
    <row r="21" spans="2:13" ht="30.75" customHeight="1">
      <c r="B21" s="268">
        <v>7</v>
      </c>
      <c r="C21" s="467">
        <v>2</v>
      </c>
      <c r="D21" s="214" t="s">
        <v>1065</v>
      </c>
      <c r="E21" s="468" t="e">
        <f t="shared" si="0"/>
        <v>#N/A</v>
      </c>
      <c r="F21" s="216" t="e">
        <f t="shared" si="1"/>
        <v>#N/A</v>
      </c>
      <c r="G21" s="216" t="e">
        <f t="shared" si="2"/>
        <v>#N/A</v>
      </c>
      <c r="H21" s="375" t="e">
        <f>VLOOKUP($D$4,Ответы_учащихся!$D$25:$AV$64,M21,FALSE)</f>
        <v>#N/A</v>
      </c>
      <c r="I21" s="405"/>
      <c r="M21" s="375">
        <v>9</v>
      </c>
    </row>
    <row r="22" spans="2:13" ht="31.5" customHeight="1">
      <c r="B22" s="260">
        <v>8</v>
      </c>
      <c r="C22" s="467">
        <v>1</v>
      </c>
      <c r="D22" s="214" t="s">
        <v>1066</v>
      </c>
      <c r="E22" s="468" t="e">
        <f t="shared" si="0"/>
        <v>#N/A</v>
      </c>
      <c r="F22" s="216" t="e">
        <f t="shared" si="1"/>
        <v>#N/A</v>
      </c>
      <c r="G22" s="216" t="e">
        <f t="shared" si="2"/>
        <v>#N/A</v>
      </c>
      <c r="H22" s="375" t="e">
        <f>VLOOKUP($D$4,Ответы_учащихся!$D$25:$AV$64,M22,FALSE)</f>
        <v>#N/A</v>
      </c>
      <c r="I22" s="405"/>
      <c r="M22" s="375">
        <v>10</v>
      </c>
    </row>
    <row r="23" spans="2:13" ht="32.25" customHeight="1">
      <c r="B23" s="499">
        <v>9</v>
      </c>
      <c r="C23" s="467">
        <v>2</v>
      </c>
      <c r="D23" s="214" t="s">
        <v>1067</v>
      </c>
      <c r="E23" s="468" t="e">
        <f>IF(H23=1,"ЧАСТИЧНО",IF(H23=2,"ВЕРНО",""))</f>
        <v>#N/A</v>
      </c>
      <c r="F23" s="216" t="e">
        <f t="shared" si="1"/>
        <v>#N/A</v>
      </c>
      <c r="G23" s="216" t="e">
        <f t="shared" si="2"/>
        <v>#N/A</v>
      </c>
      <c r="H23" s="375" t="e">
        <f>VLOOKUP($D$4,Ответы_учащихся!$D$25:$AV$64,M23,FALSE)</f>
        <v>#N/A</v>
      </c>
      <c r="I23" s="405"/>
      <c r="M23" s="375">
        <v>11</v>
      </c>
    </row>
    <row r="24" spans="2:13" ht="33" customHeight="1">
      <c r="B24" s="499">
        <v>10</v>
      </c>
      <c r="C24" s="467">
        <v>3</v>
      </c>
      <c r="D24" s="214" t="s">
        <v>1068</v>
      </c>
      <c r="E24" s="468" t="e">
        <f>IF(H24=1,"ЧАСТИЧНО",IF(H24=2,"ВЕРНО",""))</f>
        <v>#N/A</v>
      </c>
      <c r="F24" s="216" t="e">
        <f t="shared" si="1"/>
        <v>#N/A</v>
      </c>
      <c r="G24" s="216" t="e">
        <f t="shared" si="2"/>
        <v>#N/A</v>
      </c>
      <c r="H24" s="375" t="e">
        <f>VLOOKUP($D$4,Ответы_учащихся!$D$25:$AV$64,M24,FALSE)</f>
        <v>#N/A</v>
      </c>
      <c r="I24" s="405"/>
      <c r="M24" s="375">
        <v>12</v>
      </c>
    </row>
    <row r="25" spans="2:13" ht="31.5" customHeight="1">
      <c r="B25" s="268">
        <v>11</v>
      </c>
      <c r="C25" s="467">
        <v>2</v>
      </c>
      <c r="D25" s="214" t="s">
        <v>1069</v>
      </c>
      <c r="E25" s="468" t="e">
        <f t="shared" si="0"/>
        <v>#N/A</v>
      </c>
      <c r="F25" s="216" t="e">
        <f t="shared" si="1"/>
        <v>#N/A</v>
      </c>
      <c r="G25" s="216" t="e">
        <f t="shared" si="2"/>
        <v>#N/A</v>
      </c>
      <c r="H25" s="375" t="e">
        <f>VLOOKUP($D$4,Ответы_учащихся!$D$25:$AV$64,M25,FALSE)</f>
        <v>#N/A</v>
      </c>
      <c r="I25" s="405"/>
      <c r="M25" s="375">
        <v>13</v>
      </c>
    </row>
    <row r="26" spans="2:13" ht="21.75" customHeight="1">
      <c r="B26" s="499">
        <v>12</v>
      </c>
      <c r="C26" s="467">
        <v>2</v>
      </c>
      <c r="D26" s="214" t="s">
        <v>1070</v>
      </c>
      <c r="E26" s="468" t="e">
        <f>IF(H26=1,"ЧАСТИЧНО",IF(H26=2,"ВЕРНО",""))</f>
        <v>#N/A</v>
      </c>
      <c r="F26" s="216" t="e">
        <f t="shared" si="1"/>
        <v>#N/A</v>
      </c>
      <c r="G26" s="216" t="e">
        <f t="shared" si="2"/>
        <v>#N/A</v>
      </c>
      <c r="H26" s="375" t="e">
        <f>VLOOKUP($D$4,Ответы_учащихся!$D$25:$AV$64,M26,FALSE)</f>
        <v>#N/A</v>
      </c>
      <c r="I26" s="405"/>
      <c r="M26" s="375">
        <v>14</v>
      </c>
    </row>
    <row r="27" spans="2:13" ht="33" customHeight="1">
      <c r="B27" s="499">
        <v>13</v>
      </c>
      <c r="C27" s="467">
        <v>2</v>
      </c>
      <c r="D27" s="214" t="s">
        <v>1073</v>
      </c>
      <c r="E27" s="468" t="e">
        <f>IF(H27=1,"ЧАСТИЧНО",IF(H27=2,"ВЕРНО",""))</f>
        <v>#N/A</v>
      </c>
      <c r="F27" s="216" t="e">
        <f t="shared" si="1"/>
        <v>#N/A</v>
      </c>
      <c r="G27" s="216" t="e">
        <f t="shared" si="2"/>
        <v>#N/A</v>
      </c>
      <c r="H27" s="375" t="e">
        <f>VLOOKUP($D$4,Ответы_учащихся!$D$25:$AV$64,M27,FALSE)</f>
        <v>#N/A</v>
      </c>
      <c r="I27" s="405"/>
      <c r="M27" s="375">
        <v>15</v>
      </c>
    </row>
    <row r="28" spans="2:13" ht="22.5" customHeight="1">
      <c r="B28" s="260">
        <v>14</v>
      </c>
      <c r="C28" s="467">
        <v>1</v>
      </c>
      <c r="D28" s="214" t="s">
        <v>1071</v>
      </c>
      <c r="E28" s="468" t="e">
        <f t="shared" si="0"/>
        <v>#N/A</v>
      </c>
      <c r="F28" s="216" t="e">
        <f t="shared" si="1"/>
        <v>#N/A</v>
      </c>
      <c r="G28" s="216" t="e">
        <f t="shared" si="2"/>
        <v>#N/A</v>
      </c>
      <c r="H28" s="375" t="e">
        <f>VLOOKUP($D$4,Ответы_учащихся!$D$25:$AV$64,M28,FALSE)</f>
        <v>#N/A</v>
      </c>
      <c r="I28" s="405"/>
      <c r="M28" s="375">
        <v>16</v>
      </c>
    </row>
    <row r="29" spans="2:13" ht="21.75" customHeight="1">
      <c r="B29" s="268">
        <v>15</v>
      </c>
      <c r="C29" s="467">
        <v>1</v>
      </c>
      <c r="D29" s="214" t="s">
        <v>1072</v>
      </c>
      <c r="E29" s="468" t="e">
        <f t="shared" si="0"/>
        <v>#N/A</v>
      </c>
      <c r="F29" s="216" t="e">
        <f t="shared" si="1"/>
        <v>#N/A</v>
      </c>
      <c r="G29" s="216" t="e">
        <f t="shared" si="2"/>
        <v>#N/A</v>
      </c>
      <c r="H29" s="375" t="e">
        <f>VLOOKUP($D$4,Ответы_учащихся!$D$25:$AV$64,M29,FALSE)</f>
        <v>#N/A</v>
      </c>
      <c r="I29" s="405"/>
      <c r="M29" s="375">
        <v>17</v>
      </c>
    </row>
    <row r="30" spans="2:13">
      <c r="M30" s="376"/>
    </row>
    <row r="31" spans="2:13" ht="15.75">
      <c r="B31" s="203"/>
      <c r="C31" s="642" t="s">
        <v>96</v>
      </c>
      <c r="D31" s="643"/>
    </row>
    <row r="32" spans="2:13" ht="15.75">
      <c r="B32" s="204"/>
      <c r="C32" s="642" t="s">
        <v>1098</v>
      </c>
      <c r="D32" s="643"/>
    </row>
    <row r="33" spans="2:4" ht="15.75">
      <c r="B33" s="205"/>
      <c r="C33" s="642" t="s">
        <v>97</v>
      </c>
      <c r="D33" s="643"/>
    </row>
    <row r="34" spans="2:4" ht="15.75">
      <c r="B34" s="206"/>
      <c r="C34" s="642" t="s">
        <v>98</v>
      </c>
      <c r="D34" s="643"/>
    </row>
  </sheetData>
  <sheetProtection password="C621" sheet="1" objects="1" scenarios="1" selectLockedCells="1" selectUnlockedCells="1"/>
  <protectedRanges>
    <protectedRange sqref="D4" name="Диапазон1"/>
  </protectedRanges>
  <mergeCells count="18">
    <mergeCell ref="C34:D34"/>
    <mergeCell ref="B9:D9"/>
    <mergeCell ref="B10:D10"/>
    <mergeCell ref="B13:B14"/>
    <mergeCell ref="C13:C14"/>
    <mergeCell ref="D13:D14"/>
    <mergeCell ref="B8:D8"/>
    <mergeCell ref="B2:H2"/>
    <mergeCell ref="C31:D31"/>
    <mergeCell ref="C32:D32"/>
    <mergeCell ref="C33:D33"/>
    <mergeCell ref="E13:E14"/>
    <mergeCell ref="G13:G14"/>
    <mergeCell ref="F13:F14"/>
    <mergeCell ref="B4:C4"/>
    <mergeCell ref="B6:D6"/>
    <mergeCell ref="E6:F6"/>
    <mergeCell ref="B11:D11"/>
  </mergeCells>
  <conditionalFormatting sqref="E15:G29">
    <cfRule type="cellIs" dxfId="9" priority="9" operator="equal">
      <formula>"Верно"</formula>
    </cfRule>
  </conditionalFormatting>
  <conditionalFormatting sqref="F15:F29">
    <cfRule type="cellIs" dxfId="8" priority="8" operator="equal">
      <formula>"НЕВЕРНО"</formula>
    </cfRule>
  </conditionalFormatting>
  <conditionalFormatting sqref="G15:G29">
    <cfRule type="cellIs" dxfId="7" priority="7" operator="equal">
      <formula>"НЕ ВЫПОЛНЯЛ"</formula>
    </cfRule>
  </conditionalFormatting>
  <conditionalFormatting sqref="E28:E29">
    <cfRule type="cellIs" dxfId="6" priority="5" operator="equal">
      <formula>"ПОЛНОСТЬЮ"</formula>
    </cfRule>
  </conditionalFormatting>
  <conditionalFormatting sqref="E1 E3:E1048576">
    <cfRule type="cellIs" dxfId="5" priority="1" operator="equal">
      <formula>"ПОЛНОСТЬЮ"</formula>
    </cfRule>
    <cfRule type="cellIs" dxfId="4" priority="4" operator="equal">
      <formula>"ЧАСТИЧНО"</formula>
    </cfRule>
  </conditionalFormatting>
  <conditionalFormatting sqref="E1:G1 E3:G1048576">
    <cfRule type="containsErrors" dxfId="3" priority="3">
      <formula>ISERROR(E1)</formula>
    </cfRule>
  </conditionalFormatting>
  <pageMargins left="0.7" right="0.7" top="0.75" bottom="0.75" header="0.3" footer="0.3"/>
  <pageSetup paperSize="9" scale="50" orientation="portrait" r:id="rId1"/>
  <extLst>
    <ext xmlns:x14="http://schemas.microsoft.com/office/spreadsheetml/2009/9/main" uri="{CCE6A557-97BC-4b89-ADB6-D9C93CAAB3DF}">
      <x14:dataValidations xmlns:xm="http://schemas.microsoft.com/office/excel/2006/main" xWindow="852" yWindow="450" count="1">
        <x14:dataValidation type="list" allowBlank="1" showInputMessage="1" showErrorMessage="1" prompt="Выберите фамилию учащегося из списка">
          <x14:formula1>
            <xm:f>'СПИСОК КЛАССА'!$D$25:$D$64</xm:f>
          </x14:formula1>
          <xm:sqref>D4</xm:sqref>
        </x14:dataValidation>
      </x14:dataValidations>
    </ext>
  </extLst>
</worksheet>
</file>

<file path=xl/worksheets/sheet16.xml><?xml version="1.0" encoding="utf-8"?>
<worksheet xmlns="http://schemas.openxmlformats.org/spreadsheetml/2006/main" xmlns:r="http://schemas.openxmlformats.org/officeDocument/2006/relationships">
  <sheetPr codeName="Лист12"/>
  <dimension ref="A1:N435"/>
  <sheetViews>
    <sheetView topLeftCell="A48" workbookViewId="0">
      <selection activeCell="B73" sqref="B73"/>
    </sheetView>
  </sheetViews>
  <sheetFormatPr defaultRowHeight="12.75"/>
  <cols>
    <col min="1" max="1" width="46.28515625" style="286" customWidth="1"/>
    <col min="2" max="2" width="23" style="113" customWidth="1"/>
    <col min="3" max="5" width="5" style="113" customWidth="1"/>
    <col min="6" max="12" width="9.140625" customWidth="1"/>
    <col min="13" max="13" width="17.42578125" style="286" customWidth="1"/>
    <col min="14" max="14" width="30" customWidth="1"/>
    <col min="15" max="53" width="9.140625" customWidth="1"/>
  </cols>
  <sheetData>
    <row r="1" spans="1:14" ht="15">
      <c r="A1" s="292" t="s">
        <v>459</v>
      </c>
      <c r="B1" s="274">
        <v>15</v>
      </c>
      <c r="C1" s="274" t="s">
        <v>460</v>
      </c>
      <c r="D1" s="274"/>
      <c r="E1" s="274"/>
      <c r="M1" s="284" t="s">
        <v>112</v>
      </c>
      <c r="N1" s="282" t="s">
        <v>111</v>
      </c>
    </row>
    <row r="2" spans="1:14" ht="15">
      <c r="A2" s="293" t="s">
        <v>1086</v>
      </c>
      <c r="B2" s="114">
        <v>0</v>
      </c>
      <c r="C2" s="114">
        <v>1</v>
      </c>
      <c r="D2" s="114" t="s">
        <v>29</v>
      </c>
      <c r="E2" s="114"/>
      <c r="M2" s="285" t="s">
        <v>261</v>
      </c>
      <c r="N2" s="283" t="s">
        <v>509</v>
      </c>
    </row>
    <row r="3" spans="1:14" ht="18.75" customHeight="1">
      <c r="A3" s="293" t="s">
        <v>1085</v>
      </c>
      <c r="B3" s="114">
        <v>0</v>
      </c>
      <c r="C3" s="114">
        <v>1</v>
      </c>
      <c r="D3" s="114">
        <v>2</v>
      </c>
      <c r="E3" s="114" t="s">
        <v>29</v>
      </c>
      <c r="M3" s="285" t="s">
        <v>262</v>
      </c>
      <c r="N3" s="283" t="s">
        <v>510</v>
      </c>
    </row>
    <row r="4" spans="1:14" ht="15">
      <c r="A4" s="293" t="s">
        <v>1084</v>
      </c>
      <c r="B4" s="114">
        <v>1</v>
      </c>
      <c r="C4" s="114">
        <v>2</v>
      </c>
      <c r="D4" s="114">
        <v>3</v>
      </c>
      <c r="E4" s="314">
        <v>4</v>
      </c>
      <c r="F4" s="114" t="s">
        <v>29</v>
      </c>
      <c r="M4" s="285" t="s">
        <v>263</v>
      </c>
      <c r="N4" s="283" t="s">
        <v>511</v>
      </c>
    </row>
    <row r="5" spans="1:14" ht="15">
      <c r="A5" s="293"/>
      <c r="B5" s="114"/>
      <c r="C5" s="114"/>
      <c r="D5" s="114"/>
      <c r="E5" s="114"/>
      <c r="F5" s="213"/>
      <c r="M5" s="285" t="s">
        <v>512</v>
      </c>
      <c r="N5" s="283" t="s">
        <v>513</v>
      </c>
    </row>
    <row r="6" spans="1:14" ht="15">
      <c r="G6" s="213"/>
      <c r="M6" s="285" t="s">
        <v>265</v>
      </c>
      <c r="N6" s="283" t="s">
        <v>514</v>
      </c>
    </row>
    <row r="7" spans="1:14" ht="15">
      <c r="A7" s="315" t="s">
        <v>480</v>
      </c>
      <c r="B7" s="114"/>
      <c r="C7" s="114"/>
      <c r="D7" s="114"/>
      <c r="E7" s="314"/>
      <c r="F7" s="114"/>
      <c r="G7" s="213"/>
      <c r="M7" s="285" t="s">
        <v>267</v>
      </c>
      <c r="N7" s="283" t="s">
        <v>515</v>
      </c>
    </row>
    <row r="8" spans="1:14" ht="15">
      <c r="A8" s="286" t="s">
        <v>481</v>
      </c>
      <c r="B8" s="114">
        <v>19</v>
      </c>
      <c r="C8" s="114"/>
      <c r="D8" s="114"/>
      <c r="E8" s="314"/>
      <c r="F8" s="114"/>
      <c r="G8" s="213"/>
      <c r="M8" s="285" t="s">
        <v>270</v>
      </c>
      <c r="N8" s="283" t="s">
        <v>516</v>
      </c>
    </row>
    <row r="9" spans="1:14" ht="15">
      <c r="A9" s="293" t="s">
        <v>469</v>
      </c>
      <c r="B9" s="114"/>
      <c r="C9" s="114"/>
      <c r="D9" s="114"/>
      <c r="E9" s="314"/>
      <c r="F9" s="114"/>
      <c r="G9" s="213"/>
      <c r="M9" s="285" t="s">
        <v>273</v>
      </c>
      <c r="N9" s="283" t="s">
        <v>517</v>
      </c>
    </row>
    <row r="10" spans="1:14" ht="15">
      <c r="A10" s="293" t="s">
        <v>51</v>
      </c>
      <c r="B10" s="114"/>
      <c r="C10" s="114"/>
      <c r="D10" s="114"/>
      <c r="E10" s="314"/>
      <c r="F10" s="114"/>
      <c r="G10" s="213"/>
      <c r="M10" s="285" t="s">
        <v>268</v>
      </c>
      <c r="N10" s="283" t="s">
        <v>518</v>
      </c>
    </row>
    <row r="11" spans="1:14" ht="15">
      <c r="M11" s="285" t="s">
        <v>271</v>
      </c>
      <c r="N11" s="283" t="s">
        <v>519</v>
      </c>
    </row>
    <row r="12" spans="1:14" ht="15">
      <c r="A12" s="292" t="s">
        <v>43</v>
      </c>
      <c r="I12" s="647"/>
      <c r="J12" s="647"/>
      <c r="K12" s="647"/>
      <c r="M12" s="285" t="s">
        <v>272</v>
      </c>
      <c r="N12" s="283" t="s">
        <v>520</v>
      </c>
    </row>
    <row r="13" spans="1:14" ht="15">
      <c r="A13" s="286" t="s">
        <v>40</v>
      </c>
      <c r="B13" s="170" t="s">
        <v>1017</v>
      </c>
      <c r="I13" s="142"/>
      <c r="J13" s="142"/>
      <c r="K13" s="142"/>
      <c r="M13" s="285" t="s">
        <v>269</v>
      </c>
      <c r="N13" s="283" t="s">
        <v>521</v>
      </c>
    </row>
    <row r="14" spans="1:14" ht="15">
      <c r="A14" s="286" t="s">
        <v>49</v>
      </c>
      <c r="B14" s="170" t="s">
        <v>1018</v>
      </c>
      <c r="I14" s="142"/>
      <c r="J14" s="142"/>
      <c r="K14" s="142"/>
      <c r="M14" s="285" t="s">
        <v>275</v>
      </c>
      <c r="N14" s="283" t="s">
        <v>522</v>
      </c>
    </row>
    <row r="15" spans="1:14" ht="16.5" customHeight="1">
      <c r="A15" s="286" t="s">
        <v>50</v>
      </c>
      <c r="B15" s="286" t="s">
        <v>1019</v>
      </c>
      <c r="I15" s="142"/>
      <c r="J15" s="142"/>
      <c r="K15" s="142"/>
      <c r="M15" s="285" t="s">
        <v>274</v>
      </c>
      <c r="N15" s="283" t="s">
        <v>523</v>
      </c>
    </row>
    <row r="16" spans="1:14" ht="16.5" customHeight="1">
      <c r="A16" s="286" t="s">
        <v>51</v>
      </c>
      <c r="B16" s="286"/>
      <c r="I16" s="142"/>
      <c r="J16" s="142"/>
      <c r="K16" s="142"/>
      <c r="M16" s="285" t="s">
        <v>277</v>
      </c>
      <c r="N16" s="283" t="s">
        <v>524</v>
      </c>
    </row>
    <row r="17" spans="1:14" ht="15">
      <c r="B17" s="286"/>
      <c r="H17" s="148"/>
      <c r="I17" s="142"/>
      <c r="J17" s="142"/>
      <c r="K17" s="142"/>
      <c r="M17" s="285" t="s">
        <v>276</v>
      </c>
      <c r="N17" s="283" t="s">
        <v>525</v>
      </c>
    </row>
    <row r="18" spans="1:14" ht="15">
      <c r="H18" s="148"/>
      <c r="I18" s="142"/>
      <c r="J18" s="142"/>
      <c r="K18" s="142"/>
      <c r="M18" s="285" t="s">
        <v>526</v>
      </c>
      <c r="N18" s="283" t="s">
        <v>527</v>
      </c>
    </row>
    <row r="19" spans="1:14" ht="15">
      <c r="A19" s="292" t="s">
        <v>48</v>
      </c>
      <c r="B19" s="339"/>
      <c r="C19" s="170"/>
      <c r="D19" s="147"/>
      <c r="E19" s="147"/>
      <c r="F19" s="148"/>
      <c r="G19" s="148"/>
      <c r="H19" s="148"/>
      <c r="M19" s="285" t="s">
        <v>528</v>
      </c>
      <c r="N19" s="283" t="s">
        <v>529</v>
      </c>
    </row>
    <row r="20" spans="1:14" ht="15">
      <c r="A20" s="293"/>
      <c r="B20" s="340"/>
      <c r="C20" s="170"/>
      <c r="D20" s="147"/>
      <c r="E20" s="147"/>
      <c r="F20" s="148"/>
      <c r="G20" s="148"/>
      <c r="H20" s="148"/>
      <c r="M20" s="285" t="s">
        <v>530</v>
      </c>
      <c r="N20" s="283" t="s">
        <v>531</v>
      </c>
    </row>
    <row r="21" spans="1:14" ht="15">
      <c r="A21" s="293" t="s">
        <v>44</v>
      </c>
      <c r="B21" s="340"/>
      <c r="C21" s="230"/>
      <c r="D21" s="147"/>
      <c r="E21" s="147"/>
      <c r="F21" s="148"/>
      <c r="G21" s="148"/>
      <c r="H21" s="148"/>
      <c r="M21" s="285" t="s">
        <v>349</v>
      </c>
      <c r="N21" s="283" t="s">
        <v>532</v>
      </c>
    </row>
    <row r="22" spans="1:14" ht="15">
      <c r="A22" s="286" t="s">
        <v>45</v>
      </c>
      <c r="B22" s="340"/>
      <c r="C22" s="230"/>
      <c r="D22" s="147"/>
      <c r="E22" s="147"/>
      <c r="F22" s="148"/>
      <c r="G22" s="148"/>
      <c r="H22" s="148"/>
      <c r="M22" s="285" t="s">
        <v>350</v>
      </c>
      <c r="N22" s="283" t="s">
        <v>533</v>
      </c>
    </row>
    <row r="23" spans="1:14" ht="15">
      <c r="A23" s="286" t="s">
        <v>46</v>
      </c>
      <c r="B23" s="230"/>
      <c r="D23" s="147"/>
      <c r="E23" s="147"/>
      <c r="F23" s="148"/>
      <c r="G23" s="148"/>
      <c r="H23" s="148"/>
      <c r="M23" s="285" t="s">
        <v>351</v>
      </c>
      <c r="N23" s="283" t="s">
        <v>534</v>
      </c>
    </row>
    <row r="24" spans="1:14" ht="15">
      <c r="A24" s="286" t="s">
        <v>47</v>
      </c>
      <c r="B24" s="230"/>
      <c r="D24" s="147"/>
      <c r="E24" s="147"/>
      <c r="F24" s="148"/>
      <c r="G24" s="148"/>
      <c r="H24" s="148"/>
      <c r="M24" s="285" t="s">
        <v>535</v>
      </c>
      <c r="N24" s="283" t="s">
        <v>531</v>
      </c>
    </row>
    <row r="25" spans="1:14" ht="15">
      <c r="B25" s="230"/>
      <c r="C25" s="230"/>
      <c r="D25" s="147"/>
      <c r="E25" s="147"/>
      <c r="F25" s="148"/>
      <c r="G25" s="148"/>
      <c r="H25" s="148"/>
      <c r="M25" s="285" t="s">
        <v>170</v>
      </c>
      <c r="N25" s="283" t="s">
        <v>536</v>
      </c>
    </row>
    <row r="26" spans="1:14" ht="15">
      <c r="A26" s="292" t="s">
        <v>76</v>
      </c>
      <c r="C26" s="230"/>
      <c r="D26" s="147"/>
      <c r="E26" s="147"/>
      <c r="F26" s="148"/>
      <c r="G26" s="148"/>
      <c r="H26" s="148"/>
      <c r="M26" s="285" t="s">
        <v>171</v>
      </c>
      <c r="N26" s="283" t="s">
        <v>537</v>
      </c>
    </row>
    <row r="27" spans="1:14" ht="15">
      <c r="A27" s="292" t="s">
        <v>77</v>
      </c>
      <c r="B27" s="149"/>
      <c r="C27" s="147"/>
      <c r="D27" s="147"/>
      <c r="E27" s="147"/>
      <c r="F27" s="148"/>
      <c r="G27" s="148"/>
      <c r="H27" s="148"/>
      <c r="M27" s="285" t="s">
        <v>538</v>
      </c>
      <c r="N27" s="283" t="s">
        <v>539</v>
      </c>
    </row>
    <row r="28" spans="1:14" ht="15">
      <c r="A28" s="294" t="s">
        <v>69</v>
      </c>
      <c r="B28" s="149"/>
      <c r="C28" s="147"/>
      <c r="D28" s="147"/>
      <c r="E28" s="147"/>
      <c r="F28" s="148"/>
      <c r="G28" s="148"/>
      <c r="H28" s="148"/>
      <c r="M28" s="285" t="s">
        <v>540</v>
      </c>
      <c r="N28" s="283" t="s">
        <v>541</v>
      </c>
    </row>
    <row r="29" spans="1:14" ht="15">
      <c r="A29" s="294" t="s">
        <v>72</v>
      </c>
      <c r="B29" s="149"/>
      <c r="C29" s="147"/>
      <c r="D29" s="147"/>
      <c r="E29" s="147"/>
      <c r="F29" s="148"/>
      <c r="G29" s="148"/>
      <c r="H29" s="148"/>
      <c r="M29" s="285" t="s">
        <v>175</v>
      </c>
      <c r="N29" s="283" t="s">
        <v>542</v>
      </c>
    </row>
    <row r="30" spans="1:14" ht="15">
      <c r="A30" s="294" t="s">
        <v>70</v>
      </c>
      <c r="B30" s="149"/>
      <c r="C30" s="147"/>
      <c r="D30" s="147"/>
      <c r="E30" s="147"/>
      <c r="F30" s="147"/>
      <c r="G30" s="148"/>
      <c r="H30" s="148"/>
      <c r="M30" s="285" t="s">
        <v>173</v>
      </c>
      <c r="N30" s="283" t="s">
        <v>543</v>
      </c>
    </row>
    <row r="31" spans="1:14" ht="15">
      <c r="A31" s="294" t="s">
        <v>73</v>
      </c>
      <c r="B31" s="149"/>
      <c r="C31" s="147"/>
      <c r="D31" s="147"/>
      <c r="E31" s="147"/>
      <c r="F31" s="148"/>
      <c r="G31" s="148"/>
      <c r="H31" s="148"/>
      <c r="M31" s="285" t="s">
        <v>174</v>
      </c>
      <c r="N31" s="283" t="s">
        <v>544</v>
      </c>
    </row>
    <row r="32" spans="1:14" ht="15">
      <c r="A32" s="294" t="s">
        <v>78</v>
      </c>
      <c r="B32" s="149"/>
      <c r="C32" s="147"/>
      <c r="D32" s="147"/>
      <c r="E32" s="147"/>
      <c r="F32" s="148"/>
      <c r="G32" s="148"/>
      <c r="H32" s="148"/>
      <c r="M32" s="285" t="s">
        <v>176</v>
      </c>
      <c r="N32" s="283" t="s">
        <v>545</v>
      </c>
    </row>
    <row r="33" spans="1:14" ht="15">
      <c r="A33" s="294" t="s">
        <v>71</v>
      </c>
      <c r="B33" s="149"/>
      <c r="C33" s="147"/>
      <c r="D33" s="147"/>
      <c r="E33" s="147"/>
      <c r="F33" s="148"/>
      <c r="G33" s="148"/>
      <c r="H33" s="148"/>
      <c r="M33" s="285" t="s">
        <v>546</v>
      </c>
      <c r="N33" s="283" t="s">
        <v>547</v>
      </c>
    </row>
    <row r="34" spans="1:14" ht="15">
      <c r="A34" s="294" t="s">
        <v>74</v>
      </c>
      <c r="B34" s="149"/>
      <c r="C34" s="147"/>
      <c r="D34" s="147"/>
      <c r="E34" s="147"/>
      <c r="F34" s="148"/>
      <c r="G34" s="148"/>
      <c r="H34" s="148"/>
      <c r="M34" s="285" t="s">
        <v>548</v>
      </c>
      <c r="N34" s="283" t="s">
        <v>531</v>
      </c>
    </row>
    <row r="35" spans="1:14" ht="15">
      <c r="A35" s="294" t="s">
        <v>75</v>
      </c>
      <c r="B35" s="149"/>
      <c r="C35" s="147"/>
      <c r="D35" s="147"/>
      <c r="E35" s="147"/>
      <c r="F35" s="148"/>
      <c r="G35" s="148"/>
      <c r="H35" s="148"/>
      <c r="M35" s="285" t="s">
        <v>278</v>
      </c>
      <c r="N35" s="283" t="s">
        <v>549</v>
      </c>
    </row>
    <row r="36" spans="1:14" ht="15">
      <c r="A36" s="295" t="s">
        <v>79</v>
      </c>
      <c r="B36" s="149"/>
      <c r="C36" s="147"/>
      <c r="D36" s="147"/>
      <c r="E36" s="147"/>
      <c r="F36" s="148"/>
      <c r="G36" s="148"/>
      <c r="H36" s="148"/>
      <c r="M36" s="285" t="s">
        <v>279</v>
      </c>
      <c r="N36" s="283" t="s">
        <v>550</v>
      </c>
    </row>
    <row r="37" spans="1:14" ht="15">
      <c r="A37" s="294" t="s">
        <v>80</v>
      </c>
      <c r="B37" s="149"/>
      <c r="C37" s="147"/>
      <c r="D37" s="147"/>
      <c r="E37" s="147"/>
      <c r="F37" s="148"/>
      <c r="G37" s="148"/>
      <c r="H37" s="148"/>
      <c r="M37" s="285" t="s">
        <v>280</v>
      </c>
      <c r="N37" s="283" t="s">
        <v>551</v>
      </c>
    </row>
    <row r="38" spans="1:14" ht="15">
      <c r="A38" s="294" t="s">
        <v>81</v>
      </c>
      <c r="B38" s="149"/>
      <c r="C38" s="147"/>
      <c r="D38" s="147"/>
      <c r="E38" s="147"/>
      <c r="F38" s="148"/>
      <c r="G38" s="148"/>
      <c r="H38" s="148"/>
      <c r="M38" s="285" t="s">
        <v>281</v>
      </c>
      <c r="N38" s="283" t="s">
        <v>552</v>
      </c>
    </row>
    <row r="39" spans="1:14" ht="15">
      <c r="A39" s="294" t="s">
        <v>82</v>
      </c>
      <c r="B39" s="149"/>
      <c r="C39" s="147"/>
      <c r="D39" s="147"/>
      <c r="E39" s="147"/>
      <c r="F39" s="148"/>
      <c r="G39" s="148"/>
      <c r="H39" s="148"/>
      <c r="M39" s="285" t="s">
        <v>553</v>
      </c>
      <c r="N39" s="283" t="s">
        <v>554</v>
      </c>
    </row>
    <row r="40" spans="1:14" ht="15">
      <c r="A40" s="294" t="s">
        <v>83</v>
      </c>
      <c r="B40" s="149"/>
      <c r="C40" s="147"/>
      <c r="D40" s="147"/>
      <c r="E40" s="147"/>
      <c r="F40" s="148"/>
      <c r="G40" s="148"/>
      <c r="H40" s="148"/>
      <c r="M40" s="285" t="s">
        <v>282</v>
      </c>
      <c r="N40" s="283" t="s">
        <v>555</v>
      </c>
    </row>
    <row r="41" spans="1:14" ht="15">
      <c r="A41" s="294" t="s">
        <v>84</v>
      </c>
      <c r="B41" s="149"/>
      <c r="C41" s="147"/>
      <c r="D41" s="147"/>
      <c r="E41" s="147"/>
      <c r="F41" s="148"/>
      <c r="G41" s="148"/>
      <c r="H41" s="148"/>
      <c r="M41" s="285" t="s">
        <v>285</v>
      </c>
      <c r="N41" s="283" t="s">
        <v>556</v>
      </c>
    </row>
    <row r="42" spans="1:14" ht="15">
      <c r="A42" s="294" t="s">
        <v>85</v>
      </c>
      <c r="B42" s="149"/>
      <c r="C42" s="147"/>
      <c r="D42" s="147"/>
      <c r="E42" s="147"/>
      <c r="F42" s="148"/>
      <c r="G42" s="148"/>
      <c r="H42" s="148"/>
      <c r="M42" s="285" t="s">
        <v>557</v>
      </c>
      <c r="N42" s="283" t="s">
        <v>558</v>
      </c>
    </row>
    <row r="43" spans="1:14" ht="15">
      <c r="B43" s="149"/>
      <c r="C43" s="147"/>
      <c r="D43" s="147"/>
      <c r="E43" s="147"/>
      <c r="F43" s="148"/>
      <c r="G43" s="148"/>
      <c r="H43" s="148"/>
      <c r="M43" s="285" t="s">
        <v>559</v>
      </c>
      <c r="N43" s="283" t="s">
        <v>560</v>
      </c>
    </row>
    <row r="44" spans="1:14" ht="15">
      <c r="A44" s="292" t="s">
        <v>487</v>
      </c>
      <c r="B44" s="149"/>
      <c r="C44" s="147"/>
      <c r="D44" s="147"/>
      <c r="E44" s="147"/>
      <c r="F44" s="148"/>
      <c r="G44" s="148"/>
      <c r="H44" s="148"/>
      <c r="M44" s="285" t="s">
        <v>287</v>
      </c>
      <c r="N44" s="283" t="s">
        <v>561</v>
      </c>
    </row>
    <row r="45" spans="1:14" ht="15">
      <c r="A45" s="286" t="s">
        <v>488</v>
      </c>
      <c r="B45" s="149" t="s">
        <v>489</v>
      </c>
      <c r="C45" s="343"/>
      <c r="D45" s="147">
        <v>1</v>
      </c>
      <c r="E45" s="147"/>
      <c r="F45" s="148"/>
      <c r="G45" s="148"/>
      <c r="H45" s="148"/>
      <c r="M45" s="285" t="s">
        <v>284</v>
      </c>
      <c r="N45" s="283" t="s">
        <v>562</v>
      </c>
    </row>
    <row r="46" spans="1:14" ht="15">
      <c r="A46" s="286" t="s">
        <v>490</v>
      </c>
      <c r="B46" s="149" t="s">
        <v>491</v>
      </c>
      <c r="C46" s="147"/>
      <c r="D46" s="147"/>
      <c r="E46" s="147"/>
      <c r="F46" s="148"/>
      <c r="G46" s="148"/>
      <c r="H46" s="148"/>
      <c r="M46" s="285" t="s">
        <v>286</v>
      </c>
      <c r="N46" s="283" t="s">
        <v>563</v>
      </c>
    </row>
    <row r="47" spans="1:14" ht="15">
      <c r="A47" s="286" t="s">
        <v>492</v>
      </c>
      <c r="B47" s="149" t="s">
        <v>493</v>
      </c>
      <c r="C47" s="344"/>
      <c r="D47" s="147"/>
      <c r="E47" s="147"/>
      <c r="F47" s="148"/>
      <c r="G47" s="148"/>
      <c r="H47" s="148"/>
      <c r="M47" s="285" t="s">
        <v>283</v>
      </c>
      <c r="N47" s="283" t="s">
        <v>564</v>
      </c>
    </row>
    <row r="48" spans="1:14" ht="15">
      <c r="A48" s="286" t="s">
        <v>494</v>
      </c>
      <c r="B48" s="149" t="s">
        <v>495</v>
      </c>
      <c r="C48" s="345"/>
      <c r="D48" s="147"/>
      <c r="E48" s="147"/>
      <c r="F48" s="148"/>
      <c r="G48" s="148"/>
      <c r="H48" s="148"/>
      <c r="M48" s="285" t="s">
        <v>565</v>
      </c>
      <c r="N48" s="283" t="s">
        <v>566</v>
      </c>
    </row>
    <row r="49" spans="1:14" ht="25.5">
      <c r="A49" s="293" t="s">
        <v>496</v>
      </c>
      <c r="B49" s="149" t="s">
        <v>497</v>
      </c>
      <c r="C49" s="346"/>
      <c r="D49" s="147">
        <v>1</v>
      </c>
      <c r="E49" s="147"/>
      <c r="F49" s="148"/>
      <c r="G49" s="148"/>
      <c r="H49" s="148"/>
      <c r="M49" s="285" t="s">
        <v>567</v>
      </c>
      <c r="N49" s="283" t="s">
        <v>568</v>
      </c>
    </row>
    <row r="50" spans="1:14" ht="15">
      <c r="A50" s="286" t="s">
        <v>498</v>
      </c>
      <c r="B50" s="149" t="s">
        <v>499</v>
      </c>
      <c r="C50" s="347"/>
      <c r="D50" s="147">
        <v>1</v>
      </c>
      <c r="E50" s="147"/>
      <c r="F50" s="148"/>
      <c r="G50" s="148"/>
      <c r="H50" s="148"/>
      <c r="M50" s="285" t="s">
        <v>569</v>
      </c>
      <c r="N50" s="283" t="s">
        <v>531</v>
      </c>
    </row>
    <row r="51" spans="1:14" ht="15">
      <c r="A51" s="286" t="s">
        <v>500</v>
      </c>
      <c r="B51" s="149" t="s">
        <v>501</v>
      </c>
      <c r="C51" s="348"/>
      <c r="D51" s="147">
        <v>1</v>
      </c>
      <c r="E51" s="147"/>
      <c r="F51" s="148"/>
      <c r="G51" s="148"/>
      <c r="H51" s="148"/>
      <c r="M51" s="285" t="s">
        <v>178</v>
      </c>
      <c r="N51" s="283" t="s">
        <v>570</v>
      </c>
    </row>
    <row r="52" spans="1:14" ht="15">
      <c r="B52" s="149"/>
      <c r="C52" s="147"/>
      <c r="D52" s="147"/>
      <c r="E52" s="147"/>
      <c r="F52" s="148"/>
      <c r="G52" s="148"/>
      <c r="H52" s="148"/>
      <c r="M52" s="285" t="s">
        <v>179</v>
      </c>
      <c r="N52" s="283" t="s">
        <v>571</v>
      </c>
    </row>
    <row r="53" spans="1:14" ht="15">
      <c r="B53" s="149"/>
      <c r="C53" s="147"/>
      <c r="D53" s="147"/>
      <c r="E53" s="147"/>
      <c r="F53" s="148"/>
      <c r="G53" s="148"/>
      <c r="H53" s="148"/>
      <c r="M53" s="285" t="s">
        <v>180</v>
      </c>
      <c r="N53" s="283" t="s">
        <v>572</v>
      </c>
    </row>
    <row r="54" spans="1:14" ht="15">
      <c r="B54" s="149"/>
      <c r="C54" s="147"/>
      <c r="D54" s="147"/>
      <c r="E54" s="147"/>
      <c r="F54" s="148"/>
      <c r="G54" s="148"/>
      <c r="H54" s="148"/>
      <c r="M54" s="285" t="s">
        <v>181</v>
      </c>
      <c r="N54" s="283" t="s">
        <v>573</v>
      </c>
    </row>
    <row r="55" spans="1:14" ht="15">
      <c r="B55" s="149"/>
      <c r="C55" s="147"/>
      <c r="D55" s="147"/>
      <c r="E55" s="147"/>
      <c r="F55" s="148"/>
      <c r="G55" s="148"/>
      <c r="H55" s="148"/>
      <c r="M55" s="285" t="s">
        <v>184</v>
      </c>
      <c r="N55" s="283" t="s">
        <v>574</v>
      </c>
    </row>
    <row r="56" spans="1:14" ht="15">
      <c r="B56" s="149"/>
      <c r="C56" s="147"/>
      <c r="D56" s="147"/>
      <c r="E56" s="147"/>
      <c r="F56" s="148"/>
      <c r="G56" s="148"/>
      <c r="H56" s="148"/>
      <c r="M56" s="285" t="s">
        <v>185</v>
      </c>
      <c r="N56" s="283" t="s">
        <v>575</v>
      </c>
    </row>
    <row r="57" spans="1:14" ht="15">
      <c r="B57" s="149"/>
      <c r="C57" s="147"/>
      <c r="D57" s="147"/>
      <c r="E57" s="147"/>
      <c r="F57" s="148"/>
      <c r="G57" s="148"/>
      <c r="H57" s="148"/>
      <c r="M57" s="285" t="s">
        <v>183</v>
      </c>
      <c r="N57" s="283" t="s">
        <v>576</v>
      </c>
    </row>
    <row r="58" spans="1:14" ht="15">
      <c r="B58" s="149"/>
      <c r="C58" s="147"/>
      <c r="D58" s="147"/>
      <c r="E58" s="147"/>
      <c r="F58" s="148"/>
      <c r="G58" s="148"/>
      <c r="H58" s="148"/>
      <c r="M58" s="285" t="s">
        <v>187</v>
      </c>
      <c r="N58" s="283" t="s">
        <v>577</v>
      </c>
    </row>
    <row r="59" spans="1:14" ht="15">
      <c r="B59" s="149"/>
      <c r="C59" s="147"/>
      <c r="D59" s="147"/>
      <c r="E59" s="147"/>
      <c r="F59" s="148"/>
      <c r="G59" s="148"/>
      <c r="H59" s="148"/>
      <c r="M59" s="285" t="s">
        <v>188</v>
      </c>
      <c r="N59" s="283" t="s">
        <v>578</v>
      </c>
    </row>
    <row r="60" spans="1:14" ht="15">
      <c r="A60" s="286" t="s">
        <v>100</v>
      </c>
      <c r="B60" s="149" t="s">
        <v>1105</v>
      </c>
      <c r="C60" s="147"/>
      <c r="D60" s="147"/>
      <c r="E60" s="147"/>
      <c r="F60" s="148"/>
      <c r="G60" s="148"/>
      <c r="M60" s="285" t="s">
        <v>579</v>
      </c>
      <c r="N60" s="283" t="s">
        <v>580</v>
      </c>
    </row>
    <row r="61" spans="1:14" ht="15">
      <c r="A61" s="286" t="s">
        <v>1106</v>
      </c>
      <c r="B61" s="149"/>
      <c r="C61" s="147"/>
      <c r="D61" s="147"/>
      <c r="E61" s="147"/>
      <c r="F61" s="148"/>
      <c r="G61" s="148"/>
      <c r="M61" s="285" t="s">
        <v>190</v>
      </c>
      <c r="N61" s="283" t="s">
        <v>581</v>
      </c>
    </row>
    <row r="62" spans="1:14" ht="15">
      <c r="A62" s="286" t="s">
        <v>1107</v>
      </c>
      <c r="B62" s="510" t="s">
        <v>1105</v>
      </c>
      <c r="M62" s="285" t="s">
        <v>191</v>
      </c>
      <c r="N62" s="283" t="s">
        <v>582</v>
      </c>
    </row>
    <row r="63" spans="1:14" ht="15">
      <c r="A63" s="286" t="s">
        <v>1108</v>
      </c>
      <c r="B63" s="510" t="s">
        <v>1105</v>
      </c>
      <c r="M63" s="285" t="s">
        <v>193</v>
      </c>
      <c r="N63" s="370" t="s">
        <v>583</v>
      </c>
    </row>
    <row r="64" spans="1:14" ht="15">
      <c r="A64" s="286" t="s">
        <v>102</v>
      </c>
      <c r="B64" s="510"/>
      <c r="M64" s="285" t="s">
        <v>189</v>
      </c>
      <c r="N64" s="283" t="s">
        <v>584</v>
      </c>
    </row>
    <row r="65" spans="1:14" ht="15">
      <c r="A65" s="286" t="s">
        <v>1109</v>
      </c>
      <c r="B65" s="510" t="s">
        <v>1105</v>
      </c>
      <c r="M65" s="285" t="s">
        <v>192</v>
      </c>
      <c r="N65" s="283" t="s">
        <v>585</v>
      </c>
    </row>
    <row r="66" spans="1:14" ht="15">
      <c r="A66" s="286" t="s">
        <v>1110</v>
      </c>
      <c r="B66" s="510" t="s">
        <v>1105</v>
      </c>
      <c r="M66" s="285" t="s">
        <v>186</v>
      </c>
      <c r="N66" s="283" t="s">
        <v>586</v>
      </c>
    </row>
    <row r="67" spans="1:14" ht="15">
      <c r="A67" s="286" t="s">
        <v>1111</v>
      </c>
      <c r="B67" s="510" t="s">
        <v>1105</v>
      </c>
      <c r="M67" s="285" t="s">
        <v>587</v>
      </c>
      <c r="N67" s="283" t="s">
        <v>588</v>
      </c>
    </row>
    <row r="68" spans="1:14" ht="15">
      <c r="A68" s="286" t="s">
        <v>1112</v>
      </c>
      <c r="B68" s="510" t="s">
        <v>1105</v>
      </c>
      <c r="M68" s="285" t="s">
        <v>589</v>
      </c>
      <c r="N68" s="283" t="s">
        <v>590</v>
      </c>
    </row>
    <row r="69" spans="1:14" ht="15">
      <c r="A69" s="286" t="s">
        <v>1114</v>
      </c>
      <c r="B69" s="510"/>
      <c r="M69" s="285" t="s">
        <v>591</v>
      </c>
      <c r="N69" s="283" t="s">
        <v>592</v>
      </c>
    </row>
    <row r="70" spans="1:14" ht="15">
      <c r="A70" s="286" t="s">
        <v>1115</v>
      </c>
      <c r="B70" s="510" t="s">
        <v>1105</v>
      </c>
      <c r="M70" s="285" t="s">
        <v>593</v>
      </c>
      <c r="N70" s="283" t="s">
        <v>531</v>
      </c>
    </row>
    <row r="71" spans="1:14" ht="15">
      <c r="A71" s="286" t="s">
        <v>1124</v>
      </c>
      <c r="B71" s="510" t="s">
        <v>1105</v>
      </c>
      <c r="M71" s="285" t="s">
        <v>195</v>
      </c>
      <c r="N71" s="283" t="s">
        <v>594</v>
      </c>
    </row>
    <row r="72" spans="1:14" ht="15">
      <c r="A72" s="286" t="s">
        <v>1123</v>
      </c>
      <c r="B72" s="510" t="s">
        <v>1105</v>
      </c>
      <c r="M72" s="285" t="s">
        <v>196</v>
      </c>
      <c r="N72" s="283" t="s">
        <v>595</v>
      </c>
    </row>
    <row r="73" spans="1:14" ht="15">
      <c r="A73" s="286" t="s">
        <v>1116</v>
      </c>
      <c r="B73" s="510" t="s">
        <v>1105</v>
      </c>
      <c r="M73" s="285" t="s">
        <v>198</v>
      </c>
      <c r="N73" s="283" t="s">
        <v>596</v>
      </c>
    </row>
    <row r="74" spans="1:14" ht="15">
      <c r="A74" s="286" t="s">
        <v>1117</v>
      </c>
      <c r="M74" s="285" t="s">
        <v>197</v>
      </c>
      <c r="N74" s="283" t="s">
        <v>597</v>
      </c>
    </row>
    <row r="75" spans="1:14" ht="15">
      <c r="A75" s="286" t="s">
        <v>1118</v>
      </c>
      <c r="B75" s="510"/>
      <c r="M75" s="285" t="s">
        <v>203</v>
      </c>
      <c r="N75" s="283" t="s">
        <v>598</v>
      </c>
    </row>
    <row r="76" spans="1:14" ht="15">
      <c r="A76" s="286" t="s">
        <v>1119</v>
      </c>
      <c r="B76" s="510"/>
      <c r="M76" s="285" t="s">
        <v>202</v>
      </c>
      <c r="N76" s="283" t="s">
        <v>599</v>
      </c>
    </row>
    <row r="77" spans="1:14" ht="15">
      <c r="A77" s="286" t="s">
        <v>1125</v>
      </c>
      <c r="B77" s="510"/>
      <c r="M77" s="285" t="s">
        <v>199</v>
      </c>
      <c r="N77" s="283" t="s">
        <v>600</v>
      </c>
    </row>
    <row r="78" spans="1:14" ht="15">
      <c r="A78" s="286" t="s">
        <v>1121</v>
      </c>
      <c r="B78" s="510"/>
      <c r="M78" s="285" t="s">
        <v>200</v>
      </c>
      <c r="N78" s="283" t="s">
        <v>601</v>
      </c>
    </row>
    <row r="79" spans="1:14" ht="15">
      <c r="A79" s="286" t="s">
        <v>1122</v>
      </c>
      <c r="B79" s="510"/>
      <c r="M79" s="285" t="s">
        <v>201</v>
      </c>
      <c r="N79" s="283" t="s">
        <v>602</v>
      </c>
    </row>
    <row r="80" spans="1:14" ht="15">
      <c r="A80" s="286" t="s">
        <v>1113</v>
      </c>
      <c r="B80" s="510"/>
      <c r="M80" s="285" t="s">
        <v>204</v>
      </c>
      <c r="N80" s="283" t="s">
        <v>603</v>
      </c>
    </row>
    <row r="81" spans="1:14" ht="15">
      <c r="A81" s="286" t="s">
        <v>1120</v>
      </c>
      <c r="B81" s="510"/>
      <c r="M81" s="285" t="s">
        <v>207</v>
      </c>
      <c r="N81" s="283" t="s">
        <v>604</v>
      </c>
    </row>
    <row r="82" spans="1:14" ht="15">
      <c r="M82" s="285" t="s">
        <v>206</v>
      </c>
      <c r="N82" s="283" t="s">
        <v>605</v>
      </c>
    </row>
    <row r="83" spans="1:14" ht="15">
      <c r="M83" s="285" t="s">
        <v>208</v>
      </c>
      <c r="N83" s="283" t="s">
        <v>606</v>
      </c>
    </row>
    <row r="84" spans="1:14" ht="15">
      <c r="M84" s="285" t="s">
        <v>205</v>
      </c>
      <c r="N84" s="283" t="s">
        <v>607</v>
      </c>
    </row>
    <row r="85" spans="1:14" ht="15">
      <c r="M85" s="285" t="s">
        <v>209</v>
      </c>
      <c r="N85" s="283" t="s">
        <v>608</v>
      </c>
    </row>
    <row r="86" spans="1:14" ht="15">
      <c r="M86" s="285" t="s">
        <v>609</v>
      </c>
      <c r="N86" s="283" t="s">
        <v>610</v>
      </c>
    </row>
    <row r="87" spans="1:14" ht="15">
      <c r="M87" s="285" t="s">
        <v>611</v>
      </c>
      <c r="N87" s="283" t="s">
        <v>531</v>
      </c>
    </row>
    <row r="88" spans="1:14" ht="15">
      <c r="M88" s="285" t="s">
        <v>612</v>
      </c>
      <c r="N88" s="283"/>
    </row>
    <row r="89" spans="1:14" ht="15">
      <c r="M89" s="285" t="s">
        <v>315</v>
      </c>
      <c r="N89" s="283" t="s">
        <v>613</v>
      </c>
    </row>
    <row r="90" spans="1:14" ht="15">
      <c r="M90" s="285" t="s">
        <v>312</v>
      </c>
      <c r="N90" s="283" t="s">
        <v>614</v>
      </c>
    </row>
    <row r="91" spans="1:14" ht="15">
      <c r="M91" s="285" t="s">
        <v>318</v>
      </c>
      <c r="N91" s="283" t="s">
        <v>615</v>
      </c>
    </row>
    <row r="92" spans="1:14" ht="15">
      <c r="M92" s="285" t="s">
        <v>320</v>
      </c>
      <c r="N92" s="283" t="s">
        <v>616</v>
      </c>
    </row>
    <row r="93" spans="1:14" ht="15">
      <c r="M93" s="285" t="s">
        <v>313</v>
      </c>
      <c r="N93" s="283" t="s">
        <v>617</v>
      </c>
    </row>
    <row r="94" spans="1:14" ht="15">
      <c r="M94" s="285" t="s">
        <v>316</v>
      </c>
      <c r="N94" s="283" t="s">
        <v>618</v>
      </c>
    </row>
    <row r="95" spans="1:14" ht="15">
      <c r="M95" s="285" t="s">
        <v>319</v>
      </c>
      <c r="N95" s="283" t="s">
        <v>619</v>
      </c>
    </row>
    <row r="96" spans="1:14" ht="15">
      <c r="M96" s="285" t="s">
        <v>307</v>
      </c>
      <c r="N96" s="283" t="s">
        <v>620</v>
      </c>
    </row>
    <row r="97" spans="13:14" ht="15">
      <c r="M97" s="285" t="s">
        <v>305</v>
      </c>
      <c r="N97" s="283" t="s">
        <v>621</v>
      </c>
    </row>
    <row r="98" spans="13:14" ht="15">
      <c r="M98" s="285" t="s">
        <v>314</v>
      </c>
      <c r="N98" s="283" t="s">
        <v>622</v>
      </c>
    </row>
    <row r="99" spans="13:14" ht="15">
      <c r="M99" s="285" t="s">
        <v>323</v>
      </c>
      <c r="N99" s="283" t="s">
        <v>623</v>
      </c>
    </row>
    <row r="100" spans="13:14" ht="15">
      <c r="M100" s="285" t="s">
        <v>317</v>
      </c>
      <c r="N100" s="283" t="s">
        <v>624</v>
      </c>
    </row>
    <row r="101" spans="13:14" ht="15">
      <c r="M101" s="285" t="s">
        <v>309</v>
      </c>
      <c r="N101" s="283" t="s">
        <v>625</v>
      </c>
    </row>
    <row r="102" spans="13:14" ht="15">
      <c r="M102" s="285" t="s">
        <v>308</v>
      </c>
      <c r="N102" s="283" t="s">
        <v>626</v>
      </c>
    </row>
    <row r="103" spans="13:14" ht="15">
      <c r="M103" s="285" t="s">
        <v>322</v>
      </c>
      <c r="N103" s="283" t="s">
        <v>627</v>
      </c>
    </row>
    <row r="104" spans="13:14" ht="15">
      <c r="M104" s="285" t="s">
        <v>311</v>
      </c>
      <c r="N104" s="283" t="s">
        <v>628</v>
      </c>
    </row>
    <row r="105" spans="13:14" ht="15">
      <c r="M105" s="285" t="s">
        <v>304</v>
      </c>
      <c r="N105" s="283" t="s">
        <v>629</v>
      </c>
    </row>
    <row r="106" spans="13:14" ht="15">
      <c r="M106" s="285" t="s">
        <v>306</v>
      </c>
      <c r="N106" s="283" t="s">
        <v>630</v>
      </c>
    </row>
    <row r="107" spans="13:14" ht="15">
      <c r="M107" s="285" t="s">
        <v>310</v>
      </c>
      <c r="N107" s="283" t="s">
        <v>631</v>
      </c>
    </row>
    <row r="108" spans="13:14" ht="15">
      <c r="M108" s="285" t="s">
        <v>321</v>
      </c>
      <c r="N108" s="283" t="s">
        <v>632</v>
      </c>
    </row>
    <row r="109" spans="13:14" ht="15">
      <c r="M109" s="285" t="s">
        <v>633</v>
      </c>
      <c r="N109" s="283" t="s">
        <v>634</v>
      </c>
    </row>
    <row r="110" spans="13:14" ht="15">
      <c r="M110" s="285" t="s">
        <v>332</v>
      </c>
      <c r="N110" s="283" t="s">
        <v>635</v>
      </c>
    </row>
    <row r="111" spans="13:14" ht="15">
      <c r="M111" s="285" t="s">
        <v>636</v>
      </c>
      <c r="N111" s="283" t="s">
        <v>637</v>
      </c>
    </row>
    <row r="112" spans="13:14" ht="15">
      <c r="M112" s="285" t="s">
        <v>638</v>
      </c>
      <c r="N112" s="283" t="s">
        <v>531</v>
      </c>
    </row>
    <row r="113" spans="13:14" ht="15">
      <c r="M113" s="285" t="s">
        <v>144</v>
      </c>
      <c r="N113" s="283" t="s">
        <v>639</v>
      </c>
    </row>
    <row r="114" spans="13:14" ht="15">
      <c r="M114" s="285" t="s">
        <v>145</v>
      </c>
      <c r="N114" s="283" t="s">
        <v>640</v>
      </c>
    </row>
    <row r="115" spans="13:14" ht="15">
      <c r="M115" s="285" t="s">
        <v>147</v>
      </c>
      <c r="N115" s="283" t="s">
        <v>641</v>
      </c>
    </row>
    <row r="116" spans="13:14" ht="15">
      <c r="M116" s="285" t="s">
        <v>148</v>
      </c>
      <c r="N116" s="283" t="s">
        <v>642</v>
      </c>
    </row>
    <row r="117" spans="13:14" ht="15">
      <c r="M117" s="285" t="s">
        <v>149</v>
      </c>
      <c r="N117" s="283" t="s">
        <v>643</v>
      </c>
    </row>
    <row r="118" spans="13:14" ht="15">
      <c r="M118" s="285" t="s">
        <v>150</v>
      </c>
      <c r="N118" s="283" t="s">
        <v>644</v>
      </c>
    </row>
    <row r="119" spans="13:14" ht="15">
      <c r="M119" s="285" t="s">
        <v>154</v>
      </c>
      <c r="N119" s="283" t="s">
        <v>645</v>
      </c>
    </row>
    <row r="120" spans="13:14" ht="15">
      <c r="M120" s="285" t="s">
        <v>646</v>
      </c>
      <c r="N120" s="283" t="s">
        <v>647</v>
      </c>
    </row>
    <row r="121" spans="13:14" ht="15">
      <c r="M121" s="285" t="s">
        <v>156</v>
      </c>
      <c r="N121" s="283" t="s">
        <v>648</v>
      </c>
    </row>
    <row r="122" spans="13:14" ht="15">
      <c r="M122" s="285" t="s">
        <v>151</v>
      </c>
      <c r="N122" s="283" t="s">
        <v>649</v>
      </c>
    </row>
    <row r="123" spans="13:14" ht="15">
      <c r="M123" s="285" t="s">
        <v>157</v>
      </c>
      <c r="N123" s="283" t="s">
        <v>650</v>
      </c>
    </row>
    <row r="124" spans="13:14" ht="15">
      <c r="M124" s="285" t="s">
        <v>153</v>
      </c>
      <c r="N124" s="283" t="s">
        <v>651</v>
      </c>
    </row>
    <row r="125" spans="13:14" ht="15">
      <c r="M125" s="285" t="s">
        <v>152</v>
      </c>
      <c r="N125" s="283" t="s">
        <v>652</v>
      </c>
    </row>
    <row r="126" spans="13:14" ht="15">
      <c r="M126" s="285" t="s">
        <v>653</v>
      </c>
      <c r="N126" s="283" t="s">
        <v>654</v>
      </c>
    </row>
    <row r="127" spans="13:14" ht="15">
      <c r="M127" s="285" t="s">
        <v>167</v>
      </c>
      <c r="N127" s="283" t="s">
        <v>655</v>
      </c>
    </row>
    <row r="128" spans="13:14" ht="15">
      <c r="M128" s="285" t="s">
        <v>166</v>
      </c>
      <c r="N128" s="283" t="s">
        <v>656</v>
      </c>
    </row>
    <row r="129" spans="13:14" ht="15">
      <c r="M129" s="285" t="s">
        <v>162</v>
      </c>
      <c r="N129" s="283" t="s">
        <v>657</v>
      </c>
    </row>
    <row r="130" spans="13:14" ht="15">
      <c r="M130" s="285" t="s">
        <v>155</v>
      </c>
      <c r="N130" s="283" t="s">
        <v>658</v>
      </c>
    </row>
    <row r="131" spans="13:14" ht="15">
      <c r="M131" s="285" t="s">
        <v>160</v>
      </c>
      <c r="N131" s="283" t="s">
        <v>659</v>
      </c>
    </row>
    <row r="132" spans="13:14" ht="15">
      <c r="M132" s="285" t="s">
        <v>161</v>
      </c>
      <c r="N132" s="283" t="s">
        <v>660</v>
      </c>
    </row>
    <row r="133" spans="13:14" ht="15">
      <c r="M133" s="285" t="s">
        <v>158</v>
      </c>
      <c r="N133" s="283" t="s">
        <v>661</v>
      </c>
    </row>
    <row r="134" spans="13:14" ht="15">
      <c r="M134" s="285" t="s">
        <v>159</v>
      </c>
      <c r="N134" s="283" t="s">
        <v>662</v>
      </c>
    </row>
    <row r="135" spans="13:14" ht="15">
      <c r="M135" s="285" t="s">
        <v>663</v>
      </c>
      <c r="N135" s="283" t="s">
        <v>664</v>
      </c>
    </row>
    <row r="136" spans="13:14" ht="15">
      <c r="M136" s="285" t="s">
        <v>169</v>
      </c>
      <c r="N136" s="283" t="s">
        <v>665</v>
      </c>
    </row>
    <row r="137" spans="13:14" ht="15">
      <c r="M137" s="285" t="s">
        <v>168</v>
      </c>
      <c r="N137" s="283" t="s">
        <v>666</v>
      </c>
    </row>
    <row r="138" spans="13:14" ht="15">
      <c r="M138" s="285" t="s">
        <v>667</v>
      </c>
      <c r="N138" s="283" t="s">
        <v>668</v>
      </c>
    </row>
    <row r="139" spans="13:14" ht="15">
      <c r="M139" s="285" t="s">
        <v>165</v>
      </c>
      <c r="N139" s="283" t="s">
        <v>669</v>
      </c>
    </row>
    <row r="140" spans="13:14" ht="15">
      <c r="M140" s="285" t="s">
        <v>670</v>
      </c>
      <c r="N140" s="283" t="s">
        <v>671</v>
      </c>
    </row>
    <row r="141" spans="13:14" ht="15">
      <c r="M141" s="285" t="s">
        <v>672</v>
      </c>
      <c r="N141" s="283" t="s">
        <v>673</v>
      </c>
    </row>
    <row r="142" spans="13:14" ht="15">
      <c r="M142" s="285" t="s">
        <v>674</v>
      </c>
      <c r="N142" s="283" t="s">
        <v>531</v>
      </c>
    </row>
    <row r="143" spans="13:14" ht="15">
      <c r="M143" s="285" t="s">
        <v>339</v>
      </c>
      <c r="N143" s="283" t="s">
        <v>675</v>
      </c>
    </row>
    <row r="144" spans="13:14" ht="15">
      <c r="M144" s="285" t="s">
        <v>340</v>
      </c>
      <c r="N144" s="283" t="s">
        <v>676</v>
      </c>
    </row>
    <row r="145" spans="13:14" ht="15">
      <c r="M145" s="285" t="s">
        <v>337</v>
      </c>
      <c r="N145" s="283" t="s">
        <v>677</v>
      </c>
    </row>
    <row r="146" spans="13:14" ht="15">
      <c r="M146" s="285" t="s">
        <v>338</v>
      </c>
      <c r="N146" s="283" t="s">
        <v>678</v>
      </c>
    </row>
    <row r="147" spans="13:14" ht="15">
      <c r="M147" s="285" t="s">
        <v>333</v>
      </c>
      <c r="N147" s="283" t="s">
        <v>679</v>
      </c>
    </row>
    <row r="148" spans="13:14" ht="15">
      <c r="M148" s="285" t="s">
        <v>336</v>
      </c>
      <c r="N148" s="283" t="s">
        <v>680</v>
      </c>
    </row>
    <row r="149" spans="13:14" ht="15">
      <c r="M149" s="285" t="s">
        <v>334</v>
      </c>
      <c r="N149" s="283" t="s">
        <v>681</v>
      </c>
    </row>
    <row r="150" spans="13:14" ht="15">
      <c r="M150" s="285" t="s">
        <v>335</v>
      </c>
      <c r="N150" s="283" t="s">
        <v>682</v>
      </c>
    </row>
    <row r="151" spans="13:14" ht="15">
      <c r="M151" s="285" t="s">
        <v>341</v>
      </c>
      <c r="N151" s="283" t="s">
        <v>683</v>
      </c>
    </row>
    <row r="152" spans="13:14" ht="15">
      <c r="M152" s="285" t="s">
        <v>343</v>
      </c>
      <c r="N152" s="283" t="s">
        <v>684</v>
      </c>
    </row>
    <row r="153" spans="13:14" ht="15">
      <c r="M153" s="285" t="s">
        <v>342</v>
      </c>
      <c r="N153" s="283" t="s">
        <v>685</v>
      </c>
    </row>
    <row r="154" spans="13:14" ht="15">
      <c r="M154" s="285" t="s">
        <v>686</v>
      </c>
      <c r="N154" s="283" t="s">
        <v>687</v>
      </c>
    </row>
    <row r="155" spans="13:14" ht="15">
      <c r="M155" s="285" t="s">
        <v>688</v>
      </c>
      <c r="N155" s="283" t="s">
        <v>689</v>
      </c>
    </row>
    <row r="156" spans="13:14" ht="15">
      <c r="M156" s="285" t="s">
        <v>690</v>
      </c>
      <c r="N156" s="283" t="s">
        <v>531</v>
      </c>
    </row>
    <row r="157" spans="13:14" ht="15">
      <c r="M157" s="285" t="s">
        <v>288</v>
      </c>
      <c r="N157" s="283" t="s">
        <v>691</v>
      </c>
    </row>
    <row r="158" spans="13:14" ht="15">
      <c r="M158" s="285" t="s">
        <v>289</v>
      </c>
      <c r="N158" s="283" t="s">
        <v>692</v>
      </c>
    </row>
    <row r="159" spans="13:14" ht="15">
      <c r="M159" s="285" t="s">
        <v>290</v>
      </c>
      <c r="N159" s="283" t="s">
        <v>693</v>
      </c>
    </row>
    <row r="160" spans="13:14" ht="15">
      <c r="M160" s="285" t="s">
        <v>291</v>
      </c>
      <c r="N160" s="283" t="s">
        <v>694</v>
      </c>
    </row>
    <row r="161" spans="13:14" ht="15">
      <c r="M161" s="285" t="s">
        <v>292</v>
      </c>
      <c r="N161" s="283" t="s">
        <v>695</v>
      </c>
    </row>
    <row r="162" spans="13:14" ht="15">
      <c r="M162" s="285" t="s">
        <v>293</v>
      </c>
      <c r="N162" s="283" t="s">
        <v>696</v>
      </c>
    </row>
    <row r="163" spans="13:14" ht="15">
      <c r="M163" s="285" t="s">
        <v>294</v>
      </c>
      <c r="N163" s="283" t="s">
        <v>697</v>
      </c>
    </row>
    <row r="164" spans="13:14" ht="15">
      <c r="M164" s="285" t="s">
        <v>295</v>
      </c>
      <c r="N164" s="283" t="s">
        <v>698</v>
      </c>
    </row>
    <row r="165" spans="13:14" ht="15">
      <c r="M165" s="285" t="s">
        <v>296</v>
      </c>
      <c r="N165" s="283" t="s">
        <v>699</v>
      </c>
    </row>
    <row r="166" spans="13:14" ht="15">
      <c r="M166" s="285" t="s">
        <v>297</v>
      </c>
      <c r="N166" s="283" t="s">
        <v>700</v>
      </c>
    </row>
    <row r="167" spans="13:14" ht="15">
      <c r="M167" s="285" t="s">
        <v>298</v>
      </c>
      <c r="N167" s="283" t="s">
        <v>701</v>
      </c>
    </row>
    <row r="168" spans="13:14" ht="15">
      <c r="M168" s="285" t="s">
        <v>300</v>
      </c>
      <c r="N168" s="283" t="s">
        <v>702</v>
      </c>
    </row>
    <row r="169" spans="13:14" ht="15">
      <c r="M169" s="285" t="s">
        <v>299</v>
      </c>
      <c r="N169" s="283" t="s">
        <v>703</v>
      </c>
    </row>
    <row r="170" spans="13:14" ht="15">
      <c r="M170" s="285" t="s">
        <v>302</v>
      </c>
      <c r="N170" s="283" t="s">
        <v>704</v>
      </c>
    </row>
    <row r="171" spans="13:14" ht="15">
      <c r="M171" s="285" t="s">
        <v>301</v>
      </c>
      <c r="N171" s="283" t="s">
        <v>705</v>
      </c>
    </row>
    <row r="172" spans="13:14" ht="15">
      <c r="M172" s="285" t="s">
        <v>706</v>
      </c>
      <c r="N172" s="283" t="s">
        <v>707</v>
      </c>
    </row>
    <row r="173" spans="13:14" ht="15">
      <c r="M173" s="285" t="s">
        <v>708</v>
      </c>
      <c r="N173" s="283" t="s">
        <v>531</v>
      </c>
    </row>
    <row r="174" spans="13:14" ht="15">
      <c r="M174" s="285" t="s">
        <v>324</v>
      </c>
      <c r="N174" s="283" t="s">
        <v>709</v>
      </c>
    </row>
    <row r="175" spans="13:14" ht="15">
      <c r="M175" s="285" t="s">
        <v>325</v>
      </c>
      <c r="N175" s="283" t="s">
        <v>710</v>
      </c>
    </row>
    <row r="176" spans="13:14" ht="15">
      <c r="M176" s="285" t="s">
        <v>329</v>
      </c>
      <c r="N176" s="283" t="s">
        <v>711</v>
      </c>
    </row>
    <row r="177" spans="13:14" ht="15">
      <c r="M177" s="285" t="s">
        <v>326</v>
      </c>
      <c r="N177" s="283" t="s">
        <v>712</v>
      </c>
    </row>
    <row r="178" spans="13:14" ht="15">
      <c r="M178" s="285" t="s">
        <v>327</v>
      </c>
      <c r="N178" s="283" t="s">
        <v>713</v>
      </c>
    </row>
    <row r="179" spans="13:14" ht="15">
      <c r="M179" s="285" t="s">
        <v>328</v>
      </c>
      <c r="N179" s="283" t="s">
        <v>714</v>
      </c>
    </row>
    <row r="180" spans="13:14" ht="15">
      <c r="M180" s="285" t="s">
        <v>715</v>
      </c>
      <c r="N180" s="283" t="s">
        <v>716</v>
      </c>
    </row>
    <row r="181" spans="13:14" ht="15">
      <c r="M181" s="285" t="s">
        <v>717</v>
      </c>
      <c r="N181" s="283" t="s">
        <v>531</v>
      </c>
    </row>
    <row r="182" spans="13:14" ht="15">
      <c r="M182" s="285" t="s">
        <v>211</v>
      </c>
      <c r="N182" s="283" t="s">
        <v>718</v>
      </c>
    </row>
    <row r="183" spans="13:14" ht="15">
      <c r="M183" s="285" t="s">
        <v>212</v>
      </c>
      <c r="N183" s="283" t="s">
        <v>719</v>
      </c>
    </row>
    <row r="184" spans="13:14" ht="15">
      <c r="M184" s="285" t="s">
        <v>213</v>
      </c>
      <c r="N184" s="283" t="s">
        <v>720</v>
      </c>
    </row>
    <row r="185" spans="13:14" ht="15">
      <c r="M185" s="285" t="s">
        <v>721</v>
      </c>
      <c r="N185" s="283" t="s">
        <v>531</v>
      </c>
    </row>
    <row r="186" spans="13:14" ht="15">
      <c r="M186" s="285" t="s">
        <v>215</v>
      </c>
      <c r="N186" s="283" t="s">
        <v>722</v>
      </c>
    </row>
    <row r="187" spans="13:14" ht="15">
      <c r="M187" s="285" t="s">
        <v>216</v>
      </c>
      <c r="N187" s="283" t="s">
        <v>723</v>
      </c>
    </row>
    <row r="188" spans="13:14" ht="15">
      <c r="M188" s="285" t="s">
        <v>217</v>
      </c>
      <c r="N188" s="283" t="s">
        <v>724</v>
      </c>
    </row>
    <row r="189" spans="13:14" ht="15">
      <c r="M189" s="285" t="s">
        <v>218</v>
      </c>
      <c r="N189" s="283" t="s">
        <v>725</v>
      </c>
    </row>
    <row r="190" spans="13:14" ht="15">
      <c r="M190" s="285" t="s">
        <v>219</v>
      </c>
      <c r="N190" s="283" t="s">
        <v>726</v>
      </c>
    </row>
    <row r="191" spans="13:14" ht="15">
      <c r="M191" s="285" t="s">
        <v>220</v>
      </c>
      <c r="N191" s="283" t="s">
        <v>727</v>
      </c>
    </row>
    <row r="192" spans="13:14" ht="15">
      <c r="M192" s="285" t="s">
        <v>222</v>
      </c>
      <c r="N192" s="283" t="s">
        <v>728</v>
      </c>
    </row>
    <row r="193" spans="13:14" ht="15">
      <c r="M193" s="285" t="s">
        <v>223</v>
      </c>
      <c r="N193" s="283" t="s">
        <v>729</v>
      </c>
    </row>
    <row r="194" spans="13:14" ht="15">
      <c r="M194" s="285" t="s">
        <v>730</v>
      </c>
      <c r="N194" s="283" t="s">
        <v>731</v>
      </c>
    </row>
    <row r="195" spans="13:14" ht="15">
      <c r="M195" s="285" t="s">
        <v>221</v>
      </c>
      <c r="N195" s="283" t="s">
        <v>732</v>
      </c>
    </row>
    <row r="196" spans="13:14" ht="15">
      <c r="M196" s="285" t="s">
        <v>733</v>
      </c>
      <c r="N196" s="283" t="s">
        <v>734</v>
      </c>
    </row>
    <row r="197" spans="13:14" ht="15">
      <c r="M197" s="285" t="s">
        <v>735</v>
      </c>
      <c r="N197" s="283" t="s">
        <v>736</v>
      </c>
    </row>
    <row r="198" spans="13:14" ht="15">
      <c r="M198" s="285" t="s">
        <v>737</v>
      </c>
      <c r="N198" s="283" t="s">
        <v>531</v>
      </c>
    </row>
    <row r="199" spans="13:14" ht="15">
      <c r="M199" s="285" t="s">
        <v>114</v>
      </c>
      <c r="N199" s="283" t="s">
        <v>738</v>
      </c>
    </row>
    <row r="200" spans="13:14" ht="15">
      <c r="M200" s="285" t="s">
        <v>115</v>
      </c>
      <c r="N200" s="283" t="s">
        <v>739</v>
      </c>
    </row>
    <row r="201" spans="13:14" ht="15">
      <c r="M201" s="285" t="s">
        <v>116</v>
      </c>
      <c r="N201" s="283" t="s">
        <v>740</v>
      </c>
    </row>
    <row r="202" spans="13:14" ht="15">
      <c r="M202" s="285" t="s">
        <v>117</v>
      </c>
      <c r="N202" s="283" t="s">
        <v>741</v>
      </c>
    </row>
    <row r="203" spans="13:14" ht="15">
      <c r="M203" s="285" t="s">
        <v>121</v>
      </c>
      <c r="N203" s="283" t="s">
        <v>742</v>
      </c>
    </row>
    <row r="204" spans="13:14" ht="15">
      <c r="M204" s="285" t="s">
        <v>119</v>
      </c>
      <c r="N204" s="283" t="s">
        <v>743</v>
      </c>
    </row>
    <row r="205" spans="13:14" ht="15">
      <c r="M205" s="285" t="s">
        <v>123</v>
      </c>
      <c r="N205" s="283" t="s">
        <v>744</v>
      </c>
    </row>
    <row r="206" spans="13:14" ht="15">
      <c r="M206" s="285" t="s">
        <v>120</v>
      </c>
      <c r="N206" s="283" t="s">
        <v>745</v>
      </c>
    </row>
    <row r="207" spans="13:14" ht="15">
      <c r="M207" s="285" t="s">
        <v>124</v>
      </c>
      <c r="N207" s="283" t="s">
        <v>746</v>
      </c>
    </row>
    <row r="208" spans="13:14" ht="15">
      <c r="M208" s="285" t="s">
        <v>122</v>
      </c>
      <c r="N208" s="283" t="s">
        <v>747</v>
      </c>
    </row>
    <row r="209" spans="13:14" ht="15">
      <c r="M209" s="285" t="s">
        <v>118</v>
      </c>
      <c r="N209" s="283" t="s">
        <v>748</v>
      </c>
    </row>
    <row r="210" spans="13:14" ht="15">
      <c r="M210" s="285" t="s">
        <v>749</v>
      </c>
      <c r="N210" s="283" t="s">
        <v>750</v>
      </c>
    </row>
    <row r="211" spans="13:14" ht="15">
      <c r="M211" s="285" t="s">
        <v>125</v>
      </c>
      <c r="N211" s="283" t="s">
        <v>751</v>
      </c>
    </row>
    <row r="212" spans="13:14" ht="15">
      <c r="M212" s="285" t="s">
        <v>752</v>
      </c>
      <c r="N212" s="283" t="s">
        <v>753</v>
      </c>
    </row>
    <row r="213" spans="13:14" ht="15">
      <c r="M213" s="285" t="s">
        <v>754</v>
      </c>
      <c r="N213" s="283" t="s">
        <v>755</v>
      </c>
    </row>
    <row r="214" spans="13:14" ht="15">
      <c r="M214" s="285" t="s">
        <v>756</v>
      </c>
      <c r="N214" s="283" t="s">
        <v>757</v>
      </c>
    </row>
    <row r="215" spans="13:14" ht="15">
      <c r="M215" s="285" t="s">
        <v>758</v>
      </c>
      <c r="N215" s="283" t="s">
        <v>531</v>
      </c>
    </row>
    <row r="216" spans="13:14" ht="15">
      <c r="M216" s="285" t="s">
        <v>346</v>
      </c>
      <c r="N216" s="283" t="s">
        <v>759</v>
      </c>
    </row>
    <row r="217" spans="13:14" ht="15">
      <c r="M217" s="285" t="s">
        <v>347</v>
      </c>
      <c r="N217" s="283" t="s">
        <v>760</v>
      </c>
    </row>
    <row r="218" spans="13:14" ht="15">
      <c r="M218" s="285" t="s">
        <v>348</v>
      </c>
      <c r="N218" s="283" t="s">
        <v>761</v>
      </c>
    </row>
    <row r="219" spans="13:14" ht="15">
      <c r="M219" s="285" t="s">
        <v>762</v>
      </c>
      <c r="N219" s="283" t="s">
        <v>531</v>
      </c>
    </row>
    <row r="220" spans="13:14" ht="15">
      <c r="M220" s="285" t="s">
        <v>133</v>
      </c>
      <c r="N220" s="283" t="s">
        <v>763</v>
      </c>
    </row>
    <row r="221" spans="13:14" ht="15">
      <c r="M221" s="285" t="s">
        <v>126</v>
      </c>
      <c r="N221" s="283" t="s">
        <v>764</v>
      </c>
    </row>
    <row r="222" spans="13:14" ht="15">
      <c r="M222" s="285" t="s">
        <v>136</v>
      </c>
      <c r="N222" s="283" t="s">
        <v>765</v>
      </c>
    </row>
    <row r="223" spans="13:14" ht="15">
      <c r="M223" s="285" t="s">
        <v>127</v>
      </c>
      <c r="N223" s="283" t="s">
        <v>766</v>
      </c>
    </row>
    <row r="224" spans="13:14" ht="15">
      <c r="M224" s="285" t="s">
        <v>129</v>
      </c>
      <c r="N224" s="283" t="s">
        <v>767</v>
      </c>
    </row>
    <row r="225" spans="13:14" ht="15">
      <c r="M225" s="285" t="s">
        <v>130</v>
      </c>
      <c r="N225" s="283" t="s">
        <v>768</v>
      </c>
    </row>
    <row r="226" spans="13:14" ht="15">
      <c r="M226" s="285" t="s">
        <v>132</v>
      </c>
      <c r="N226" s="283" t="s">
        <v>769</v>
      </c>
    </row>
    <row r="227" spans="13:14" ht="15">
      <c r="M227" s="285" t="s">
        <v>134</v>
      </c>
      <c r="N227" s="283" t="s">
        <v>770</v>
      </c>
    </row>
    <row r="228" spans="13:14" ht="15">
      <c r="M228" s="285" t="s">
        <v>135</v>
      </c>
      <c r="N228" s="283" t="s">
        <v>771</v>
      </c>
    </row>
    <row r="229" spans="13:14" ht="15">
      <c r="M229" s="285" t="s">
        <v>138</v>
      </c>
      <c r="N229" s="283" t="s">
        <v>772</v>
      </c>
    </row>
    <row r="230" spans="13:14" ht="15">
      <c r="M230" s="285" t="s">
        <v>128</v>
      </c>
      <c r="N230" s="283" t="s">
        <v>773</v>
      </c>
    </row>
    <row r="231" spans="13:14" ht="15">
      <c r="M231" s="285" t="s">
        <v>137</v>
      </c>
      <c r="N231" s="283" t="s">
        <v>774</v>
      </c>
    </row>
    <row r="232" spans="13:14" ht="15">
      <c r="M232" s="285" t="s">
        <v>131</v>
      </c>
      <c r="N232" s="283" t="s">
        <v>775</v>
      </c>
    </row>
    <row r="233" spans="13:14" ht="15">
      <c r="M233" s="285" t="s">
        <v>776</v>
      </c>
      <c r="N233" s="283" t="s">
        <v>777</v>
      </c>
    </row>
    <row r="234" spans="13:14" ht="15">
      <c r="M234" s="285" t="s">
        <v>139</v>
      </c>
      <c r="N234" s="283" t="s">
        <v>778</v>
      </c>
    </row>
    <row r="235" spans="13:14" ht="15">
      <c r="M235" s="285" t="s">
        <v>779</v>
      </c>
      <c r="N235" s="283" t="s">
        <v>780</v>
      </c>
    </row>
    <row r="236" spans="13:14" ht="15">
      <c r="M236" s="285" t="s">
        <v>781</v>
      </c>
      <c r="N236" s="283" t="s">
        <v>531</v>
      </c>
    </row>
    <row r="237" spans="13:14" ht="15">
      <c r="M237" s="285" t="s">
        <v>437</v>
      </c>
      <c r="N237" s="283" t="s">
        <v>782</v>
      </c>
    </row>
    <row r="238" spans="13:14" ht="15">
      <c r="M238" s="285" t="s">
        <v>424</v>
      </c>
      <c r="N238" s="283" t="s">
        <v>783</v>
      </c>
    </row>
    <row r="239" spans="13:14" ht="15">
      <c r="M239" s="285" t="s">
        <v>425</v>
      </c>
      <c r="N239" s="283" t="s">
        <v>784</v>
      </c>
    </row>
    <row r="240" spans="13:14" ht="15">
      <c r="M240" s="285" t="s">
        <v>426</v>
      </c>
      <c r="N240" s="283" t="s">
        <v>785</v>
      </c>
    </row>
    <row r="241" spans="13:14" ht="15">
      <c r="M241" s="285" t="s">
        <v>427</v>
      </c>
      <c r="N241" s="283" t="s">
        <v>786</v>
      </c>
    </row>
    <row r="242" spans="13:14" ht="15">
      <c r="M242" s="285" t="s">
        <v>429</v>
      </c>
      <c r="N242" s="283" t="s">
        <v>787</v>
      </c>
    </row>
    <row r="243" spans="13:14" ht="15">
      <c r="M243" s="285" t="s">
        <v>430</v>
      </c>
      <c r="N243" s="283" t="s">
        <v>788</v>
      </c>
    </row>
    <row r="244" spans="13:14" ht="15">
      <c r="M244" s="285" t="s">
        <v>431</v>
      </c>
      <c r="N244" s="283" t="s">
        <v>789</v>
      </c>
    </row>
    <row r="245" spans="13:14" ht="15">
      <c r="M245" s="285" t="s">
        <v>432</v>
      </c>
      <c r="N245" s="283" t="s">
        <v>790</v>
      </c>
    </row>
    <row r="246" spans="13:14" ht="15">
      <c r="M246" s="285" t="s">
        <v>433</v>
      </c>
      <c r="N246" s="283" t="s">
        <v>791</v>
      </c>
    </row>
    <row r="247" spans="13:14" ht="15">
      <c r="M247" s="285" t="s">
        <v>434</v>
      </c>
      <c r="N247" s="283" t="s">
        <v>792</v>
      </c>
    </row>
    <row r="248" spans="13:14" ht="15">
      <c r="M248" s="285" t="s">
        <v>435</v>
      </c>
      <c r="N248" s="283" t="s">
        <v>793</v>
      </c>
    </row>
    <row r="249" spans="13:14" ht="15">
      <c r="M249" s="285" t="s">
        <v>436</v>
      </c>
      <c r="N249" s="283" t="s">
        <v>794</v>
      </c>
    </row>
    <row r="250" spans="13:14" ht="15">
      <c r="M250" s="285" t="s">
        <v>438</v>
      </c>
      <c r="N250" s="283" t="s">
        <v>795</v>
      </c>
    </row>
    <row r="251" spans="13:14" ht="15">
      <c r="M251" s="285" t="s">
        <v>439</v>
      </c>
      <c r="N251" s="283" t="s">
        <v>796</v>
      </c>
    </row>
    <row r="252" spans="13:14" ht="15">
      <c r="M252" s="285" t="s">
        <v>440</v>
      </c>
      <c r="N252" s="370" t="s">
        <v>797</v>
      </c>
    </row>
    <row r="253" spans="13:14" ht="15">
      <c r="M253" s="285" t="s">
        <v>441</v>
      </c>
      <c r="N253" s="283" t="s">
        <v>798</v>
      </c>
    </row>
    <row r="254" spans="13:14" ht="15">
      <c r="M254" s="285" t="s">
        <v>442</v>
      </c>
      <c r="N254" s="283" t="s">
        <v>799</v>
      </c>
    </row>
    <row r="255" spans="13:14" ht="15">
      <c r="M255" s="285" t="s">
        <v>443</v>
      </c>
      <c r="N255" s="283" t="s">
        <v>800</v>
      </c>
    </row>
    <row r="256" spans="13:14" ht="15">
      <c r="M256" s="285" t="s">
        <v>444</v>
      </c>
      <c r="N256" s="283" t="s">
        <v>801</v>
      </c>
    </row>
    <row r="257" spans="13:14" ht="15">
      <c r="M257" s="285" t="s">
        <v>445</v>
      </c>
      <c r="N257" s="283" t="s">
        <v>802</v>
      </c>
    </row>
    <row r="258" spans="13:14" ht="15">
      <c r="M258" s="285" t="s">
        <v>446</v>
      </c>
      <c r="N258" s="283" t="s">
        <v>803</v>
      </c>
    </row>
    <row r="259" spans="13:14" ht="15">
      <c r="M259" s="285" t="s">
        <v>447</v>
      </c>
      <c r="N259" s="283" t="s">
        <v>804</v>
      </c>
    </row>
    <row r="260" spans="13:14" ht="15">
      <c r="M260" s="285" t="s">
        <v>448</v>
      </c>
      <c r="N260" s="283" t="s">
        <v>805</v>
      </c>
    </row>
    <row r="261" spans="13:14" ht="15">
      <c r="M261" s="285" t="s">
        <v>449</v>
      </c>
      <c r="N261" s="283" t="s">
        <v>806</v>
      </c>
    </row>
    <row r="262" spans="13:14" ht="15">
      <c r="M262" s="285" t="s">
        <v>450</v>
      </c>
      <c r="N262" s="283" t="s">
        <v>807</v>
      </c>
    </row>
    <row r="263" spans="13:14" ht="15">
      <c r="M263" s="285" t="s">
        <v>451</v>
      </c>
      <c r="N263" s="283" t="s">
        <v>808</v>
      </c>
    </row>
    <row r="264" spans="13:14" ht="15">
      <c r="M264" s="285" t="s">
        <v>428</v>
      </c>
      <c r="N264" s="283" t="s">
        <v>809</v>
      </c>
    </row>
    <row r="265" spans="13:14" ht="15">
      <c r="M265" s="285" t="s">
        <v>452</v>
      </c>
      <c r="N265" s="283" t="s">
        <v>810</v>
      </c>
    </row>
    <row r="266" spans="13:14" ht="15">
      <c r="M266" s="285" t="s">
        <v>453</v>
      </c>
      <c r="N266" s="283" t="s">
        <v>811</v>
      </c>
    </row>
    <row r="267" spans="13:14" ht="15">
      <c r="M267" s="285" t="s">
        <v>454</v>
      </c>
      <c r="N267" s="283" t="s">
        <v>812</v>
      </c>
    </row>
    <row r="268" spans="13:14" ht="15">
      <c r="M268" s="285" t="s">
        <v>455</v>
      </c>
      <c r="N268" s="283" t="s">
        <v>813</v>
      </c>
    </row>
    <row r="269" spans="13:14" ht="15">
      <c r="M269" s="285" t="s">
        <v>814</v>
      </c>
      <c r="N269" s="283" t="s">
        <v>815</v>
      </c>
    </row>
    <row r="270" spans="13:14" ht="15">
      <c r="M270" s="285" t="s">
        <v>816</v>
      </c>
      <c r="N270" s="283" t="s">
        <v>817</v>
      </c>
    </row>
    <row r="271" spans="13:14" ht="15">
      <c r="M271" s="285" t="s">
        <v>818</v>
      </c>
      <c r="N271" s="283" t="s">
        <v>819</v>
      </c>
    </row>
    <row r="272" spans="13:14" ht="15">
      <c r="M272" s="285" t="s">
        <v>820</v>
      </c>
      <c r="N272" s="283" t="s">
        <v>821</v>
      </c>
    </row>
    <row r="273" spans="13:14" ht="15">
      <c r="M273" s="285" t="s">
        <v>822</v>
      </c>
      <c r="N273" s="283" t="s">
        <v>531</v>
      </c>
    </row>
    <row r="274" spans="13:14" ht="15">
      <c r="M274" s="285" t="s">
        <v>224</v>
      </c>
      <c r="N274" s="283" t="s">
        <v>823</v>
      </c>
    </row>
    <row r="275" spans="13:14" ht="15">
      <c r="M275" s="285" t="s">
        <v>226</v>
      </c>
      <c r="N275" s="283" t="s">
        <v>824</v>
      </c>
    </row>
    <row r="276" spans="13:14" ht="15">
      <c r="M276" s="285" t="s">
        <v>227</v>
      </c>
      <c r="N276" s="283" t="s">
        <v>825</v>
      </c>
    </row>
    <row r="277" spans="13:14" ht="15">
      <c r="M277" s="285" t="s">
        <v>228</v>
      </c>
      <c r="N277" s="283" t="s">
        <v>826</v>
      </c>
    </row>
    <row r="278" spans="13:14" ht="15">
      <c r="M278" s="285" t="s">
        <v>229</v>
      </c>
      <c r="N278" s="283" t="s">
        <v>827</v>
      </c>
    </row>
    <row r="279" spans="13:14" ht="15">
      <c r="M279" s="285" t="s">
        <v>230</v>
      </c>
      <c r="N279" s="283" t="s">
        <v>828</v>
      </c>
    </row>
    <row r="280" spans="13:14" ht="15">
      <c r="M280" s="285" t="s">
        <v>231</v>
      </c>
      <c r="N280" s="283" t="s">
        <v>829</v>
      </c>
    </row>
    <row r="281" spans="13:14" ht="15">
      <c r="M281" s="285" t="s">
        <v>232</v>
      </c>
      <c r="N281" s="283" t="s">
        <v>830</v>
      </c>
    </row>
    <row r="282" spans="13:14" ht="15">
      <c r="M282" s="285" t="s">
        <v>233</v>
      </c>
      <c r="N282" s="283" t="s">
        <v>831</v>
      </c>
    </row>
    <row r="283" spans="13:14" ht="15">
      <c r="M283" s="285" t="s">
        <v>234</v>
      </c>
      <c r="N283" s="283" t="s">
        <v>832</v>
      </c>
    </row>
    <row r="284" spans="13:14" ht="15">
      <c r="M284" s="285" t="s">
        <v>235</v>
      </c>
      <c r="N284" s="283" t="s">
        <v>833</v>
      </c>
    </row>
    <row r="285" spans="13:14" ht="15">
      <c r="M285" s="285" t="s">
        <v>236</v>
      </c>
      <c r="N285" s="283" t="s">
        <v>834</v>
      </c>
    </row>
    <row r="286" spans="13:14" ht="15">
      <c r="M286" s="285" t="s">
        <v>237</v>
      </c>
      <c r="N286" s="283" t="s">
        <v>835</v>
      </c>
    </row>
    <row r="287" spans="13:14" ht="15">
      <c r="M287" s="285" t="s">
        <v>238</v>
      </c>
      <c r="N287" s="283" t="s">
        <v>836</v>
      </c>
    </row>
    <row r="288" spans="13:14" ht="15">
      <c r="M288" s="285" t="s">
        <v>239</v>
      </c>
      <c r="N288" s="283" t="s">
        <v>837</v>
      </c>
    </row>
    <row r="289" spans="13:14" ht="15">
      <c r="M289" s="285" t="s">
        <v>240</v>
      </c>
      <c r="N289" s="283" t="s">
        <v>838</v>
      </c>
    </row>
    <row r="290" spans="13:14" ht="15">
      <c r="M290" s="285" t="s">
        <v>241</v>
      </c>
      <c r="N290" s="283" t="s">
        <v>839</v>
      </c>
    </row>
    <row r="291" spans="13:14" ht="15">
      <c r="M291" s="285" t="s">
        <v>242</v>
      </c>
      <c r="N291" s="283" t="s">
        <v>840</v>
      </c>
    </row>
    <row r="292" spans="13:14" ht="15">
      <c r="M292" s="285" t="s">
        <v>243</v>
      </c>
      <c r="N292" s="283" t="s">
        <v>841</v>
      </c>
    </row>
    <row r="293" spans="13:14" ht="15">
      <c r="M293" s="285" t="s">
        <v>244</v>
      </c>
      <c r="N293" s="283" t="s">
        <v>842</v>
      </c>
    </row>
    <row r="294" spans="13:14" ht="15">
      <c r="M294" s="285" t="s">
        <v>245</v>
      </c>
      <c r="N294" s="283" t="s">
        <v>843</v>
      </c>
    </row>
    <row r="295" spans="13:14" ht="15">
      <c r="M295" s="285" t="s">
        <v>246</v>
      </c>
      <c r="N295" s="283" t="s">
        <v>844</v>
      </c>
    </row>
    <row r="296" spans="13:14" ht="15">
      <c r="M296" s="285" t="s">
        <v>247</v>
      </c>
      <c r="N296" s="283" t="s">
        <v>845</v>
      </c>
    </row>
    <row r="297" spans="13:14" ht="15">
      <c r="M297" s="285" t="s">
        <v>248</v>
      </c>
      <c r="N297" s="283" t="s">
        <v>846</v>
      </c>
    </row>
    <row r="298" spans="13:14" ht="15">
      <c r="M298" s="285" t="s">
        <v>249</v>
      </c>
      <c r="N298" s="283" t="s">
        <v>847</v>
      </c>
    </row>
    <row r="299" spans="13:14" ht="15">
      <c r="M299" s="285" t="s">
        <v>250</v>
      </c>
      <c r="N299" s="283" t="s">
        <v>848</v>
      </c>
    </row>
    <row r="300" spans="13:14" ht="15">
      <c r="M300" s="285" t="s">
        <v>251</v>
      </c>
      <c r="N300" s="283" t="s">
        <v>849</v>
      </c>
    </row>
    <row r="301" spans="13:14" ht="15">
      <c r="M301" s="285" t="s">
        <v>252</v>
      </c>
      <c r="N301" s="283" t="s">
        <v>850</v>
      </c>
    </row>
    <row r="302" spans="13:14" ht="15">
      <c r="M302" s="285" t="s">
        <v>253</v>
      </c>
      <c r="N302" s="283" t="s">
        <v>851</v>
      </c>
    </row>
    <row r="303" spans="13:14" ht="15">
      <c r="M303" s="285" t="s">
        <v>254</v>
      </c>
      <c r="N303" s="283" t="s">
        <v>852</v>
      </c>
    </row>
    <row r="304" spans="13:14" ht="15">
      <c r="M304" s="285" t="s">
        <v>255</v>
      </c>
      <c r="N304" s="283" t="s">
        <v>853</v>
      </c>
    </row>
    <row r="305" spans="13:14" ht="15">
      <c r="M305" s="285" t="s">
        <v>256</v>
      </c>
      <c r="N305" s="283" t="s">
        <v>854</v>
      </c>
    </row>
    <row r="306" spans="13:14" ht="15">
      <c r="M306" s="285" t="s">
        <v>257</v>
      </c>
      <c r="N306" s="283" t="s">
        <v>855</v>
      </c>
    </row>
    <row r="307" spans="13:14" ht="15">
      <c r="M307" s="285" t="s">
        <v>258</v>
      </c>
      <c r="N307" s="283" t="s">
        <v>856</v>
      </c>
    </row>
    <row r="308" spans="13:14" ht="15">
      <c r="M308" s="285" t="s">
        <v>259</v>
      </c>
      <c r="N308" s="283" t="s">
        <v>857</v>
      </c>
    </row>
    <row r="309" spans="13:14" ht="15">
      <c r="M309" s="285" t="s">
        <v>260</v>
      </c>
      <c r="N309" s="283" t="s">
        <v>858</v>
      </c>
    </row>
    <row r="310" spans="13:14" ht="15">
      <c r="M310" s="285" t="s">
        <v>225</v>
      </c>
      <c r="N310" s="283" t="s">
        <v>859</v>
      </c>
    </row>
    <row r="311" spans="13:14" ht="15">
      <c r="M311" s="285" t="s">
        <v>860</v>
      </c>
      <c r="N311" s="283" t="s">
        <v>861</v>
      </c>
    </row>
    <row r="312" spans="13:14" ht="15">
      <c r="M312" s="285" t="s">
        <v>331</v>
      </c>
      <c r="N312" s="283" t="s">
        <v>862</v>
      </c>
    </row>
    <row r="313" spans="13:14" ht="15">
      <c r="M313" s="285" t="s">
        <v>863</v>
      </c>
      <c r="N313" s="283" t="s">
        <v>864</v>
      </c>
    </row>
    <row r="314" spans="13:14" ht="15">
      <c r="M314" s="285" t="s">
        <v>865</v>
      </c>
      <c r="N314" s="283" t="s">
        <v>866</v>
      </c>
    </row>
    <row r="315" spans="13:14" ht="15">
      <c r="M315" s="285" t="s">
        <v>867</v>
      </c>
      <c r="N315" s="283" t="s">
        <v>531</v>
      </c>
    </row>
    <row r="316" spans="13:14" ht="15">
      <c r="M316" s="285" t="s">
        <v>110</v>
      </c>
      <c r="N316" s="283" t="s">
        <v>868</v>
      </c>
    </row>
    <row r="317" spans="13:14" ht="15">
      <c r="M317" s="285" t="s">
        <v>366</v>
      </c>
      <c r="N317" s="283" t="s">
        <v>869</v>
      </c>
    </row>
    <row r="318" spans="13:14" ht="15">
      <c r="M318" s="285" t="s">
        <v>363</v>
      </c>
      <c r="N318" s="283" t="s">
        <v>870</v>
      </c>
    </row>
    <row r="319" spans="13:14" ht="15">
      <c r="M319" s="285" t="s">
        <v>361</v>
      </c>
      <c r="N319" s="283" t="s">
        <v>871</v>
      </c>
    </row>
    <row r="320" spans="13:14" ht="15">
      <c r="M320" s="285" t="s">
        <v>362</v>
      </c>
      <c r="N320" s="283" t="s">
        <v>872</v>
      </c>
    </row>
    <row r="321" spans="13:14" ht="15">
      <c r="M321" s="285" t="s">
        <v>360</v>
      </c>
      <c r="N321" s="283" t="s">
        <v>873</v>
      </c>
    </row>
    <row r="322" spans="13:14" ht="15">
      <c r="M322" s="285" t="s">
        <v>364</v>
      </c>
      <c r="N322" s="283" t="s">
        <v>874</v>
      </c>
    </row>
    <row r="323" spans="13:14" ht="15">
      <c r="M323" s="285" t="s">
        <v>365</v>
      </c>
      <c r="N323" s="283" t="s">
        <v>875</v>
      </c>
    </row>
    <row r="324" spans="13:14" ht="15">
      <c r="M324" s="285" t="s">
        <v>359</v>
      </c>
      <c r="N324" s="283" t="s">
        <v>876</v>
      </c>
    </row>
    <row r="325" spans="13:14" ht="15">
      <c r="M325" s="285" t="s">
        <v>877</v>
      </c>
      <c r="N325" s="283" t="s">
        <v>878</v>
      </c>
    </row>
    <row r="326" spans="13:14" ht="15">
      <c r="M326" s="285" t="s">
        <v>353</v>
      </c>
      <c r="N326" s="283" t="s">
        <v>879</v>
      </c>
    </row>
    <row r="327" spans="13:14" ht="15">
      <c r="M327" s="285" t="s">
        <v>354</v>
      </c>
      <c r="N327" s="283" t="s">
        <v>880</v>
      </c>
    </row>
    <row r="328" spans="13:14" ht="15">
      <c r="M328" s="285" t="s">
        <v>355</v>
      </c>
      <c r="N328" s="283" t="s">
        <v>881</v>
      </c>
    </row>
    <row r="329" spans="13:14" ht="15">
      <c r="M329" s="285" t="s">
        <v>356</v>
      </c>
      <c r="N329" s="283" t="s">
        <v>882</v>
      </c>
    </row>
    <row r="330" spans="13:14" ht="15">
      <c r="M330" s="285" t="s">
        <v>357</v>
      </c>
      <c r="N330" s="283" t="s">
        <v>883</v>
      </c>
    </row>
    <row r="331" spans="13:14" ht="15">
      <c r="M331" s="285" t="s">
        <v>358</v>
      </c>
      <c r="N331" s="283" t="s">
        <v>884</v>
      </c>
    </row>
    <row r="332" spans="13:14" ht="15">
      <c r="M332" s="285" t="s">
        <v>370</v>
      </c>
      <c r="N332" s="283" t="s">
        <v>885</v>
      </c>
    </row>
    <row r="333" spans="13:14" ht="15">
      <c r="M333" s="285" t="s">
        <v>372</v>
      </c>
      <c r="N333" s="283" t="s">
        <v>886</v>
      </c>
    </row>
    <row r="334" spans="13:14" ht="15">
      <c r="M334" s="285" t="s">
        <v>421</v>
      </c>
      <c r="N334" s="283" t="s">
        <v>887</v>
      </c>
    </row>
    <row r="335" spans="13:14" ht="15">
      <c r="M335" s="285" t="s">
        <v>373</v>
      </c>
      <c r="N335" s="283" t="s">
        <v>888</v>
      </c>
    </row>
    <row r="336" spans="13:14" ht="15">
      <c r="M336" s="285" t="s">
        <v>374</v>
      </c>
      <c r="N336" s="283" t="s">
        <v>889</v>
      </c>
    </row>
    <row r="337" spans="13:14" ht="15">
      <c r="M337" s="285" t="s">
        <v>375</v>
      </c>
      <c r="N337" s="283" t="s">
        <v>890</v>
      </c>
    </row>
    <row r="338" spans="13:14" ht="15">
      <c r="M338" s="285" t="s">
        <v>376</v>
      </c>
      <c r="N338" s="283" t="s">
        <v>891</v>
      </c>
    </row>
    <row r="339" spans="13:14" ht="15">
      <c r="M339" s="285" t="s">
        <v>377</v>
      </c>
      <c r="N339" s="283" t="s">
        <v>892</v>
      </c>
    </row>
    <row r="340" spans="13:14" ht="15">
      <c r="M340" s="285" t="s">
        <v>380</v>
      </c>
      <c r="N340" s="283" t="s">
        <v>893</v>
      </c>
    </row>
    <row r="341" spans="13:14" ht="15">
      <c r="M341" s="285" t="s">
        <v>367</v>
      </c>
      <c r="N341" s="283" t="s">
        <v>894</v>
      </c>
    </row>
    <row r="342" spans="13:14" ht="15">
      <c r="M342" s="285" t="s">
        <v>381</v>
      </c>
      <c r="N342" s="283" t="s">
        <v>895</v>
      </c>
    </row>
    <row r="343" spans="13:14" ht="15">
      <c r="M343" s="285" t="s">
        <v>382</v>
      </c>
      <c r="N343" s="283" t="s">
        <v>896</v>
      </c>
    </row>
    <row r="344" spans="13:14" ht="15">
      <c r="M344" s="285" t="s">
        <v>383</v>
      </c>
      <c r="N344" s="283" t="s">
        <v>897</v>
      </c>
    </row>
    <row r="345" spans="13:14" ht="15">
      <c r="M345" s="285" t="s">
        <v>384</v>
      </c>
      <c r="N345" s="283" t="s">
        <v>898</v>
      </c>
    </row>
    <row r="346" spans="13:14" ht="15">
      <c r="M346" s="285" t="s">
        <v>385</v>
      </c>
      <c r="N346" s="283" t="s">
        <v>899</v>
      </c>
    </row>
    <row r="347" spans="13:14" ht="15">
      <c r="M347" s="285" t="s">
        <v>386</v>
      </c>
      <c r="N347" s="283" t="s">
        <v>900</v>
      </c>
    </row>
    <row r="348" spans="13:14" ht="15">
      <c r="M348" s="285" t="s">
        <v>387</v>
      </c>
      <c r="N348" s="283" t="s">
        <v>901</v>
      </c>
    </row>
    <row r="349" spans="13:14" ht="15">
      <c r="M349" s="285" t="s">
        <v>388</v>
      </c>
      <c r="N349" s="283" t="s">
        <v>902</v>
      </c>
    </row>
    <row r="350" spans="13:14" ht="15">
      <c r="M350" s="285" t="s">
        <v>389</v>
      </c>
      <c r="N350" s="283" t="s">
        <v>903</v>
      </c>
    </row>
    <row r="351" spans="13:14" ht="15">
      <c r="M351" s="285" t="s">
        <v>390</v>
      </c>
      <c r="N351" s="283" t="s">
        <v>904</v>
      </c>
    </row>
    <row r="352" spans="13:14" ht="15">
      <c r="M352" s="285" t="s">
        <v>391</v>
      </c>
      <c r="N352" s="283" t="s">
        <v>905</v>
      </c>
    </row>
    <row r="353" spans="13:14" ht="15">
      <c r="M353" s="285" t="s">
        <v>392</v>
      </c>
      <c r="N353" s="283" t="s">
        <v>906</v>
      </c>
    </row>
    <row r="354" spans="13:14" ht="15">
      <c r="M354" s="285" t="s">
        <v>393</v>
      </c>
      <c r="N354" s="283" t="s">
        <v>907</v>
      </c>
    </row>
    <row r="355" spans="13:14" ht="15">
      <c r="M355" s="285" t="s">
        <v>394</v>
      </c>
      <c r="N355" s="283" t="s">
        <v>908</v>
      </c>
    </row>
    <row r="356" spans="13:14" ht="15">
      <c r="M356" s="285" t="s">
        <v>395</v>
      </c>
      <c r="N356" s="283" t="s">
        <v>909</v>
      </c>
    </row>
    <row r="357" spans="13:14" ht="15">
      <c r="M357" s="285" t="s">
        <v>396</v>
      </c>
      <c r="N357" s="283" t="s">
        <v>910</v>
      </c>
    </row>
    <row r="358" spans="13:14" ht="15">
      <c r="M358" s="285" t="s">
        <v>397</v>
      </c>
      <c r="N358" s="283" t="s">
        <v>911</v>
      </c>
    </row>
    <row r="359" spans="13:14" ht="15">
      <c r="M359" s="285" t="s">
        <v>398</v>
      </c>
      <c r="N359" s="283" t="s">
        <v>912</v>
      </c>
    </row>
    <row r="360" spans="13:14" ht="15">
      <c r="M360" s="285" t="s">
        <v>399</v>
      </c>
      <c r="N360" s="283" t="s">
        <v>913</v>
      </c>
    </row>
    <row r="361" spans="13:14">
      <c r="M361" s="286" t="s">
        <v>400</v>
      </c>
      <c r="N361" t="s">
        <v>914</v>
      </c>
    </row>
    <row r="362" spans="13:14">
      <c r="M362" s="286" t="s">
        <v>401</v>
      </c>
      <c r="N362" t="s">
        <v>915</v>
      </c>
    </row>
    <row r="363" spans="13:14">
      <c r="M363" s="286" t="s">
        <v>402</v>
      </c>
      <c r="N363" t="s">
        <v>916</v>
      </c>
    </row>
    <row r="364" spans="13:14">
      <c r="M364" s="286" t="s">
        <v>403</v>
      </c>
      <c r="N364" t="s">
        <v>917</v>
      </c>
    </row>
    <row r="365" spans="13:14">
      <c r="M365" s="286" t="s">
        <v>404</v>
      </c>
      <c r="N365" t="s">
        <v>918</v>
      </c>
    </row>
    <row r="366" spans="13:14">
      <c r="M366" s="286" t="s">
        <v>405</v>
      </c>
      <c r="N366" t="s">
        <v>919</v>
      </c>
    </row>
    <row r="367" spans="13:14">
      <c r="M367" s="286" t="s">
        <v>406</v>
      </c>
      <c r="N367" t="s">
        <v>920</v>
      </c>
    </row>
    <row r="368" spans="13:14">
      <c r="M368" s="286" t="s">
        <v>407</v>
      </c>
      <c r="N368" t="s">
        <v>921</v>
      </c>
    </row>
    <row r="369" spans="13:14">
      <c r="M369" s="286" t="s">
        <v>408</v>
      </c>
      <c r="N369" t="s">
        <v>922</v>
      </c>
    </row>
    <row r="370" spans="13:14">
      <c r="M370" s="286" t="s">
        <v>409</v>
      </c>
      <c r="N370" t="s">
        <v>923</v>
      </c>
    </row>
    <row r="371" spans="13:14">
      <c r="M371" s="286" t="s">
        <v>371</v>
      </c>
      <c r="N371" t="s">
        <v>924</v>
      </c>
    </row>
    <row r="372" spans="13:14">
      <c r="M372" s="286" t="s">
        <v>410</v>
      </c>
      <c r="N372" t="s">
        <v>925</v>
      </c>
    </row>
    <row r="373" spans="13:14">
      <c r="M373" s="286" t="s">
        <v>411</v>
      </c>
      <c r="N373" t="s">
        <v>926</v>
      </c>
    </row>
    <row r="374" spans="13:14">
      <c r="M374" s="286" t="s">
        <v>412</v>
      </c>
      <c r="N374" t="s">
        <v>927</v>
      </c>
    </row>
    <row r="375" spans="13:14">
      <c r="M375" s="286" t="s">
        <v>413</v>
      </c>
      <c r="N375" t="s">
        <v>928</v>
      </c>
    </row>
    <row r="376" spans="13:14">
      <c r="M376" s="286" t="s">
        <v>414</v>
      </c>
      <c r="N376" t="s">
        <v>929</v>
      </c>
    </row>
    <row r="377" spans="13:14">
      <c r="M377" s="286" t="s">
        <v>415</v>
      </c>
      <c r="N377" t="s">
        <v>930</v>
      </c>
    </row>
    <row r="378" spans="13:14">
      <c r="M378" s="286" t="s">
        <v>113</v>
      </c>
      <c r="N378" t="s">
        <v>931</v>
      </c>
    </row>
    <row r="379" spans="13:14">
      <c r="M379" s="286" t="s">
        <v>416</v>
      </c>
      <c r="N379" t="s">
        <v>932</v>
      </c>
    </row>
    <row r="380" spans="13:14">
      <c r="M380" s="286" t="s">
        <v>379</v>
      </c>
      <c r="N380" t="s">
        <v>933</v>
      </c>
    </row>
    <row r="381" spans="13:14">
      <c r="M381" s="286" t="s">
        <v>417</v>
      </c>
      <c r="N381" t="s">
        <v>934</v>
      </c>
    </row>
    <row r="382" spans="13:14">
      <c r="M382" s="286" t="s">
        <v>418</v>
      </c>
      <c r="N382" t="s">
        <v>935</v>
      </c>
    </row>
    <row r="383" spans="13:14">
      <c r="M383" s="286" t="s">
        <v>419</v>
      </c>
      <c r="N383" t="s">
        <v>936</v>
      </c>
    </row>
    <row r="384" spans="13:14">
      <c r="M384" s="286" t="s">
        <v>420</v>
      </c>
      <c r="N384" t="s">
        <v>937</v>
      </c>
    </row>
    <row r="385" spans="13:14">
      <c r="M385" s="286" t="s">
        <v>368</v>
      </c>
      <c r="N385" t="s">
        <v>938</v>
      </c>
    </row>
    <row r="386" spans="13:14">
      <c r="M386" s="286" t="s">
        <v>369</v>
      </c>
      <c r="N386" t="s">
        <v>939</v>
      </c>
    </row>
    <row r="387" spans="13:14">
      <c r="M387" s="286" t="s">
        <v>940</v>
      </c>
      <c r="N387" t="s">
        <v>941</v>
      </c>
    </row>
    <row r="388" spans="13:14">
      <c r="M388" s="286" t="s">
        <v>942</v>
      </c>
      <c r="N388" t="s">
        <v>943</v>
      </c>
    </row>
    <row r="389" spans="13:14">
      <c r="M389" s="286" t="s">
        <v>944</v>
      </c>
      <c r="N389" t="s">
        <v>945</v>
      </c>
    </row>
    <row r="390" spans="13:14">
      <c r="M390" s="286" t="s">
        <v>946</v>
      </c>
      <c r="N390" t="s">
        <v>947</v>
      </c>
    </row>
    <row r="391" spans="13:14">
      <c r="M391" s="286" t="s">
        <v>948</v>
      </c>
      <c r="N391" t="s">
        <v>949</v>
      </c>
    </row>
    <row r="392" spans="13:14">
      <c r="M392" s="286" t="s">
        <v>950</v>
      </c>
      <c r="N392" t="s">
        <v>951</v>
      </c>
    </row>
    <row r="393" spans="13:14">
      <c r="M393" s="286" t="s">
        <v>952</v>
      </c>
      <c r="N393" t="s">
        <v>953</v>
      </c>
    </row>
    <row r="394" spans="13:14">
      <c r="M394" s="286" t="s">
        <v>954</v>
      </c>
      <c r="N394" t="s">
        <v>955</v>
      </c>
    </row>
    <row r="395" spans="13:14">
      <c r="M395" s="286" t="s">
        <v>956</v>
      </c>
      <c r="N395" t="s">
        <v>957</v>
      </c>
    </row>
    <row r="396" spans="13:14">
      <c r="M396" s="286" t="s">
        <v>958</v>
      </c>
      <c r="N396" t="s">
        <v>959</v>
      </c>
    </row>
    <row r="397" spans="13:14">
      <c r="M397" s="286" t="s">
        <v>960</v>
      </c>
      <c r="N397" t="s">
        <v>961</v>
      </c>
    </row>
    <row r="398" spans="13:14">
      <c r="M398" s="286" t="s">
        <v>962</v>
      </c>
      <c r="N398" t="s">
        <v>531</v>
      </c>
    </row>
    <row r="399" spans="13:14">
      <c r="M399" s="286" t="s">
        <v>266</v>
      </c>
      <c r="N399" t="s">
        <v>963</v>
      </c>
    </row>
    <row r="400" spans="13:14">
      <c r="M400" s="286" t="s">
        <v>264</v>
      </c>
      <c r="N400" t="s">
        <v>964</v>
      </c>
    </row>
    <row r="401" spans="13:14">
      <c r="M401" s="286" t="s">
        <v>352</v>
      </c>
      <c r="N401" t="s">
        <v>965</v>
      </c>
    </row>
    <row r="402" spans="13:14">
      <c r="M402" s="286" t="s">
        <v>177</v>
      </c>
      <c r="N402" t="s">
        <v>966</v>
      </c>
    </row>
    <row r="403" spans="13:14">
      <c r="M403" s="286" t="s">
        <v>172</v>
      </c>
      <c r="N403" t="s">
        <v>967</v>
      </c>
    </row>
    <row r="404" spans="13:14">
      <c r="M404" s="286" t="s">
        <v>182</v>
      </c>
      <c r="N404" t="s">
        <v>968</v>
      </c>
    </row>
    <row r="405" spans="13:14">
      <c r="M405" s="286" t="s">
        <v>194</v>
      </c>
      <c r="N405" t="s">
        <v>969</v>
      </c>
    </row>
    <row r="406" spans="13:14">
      <c r="M406" s="286" t="s">
        <v>210</v>
      </c>
      <c r="N406" t="s">
        <v>970</v>
      </c>
    </row>
    <row r="407" spans="13:14">
      <c r="M407" s="286" t="s">
        <v>164</v>
      </c>
      <c r="N407" t="s">
        <v>971</v>
      </c>
    </row>
    <row r="408" spans="13:14">
      <c r="M408" s="286" t="s">
        <v>163</v>
      </c>
      <c r="N408" t="s">
        <v>972</v>
      </c>
    </row>
    <row r="409" spans="13:14">
      <c r="M409" s="286" t="s">
        <v>146</v>
      </c>
      <c r="N409" t="s">
        <v>973</v>
      </c>
    </row>
    <row r="410" spans="13:14">
      <c r="M410" s="286" t="s">
        <v>974</v>
      </c>
      <c r="N410" t="s">
        <v>975</v>
      </c>
    </row>
    <row r="411" spans="13:14">
      <c r="M411" s="286" t="s">
        <v>976</v>
      </c>
      <c r="N411" t="s">
        <v>977</v>
      </c>
    </row>
    <row r="412" spans="13:14">
      <c r="M412" s="286" t="s">
        <v>344</v>
      </c>
      <c r="N412" t="s">
        <v>978</v>
      </c>
    </row>
    <row r="413" spans="13:14">
      <c r="M413" s="286" t="s">
        <v>345</v>
      </c>
      <c r="N413" t="s">
        <v>979</v>
      </c>
    </row>
    <row r="414" spans="13:14">
      <c r="M414" s="286" t="s">
        <v>303</v>
      </c>
      <c r="N414" t="s">
        <v>980</v>
      </c>
    </row>
    <row r="415" spans="13:14">
      <c r="M415" s="286" t="s">
        <v>981</v>
      </c>
      <c r="N415" t="s">
        <v>982</v>
      </c>
    </row>
    <row r="416" spans="13:14">
      <c r="M416" s="286" t="s">
        <v>330</v>
      </c>
      <c r="N416" t="s">
        <v>983</v>
      </c>
    </row>
    <row r="417" spans="13:14">
      <c r="M417" s="286" t="s">
        <v>214</v>
      </c>
      <c r="N417" t="s">
        <v>984</v>
      </c>
    </row>
    <row r="418" spans="13:14">
      <c r="M418" s="286" t="s">
        <v>985</v>
      </c>
      <c r="N418" t="s">
        <v>986</v>
      </c>
    </row>
    <row r="419" spans="13:14">
      <c r="M419" s="286" t="s">
        <v>987</v>
      </c>
      <c r="N419" t="s">
        <v>988</v>
      </c>
    </row>
    <row r="420" spans="13:14">
      <c r="M420" s="286" t="s">
        <v>143</v>
      </c>
      <c r="N420" t="s">
        <v>989</v>
      </c>
    </row>
    <row r="421" spans="13:14">
      <c r="M421" s="286" t="s">
        <v>142</v>
      </c>
      <c r="N421" t="s">
        <v>990</v>
      </c>
    </row>
    <row r="422" spans="13:14">
      <c r="M422" s="286" t="s">
        <v>140</v>
      </c>
      <c r="N422" t="s">
        <v>991</v>
      </c>
    </row>
    <row r="423" spans="13:14">
      <c r="M423" s="286" t="s">
        <v>141</v>
      </c>
      <c r="N423" t="s">
        <v>992</v>
      </c>
    </row>
    <row r="424" spans="13:14">
      <c r="M424" s="286" t="s">
        <v>457</v>
      </c>
      <c r="N424" t="s">
        <v>993</v>
      </c>
    </row>
    <row r="425" spans="13:14">
      <c r="M425" s="286" t="s">
        <v>458</v>
      </c>
      <c r="N425" t="s">
        <v>994</v>
      </c>
    </row>
    <row r="426" spans="13:14">
      <c r="M426" s="286" t="s">
        <v>456</v>
      </c>
      <c r="N426" t="s">
        <v>995</v>
      </c>
    </row>
    <row r="427" spans="13:14">
      <c r="M427" s="286" t="s">
        <v>423</v>
      </c>
      <c r="N427" t="s">
        <v>996</v>
      </c>
    </row>
    <row r="428" spans="13:14">
      <c r="M428" s="286" t="s">
        <v>422</v>
      </c>
      <c r="N428" t="s">
        <v>997</v>
      </c>
    </row>
    <row r="429" spans="13:14">
      <c r="M429" s="286" t="s">
        <v>378</v>
      </c>
      <c r="N429" t="s">
        <v>998</v>
      </c>
    </row>
    <row r="430" spans="13:14">
      <c r="M430" s="286" t="s">
        <v>999</v>
      </c>
      <c r="N430" t="s">
        <v>1000</v>
      </c>
    </row>
    <row r="431" spans="13:14">
      <c r="M431" s="286" t="s">
        <v>1001</v>
      </c>
      <c r="N431" t="s">
        <v>1002</v>
      </c>
    </row>
    <row r="432" spans="13:14">
      <c r="M432" s="286" t="s">
        <v>1003</v>
      </c>
      <c r="N432" t="s">
        <v>1004</v>
      </c>
    </row>
    <row r="433" spans="13:14">
      <c r="M433" s="286" t="s">
        <v>1005</v>
      </c>
      <c r="N433" t="s">
        <v>1006</v>
      </c>
    </row>
    <row r="434" spans="13:14">
      <c r="M434" s="286" t="s">
        <v>1007</v>
      </c>
      <c r="N434" t="s">
        <v>1008</v>
      </c>
    </row>
    <row r="435" spans="13:14">
      <c r="M435" s="286" t="s">
        <v>1009</v>
      </c>
      <c r="N435" t="s">
        <v>1010</v>
      </c>
    </row>
  </sheetData>
  <sheetProtection password="C621" sheet="1" objects="1" scenarios="1"/>
  <mergeCells count="1">
    <mergeCell ref="I12:K1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sheetPr codeName="Лист13"/>
  <dimension ref="A2:D43"/>
  <sheetViews>
    <sheetView topLeftCell="A3" workbookViewId="0">
      <selection activeCell="C3" sqref="C3"/>
    </sheetView>
  </sheetViews>
  <sheetFormatPr defaultRowHeight="12.75"/>
  <cols>
    <col min="1" max="1" width="46.85546875" customWidth="1"/>
    <col min="2" max="3" width="12" customWidth="1"/>
  </cols>
  <sheetData>
    <row r="2" spans="1:4" ht="25.5">
      <c r="A2" s="141" t="s">
        <v>56</v>
      </c>
      <c r="B2" s="112" t="s">
        <v>42</v>
      </c>
      <c r="C2" s="112" t="s">
        <v>95</v>
      </c>
      <c r="D2" s="112" t="s">
        <v>55</v>
      </c>
    </row>
    <row r="3" spans="1:4">
      <c r="A3" s="112"/>
      <c r="B3" s="142" t="e">
        <f ca="1">(IF(Ответы_учащихся!C25="",NA(),Ответы_учащихся!$AV$24))</f>
        <v>#DIV/0!</v>
      </c>
      <c r="C3" s="142" t="e">
        <f ca="1">IF(Ответы_учащихся!AV25="",NA(),Ответы_учащихся!AV25)</f>
        <v>#N/A</v>
      </c>
      <c r="D3">
        <f>IF(Ответы_учащихся!D25="УЧЕНИК НЕ ВЫПОЛНЯЛ РАБОТУ",NA(),Ответы_учащихся!C25)</f>
        <v>1</v>
      </c>
    </row>
    <row r="4" spans="1:4" ht="25.5">
      <c r="A4" s="112" t="s">
        <v>1020</v>
      </c>
      <c r="B4" s="142" t="e">
        <f ca="1">(IF(Ответы_учащихся!C26="",NA(),Ответы_учащихся!$AV$24))</f>
        <v>#DIV/0!</v>
      </c>
      <c r="C4" s="142" t="e">
        <f ca="1">IF(Ответы_учащихся!AV26="",NA(),Ответы_учащихся!AV26)</f>
        <v>#N/A</v>
      </c>
      <c r="D4">
        <f>IF(Ответы_учащихся!D26="УЧЕНИК НЕ ВЫПОЛНЯЛ РАБОТУ",NA(),Ответы_учащихся!C26)</f>
        <v>2</v>
      </c>
    </row>
    <row r="5" spans="1:4">
      <c r="A5" t="s">
        <v>41</v>
      </c>
      <c r="B5" s="142" t="e">
        <f ca="1">(IF(Ответы_учащихся!C27="",NA(),Ответы_учащихся!$AV$24))</f>
        <v>#DIV/0!</v>
      </c>
      <c r="C5" s="142" t="e">
        <f ca="1">IF(Ответы_учащихся!AV27="",NA(),Ответы_учащихся!AV27)</f>
        <v>#N/A</v>
      </c>
      <c r="D5">
        <f>IF(Ответы_учащихся!D27="УЧЕНИК НЕ ВЫПОЛНЯЛ РАБОТУ",NA(),Ответы_учащихся!C27)</f>
        <v>3</v>
      </c>
    </row>
    <row r="6" spans="1:4">
      <c r="B6" s="142" t="e">
        <f ca="1">(IF(Ответы_учащихся!C28="",NA(),Ответы_учащихся!$AV$24))</f>
        <v>#DIV/0!</v>
      </c>
      <c r="C6" s="142" t="e">
        <f ca="1">IF(Ответы_учащихся!AV28="",NA(),Ответы_учащихся!AV28)</f>
        <v>#N/A</v>
      </c>
      <c r="D6">
        <f>IF(Ответы_учащихся!D28="УЧЕНИК НЕ ВЫПОЛНЯЛ РАБОТУ",NA(),Ответы_учащихся!C28)</f>
        <v>4</v>
      </c>
    </row>
    <row r="7" spans="1:4">
      <c r="B7" s="142" t="e">
        <f ca="1">(IF(Ответы_учащихся!C29="",NA(),Ответы_учащихся!$AV$24))</f>
        <v>#DIV/0!</v>
      </c>
      <c r="C7" s="142" t="e">
        <f ca="1">IF(Ответы_учащихся!AV29="",NA(),Ответы_учащихся!AV29)</f>
        <v>#N/A</v>
      </c>
      <c r="D7">
        <f>IF(Ответы_учащихся!D29="УЧЕНИК НЕ ВЫПОЛНЯЛ РАБОТУ",NA(),Ответы_учащихся!C29)</f>
        <v>5</v>
      </c>
    </row>
    <row r="8" spans="1:4">
      <c r="B8" s="142" t="e">
        <f ca="1">(IF(Ответы_учащихся!C30="",NA(),Ответы_учащихся!$AV$24))</f>
        <v>#DIV/0!</v>
      </c>
      <c r="C8" s="142" t="e">
        <f ca="1">IF(Ответы_учащихся!AV30="",NA(),Ответы_учащихся!AV30)</f>
        <v>#N/A</v>
      </c>
      <c r="D8">
        <f>IF(Ответы_учащихся!D30="УЧЕНИК НЕ ВЫПОЛНЯЛ РАБОТУ",NA(),Ответы_учащихся!C30)</f>
        <v>6</v>
      </c>
    </row>
    <row r="9" spans="1:4">
      <c r="B9" s="142" t="e">
        <f ca="1">(IF(Ответы_учащихся!C31="",NA(),Ответы_учащихся!$AV$24))</f>
        <v>#DIV/0!</v>
      </c>
      <c r="C9" s="142" t="e">
        <f ca="1">IF(Ответы_учащихся!AV31="",NA(),Ответы_учащихся!AV31)</f>
        <v>#N/A</v>
      </c>
      <c r="D9">
        <f>IF(Ответы_учащихся!D31="УЧЕНИК НЕ ВЫПОЛНЯЛ РАБОТУ",NA(),Ответы_учащихся!C31)</f>
        <v>7</v>
      </c>
    </row>
    <row r="10" spans="1:4">
      <c r="B10" s="142" t="e">
        <f ca="1">(IF(Ответы_учащихся!C32="",NA(),Ответы_учащихся!$AV$24))</f>
        <v>#DIV/0!</v>
      </c>
      <c r="C10" s="142" t="e">
        <f ca="1">IF(Ответы_учащихся!AV32="",NA(),Ответы_учащихся!AV32)</f>
        <v>#N/A</v>
      </c>
      <c r="D10">
        <f>IF(Ответы_учащихся!D32="УЧЕНИК НЕ ВЫПОЛНЯЛ РАБОТУ",NA(),Ответы_учащихся!C32)</f>
        <v>8</v>
      </c>
    </row>
    <row r="11" spans="1:4">
      <c r="B11" s="142" t="e">
        <f ca="1">(IF(Ответы_учащихся!C33="",NA(),Ответы_учащихся!$AV$24))</f>
        <v>#DIV/0!</v>
      </c>
      <c r="C11" s="142" t="e">
        <f ca="1">IF(Ответы_учащихся!AV33="",NA(),Ответы_учащихся!AV33)</f>
        <v>#N/A</v>
      </c>
      <c r="D11">
        <f>IF(Ответы_учащихся!D33="УЧЕНИК НЕ ВЫПОЛНЯЛ РАБОТУ",NA(),Ответы_учащихся!C33)</f>
        <v>9</v>
      </c>
    </row>
    <row r="12" spans="1:4">
      <c r="B12" s="142" t="e">
        <f ca="1">(IF(Ответы_учащихся!C34="",NA(),Ответы_учащихся!$AV$24))</f>
        <v>#DIV/0!</v>
      </c>
      <c r="C12" s="142" t="e">
        <f ca="1">IF(Ответы_учащихся!AV34="",NA(),Ответы_учащихся!AV34)</f>
        <v>#N/A</v>
      </c>
      <c r="D12">
        <f>IF(Ответы_учащихся!D34="УЧЕНИК НЕ ВЫПОЛНЯЛ РАБОТУ",NA(),Ответы_учащихся!C34)</f>
        <v>10</v>
      </c>
    </row>
    <row r="13" spans="1:4">
      <c r="B13" s="142" t="e">
        <f ca="1">(IF(Ответы_учащихся!C35="",NA(),Ответы_учащихся!$AV$24))</f>
        <v>#DIV/0!</v>
      </c>
      <c r="C13" s="142" t="e">
        <f ca="1">IF(Ответы_учащихся!AV35="",NA(),Ответы_учащихся!AV35)</f>
        <v>#N/A</v>
      </c>
      <c r="D13">
        <f>IF(Ответы_учащихся!D35="УЧЕНИК НЕ ВЫПОЛНЯЛ РАБОТУ",NA(),Ответы_учащихся!C35)</f>
        <v>11</v>
      </c>
    </row>
    <row r="14" spans="1:4">
      <c r="B14" s="142" t="e">
        <f ca="1">(IF(Ответы_учащихся!C36="",NA(),Ответы_учащихся!$AV$24))</f>
        <v>#DIV/0!</v>
      </c>
      <c r="C14" s="142" t="e">
        <f ca="1">IF(Ответы_учащихся!AV36="",NA(),Ответы_учащихся!AV36)</f>
        <v>#N/A</v>
      </c>
      <c r="D14">
        <f>IF(Ответы_учащихся!D36="УЧЕНИК НЕ ВЫПОЛНЯЛ РАБОТУ",NA(),Ответы_учащихся!C36)</f>
        <v>12</v>
      </c>
    </row>
    <row r="15" spans="1:4">
      <c r="B15" s="142" t="e">
        <f ca="1">(IF(Ответы_учащихся!C37="",NA(),Ответы_учащихся!$AV$24))</f>
        <v>#DIV/0!</v>
      </c>
      <c r="C15" s="142" t="e">
        <f ca="1">IF(Ответы_учащихся!AV37="",NA(),Ответы_учащихся!AV37)</f>
        <v>#N/A</v>
      </c>
      <c r="D15">
        <f>IF(Ответы_учащихся!D37="УЧЕНИК НЕ ВЫПОЛНЯЛ РАБОТУ",NA(),Ответы_учащихся!C37)</f>
        <v>13</v>
      </c>
    </row>
    <row r="16" spans="1:4">
      <c r="B16" s="142" t="e">
        <f ca="1">(IF(Ответы_учащихся!C38="",NA(),Ответы_учащихся!$AV$24))</f>
        <v>#DIV/0!</v>
      </c>
      <c r="C16" s="142" t="e">
        <f ca="1">IF(Ответы_учащихся!AV38="",NA(),Ответы_учащихся!AV38)</f>
        <v>#N/A</v>
      </c>
      <c r="D16">
        <f>IF(Ответы_учащихся!D38="УЧЕНИК НЕ ВЫПОЛНЯЛ РАБОТУ",NA(),Ответы_учащихся!C38)</f>
        <v>14</v>
      </c>
    </row>
    <row r="17" spans="2:4">
      <c r="B17" s="142" t="e">
        <f ca="1">(IF(Ответы_учащихся!C39="",NA(),Ответы_учащихся!$AV$24))</f>
        <v>#DIV/0!</v>
      </c>
      <c r="C17" s="142" t="e">
        <f ca="1">IF(Ответы_учащихся!AV39="",NA(),Ответы_учащихся!AV39)</f>
        <v>#N/A</v>
      </c>
      <c r="D17">
        <f>IF(Ответы_учащихся!D39="УЧЕНИК НЕ ВЫПОЛНЯЛ РАБОТУ",NA(),Ответы_учащихся!C39)</f>
        <v>15</v>
      </c>
    </row>
    <row r="18" spans="2:4">
      <c r="B18" s="142" t="e">
        <f ca="1">(IF(Ответы_учащихся!C40="",NA(),Ответы_учащихся!$AV$24))</f>
        <v>#DIV/0!</v>
      </c>
      <c r="C18" s="142" t="e">
        <f ca="1">IF(Ответы_учащихся!AV40="",NA(),Ответы_учащихся!AV40)</f>
        <v>#N/A</v>
      </c>
      <c r="D18">
        <f>IF(Ответы_учащихся!D40="УЧЕНИК НЕ ВЫПОЛНЯЛ РАБОТУ",NA(),Ответы_учащихся!C40)</f>
        <v>16</v>
      </c>
    </row>
    <row r="19" spans="2:4">
      <c r="B19" s="142" t="e">
        <f ca="1">(IF(Ответы_учащихся!C41="",NA(),Ответы_учащихся!$AV$24))</f>
        <v>#DIV/0!</v>
      </c>
      <c r="C19" s="142" t="e">
        <f ca="1">IF(Ответы_учащихся!AV41="",NA(),Ответы_учащихся!AV41)</f>
        <v>#N/A</v>
      </c>
      <c r="D19">
        <f>IF(Ответы_учащихся!D41="УЧЕНИК НЕ ВЫПОЛНЯЛ РАБОТУ",NA(),Ответы_учащихся!C41)</f>
        <v>17</v>
      </c>
    </row>
    <row r="20" spans="2:4">
      <c r="B20" s="142" t="e">
        <f ca="1">(IF(Ответы_учащихся!C42="",NA(),Ответы_учащихся!$AV$24))</f>
        <v>#DIV/0!</v>
      </c>
      <c r="C20" s="142" t="e">
        <f ca="1">IF(Ответы_учащихся!AV42="",NA(),Ответы_учащихся!AV42)</f>
        <v>#N/A</v>
      </c>
      <c r="D20">
        <f>IF(Ответы_учащихся!D42="УЧЕНИК НЕ ВЫПОЛНЯЛ РАБОТУ",NA(),Ответы_учащихся!C42)</f>
        <v>18</v>
      </c>
    </row>
    <row r="21" spans="2:4">
      <c r="B21" s="142" t="e">
        <f ca="1">(IF(Ответы_учащихся!C43="",NA(),Ответы_учащихся!$AV$24))</f>
        <v>#DIV/0!</v>
      </c>
      <c r="C21" s="142" t="e">
        <f ca="1">IF(Ответы_учащихся!AV43="",NA(),Ответы_учащихся!AV43)</f>
        <v>#N/A</v>
      </c>
      <c r="D21">
        <f>IF(Ответы_учащихся!D43="УЧЕНИК НЕ ВЫПОЛНЯЛ РАБОТУ",NA(),Ответы_учащихся!C43)</f>
        <v>19</v>
      </c>
    </row>
    <row r="22" spans="2:4">
      <c r="B22" s="142" t="e">
        <f ca="1">(IF(Ответы_учащихся!C44="",NA(),Ответы_учащихся!$AV$24))</f>
        <v>#DIV/0!</v>
      </c>
      <c r="C22" s="142" t="e">
        <f ca="1">IF(Ответы_учащихся!AV44="",NA(),Ответы_учащихся!AV44)</f>
        <v>#N/A</v>
      </c>
      <c r="D22">
        <f>IF(Ответы_учащихся!D44="УЧЕНИК НЕ ВЫПОЛНЯЛ РАБОТУ",NA(),Ответы_учащихся!C44)</f>
        <v>20</v>
      </c>
    </row>
    <row r="23" spans="2:4">
      <c r="B23" s="142" t="e">
        <f ca="1">(IF(Ответы_учащихся!C45="",NA(),Ответы_учащихся!$AV$24))</f>
        <v>#DIV/0!</v>
      </c>
      <c r="C23" s="142" t="e">
        <f ca="1">IF(Ответы_учащихся!AV45="",NA(),Ответы_учащихся!AV45)</f>
        <v>#N/A</v>
      </c>
      <c r="D23">
        <f>IF(Ответы_учащихся!D45="УЧЕНИК НЕ ВЫПОЛНЯЛ РАБОТУ",NA(),Ответы_учащихся!C45)</f>
        <v>21</v>
      </c>
    </row>
    <row r="24" spans="2:4">
      <c r="B24" s="142" t="e">
        <f ca="1">(IF(Ответы_учащихся!C46="",NA(),Ответы_учащихся!$AV$24))</f>
        <v>#DIV/0!</v>
      </c>
      <c r="C24" s="142" t="e">
        <f ca="1">IF(Ответы_учащихся!AV46="",NA(),Ответы_учащихся!AV46)</f>
        <v>#N/A</v>
      </c>
      <c r="D24">
        <f>IF(Ответы_учащихся!D46="УЧЕНИК НЕ ВЫПОЛНЯЛ РАБОТУ",NA(),Ответы_учащихся!C46)</f>
        <v>22</v>
      </c>
    </row>
    <row r="25" spans="2:4">
      <c r="B25" s="142" t="e">
        <f ca="1">(IF(Ответы_учащихся!C47="",NA(),Ответы_учащихся!$AV$24))</f>
        <v>#DIV/0!</v>
      </c>
      <c r="C25" s="142" t="e">
        <f ca="1">IF(Ответы_учащихся!AV47="",NA(),Ответы_учащихся!AV47)</f>
        <v>#N/A</v>
      </c>
      <c r="D25">
        <f>IF(Ответы_учащихся!D47="УЧЕНИК НЕ ВЫПОЛНЯЛ РАБОТУ",NA(),Ответы_учащихся!C47)</f>
        <v>23</v>
      </c>
    </row>
    <row r="26" spans="2:4">
      <c r="B26" s="142" t="e">
        <f ca="1">(IF(Ответы_учащихся!C48="",NA(),Ответы_учащихся!$AV$24))</f>
        <v>#DIV/0!</v>
      </c>
      <c r="C26" s="142" t="e">
        <f ca="1">IF(Ответы_учащихся!AV48="",NA(),Ответы_учащихся!AV48)</f>
        <v>#N/A</v>
      </c>
      <c r="D26">
        <f>IF(Ответы_учащихся!D48="УЧЕНИК НЕ ВЫПОЛНЯЛ РАБОТУ",NA(),Ответы_учащихся!C48)</f>
        <v>24</v>
      </c>
    </row>
    <row r="27" spans="2:4">
      <c r="B27" s="142" t="e">
        <f ca="1">(IF(Ответы_учащихся!C49="",NA(),Ответы_учащихся!$AV$24))</f>
        <v>#DIV/0!</v>
      </c>
      <c r="C27" s="142" t="e">
        <f ca="1">IF(Ответы_учащихся!AV49="",NA(),Ответы_учащихся!AV49)</f>
        <v>#N/A</v>
      </c>
      <c r="D27">
        <f>IF(Ответы_учащихся!D49="УЧЕНИК НЕ ВЫПОЛНЯЛ РАБОТУ",NA(),Ответы_учащихся!C49)</f>
        <v>25</v>
      </c>
    </row>
    <row r="28" spans="2:4">
      <c r="B28" s="142" t="e">
        <f ca="1">(IF(Ответы_учащихся!C50="",NA(),Ответы_учащихся!$AV$24))</f>
        <v>#DIV/0!</v>
      </c>
      <c r="C28" s="142" t="e">
        <f ca="1">IF(Ответы_учащихся!AV50="",NA(),Ответы_учащихся!AV50)</f>
        <v>#N/A</v>
      </c>
      <c r="D28">
        <f>IF(Ответы_учащихся!D50="УЧЕНИК НЕ ВЫПОЛНЯЛ РАБОТУ",NA(),Ответы_учащихся!C50)</f>
        <v>26</v>
      </c>
    </row>
    <row r="29" spans="2:4">
      <c r="B29" s="142" t="e">
        <f ca="1">(IF(Ответы_учащихся!C51="",NA(),Ответы_учащихся!$AV$24))</f>
        <v>#DIV/0!</v>
      </c>
      <c r="C29" s="142" t="e">
        <f ca="1">IF(Ответы_учащихся!AV51="",NA(),Ответы_учащихся!AV51)</f>
        <v>#N/A</v>
      </c>
      <c r="D29">
        <f>IF(Ответы_учащихся!D51="УЧЕНИК НЕ ВЫПОЛНЯЛ РАБОТУ",NA(),Ответы_учащихся!C51)</f>
        <v>27</v>
      </c>
    </row>
    <row r="30" spans="2:4">
      <c r="B30" s="142" t="e">
        <f ca="1">(IF(Ответы_учащихся!C52="",NA(),Ответы_учащихся!$AV$24))</f>
        <v>#DIV/0!</v>
      </c>
      <c r="C30" s="142" t="e">
        <f ca="1">IF(Ответы_учащихся!AV52="",NA(),Ответы_учащихся!AV52)</f>
        <v>#N/A</v>
      </c>
      <c r="D30">
        <f>IF(Ответы_учащихся!D52="УЧЕНИК НЕ ВЫПОЛНЯЛ РАБОТУ",NA(),Ответы_учащихся!C52)</f>
        <v>28</v>
      </c>
    </row>
    <row r="31" spans="2:4">
      <c r="B31" s="142" t="e">
        <f ca="1">(IF(Ответы_учащихся!C53="",NA(),Ответы_учащихся!$AV$24))</f>
        <v>#DIV/0!</v>
      </c>
      <c r="C31" s="142" t="e">
        <f ca="1">IF(Ответы_учащихся!AV53="",NA(),Ответы_учащихся!AV53)</f>
        <v>#N/A</v>
      </c>
      <c r="D31">
        <f>IF(Ответы_учащихся!D53="УЧЕНИК НЕ ВЫПОЛНЯЛ РАБОТУ",NA(),Ответы_учащихся!C53)</f>
        <v>29</v>
      </c>
    </row>
    <row r="32" spans="2:4">
      <c r="B32" s="142" t="e">
        <f ca="1">(IF(Ответы_учащихся!C54="",NA(),Ответы_учащихся!$AV$24))</f>
        <v>#DIV/0!</v>
      </c>
      <c r="C32" s="142" t="e">
        <f ca="1">IF(Ответы_учащихся!AV54="",NA(),Ответы_учащихся!AV54)</f>
        <v>#N/A</v>
      </c>
      <c r="D32">
        <f>IF(Ответы_учащихся!D54="УЧЕНИК НЕ ВЫПОЛНЯЛ РАБОТУ",NA(),Ответы_учащихся!C54)</f>
        <v>30</v>
      </c>
    </row>
    <row r="33" spans="2:4">
      <c r="B33" s="142" t="e">
        <f>(IF(Ответы_учащихся!C55="",NA(),Ответы_учащихся!$AV$24))</f>
        <v>#N/A</v>
      </c>
      <c r="C33" s="142" t="e">
        <f ca="1">IF(Ответы_учащихся!AV55="",NA(),Ответы_учащихся!AV55)</f>
        <v>#N/A</v>
      </c>
      <c r="D33" t="str">
        <f>IF(Ответы_учащихся!D55="УЧЕНИК НЕ ВЫПОЛНЯЛ РАБОТУ",NA(),Ответы_учащихся!C55)</f>
        <v/>
      </c>
    </row>
    <row r="34" spans="2:4">
      <c r="B34" s="142" t="e">
        <f>(IF(Ответы_учащихся!C56="",NA(),Ответы_учащихся!$AV$24))</f>
        <v>#N/A</v>
      </c>
      <c r="C34" s="142" t="e">
        <f ca="1">IF(Ответы_учащихся!AV56="",NA(),Ответы_учащихся!AV56)</f>
        <v>#N/A</v>
      </c>
      <c r="D34" t="str">
        <f>IF(Ответы_учащихся!D56="УЧЕНИК НЕ ВЫПОЛНЯЛ РАБОТУ",NA(),Ответы_учащихся!C56)</f>
        <v/>
      </c>
    </row>
    <row r="35" spans="2:4">
      <c r="B35" s="142" t="e">
        <f>(IF(Ответы_учащихся!C57="",NA(),Ответы_учащихся!$AV$24))</f>
        <v>#N/A</v>
      </c>
      <c r="C35" s="142" t="e">
        <f ca="1">IF(Ответы_учащихся!AV57="",NA(),Ответы_учащихся!AV57)</f>
        <v>#N/A</v>
      </c>
      <c r="D35" t="str">
        <f>IF(Ответы_учащихся!D57="УЧЕНИК НЕ ВЫПОЛНЯЛ РАБОТУ",NA(),Ответы_учащихся!C57)</f>
        <v/>
      </c>
    </row>
    <row r="36" spans="2:4">
      <c r="B36" s="142" t="e">
        <f>(IF(Ответы_учащихся!C58="",NA(),Ответы_учащихся!$AV$24))</f>
        <v>#N/A</v>
      </c>
      <c r="C36" s="142" t="e">
        <f ca="1">IF(Ответы_учащихся!AV58="",NA(),Ответы_учащихся!AV58)</f>
        <v>#N/A</v>
      </c>
      <c r="D36" t="str">
        <f>IF(Ответы_учащихся!D58="УЧЕНИК НЕ ВЫПОЛНЯЛ РАБОТУ",NA(),Ответы_учащихся!C58)</f>
        <v/>
      </c>
    </row>
    <row r="37" spans="2:4">
      <c r="B37" s="142" t="e">
        <f>(IF(Ответы_учащихся!C59="",NA(),Ответы_учащихся!$AV$24))</f>
        <v>#N/A</v>
      </c>
      <c r="C37" s="142" t="e">
        <f ca="1">IF(Ответы_учащихся!AV59="",NA(),Ответы_учащихся!AV59)</f>
        <v>#N/A</v>
      </c>
      <c r="D37" t="str">
        <f>IF(Ответы_учащихся!D59="УЧЕНИК НЕ ВЫПОЛНЯЛ РАБОТУ",NA(),Ответы_учащихся!C59)</f>
        <v/>
      </c>
    </row>
    <row r="38" spans="2:4">
      <c r="B38" s="142" t="e">
        <f>(IF(Ответы_учащихся!C60="",NA(),Ответы_учащихся!$AV$24))</f>
        <v>#N/A</v>
      </c>
      <c r="C38" s="142" t="e">
        <f ca="1">IF(Ответы_учащихся!AV60="",NA(),Ответы_учащихся!AV60)</f>
        <v>#N/A</v>
      </c>
      <c r="D38" t="str">
        <f>IF(Ответы_учащихся!D60="УЧЕНИК НЕ ВЫПОЛНЯЛ РАБОТУ",NA(),Ответы_учащихся!C60)</f>
        <v/>
      </c>
    </row>
    <row r="39" spans="2:4">
      <c r="B39" s="142" t="e">
        <f>(IF(Ответы_учащихся!C61="",NA(),Ответы_учащихся!$AV$24))</f>
        <v>#N/A</v>
      </c>
      <c r="C39" s="142" t="e">
        <f ca="1">IF(Ответы_учащихся!AV61="",NA(),Ответы_учащихся!AV61)</f>
        <v>#N/A</v>
      </c>
      <c r="D39" t="str">
        <f>IF(Ответы_учащихся!D61="УЧЕНИК НЕ ВЫПОЛНЯЛ РАБОТУ",NA(),Ответы_учащихся!C61)</f>
        <v/>
      </c>
    </row>
    <row r="40" spans="2:4">
      <c r="B40" s="142" t="e">
        <f>(IF(Ответы_учащихся!C62="",NA(),Ответы_учащихся!$AV$24))</f>
        <v>#N/A</v>
      </c>
      <c r="C40" s="142" t="e">
        <f ca="1">IF(Ответы_учащихся!AV62="",NA(),Ответы_учащихся!AV62)</f>
        <v>#N/A</v>
      </c>
      <c r="D40" t="str">
        <f>IF(Ответы_учащихся!D62="УЧЕНИК НЕ ВЫПОЛНЯЛ РАБОТУ",NA(),Ответы_учащихся!C62)</f>
        <v/>
      </c>
    </row>
    <row r="41" spans="2:4">
      <c r="B41" s="142" t="e">
        <f>(IF(Ответы_учащихся!C63="",NA(),Ответы_учащихся!$AV$24))</f>
        <v>#N/A</v>
      </c>
      <c r="C41" s="142" t="e">
        <f ca="1">IF(Ответы_учащихся!AV63="",NA(),Ответы_учащихся!AV63)</f>
        <v>#N/A</v>
      </c>
      <c r="D41" t="str">
        <f>IF(Ответы_учащихся!D63="УЧЕНИК НЕ ВЫПОЛНЯЛ РАБОТУ",NA(),Ответы_учащихся!C63)</f>
        <v/>
      </c>
    </row>
    <row r="42" spans="2:4">
      <c r="B42" s="142" t="e">
        <f>(IF(Ответы_учащихся!C64="",NA(),Ответы_учащихся!$AV$24))</f>
        <v>#N/A</v>
      </c>
      <c r="C42" s="142" t="e">
        <f ca="1">IF(Ответы_учащихся!AV64="",NA(),Ответы_учащихся!AV64)</f>
        <v>#N/A</v>
      </c>
      <c r="D42" t="str">
        <f>IF(Ответы_учащихся!D64="УЧЕНИК НЕ ВЫПОЛНЯЛ РАБОТУ",NA(),Ответы_учащихся!C64)</f>
        <v/>
      </c>
    </row>
    <row r="43" spans="2:4">
      <c r="B43" s="142"/>
      <c r="C43" s="142"/>
    </row>
  </sheetData>
  <sheetProtection password="C621" sheet="1" objects="1" scenarios="1"/>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dimension ref="A1:I42"/>
  <sheetViews>
    <sheetView workbookViewId="0">
      <selection activeCell="A2" sqref="A2"/>
    </sheetView>
  </sheetViews>
  <sheetFormatPr defaultRowHeight="12.75"/>
  <sheetData>
    <row r="1" spans="1:9">
      <c r="A1">
        <f>Ответы_учащихся!A23</f>
        <v>30</v>
      </c>
      <c r="B1" s="469" t="s">
        <v>1083</v>
      </c>
    </row>
    <row r="2" spans="1:9" ht="25.5">
      <c r="A2" s="112" t="s">
        <v>55</v>
      </c>
      <c r="B2" t="s">
        <v>1017</v>
      </c>
      <c r="D2" t="s">
        <v>1018</v>
      </c>
      <c r="F2" t="s">
        <v>1019</v>
      </c>
    </row>
    <row r="3" spans="1:9">
      <c r="A3">
        <f>IF(Ответы_учащихся!D25&lt;&gt;"УЧЕНИК НЕ ВЫПОЛНЯЛ РАБОТУ",Ответы_учащихся!C25,"")</f>
        <v>1</v>
      </c>
      <c r="B3" s="144" t="str">
        <f ca="1">Ответы_учащихся!AZ25</f>
        <v/>
      </c>
      <c r="C3" s="470" t="str">
        <f ca="1">IFERROR(100%-B3,"")</f>
        <v/>
      </c>
      <c r="D3" s="144" t="str">
        <f ca="1">Ответы_учащихся!BB25</f>
        <v/>
      </c>
      <c r="E3" s="470" t="str">
        <f ca="1">IFERROR(100%-D3,"")</f>
        <v/>
      </c>
      <c r="F3" s="144" t="str">
        <f ca="1">Ответы_учащихся!BD25</f>
        <v/>
      </c>
      <c r="G3" s="470" t="str">
        <f ca="1">IFERROR(100%-F3,"")</f>
        <v/>
      </c>
      <c r="H3" s="470">
        <v>0.33300000000000002</v>
      </c>
      <c r="I3" s="470">
        <v>0.66900000000000004</v>
      </c>
    </row>
    <row r="4" spans="1:9">
      <c r="A4">
        <f>IF(Ответы_учащихся!D26&lt;&gt;"УЧЕНИК НЕ ВЫПОЛНЯЛ РАБОТУ",Ответы_учащихся!C26,"")</f>
        <v>2</v>
      </c>
      <c r="B4" s="144" t="str">
        <f ca="1">Ответы_учащихся!AZ26</f>
        <v/>
      </c>
      <c r="C4" s="470" t="str">
        <f t="shared" ref="C4:C42" ca="1" si="0">IFERROR(100%-B4,"")</f>
        <v/>
      </c>
      <c r="D4" s="144" t="str">
        <f ca="1">Ответы_учащихся!BB26</f>
        <v/>
      </c>
      <c r="E4" s="470" t="str">
        <f t="shared" ref="E4:E42" ca="1" si="1">IFERROR(100%-D4,"")</f>
        <v/>
      </c>
      <c r="F4" s="144" t="str">
        <f ca="1">Ответы_учащихся!BD26</f>
        <v/>
      </c>
      <c r="G4" s="470" t="str">
        <f t="shared" ref="G4:G42" ca="1" si="2">IFERROR(100%-F4,"")</f>
        <v/>
      </c>
      <c r="H4" s="470">
        <v>0.33300000000000002</v>
      </c>
      <c r="I4" s="470">
        <v>0.66900000000000004</v>
      </c>
    </row>
    <row r="5" spans="1:9">
      <c r="A5">
        <f>IF(Ответы_учащихся!D27&lt;&gt;"УЧЕНИК НЕ ВЫПОЛНЯЛ РАБОТУ",Ответы_учащихся!C27,"")</f>
        <v>3</v>
      </c>
      <c r="B5" s="144" t="str">
        <f ca="1">Ответы_учащихся!AZ27</f>
        <v/>
      </c>
      <c r="C5" s="470" t="str">
        <f t="shared" ca="1" si="0"/>
        <v/>
      </c>
      <c r="D5" s="144" t="str">
        <f ca="1">Ответы_учащихся!BB27</f>
        <v/>
      </c>
      <c r="E5" s="470" t="str">
        <f t="shared" ca="1" si="1"/>
        <v/>
      </c>
      <c r="F5" s="144" t="str">
        <f ca="1">Ответы_учащихся!BD27</f>
        <v/>
      </c>
      <c r="G5" s="470" t="str">
        <f t="shared" ca="1" si="2"/>
        <v/>
      </c>
      <c r="H5" s="470">
        <v>0.33300000000000002</v>
      </c>
      <c r="I5" s="470">
        <v>0.66900000000000004</v>
      </c>
    </row>
    <row r="6" spans="1:9">
      <c r="A6">
        <f>IF(Ответы_учащихся!D28&lt;&gt;"УЧЕНИК НЕ ВЫПОЛНЯЛ РАБОТУ",Ответы_учащихся!C28,"")</f>
        <v>4</v>
      </c>
      <c r="B6" s="144" t="str">
        <f ca="1">Ответы_учащихся!AZ28</f>
        <v/>
      </c>
      <c r="C6" s="470" t="str">
        <f t="shared" ca="1" si="0"/>
        <v/>
      </c>
      <c r="D6" s="144" t="str">
        <f ca="1">Ответы_учащихся!BB28</f>
        <v/>
      </c>
      <c r="E6" s="470" t="str">
        <f t="shared" ca="1" si="1"/>
        <v/>
      </c>
      <c r="F6" s="144" t="str">
        <f ca="1">Ответы_учащихся!BD28</f>
        <v/>
      </c>
      <c r="G6" s="470" t="str">
        <f t="shared" ca="1" si="2"/>
        <v/>
      </c>
      <c r="H6" s="470">
        <v>0.33300000000000002</v>
      </c>
      <c r="I6" s="470">
        <v>0.66900000000000004</v>
      </c>
    </row>
    <row r="7" spans="1:9">
      <c r="A7">
        <f>IF(Ответы_учащихся!D29&lt;&gt;"УЧЕНИК НЕ ВЫПОЛНЯЛ РАБОТУ",Ответы_учащихся!C29,"")</f>
        <v>5</v>
      </c>
      <c r="B7" s="144" t="str">
        <f ca="1">Ответы_учащихся!AZ29</f>
        <v/>
      </c>
      <c r="C7" s="470" t="str">
        <f t="shared" ca="1" si="0"/>
        <v/>
      </c>
      <c r="D7" s="144" t="str">
        <f ca="1">Ответы_учащихся!BB29</f>
        <v/>
      </c>
      <c r="E7" s="470" t="str">
        <f t="shared" ca="1" si="1"/>
        <v/>
      </c>
      <c r="F7" s="144" t="str">
        <f ca="1">Ответы_учащихся!BD29</f>
        <v/>
      </c>
      <c r="G7" s="470" t="str">
        <f t="shared" ca="1" si="2"/>
        <v/>
      </c>
      <c r="H7" s="470">
        <v>0.33300000000000002</v>
      </c>
      <c r="I7" s="470">
        <v>0.66900000000000004</v>
      </c>
    </row>
    <row r="8" spans="1:9">
      <c r="A8">
        <f>IF(Ответы_учащихся!D30&lt;&gt;"УЧЕНИК НЕ ВЫПОЛНЯЛ РАБОТУ",Ответы_учащихся!C30,"")</f>
        <v>6</v>
      </c>
      <c r="B8" s="144" t="str">
        <f ca="1">Ответы_учащихся!AZ30</f>
        <v/>
      </c>
      <c r="C8" s="470" t="str">
        <f t="shared" ca="1" si="0"/>
        <v/>
      </c>
      <c r="D8" s="144" t="str">
        <f ca="1">Ответы_учащихся!BB30</f>
        <v/>
      </c>
      <c r="E8" s="470" t="str">
        <f t="shared" ca="1" si="1"/>
        <v/>
      </c>
      <c r="F8" s="144" t="str">
        <f ca="1">Ответы_учащихся!BD30</f>
        <v/>
      </c>
      <c r="G8" s="470" t="str">
        <f t="shared" ca="1" si="2"/>
        <v/>
      </c>
      <c r="H8" s="470">
        <v>0.33300000000000002</v>
      </c>
      <c r="I8" s="470">
        <v>0.66900000000000004</v>
      </c>
    </row>
    <row r="9" spans="1:9">
      <c r="A9">
        <f>IF(Ответы_учащихся!D31&lt;&gt;"УЧЕНИК НЕ ВЫПОЛНЯЛ РАБОТУ",Ответы_учащихся!C31,"")</f>
        <v>7</v>
      </c>
      <c r="B9" s="144" t="str">
        <f ca="1">Ответы_учащихся!AZ31</f>
        <v/>
      </c>
      <c r="C9" s="470" t="str">
        <f t="shared" ca="1" si="0"/>
        <v/>
      </c>
      <c r="D9" s="144" t="str">
        <f ca="1">Ответы_учащихся!BB31</f>
        <v/>
      </c>
      <c r="E9" s="470" t="str">
        <f t="shared" ca="1" si="1"/>
        <v/>
      </c>
      <c r="F9" s="144" t="str">
        <f ca="1">Ответы_учащихся!BD31</f>
        <v/>
      </c>
      <c r="G9" s="470" t="str">
        <f t="shared" ca="1" si="2"/>
        <v/>
      </c>
      <c r="H9" s="470">
        <v>0.33300000000000002</v>
      </c>
      <c r="I9" s="470">
        <v>0.66900000000000004</v>
      </c>
    </row>
    <row r="10" spans="1:9">
      <c r="A10">
        <f>IF(Ответы_учащихся!D32&lt;&gt;"УЧЕНИК НЕ ВЫПОЛНЯЛ РАБОТУ",Ответы_учащихся!C32,"")</f>
        <v>8</v>
      </c>
      <c r="B10" s="144" t="str">
        <f ca="1">Ответы_учащихся!AZ32</f>
        <v/>
      </c>
      <c r="C10" s="470" t="str">
        <f t="shared" ca="1" si="0"/>
        <v/>
      </c>
      <c r="D10" s="144" t="str">
        <f ca="1">Ответы_учащихся!BB32</f>
        <v/>
      </c>
      <c r="E10" s="470" t="str">
        <f t="shared" ca="1" si="1"/>
        <v/>
      </c>
      <c r="F10" s="144" t="str">
        <f ca="1">Ответы_учащихся!BD32</f>
        <v/>
      </c>
      <c r="G10" s="470" t="str">
        <f t="shared" ca="1" si="2"/>
        <v/>
      </c>
      <c r="H10" s="470">
        <v>0.33300000000000002</v>
      </c>
      <c r="I10" s="470">
        <v>0.66900000000000004</v>
      </c>
    </row>
    <row r="11" spans="1:9">
      <c r="A11">
        <f>IF(Ответы_учащихся!D33&lt;&gt;"УЧЕНИК НЕ ВЫПОЛНЯЛ РАБОТУ",Ответы_учащихся!C33,"")</f>
        <v>9</v>
      </c>
      <c r="B11" s="144" t="str">
        <f ca="1">Ответы_учащихся!AZ33</f>
        <v/>
      </c>
      <c r="C11" s="470" t="str">
        <f t="shared" ca="1" si="0"/>
        <v/>
      </c>
      <c r="D11" s="144" t="str">
        <f ca="1">Ответы_учащихся!BB33</f>
        <v/>
      </c>
      <c r="E11" s="470" t="str">
        <f t="shared" ca="1" si="1"/>
        <v/>
      </c>
      <c r="F11" s="144" t="str">
        <f ca="1">Ответы_учащихся!BD33</f>
        <v/>
      </c>
      <c r="G11" s="470" t="str">
        <f t="shared" ca="1" si="2"/>
        <v/>
      </c>
      <c r="H11" s="470">
        <v>0.33300000000000002</v>
      </c>
      <c r="I11" s="470">
        <v>0.66900000000000004</v>
      </c>
    </row>
    <row r="12" spans="1:9">
      <c r="A12">
        <f>IF(Ответы_учащихся!D34&lt;&gt;"УЧЕНИК НЕ ВЫПОЛНЯЛ РАБОТУ",Ответы_учащихся!C34,"")</f>
        <v>10</v>
      </c>
      <c r="B12" s="144" t="str">
        <f ca="1">Ответы_учащихся!AZ34</f>
        <v/>
      </c>
      <c r="C12" s="470" t="str">
        <f t="shared" ca="1" si="0"/>
        <v/>
      </c>
      <c r="D12" s="144" t="str">
        <f ca="1">Ответы_учащихся!BB34</f>
        <v/>
      </c>
      <c r="E12" s="470" t="str">
        <f t="shared" ca="1" si="1"/>
        <v/>
      </c>
      <c r="F12" s="144" t="str">
        <f ca="1">Ответы_учащихся!BD34</f>
        <v/>
      </c>
      <c r="G12" s="470" t="str">
        <f t="shared" ca="1" si="2"/>
        <v/>
      </c>
      <c r="H12" s="470">
        <v>0.33300000000000002</v>
      </c>
      <c r="I12" s="470">
        <v>0.66900000000000004</v>
      </c>
    </row>
    <row r="13" spans="1:9">
      <c r="A13">
        <f>IF(Ответы_учащихся!D35&lt;&gt;"УЧЕНИК НЕ ВЫПОЛНЯЛ РАБОТУ",Ответы_учащихся!C35,"")</f>
        <v>11</v>
      </c>
      <c r="B13" s="144" t="str">
        <f ca="1">Ответы_учащихся!AZ35</f>
        <v/>
      </c>
      <c r="C13" s="470" t="str">
        <f t="shared" ca="1" si="0"/>
        <v/>
      </c>
      <c r="D13" s="144" t="str">
        <f ca="1">Ответы_учащихся!BB35</f>
        <v/>
      </c>
      <c r="E13" s="470" t="str">
        <f t="shared" ca="1" si="1"/>
        <v/>
      </c>
      <c r="F13" s="144" t="str">
        <f ca="1">Ответы_учащихся!BD35</f>
        <v/>
      </c>
      <c r="G13" s="470" t="str">
        <f t="shared" ca="1" si="2"/>
        <v/>
      </c>
      <c r="H13" s="470">
        <v>0.33300000000000002</v>
      </c>
      <c r="I13" s="470">
        <v>0.66900000000000004</v>
      </c>
    </row>
    <row r="14" spans="1:9">
      <c r="A14">
        <f>IF(Ответы_учащихся!D36&lt;&gt;"УЧЕНИК НЕ ВЫПОЛНЯЛ РАБОТУ",Ответы_учащихся!C36,"")</f>
        <v>12</v>
      </c>
      <c r="B14" s="144" t="str">
        <f ca="1">Ответы_учащихся!AZ36</f>
        <v/>
      </c>
      <c r="C14" s="470" t="str">
        <f t="shared" ca="1" si="0"/>
        <v/>
      </c>
      <c r="D14" s="144" t="str">
        <f ca="1">Ответы_учащихся!BB36</f>
        <v/>
      </c>
      <c r="E14" s="470" t="str">
        <f t="shared" ca="1" si="1"/>
        <v/>
      </c>
      <c r="F14" s="144" t="str">
        <f ca="1">Ответы_учащихся!BD36</f>
        <v/>
      </c>
      <c r="G14" s="470" t="str">
        <f t="shared" ca="1" si="2"/>
        <v/>
      </c>
      <c r="H14" s="470">
        <v>0.33300000000000002</v>
      </c>
      <c r="I14" s="470">
        <v>0.66900000000000004</v>
      </c>
    </row>
    <row r="15" spans="1:9">
      <c r="A15">
        <f>IF(Ответы_учащихся!D37&lt;&gt;"УЧЕНИК НЕ ВЫПОЛНЯЛ РАБОТУ",Ответы_учащихся!C37,"")</f>
        <v>13</v>
      </c>
      <c r="B15" s="144" t="str">
        <f ca="1">Ответы_учащихся!AZ37</f>
        <v/>
      </c>
      <c r="C15" s="470" t="str">
        <f t="shared" ca="1" si="0"/>
        <v/>
      </c>
      <c r="D15" s="144" t="str">
        <f ca="1">Ответы_учащихся!BB37</f>
        <v/>
      </c>
      <c r="E15" s="470" t="str">
        <f t="shared" ca="1" si="1"/>
        <v/>
      </c>
      <c r="F15" s="144" t="str">
        <f ca="1">Ответы_учащихся!BD37</f>
        <v/>
      </c>
      <c r="G15" s="470" t="str">
        <f t="shared" ca="1" si="2"/>
        <v/>
      </c>
      <c r="H15" s="470">
        <v>0.33300000000000002</v>
      </c>
      <c r="I15" s="470">
        <v>0.66900000000000004</v>
      </c>
    </row>
    <row r="16" spans="1:9">
      <c r="A16">
        <f>IF(Ответы_учащихся!D38&lt;&gt;"УЧЕНИК НЕ ВЫПОЛНЯЛ РАБОТУ",Ответы_учащихся!C38,"")</f>
        <v>14</v>
      </c>
      <c r="B16" s="144" t="str">
        <f ca="1">Ответы_учащихся!AZ38</f>
        <v/>
      </c>
      <c r="C16" s="470" t="str">
        <f t="shared" ca="1" si="0"/>
        <v/>
      </c>
      <c r="D16" s="144" t="str">
        <f ca="1">Ответы_учащихся!BB38</f>
        <v/>
      </c>
      <c r="E16" s="470" t="str">
        <f t="shared" ca="1" si="1"/>
        <v/>
      </c>
      <c r="F16" s="144" t="str">
        <f ca="1">Ответы_учащихся!BD38</f>
        <v/>
      </c>
      <c r="G16" s="470" t="str">
        <f t="shared" ca="1" si="2"/>
        <v/>
      </c>
      <c r="H16" s="470">
        <v>0.33300000000000002</v>
      </c>
      <c r="I16" s="470">
        <v>0.66900000000000004</v>
      </c>
    </row>
    <row r="17" spans="1:9">
      <c r="A17">
        <f>IF(Ответы_учащихся!D39&lt;&gt;"УЧЕНИК НЕ ВЫПОЛНЯЛ РАБОТУ",Ответы_учащихся!C39,"")</f>
        <v>15</v>
      </c>
      <c r="B17" s="144" t="str">
        <f ca="1">Ответы_учащихся!AZ39</f>
        <v/>
      </c>
      <c r="C17" s="470" t="str">
        <f t="shared" ca="1" si="0"/>
        <v/>
      </c>
      <c r="D17" s="144" t="str">
        <f ca="1">Ответы_учащихся!BB39</f>
        <v/>
      </c>
      <c r="E17" s="470" t="str">
        <f t="shared" ca="1" si="1"/>
        <v/>
      </c>
      <c r="F17" s="144" t="str">
        <f ca="1">Ответы_учащихся!BD39</f>
        <v/>
      </c>
      <c r="G17" s="470" t="str">
        <f t="shared" ca="1" si="2"/>
        <v/>
      </c>
      <c r="H17" s="470">
        <v>0.33300000000000002</v>
      </c>
      <c r="I17" s="470">
        <v>0.66900000000000004</v>
      </c>
    </row>
    <row r="18" spans="1:9">
      <c r="A18">
        <f>IF(Ответы_учащихся!D40&lt;&gt;"УЧЕНИК НЕ ВЫПОЛНЯЛ РАБОТУ",Ответы_учащихся!C40,"")</f>
        <v>16</v>
      </c>
      <c r="B18" s="144" t="str">
        <f ca="1">Ответы_учащихся!AZ40</f>
        <v/>
      </c>
      <c r="C18" s="470" t="str">
        <f t="shared" ca="1" si="0"/>
        <v/>
      </c>
      <c r="D18" s="144" t="str">
        <f ca="1">Ответы_учащихся!BB40</f>
        <v/>
      </c>
      <c r="E18" s="470" t="str">
        <f t="shared" ca="1" si="1"/>
        <v/>
      </c>
      <c r="F18" s="144" t="str">
        <f ca="1">Ответы_учащихся!BD40</f>
        <v/>
      </c>
      <c r="G18" s="470" t="str">
        <f t="shared" ca="1" si="2"/>
        <v/>
      </c>
      <c r="H18" s="470">
        <v>0.33300000000000002</v>
      </c>
      <c r="I18" s="470">
        <v>0.66900000000000004</v>
      </c>
    </row>
    <row r="19" spans="1:9">
      <c r="A19">
        <f>IF(Ответы_учащихся!D41&lt;&gt;"УЧЕНИК НЕ ВЫПОЛНЯЛ РАБОТУ",Ответы_учащихся!C41,"")</f>
        <v>17</v>
      </c>
      <c r="B19" s="144" t="str">
        <f ca="1">Ответы_учащихся!AZ41</f>
        <v/>
      </c>
      <c r="C19" s="470" t="str">
        <f t="shared" ca="1" si="0"/>
        <v/>
      </c>
      <c r="D19" s="144" t="str">
        <f ca="1">Ответы_учащихся!BB41</f>
        <v/>
      </c>
      <c r="E19" s="470" t="str">
        <f t="shared" ca="1" si="1"/>
        <v/>
      </c>
      <c r="F19" s="144" t="str">
        <f ca="1">Ответы_учащихся!BD41</f>
        <v/>
      </c>
      <c r="G19" s="470" t="str">
        <f t="shared" ca="1" si="2"/>
        <v/>
      </c>
      <c r="H19" s="470">
        <v>0.33300000000000002</v>
      </c>
      <c r="I19" s="470">
        <v>0.66900000000000004</v>
      </c>
    </row>
    <row r="20" spans="1:9">
      <c r="A20">
        <f>IF(Ответы_учащихся!D42&lt;&gt;"УЧЕНИК НЕ ВЫПОЛНЯЛ РАБОТУ",Ответы_учащихся!C42,"")</f>
        <v>18</v>
      </c>
      <c r="B20" s="144" t="str">
        <f ca="1">Ответы_учащихся!AZ42</f>
        <v/>
      </c>
      <c r="C20" s="470" t="str">
        <f t="shared" ca="1" si="0"/>
        <v/>
      </c>
      <c r="D20" s="144" t="str">
        <f ca="1">Ответы_учащихся!BB42</f>
        <v/>
      </c>
      <c r="E20" s="470" t="str">
        <f t="shared" ca="1" si="1"/>
        <v/>
      </c>
      <c r="F20" s="144" t="str">
        <f ca="1">Ответы_учащихся!BD42</f>
        <v/>
      </c>
      <c r="G20" s="470" t="str">
        <f t="shared" ca="1" si="2"/>
        <v/>
      </c>
      <c r="H20" s="470">
        <v>0.33300000000000002</v>
      </c>
      <c r="I20" s="470">
        <v>0.66900000000000004</v>
      </c>
    </row>
    <row r="21" spans="1:9">
      <c r="A21">
        <f>IF(Ответы_учащихся!D43&lt;&gt;"УЧЕНИК НЕ ВЫПОЛНЯЛ РАБОТУ",Ответы_учащихся!C43,"")</f>
        <v>19</v>
      </c>
      <c r="B21" s="144" t="str">
        <f ca="1">Ответы_учащихся!AZ43</f>
        <v/>
      </c>
      <c r="C21" s="470" t="str">
        <f t="shared" ca="1" si="0"/>
        <v/>
      </c>
      <c r="D21" s="144" t="str">
        <f ca="1">Ответы_учащихся!BB43</f>
        <v/>
      </c>
      <c r="E21" s="470" t="str">
        <f t="shared" ca="1" si="1"/>
        <v/>
      </c>
      <c r="F21" s="144" t="str">
        <f ca="1">Ответы_учащихся!BD43</f>
        <v/>
      </c>
      <c r="G21" s="470" t="str">
        <f t="shared" ca="1" si="2"/>
        <v/>
      </c>
      <c r="H21" s="470">
        <v>0.33300000000000002</v>
      </c>
      <c r="I21" s="470">
        <v>0.66900000000000004</v>
      </c>
    </row>
    <row r="22" spans="1:9">
      <c r="A22">
        <f>IF(Ответы_учащихся!D44&lt;&gt;"УЧЕНИК НЕ ВЫПОЛНЯЛ РАБОТУ",Ответы_учащихся!C44,"")</f>
        <v>20</v>
      </c>
      <c r="B22" s="144" t="str">
        <f ca="1">Ответы_учащихся!AZ44</f>
        <v/>
      </c>
      <c r="C22" s="470" t="str">
        <f t="shared" ca="1" si="0"/>
        <v/>
      </c>
      <c r="D22" s="144" t="str">
        <f ca="1">Ответы_учащихся!BB44</f>
        <v/>
      </c>
      <c r="E22" s="470" t="str">
        <f t="shared" ca="1" si="1"/>
        <v/>
      </c>
      <c r="F22" s="144" t="str">
        <f ca="1">Ответы_учащихся!BD44</f>
        <v/>
      </c>
      <c r="G22" s="470" t="str">
        <f t="shared" ca="1" si="2"/>
        <v/>
      </c>
      <c r="H22" s="470">
        <v>0.33300000000000002</v>
      </c>
      <c r="I22" s="470">
        <v>0.66900000000000004</v>
      </c>
    </row>
    <row r="23" spans="1:9">
      <c r="A23">
        <f>IF(Ответы_учащихся!D45&lt;&gt;"УЧЕНИК НЕ ВЫПОЛНЯЛ РАБОТУ",Ответы_учащихся!C45,"")</f>
        <v>21</v>
      </c>
      <c r="B23" s="144" t="str">
        <f ca="1">Ответы_учащихся!AZ45</f>
        <v/>
      </c>
      <c r="C23" s="470" t="str">
        <f t="shared" ca="1" si="0"/>
        <v/>
      </c>
      <c r="D23" s="144" t="str">
        <f ca="1">Ответы_учащихся!BB45</f>
        <v/>
      </c>
      <c r="E23" s="470" t="str">
        <f t="shared" ca="1" si="1"/>
        <v/>
      </c>
      <c r="F23" s="144" t="str">
        <f ca="1">Ответы_учащихся!BD45</f>
        <v/>
      </c>
      <c r="G23" s="470" t="str">
        <f t="shared" ca="1" si="2"/>
        <v/>
      </c>
      <c r="H23" s="470">
        <v>0.33300000000000002</v>
      </c>
      <c r="I23" s="470">
        <v>0.66900000000000004</v>
      </c>
    </row>
    <row r="24" spans="1:9">
      <c r="A24">
        <f>IF(Ответы_учащихся!D46&lt;&gt;"УЧЕНИК НЕ ВЫПОЛНЯЛ РАБОТУ",Ответы_учащихся!C46,"")</f>
        <v>22</v>
      </c>
      <c r="B24" s="144" t="str">
        <f ca="1">Ответы_учащихся!AZ46</f>
        <v/>
      </c>
      <c r="C24" s="470" t="str">
        <f t="shared" ca="1" si="0"/>
        <v/>
      </c>
      <c r="D24" s="144" t="str">
        <f ca="1">Ответы_учащихся!BB46</f>
        <v/>
      </c>
      <c r="E24" s="470" t="str">
        <f t="shared" ca="1" si="1"/>
        <v/>
      </c>
      <c r="F24" s="144" t="str">
        <f ca="1">Ответы_учащихся!BD46</f>
        <v/>
      </c>
      <c r="G24" s="470" t="str">
        <f t="shared" ca="1" si="2"/>
        <v/>
      </c>
      <c r="H24" s="470">
        <v>0.33300000000000002</v>
      </c>
      <c r="I24" s="470">
        <v>0.66900000000000004</v>
      </c>
    </row>
    <row r="25" spans="1:9">
      <c r="A25">
        <f>IF(Ответы_учащихся!D47&lt;&gt;"УЧЕНИК НЕ ВЫПОЛНЯЛ РАБОТУ",Ответы_учащихся!C47,"")</f>
        <v>23</v>
      </c>
      <c r="B25" s="144" t="str">
        <f ca="1">Ответы_учащихся!AZ47</f>
        <v/>
      </c>
      <c r="C25" s="470" t="str">
        <f t="shared" ca="1" si="0"/>
        <v/>
      </c>
      <c r="D25" s="144" t="str">
        <f ca="1">Ответы_учащихся!BB47</f>
        <v/>
      </c>
      <c r="E25" s="470" t="str">
        <f t="shared" ca="1" si="1"/>
        <v/>
      </c>
      <c r="F25" s="144" t="str">
        <f ca="1">Ответы_учащихся!BD47</f>
        <v/>
      </c>
      <c r="G25" s="470" t="str">
        <f t="shared" ca="1" si="2"/>
        <v/>
      </c>
      <c r="H25" s="470">
        <v>0.33300000000000002</v>
      </c>
      <c r="I25" s="470">
        <v>0.66900000000000004</v>
      </c>
    </row>
    <row r="26" spans="1:9">
      <c r="A26">
        <f>IF(Ответы_учащихся!D48&lt;&gt;"УЧЕНИК НЕ ВЫПОЛНЯЛ РАБОТУ",Ответы_учащихся!C48,"")</f>
        <v>24</v>
      </c>
      <c r="B26" s="144" t="str">
        <f ca="1">Ответы_учащихся!AZ48</f>
        <v/>
      </c>
      <c r="C26" s="470" t="str">
        <f t="shared" ca="1" si="0"/>
        <v/>
      </c>
      <c r="D26" s="144" t="str">
        <f ca="1">Ответы_учащихся!BB48</f>
        <v/>
      </c>
      <c r="E26" s="470" t="str">
        <f t="shared" ca="1" si="1"/>
        <v/>
      </c>
      <c r="F26" s="144" t="str">
        <f ca="1">Ответы_учащихся!BD48</f>
        <v/>
      </c>
      <c r="G26" s="470" t="str">
        <f t="shared" ca="1" si="2"/>
        <v/>
      </c>
      <c r="H26" s="470">
        <v>0.33300000000000002</v>
      </c>
      <c r="I26" s="470">
        <v>0.66900000000000004</v>
      </c>
    </row>
    <row r="27" spans="1:9">
      <c r="A27">
        <f>IF(Ответы_учащихся!D49&lt;&gt;"УЧЕНИК НЕ ВЫПОЛНЯЛ РАБОТУ",Ответы_учащихся!C49,"")</f>
        <v>25</v>
      </c>
      <c r="B27" s="144" t="str">
        <f ca="1">Ответы_учащихся!AZ49</f>
        <v/>
      </c>
      <c r="C27" s="470" t="str">
        <f t="shared" ca="1" si="0"/>
        <v/>
      </c>
      <c r="D27" s="144" t="str">
        <f ca="1">Ответы_учащихся!BB49</f>
        <v/>
      </c>
      <c r="E27" s="470" t="str">
        <f t="shared" ca="1" si="1"/>
        <v/>
      </c>
      <c r="F27" s="144" t="str">
        <f ca="1">Ответы_учащихся!BD49</f>
        <v/>
      </c>
      <c r="G27" s="470" t="str">
        <f t="shared" ca="1" si="2"/>
        <v/>
      </c>
      <c r="H27" s="470">
        <v>0.33300000000000002</v>
      </c>
      <c r="I27" s="470">
        <v>0.66900000000000004</v>
      </c>
    </row>
    <row r="28" spans="1:9">
      <c r="A28">
        <f>IF(Ответы_учащихся!D50&lt;&gt;"УЧЕНИК НЕ ВЫПОЛНЯЛ РАБОТУ",Ответы_учащихся!C50,"")</f>
        <v>26</v>
      </c>
      <c r="B28" s="144" t="str">
        <f ca="1">Ответы_учащихся!AZ50</f>
        <v/>
      </c>
      <c r="C28" s="470" t="str">
        <f t="shared" ca="1" si="0"/>
        <v/>
      </c>
      <c r="D28" s="144" t="str">
        <f ca="1">Ответы_учащихся!BB50</f>
        <v/>
      </c>
      <c r="E28" s="470" t="str">
        <f t="shared" ca="1" si="1"/>
        <v/>
      </c>
      <c r="F28" s="144" t="str">
        <f ca="1">Ответы_учащихся!BD50</f>
        <v/>
      </c>
      <c r="G28" s="470" t="str">
        <f t="shared" ca="1" si="2"/>
        <v/>
      </c>
      <c r="H28" s="470">
        <v>0.33300000000000002</v>
      </c>
      <c r="I28" s="470">
        <v>0.66900000000000004</v>
      </c>
    </row>
    <row r="29" spans="1:9">
      <c r="A29">
        <f>IF(Ответы_учащихся!D51&lt;&gt;"УЧЕНИК НЕ ВЫПОЛНЯЛ РАБОТУ",Ответы_учащихся!C51,"")</f>
        <v>27</v>
      </c>
      <c r="B29" s="144" t="str">
        <f ca="1">Ответы_учащихся!AZ51</f>
        <v/>
      </c>
      <c r="C29" s="470" t="str">
        <f t="shared" ca="1" si="0"/>
        <v/>
      </c>
      <c r="D29" s="144" t="str">
        <f ca="1">Ответы_учащихся!BB51</f>
        <v/>
      </c>
      <c r="E29" s="470" t="str">
        <f t="shared" ca="1" si="1"/>
        <v/>
      </c>
      <c r="F29" s="144" t="str">
        <f ca="1">Ответы_учащихся!BD51</f>
        <v/>
      </c>
      <c r="G29" s="470" t="str">
        <f t="shared" ca="1" si="2"/>
        <v/>
      </c>
      <c r="H29" s="470">
        <v>0.33300000000000002</v>
      </c>
      <c r="I29" s="470">
        <v>0.66900000000000004</v>
      </c>
    </row>
    <row r="30" spans="1:9">
      <c r="A30">
        <f>IF(Ответы_учащихся!D52&lt;&gt;"УЧЕНИК НЕ ВЫПОЛНЯЛ РАБОТУ",Ответы_учащихся!C52,"")</f>
        <v>28</v>
      </c>
      <c r="B30" s="144" t="str">
        <f ca="1">Ответы_учащихся!AZ52</f>
        <v/>
      </c>
      <c r="C30" s="470" t="str">
        <f t="shared" ca="1" si="0"/>
        <v/>
      </c>
      <c r="D30" s="144" t="str">
        <f ca="1">Ответы_учащихся!BB52</f>
        <v/>
      </c>
      <c r="E30" s="470" t="str">
        <f t="shared" ca="1" si="1"/>
        <v/>
      </c>
      <c r="F30" s="144" t="str">
        <f ca="1">Ответы_учащихся!BD52</f>
        <v/>
      </c>
      <c r="G30" s="470" t="str">
        <f t="shared" ca="1" si="2"/>
        <v/>
      </c>
      <c r="H30" s="470">
        <v>0.33300000000000002</v>
      </c>
      <c r="I30" s="470">
        <v>0.66900000000000004</v>
      </c>
    </row>
    <row r="31" spans="1:9">
      <c r="A31">
        <f>IF(Ответы_учащихся!D53&lt;&gt;"УЧЕНИК НЕ ВЫПОЛНЯЛ РАБОТУ",Ответы_учащихся!C53,"")</f>
        <v>29</v>
      </c>
      <c r="B31" s="144" t="str">
        <f ca="1">Ответы_учащихся!AZ53</f>
        <v/>
      </c>
      <c r="C31" s="470" t="str">
        <f t="shared" ca="1" si="0"/>
        <v/>
      </c>
      <c r="D31" s="144" t="str">
        <f ca="1">Ответы_учащихся!BB53</f>
        <v/>
      </c>
      <c r="E31" s="470" t="str">
        <f t="shared" ca="1" si="1"/>
        <v/>
      </c>
      <c r="F31" s="144" t="str">
        <f ca="1">Ответы_учащихся!BD53</f>
        <v/>
      </c>
      <c r="G31" s="470" t="str">
        <f t="shared" ca="1" si="2"/>
        <v/>
      </c>
      <c r="H31" s="470">
        <v>0.33300000000000002</v>
      </c>
      <c r="I31" s="470">
        <v>0.66900000000000004</v>
      </c>
    </row>
    <row r="32" spans="1:9">
      <c r="A32">
        <f>IF(Ответы_учащихся!D54&lt;&gt;"УЧЕНИК НЕ ВЫПОЛНЯЛ РАБОТУ",Ответы_учащихся!C54,"")</f>
        <v>30</v>
      </c>
      <c r="B32" s="144" t="str">
        <f ca="1">Ответы_учащихся!AZ54</f>
        <v/>
      </c>
      <c r="C32" s="470" t="str">
        <f t="shared" ca="1" si="0"/>
        <v/>
      </c>
      <c r="D32" s="144" t="str">
        <f ca="1">Ответы_учащихся!BB54</f>
        <v/>
      </c>
      <c r="E32" s="470" t="str">
        <f t="shared" ca="1" si="1"/>
        <v/>
      </c>
      <c r="F32" s="144" t="str">
        <f ca="1">Ответы_учащихся!BD54</f>
        <v/>
      </c>
      <c r="G32" s="470" t="str">
        <f t="shared" ca="1" si="2"/>
        <v/>
      </c>
      <c r="H32" s="470">
        <v>0.33300000000000002</v>
      </c>
      <c r="I32" s="470">
        <v>0.66900000000000004</v>
      </c>
    </row>
    <row r="33" spans="1:9">
      <c r="A33" t="str">
        <f>IF(Ответы_учащихся!D55&lt;&gt;"УЧЕНИК НЕ ВЫПОЛНЯЛ РАБОТУ",Ответы_учащихся!C55,"")</f>
        <v/>
      </c>
      <c r="B33" s="144" t="str">
        <f ca="1">Ответы_учащихся!AZ55</f>
        <v/>
      </c>
      <c r="C33" s="470" t="str">
        <f t="shared" ca="1" si="0"/>
        <v/>
      </c>
      <c r="D33" s="144" t="str">
        <f ca="1">Ответы_учащихся!BB55</f>
        <v/>
      </c>
      <c r="E33" s="470" t="str">
        <f t="shared" ca="1" si="1"/>
        <v/>
      </c>
      <c r="F33" s="144" t="str">
        <f ca="1">Ответы_учащихся!BD55</f>
        <v/>
      </c>
      <c r="G33" s="470" t="str">
        <f t="shared" ca="1" si="2"/>
        <v/>
      </c>
      <c r="H33" s="470">
        <v>0.33300000000000002</v>
      </c>
      <c r="I33" s="470">
        <v>0.66900000000000004</v>
      </c>
    </row>
    <row r="34" spans="1:9">
      <c r="A34" t="str">
        <f>IF(Ответы_учащихся!D56&lt;&gt;"УЧЕНИК НЕ ВЫПОЛНЯЛ РАБОТУ",Ответы_учащихся!C56,"")</f>
        <v/>
      </c>
      <c r="B34" s="144" t="str">
        <f ca="1">Ответы_учащихся!AZ56</f>
        <v/>
      </c>
      <c r="C34" s="470" t="str">
        <f t="shared" ca="1" si="0"/>
        <v/>
      </c>
      <c r="D34" s="144" t="str">
        <f ca="1">Ответы_учащихся!BB56</f>
        <v/>
      </c>
      <c r="E34" s="470" t="str">
        <f t="shared" ca="1" si="1"/>
        <v/>
      </c>
      <c r="F34" s="144" t="str">
        <f ca="1">Ответы_учащихся!BD56</f>
        <v/>
      </c>
      <c r="G34" s="470" t="str">
        <f t="shared" ca="1" si="2"/>
        <v/>
      </c>
      <c r="H34" s="470">
        <v>0.33300000000000002</v>
      </c>
      <c r="I34" s="470">
        <v>0.66900000000000004</v>
      </c>
    </row>
    <row r="35" spans="1:9">
      <c r="A35" t="str">
        <f>IF(Ответы_учащихся!D57&lt;&gt;"УЧЕНИК НЕ ВЫПОЛНЯЛ РАБОТУ",Ответы_учащихся!C57,"")</f>
        <v/>
      </c>
      <c r="B35" s="144" t="str">
        <f ca="1">Ответы_учащихся!AZ57</f>
        <v/>
      </c>
      <c r="C35" s="470" t="str">
        <f t="shared" ca="1" si="0"/>
        <v/>
      </c>
      <c r="D35" s="144" t="str">
        <f ca="1">Ответы_учащихся!BB57</f>
        <v/>
      </c>
      <c r="E35" s="470" t="str">
        <f t="shared" ca="1" si="1"/>
        <v/>
      </c>
      <c r="F35" s="144" t="str">
        <f ca="1">Ответы_учащихся!BD57</f>
        <v/>
      </c>
      <c r="G35" s="470" t="str">
        <f t="shared" ca="1" si="2"/>
        <v/>
      </c>
      <c r="H35" s="470">
        <v>0.33300000000000002</v>
      </c>
      <c r="I35" s="470">
        <v>0.66900000000000004</v>
      </c>
    </row>
    <row r="36" spans="1:9">
      <c r="A36" t="str">
        <f>IF(Ответы_учащихся!D58&lt;&gt;"УЧЕНИК НЕ ВЫПОЛНЯЛ РАБОТУ",Ответы_учащихся!C58,"")</f>
        <v/>
      </c>
      <c r="B36" s="144" t="str">
        <f ca="1">Ответы_учащихся!AZ58</f>
        <v/>
      </c>
      <c r="C36" s="470" t="str">
        <f t="shared" ca="1" si="0"/>
        <v/>
      </c>
      <c r="D36" s="144" t="str">
        <f ca="1">Ответы_учащихся!BB58</f>
        <v/>
      </c>
      <c r="E36" s="470" t="str">
        <f t="shared" ca="1" si="1"/>
        <v/>
      </c>
      <c r="F36" s="144" t="str">
        <f ca="1">Ответы_учащихся!BD58</f>
        <v/>
      </c>
      <c r="G36" s="470" t="str">
        <f t="shared" ca="1" si="2"/>
        <v/>
      </c>
      <c r="H36" s="470">
        <v>0.33300000000000002</v>
      </c>
      <c r="I36" s="470">
        <v>0.66900000000000004</v>
      </c>
    </row>
    <row r="37" spans="1:9">
      <c r="A37" t="str">
        <f>IF(Ответы_учащихся!D59&lt;&gt;"УЧЕНИК НЕ ВЫПОЛНЯЛ РАБОТУ",Ответы_учащихся!C59,"")</f>
        <v/>
      </c>
      <c r="B37" s="144" t="str">
        <f ca="1">Ответы_учащихся!AZ59</f>
        <v/>
      </c>
      <c r="C37" s="470" t="str">
        <f t="shared" ca="1" si="0"/>
        <v/>
      </c>
      <c r="D37" s="144" t="str">
        <f ca="1">Ответы_учащихся!BB59</f>
        <v/>
      </c>
      <c r="E37" s="470" t="str">
        <f t="shared" ca="1" si="1"/>
        <v/>
      </c>
      <c r="F37" s="144" t="str">
        <f ca="1">Ответы_учащихся!BD59</f>
        <v/>
      </c>
      <c r="G37" s="470" t="str">
        <f t="shared" ca="1" si="2"/>
        <v/>
      </c>
      <c r="H37" s="470">
        <v>0.33300000000000002</v>
      </c>
      <c r="I37" s="470">
        <v>0.66900000000000004</v>
      </c>
    </row>
    <row r="38" spans="1:9">
      <c r="A38" t="str">
        <f>IF(Ответы_учащихся!D60&lt;&gt;"УЧЕНИК НЕ ВЫПОЛНЯЛ РАБОТУ",Ответы_учащихся!C60,"")</f>
        <v/>
      </c>
      <c r="B38" s="144" t="str">
        <f ca="1">Ответы_учащихся!AZ60</f>
        <v/>
      </c>
      <c r="C38" s="470" t="str">
        <f t="shared" ca="1" si="0"/>
        <v/>
      </c>
      <c r="D38" s="144" t="str">
        <f ca="1">Ответы_учащихся!BB60</f>
        <v/>
      </c>
      <c r="E38" s="470" t="str">
        <f t="shared" ca="1" si="1"/>
        <v/>
      </c>
      <c r="F38" s="144" t="str">
        <f ca="1">Ответы_учащихся!BD60</f>
        <v/>
      </c>
      <c r="G38" s="470" t="str">
        <f t="shared" ca="1" si="2"/>
        <v/>
      </c>
      <c r="H38" s="470">
        <v>0.33300000000000002</v>
      </c>
      <c r="I38" s="470">
        <v>0.66900000000000004</v>
      </c>
    </row>
    <row r="39" spans="1:9">
      <c r="A39" t="str">
        <f>IF(Ответы_учащихся!D61&lt;&gt;"УЧЕНИК НЕ ВЫПОЛНЯЛ РАБОТУ",Ответы_учащихся!C61,"")</f>
        <v/>
      </c>
      <c r="B39" s="144" t="str">
        <f ca="1">Ответы_учащихся!AZ61</f>
        <v/>
      </c>
      <c r="C39" s="470" t="str">
        <f t="shared" ca="1" si="0"/>
        <v/>
      </c>
      <c r="D39" s="144" t="str">
        <f ca="1">Ответы_учащихся!BB61</f>
        <v/>
      </c>
      <c r="E39" s="470" t="str">
        <f t="shared" ca="1" si="1"/>
        <v/>
      </c>
      <c r="F39" s="144" t="str">
        <f ca="1">Ответы_учащихся!BD61</f>
        <v/>
      </c>
      <c r="G39" s="470" t="str">
        <f t="shared" ca="1" si="2"/>
        <v/>
      </c>
      <c r="H39" s="470">
        <v>0.33300000000000002</v>
      </c>
      <c r="I39" s="470">
        <v>0.66900000000000004</v>
      </c>
    </row>
    <row r="40" spans="1:9">
      <c r="A40" t="str">
        <f>IF(Ответы_учащихся!D62&lt;&gt;"УЧЕНИК НЕ ВЫПОЛНЯЛ РАБОТУ",Ответы_учащихся!C62,"")</f>
        <v/>
      </c>
      <c r="B40" s="144" t="str">
        <f ca="1">Ответы_учащихся!AZ62</f>
        <v/>
      </c>
      <c r="C40" s="470" t="str">
        <f t="shared" ca="1" si="0"/>
        <v/>
      </c>
      <c r="D40" s="144" t="str">
        <f ca="1">Ответы_учащихся!BB62</f>
        <v/>
      </c>
      <c r="E40" s="470" t="str">
        <f t="shared" ca="1" si="1"/>
        <v/>
      </c>
      <c r="F40" s="144" t="str">
        <f ca="1">Ответы_учащихся!BD62</f>
        <v/>
      </c>
      <c r="G40" s="470" t="str">
        <f t="shared" ca="1" si="2"/>
        <v/>
      </c>
      <c r="H40" s="470">
        <v>0.33300000000000002</v>
      </c>
      <c r="I40" s="470">
        <v>0.66900000000000004</v>
      </c>
    </row>
    <row r="41" spans="1:9">
      <c r="A41" t="str">
        <f>IF(Ответы_учащихся!D63&lt;&gt;"УЧЕНИК НЕ ВЫПОЛНЯЛ РАБОТУ",Ответы_учащихся!C63,"")</f>
        <v/>
      </c>
      <c r="B41" s="144" t="str">
        <f ca="1">Ответы_учащихся!AZ63</f>
        <v/>
      </c>
      <c r="C41" s="470" t="str">
        <f t="shared" ca="1" si="0"/>
        <v/>
      </c>
      <c r="D41" s="144" t="str">
        <f ca="1">Ответы_учащихся!BB63</f>
        <v/>
      </c>
      <c r="E41" s="470" t="str">
        <f t="shared" ca="1" si="1"/>
        <v/>
      </c>
      <c r="F41" s="144" t="str">
        <f ca="1">Ответы_учащихся!BD63</f>
        <v/>
      </c>
      <c r="G41" s="470" t="str">
        <f t="shared" ca="1" si="2"/>
        <v/>
      </c>
      <c r="H41" s="470">
        <v>0.33300000000000002</v>
      </c>
      <c r="I41" s="470">
        <v>0.66900000000000004</v>
      </c>
    </row>
    <row r="42" spans="1:9">
      <c r="A42" t="str">
        <f>IF(Ответы_учащихся!D64&lt;&gt;"УЧЕНИК НЕ ВЫПОЛНЯЛ РАБОТУ",Ответы_учащихся!C64,"")</f>
        <v/>
      </c>
      <c r="B42" s="144" t="str">
        <f ca="1">Ответы_учащихся!AZ64</f>
        <v/>
      </c>
      <c r="C42" s="470" t="str">
        <f t="shared" ca="1" si="0"/>
        <v/>
      </c>
      <c r="D42" s="144" t="str">
        <f ca="1">Ответы_учащихся!BB64</f>
        <v/>
      </c>
      <c r="E42" s="470" t="str">
        <f t="shared" ca="1" si="1"/>
        <v/>
      </c>
      <c r="F42" s="144" t="str">
        <f ca="1">Ответы_учащихся!BD64</f>
        <v/>
      </c>
      <c r="G42" s="470" t="str">
        <f t="shared" ca="1" si="2"/>
        <v/>
      </c>
      <c r="H42" s="470">
        <v>0.33300000000000002</v>
      </c>
      <c r="I42" s="470">
        <v>0.66900000000000004</v>
      </c>
    </row>
  </sheetData>
  <sheetProtection password="C621" sheet="1" objects="1" scenarios="1"/>
  <pageMargins left="0.7" right="0.7" top="0.75" bottom="0.75" header="0.3" footer="0.3"/>
</worksheet>
</file>

<file path=xl/worksheets/sheet19.xml><?xml version="1.0" encoding="utf-8"?>
<worksheet xmlns="http://schemas.openxmlformats.org/spreadsheetml/2006/main" xmlns:r="http://schemas.openxmlformats.org/officeDocument/2006/relationships">
  <sheetPr codeName="Лист15"/>
  <dimension ref="A1:V15"/>
  <sheetViews>
    <sheetView workbookViewId="0">
      <selection activeCell="Q11" sqref="Q11"/>
    </sheetView>
  </sheetViews>
  <sheetFormatPr defaultRowHeight="12.75"/>
  <cols>
    <col min="1" max="1" width="22.42578125" customWidth="1"/>
    <col min="2" max="16" width="7.5703125" customWidth="1"/>
  </cols>
  <sheetData>
    <row r="1" spans="1:22" ht="13.5" thickBot="1"/>
    <row r="2" spans="1:22" ht="15" thickBot="1">
      <c r="B2" s="217">
        <v>1</v>
      </c>
      <c r="C2" s="259">
        <v>2</v>
      </c>
      <c r="D2" s="218">
        <v>3</v>
      </c>
      <c r="E2" s="259">
        <v>4</v>
      </c>
      <c r="F2" s="218">
        <v>5</v>
      </c>
      <c r="G2" s="259">
        <v>6</v>
      </c>
      <c r="H2" s="218">
        <v>7</v>
      </c>
      <c r="I2" s="259">
        <v>8</v>
      </c>
      <c r="J2" s="218">
        <v>9</v>
      </c>
      <c r="K2" s="259">
        <v>10</v>
      </c>
      <c r="L2" s="218">
        <v>11</v>
      </c>
      <c r="M2" s="259">
        <v>12</v>
      </c>
      <c r="N2" s="218">
        <v>13</v>
      </c>
      <c r="O2" s="259">
        <v>14</v>
      </c>
      <c r="P2" s="218">
        <v>15</v>
      </c>
      <c r="Q2" s="424"/>
      <c r="R2" s="425"/>
      <c r="S2" s="424"/>
      <c r="T2" s="425"/>
      <c r="U2" s="424"/>
      <c r="V2" s="425"/>
    </row>
    <row r="3" spans="1:22">
      <c r="A3" s="269">
        <v>4</v>
      </c>
      <c r="B3" s="209"/>
      <c r="C3" s="95"/>
      <c r="D3" s="95"/>
      <c r="E3" s="95"/>
      <c r="F3" s="95"/>
      <c r="G3" s="95"/>
      <c r="H3" s="95"/>
      <c r="I3" s="95"/>
      <c r="J3" s="95"/>
      <c r="K3" s="95"/>
      <c r="L3" s="95"/>
      <c r="M3" s="95"/>
      <c r="N3" s="95"/>
      <c r="O3" s="95"/>
      <c r="P3" s="95"/>
      <c r="Q3" s="262"/>
      <c r="R3" s="262"/>
      <c r="S3" s="262"/>
      <c r="T3" s="262"/>
      <c r="U3" s="262"/>
      <c r="V3" s="262"/>
    </row>
    <row r="4" spans="1:22">
      <c r="A4" s="269">
        <v>3</v>
      </c>
      <c r="B4" s="209"/>
      <c r="C4" s="95"/>
      <c r="D4" s="95"/>
      <c r="E4" s="95"/>
      <c r="F4" s="95"/>
      <c r="G4" s="95"/>
      <c r="H4" s="96"/>
      <c r="I4" s="96"/>
      <c r="J4" s="96"/>
      <c r="K4" s="95"/>
      <c r="L4" s="96"/>
      <c r="M4" s="96"/>
      <c r="N4" s="96"/>
      <c r="O4" s="96"/>
      <c r="P4" s="96"/>
      <c r="Q4" s="262"/>
      <c r="R4" s="262"/>
      <c r="S4" s="262"/>
      <c r="T4" s="262"/>
      <c r="U4" s="262"/>
      <c r="V4" s="262"/>
    </row>
    <row r="5" spans="1:22">
      <c r="A5" s="270">
        <v>2</v>
      </c>
      <c r="B5" s="160">
        <f>Ответы_учащихся!F21</f>
        <v>0</v>
      </c>
      <c r="C5" s="96">
        <f>Ответы_учащихся!G21</f>
        <v>0</v>
      </c>
      <c r="D5" s="96">
        <f>Ответы_учащихся!H21</f>
        <v>0</v>
      </c>
      <c r="E5" s="96">
        <f>Ответы_учащихся!I21</f>
        <v>0</v>
      </c>
      <c r="F5" s="96">
        <f>Ответы_учащихся!J21</f>
        <v>0</v>
      </c>
      <c r="G5" s="96">
        <f>Ответы_учащихся!K21</f>
        <v>0</v>
      </c>
      <c r="H5" s="96">
        <f>Ответы_учащихся!L21</f>
        <v>0</v>
      </c>
      <c r="I5" s="96">
        <f>Ответы_учащихся!M21</f>
        <v>0</v>
      </c>
      <c r="J5" s="96">
        <f ca="1">Ответы_учащихся!N21</f>
        <v>20</v>
      </c>
      <c r="K5" s="96">
        <f ca="1">Ответы_учащихся!O21</f>
        <v>10</v>
      </c>
      <c r="L5" s="96">
        <f>Ответы_учащихся!P21</f>
        <v>0</v>
      </c>
      <c r="M5" s="96">
        <f ca="1">Ответы_учащихся!Q21</f>
        <v>2</v>
      </c>
      <c r="N5" s="96">
        <f ca="1">Ответы_учащихся!R21</f>
        <v>4</v>
      </c>
      <c r="O5" s="96">
        <f>Ответы_учащихся!S21</f>
        <v>0</v>
      </c>
      <c r="P5" s="96">
        <f>Ответы_учащихся!T21</f>
        <v>0</v>
      </c>
      <c r="Q5" s="262"/>
      <c r="R5" s="262"/>
      <c r="S5" s="262"/>
      <c r="T5" s="262"/>
      <c r="U5" s="262"/>
      <c r="V5" s="262"/>
    </row>
    <row r="6" spans="1:22">
      <c r="A6" s="270">
        <v>1</v>
      </c>
      <c r="B6" s="160">
        <f ca="1">Ответы_учащихся!F22</f>
        <v>26</v>
      </c>
      <c r="C6" s="96">
        <f ca="1">Ответы_учащихся!G22</f>
        <v>24</v>
      </c>
      <c r="D6" s="96">
        <f ca="1">Ответы_учащихся!H22</f>
        <v>23</v>
      </c>
      <c r="E6" s="96">
        <f ca="1">Ответы_учащихся!I22</f>
        <v>18</v>
      </c>
      <c r="F6" s="96">
        <f ca="1">Ответы_учащихся!J22</f>
        <v>18</v>
      </c>
      <c r="G6" s="96">
        <f ca="1">Ответы_учащихся!K22</f>
        <v>16</v>
      </c>
      <c r="H6" s="96">
        <f ca="1">Ответы_учащихся!L22</f>
        <v>16</v>
      </c>
      <c r="I6" s="96">
        <f ca="1">Ответы_учащихся!M22</f>
        <v>15</v>
      </c>
      <c r="J6" s="96">
        <f ca="1">Ответы_учащихся!N22</f>
        <v>4</v>
      </c>
      <c r="K6" s="96">
        <f ca="1">Ответы_учащихся!O22</f>
        <v>8</v>
      </c>
      <c r="L6" s="96">
        <f ca="1">Ответы_учащихся!P22</f>
        <v>20</v>
      </c>
      <c r="M6" s="96">
        <f ca="1">Ответы_учащихся!Q22</f>
        <v>22</v>
      </c>
      <c r="N6" s="96">
        <f ca="1">Ответы_учащихся!R22</f>
        <v>14</v>
      </c>
      <c r="O6" s="96">
        <f ca="1">Ответы_учащихся!S22</f>
        <v>14</v>
      </c>
      <c r="P6" s="96">
        <f ca="1">Ответы_учащихся!T22</f>
        <v>24</v>
      </c>
      <c r="Q6" s="262"/>
      <c r="R6" s="262"/>
      <c r="S6" s="262"/>
      <c r="T6" s="262"/>
      <c r="U6" s="262"/>
      <c r="V6" s="262"/>
    </row>
    <row r="7" spans="1:22">
      <c r="A7" s="112" t="s">
        <v>33</v>
      </c>
      <c r="B7" s="142">
        <f ca="1">Ответы_учащихся!F23/Ответы_учащихся!$F$6</f>
        <v>3.7037037037037035E-2</v>
      </c>
      <c r="C7" s="142">
        <f ca="1">Ответы_учащихся!G23/Ответы_учащихся!$F$6</f>
        <v>0.1111111111111111</v>
      </c>
      <c r="D7" s="142">
        <f ca="1">Ответы_учащихся!H23/Ответы_учащихся!$F$6</f>
        <v>0.14814814814814814</v>
      </c>
      <c r="E7" s="142">
        <f ca="1">Ответы_учащихся!I23/Ответы_учащихся!$F$6</f>
        <v>0.33333333333333331</v>
      </c>
      <c r="F7" s="142">
        <f ca="1">Ответы_учащихся!J23/Ответы_учащихся!$F$6</f>
        <v>0.33333333333333331</v>
      </c>
      <c r="G7" s="142">
        <f ca="1">Ответы_учащихся!K23/Ответы_учащихся!$F$6</f>
        <v>0.40740740740740738</v>
      </c>
      <c r="H7" s="142">
        <f ca="1">Ответы_учащихся!L23/Ответы_учащихся!$F$6</f>
        <v>0.37037037037037035</v>
      </c>
      <c r="I7" s="142">
        <f ca="1">Ответы_учащихся!M23/Ответы_учащихся!$F$6</f>
        <v>0.40740740740740738</v>
      </c>
      <c r="J7" s="142">
        <f ca="1">Ответы_учащихся!N23/Ответы_учащихся!$F$6</f>
        <v>0.1111111111111111</v>
      </c>
      <c r="K7" s="142">
        <f ca="1">Ответы_учащихся!O23/Ответы_учащихся!$F$6</f>
        <v>0.22222222222222221</v>
      </c>
      <c r="L7" s="142">
        <f ca="1">Ответы_учащихся!P23/Ответы_учащихся!$F$6</f>
        <v>0.25925925925925924</v>
      </c>
      <c r="M7" s="142">
        <f ca="1">Ответы_учащихся!Q23/Ответы_учащихся!$F$6</f>
        <v>0.1111111111111111</v>
      </c>
      <c r="N7" s="142">
        <f ca="1">Ответы_учащихся!R23/Ответы_учащихся!$F$6</f>
        <v>0.29629629629629628</v>
      </c>
      <c r="O7" s="142">
        <f ca="1">Ответы_учащихся!S23/Ответы_учащихся!$F$6</f>
        <v>0.48148148148148145</v>
      </c>
      <c r="P7" s="142">
        <f ca="1">Ответы_учащихся!T23/Ответы_учащихся!$F$6</f>
        <v>0.1111111111111111</v>
      </c>
      <c r="Q7" t="s">
        <v>99</v>
      </c>
    </row>
    <row r="8" spans="1:22" ht="25.5">
      <c r="A8" s="112" t="s">
        <v>34</v>
      </c>
      <c r="B8" s="142">
        <f ca="1">Ответы_учащихся!F24/Ответы_учащихся!$F$6</f>
        <v>0</v>
      </c>
      <c r="C8" s="142">
        <f ca="1">Ответы_учащихся!G24/Ответы_учащихся!$F$6</f>
        <v>0</v>
      </c>
      <c r="D8" s="142">
        <f ca="1">Ответы_учащихся!H24/Ответы_учащихся!$F$6</f>
        <v>0</v>
      </c>
      <c r="E8" s="142">
        <f ca="1">Ответы_учащихся!I24/Ответы_учащихся!$F$6</f>
        <v>0</v>
      </c>
      <c r="F8" s="142">
        <f ca="1">Ответы_учащихся!J24/Ответы_учащихся!$F$6</f>
        <v>0</v>
      </c>
      <c r="G8" s="142">
        <f ca="1">Ответы_учащихся!K24/Ответы_учащихся!$F$6</f>
        <v>0</v>
      </c>
      <c r="H8" s="142">
        <f ca="1">Ответы_учащихся!L24/Ответы_учащихся!$F$6</f>
        <v>3.7037037037037035E-2</v>
      </c>
      <c r="I8" s="142">
        <f ca="1">Ответы_учащихся!M24/Ответы_учащихся!$F$6</f>
        <v>3.7037037037037035E-2</v>
      </c>
      <c r="J8" s="142">
        <f ca="1">Ответы_учащихся!N24/Ответы_учащихся!$F$6</f>
        <v>0</v>
      </c>
      <c r="K8" s="142">
        <f ca="1">Ответы_учащихся!O24/Ответы_учащихся!$F$6</f>
        <v>0.1111111111111111</v>
      </c>
      <c r="L8" s="142">
        <f ca="1">Ответы_учащихся!P24/Ответы_учащихся!$F$6</f>
        <v>0</v>
      </c>
      <c r="M8" s="142">
        <f ca="1">Ответы_учащихся!Q24/Ответы_учащихся!$F$6</f>
        <v>0</v>
      </c>
      <c r="N8" s="142">
        <f ca="1">Ответы_учащихся!R24/Ответы_учащихся!$F$6</f>
        <v>3.7037037037037035E-2</v>
      </c>
      <c r="O8" s="142">
        <f ca="1">Ответы_учащихся!S24/Ответы_учащихся!$F$6</f>
        <v>0</v>
      </c>
      <c r="P8" s="142">
        <f ca="1">Ответы_учащихся!T24/Ответы_учащихся!$F$6</f>
        <v>0</v>
      </c>
    </row>
    <row r="9" spans="1:22">
      <c r="A9" s="112" t="s">
        <v>32</v>
      </c>
      <c r="B9" s="142">
        <f ca="1">B6/Ответы_учащихся!$F$6</f>
        <v>0.96296296296296291</v>
      </c>
      <c r="C9" s="142">
        <f ca="1">C6/Ответы_учащихся!$F$6</f>
        <v>0.88888888888888884</v>
      </c>
      <c r="D9" s="142">
        <f ca="1">D6/Ответы_учащихся!$F$6</f>
        <v>0.85185185185185186</v>
      </c>
      <c r="E9" s="142">
        <f ca="1">E6/Ответы_учащихся!$F$6</f>
        <v>0.66666666666666663</v>
      </c>
      <c r="F9" s="142">
        <f ca="1">F6/Ответы_учащихся!$F$6</f>
        <v>0.66666666666666663</v>
      </c>
      <c r="G9" s="142">
        <f ca="1">G6/Ответы_учащихся!$F$6</f>
        <v>0.59259259259259256</v>
      </c>
      <c r="H9" s="142">
        <f ca="1">H6/Ответы_учащихся!$F$6</f>
        <v>0.59259259259259256</v>
      </c>
      <c r="I9" s="142">
        <f ca="1">I6/Ответы_учащихся!$F$6</f>
        <v>0.55555555555555558</v>
      </c>
      <c r="J9" s="142">
        <f ca="1">J6/Ответы_учащихся!$F$6</f>
        <v>0.14814814814814814</v>
      </c>
      <c r="K9" s="142">
        <f ca="1">K6/Ответы_учащихся!$F$6</f>
        <v>0.29629629629629628</v>
      </c>
      <c r="L9" s="142">
        <f ca="1">L6/Ответы_учащихся!$F$6</f>
        <v>0.7407407407407407</v>
      </c>
      <c r="M9" s="142">
        <f ca="1">M6/Ответы_учащихся!$F$6</f>
        <v>0.81481481481481477</v>
      </c>
      <c r="N9" s="142">
        <f ca="1">N6/Ответы_учащихся!$F$6</f>
        <v>0.51851851851851849</v>
      </c>
      <c r="O9" s="142">
        <f ca="1">O6/Ответы_учащихся!$F$6</f>
        <v>0.51851851851851849</v>
      </c>
      <c r="P9" s="142">
        <f ca="1">P6/Ответы_учащихся!$F$6</f>
        <v>0.88888888888888884</v>
      </c>
      <c r="Q9" t="s">
        <v>1096</v>
      </c>
    </row>
    <row r="10" spans="1:22">
      <c r="B10" s="272"/>
      <c r="C10" s="272"/>
      <c r="D10" s="272"/>
      <c r="E10" s="272"/>
      <c r="F10" s="272"/>
      <c r="G10" s="272"/>
      <c r="H10" s="272"/>
      <c r="I10" s="272"/>
      <c r="J10" s="142">
        <f ca="1">J5/Ответы_учащихся!$F$6</f>
        <v>0.7407407407407407</v>
      </c>
      <c r="K10" s="142">
        <f ca="1">K5/Ответы_учащихся!$F$6</f>
        <v>0.37037037037037035</v>
      </c>
      <c r="L10" s="272"/>
      <c r="M10" s="272">
        <f ca="1">M5/Ответы_учащихся!$F$6</f>
        <v>7.407407407407407E-2</v>
      </c>
      <c r="N10" s="272">
        <f ca="1">N5/Ответы_учащихся!$F$6</f>
        <v>0.14814814814814814</v>
      </c>
      <c r="O10" s="272"/>
      <c r="P10" s="272"/>
      <c r="Q10" t="s">
        <v>1097</v>
      </c>
    </row>
    <row r="11" spans="1:22">
      <c r="E11" s="142"/>
      <c r="K11" s="142"/>
    </row>
    <row r="12" spans="1:22" ht="12" customHeight="1">
      <c r="B12" s="144"/>
      <c r="C12" s="144"/>
      <c r="D12" s="144"/>
      <c r="E12" s="144"/>
      <c r="F12" s="144"/>
      <c r="G12" s="144"/>
      <c r="H12" s="144"/>
      <c r="I12" s="144"/>
      <c r="J12" s="144"/>
      <c r="K12" s="144"/>
      <c r="L12" s="144"/>
      <c r="M12" s="144"/>
      <c r="N12" s="144"/>
      <c r="O12" s="144"/>
      <c r="P12" s="144"/>
    </row>
    <row r="15" spans="1:22">
      <c r="A15" t="s">
        <v>30</v>
      </c>
      <c r="B15" s="144">
        <f ca="1">SUM(B7:B12)</f>
        <v>1</v>
      </c>
      <c r="C15" s="144">
        <f t="shared" ref="C15:P15" ca="1" si="0">SUM(C7:C12)</f>
        <v>1</v>
      </c>
      <c r="D15" s="144">
        <f t="shared" ca="1" si="0"/>
        <v>1</v>
      </c>
      <c r="E15" s="144">
        <f t="shared" ca="1" si="0"/>
        <v>1</v>
      </c>
      <c r="F15" s="144">
        <f t="shared" ca="1" si="0"/>
        <v>1</v>
      </c>
      <c r="G15" s="144">
        <f t="shared" ca="1" si="0"/>
        <v>1</v>
      </c>
      <c r="H15" s="144">
        <f t="shared" ca="1" si="0"/>
        <v>1</v>
      </c>
      <c r="I15" s="144">
        <f t="shared" ca="1" si="0"/>
        <v>1</v>
      </c>
      <c r="J15" s="144">
        <f ca="1">SUM(J7:J10)</f>
        <v>1</v>
      </c>
      <c r="K15" s="144">
        <f t="shared" ca="1" si="0"/>
        <v>0.99999999999999989</v>
      </c>
      <c r="L15" s="144">
        <f t="shared" ca="1" si="0"/>
        <v>1</v>
      </c>
      <c r="M15" s="144">
        <f t="shared" ca="1" si="0"/>
        <v>0.99999999999999989</v>
      </c>
      <c r="N15" s="144">
        <f t="shared" ca="1" si="0"/>
        <v>1</v>
      </c>
      <c r="O15" s="144">
        <f t="shared" ca="1" si="0"/>
        <v>1</v>
      </c>
      <c r="P15" s="144">
        <f t="shared" ca="1" si="0"/>
        <v>1</v>
      </c>
    </row>
  </sheetData>
  <sheetProtection password="C621" sheet="1" objects="1" scenarios="1"/>
  <conditionalFormatting sqref="B2:V2">
    <cfRule type="containsErrors" dxfId="2" priority="4">
      <formula>ISERROR(B2)</formula>
    </cfRule>
  </conditionalFormatting>
  <conditionalFormatting sqref="Q5:V6 B3:P6">
    <cfRule type="containsErrors" dxfId="1" priority="3">
      <formula>ISERROR(B3)</formula>
    </cfRule>
  </conditionalFormatting>
  <conditionalFormatting sqref="Q3:V4">
    <cfRule type="containsErrors" dxfId="0" priority="1">
      <formula>ISERROR(Q3)</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codeName="Лист2">
    <tabColor rgb="FFFFFF00"/>
    <pageSetUpPr fitToPage="1"/>
  </sheetPr>
  <dimension ref="A1:O95"/>
  <sheetViews>
    <sheetView workbookViewId="0">
      <selection activeCell="B32" sqref="B32:F32"/>
    </sheetView>
  </sheetViews>
  <sheetFormatPr defaultRowHeight="12.75"/>
  <cols>
    <col min="1" max="1" width="31.85546875" style="197" customWidth="1"/>
    <col min="2" max="2" width="13.28515625" customWidth="1"/>
    <col min="3" max="3" width="10.85546875" customWidth="1"/>
    <col min="5" max="5" width="16.5703125" customWidth="1"/>
    <col min="7" max="7" width="12" customWidth="1"/>
    <col min="8" max="8" width="14.85546875" customWidth="1"/>
    <col min="10" max="10" width="13.42578125" customWidth="1"/>
    <col min="16" max="16" width="12.42578125" customWidth="1"/>
    <col min="17" max="17" width="58.140625" customWidth="1"/>
    <col min="18" max="18" width="44.5703125" customWidth="1"/>
    <col min="19" max="19" width="31.28515625" customWidth="1"/>
    <col min="20" max="20" width="27.85546875" customWidth="1"/>
    <col min="21" max="21" width="37.7109375" customWidth="1"/>
    <col min="257" max="257" width="28.85546875" customWidth="1"/>
    <col min="258" max="258" width="13.28515625" customWidth="1"/>
    <col min="259" max="259" width="10.85546875" customWidth="1"/>
    <col min="261" max="261" width="16.5703125" customWidth="1"/>
    <col min="263" max="263" width="12" customWidth="1"/>
    <col min="264" max="264" width="14.85546875" customWidth="1"/>
    <col min="266" max="266" width="13.42578125" customWidth="1"/>
    <col min="272" max="272" width="12.42578125" customWidth="1"/>
    <col min="273" max="273" width="58.140625" customWidth="1"/>
    <col min="274" max="274" width="44.5703125" customWidth="1"/>
    <col min="275" max="275" width="31.28515625" customWidth="1"/>
    <col min="276" max="276" width="27.85546875" customWidth="1"/>
    <col min="277" max="277" width="37.7109375" customWidth="1"/>
    <col min="513" max="513" width="28.85546875" customWidth="1"/>
    <col min="514" max="514" width="13.28515625" customWidth="1"/>
    <col min="515" max="515" width="10.85546875" customWidth="1"/>
    <col min="517" max="517" width="16.5703125" customWidth="1"/>
    <col min="519" max="519" width="12" customWidth="1"/>
    <col min="520" max="520" width="14.85546875" customWidth="1"/>
    <col min="522" max="522" width="13.42578125" customWidth="1"/>
    <col min="528" max="528" width="12.42578125" customWidth="1"/>
    <col min="529" max="529" width="58.140625" customWidth="1"/>
    <col min="530" max="530" width="44.5703125" customWidth="1"/>
    <col min="531" max="531" width="31.28515625" customWidth="1"/>
    <col min="532" max="532" width="27.85546875" customWidth="1"/>
    <col min="533" max="533" width="37.7109375" customWidth="1"/>
    <col min="769" max="769" width="28.85546875" customWidth="1"/>
    <col min="770" max="770" width="13.28515625" customWidth="1"/>
    <col min="771" max="771" width="10.85546875" customWidth="1"/>
    <col min="773" max="773" width="16.5703125" customWidth="1"/>
    <col min="775" max="775" width="12" customWidth="1"/>
    <col min="776" max="776" width="14.85546875" customWidth="1"/>
    <col min="778" max="778" width="13.42578125" customWidth="1"/>
    <col min="784" max="784" width="12.42578125" customWidth="1"/>
    <col min="785" max="785" width="58.140625" customWidth="1"/>
    <col min="786" max="786" width="44.5703125" customWidth="1"/>
    <col min="787" max="787" width="31.28515625" customWidth="1"/>
    <col min="788" max="788" width="27.85546875" customWidth="1"/>
    <col min="789" max="789" width="37.7109375" customWidth="1"/>
    <col min="1025" max="1025" width="28.85546875" customWidth="1"/>
    <col min="1026" max="1026" width="13.28515625" customWidth="1"/>
    <col min="1027" max="1027" width="10.85546875" customWidth="1"/>
    <col min="1029" max="1029" width="16.5703125" customWidth="1"/>
    <col min="1031" max="1031" width="12" customWidth="1"/>
    <col min="1032" max="1032" width="14.85546875" customWidth="1"/>
    <col min="1034" max="1034" width="13.42578125" customWidth="1"/>
    <col min="1040" max="1040" width="12.42578125" customWidth="1"/>
    <col min="1041" max="1041" width="58.140625" customWidth="1"/>
    <col min="1042" max="1042" width="44.5703125" customWidth="1"/>
    <col min="1043" max="1043" width="31.28515625" customWidth="1"/>
    <col min="1044" max="1044" width="27.85546875" customWidth="1"/>
    <col min="1045" max="1045" width="37.7109375" customWidth="1"/>
    <col min="1281" max="1281" width="28.85546875" customWidth="1"/>
    <col min="1282" max="1282" width="13.28515625" customWidth="1"/>
    <col min="1283" max="1283" width="10.85546875" customWidth="1"/>
    <col min="1285" max="1285" width="16.5703125" customWidth="1"/>
    <col min="1287" max="1287" width="12" customWidth="1"/>
    <col min="1288" max="1288" width="14.85546875" customWidth="1"/>
    <col min="1290" max="1290" width="13.42578125" customWidth="1"/>
    <col min="1296" max="1296" width="12.42578125" customWidth="1"/>
    <col min="1297" max="1297" width="58.140625" customWidth="1"/>
    <col min="1298" max="1298" width="44.5703125" customWidth="1"/>
    <col min="1299" max="1299" width="31.28515625" customWidth="1"/>
    <col min="1300" max="1300" width="27.85546875" customWidth="1"/>
    <col min="1301" max="1301" width="37.7109375" customWidth="1"/>
    <col min="1537" max="1537" width="28.85546875" customWidth="1"/>
    <col min="1538" max="1538" width="13.28515625" customWidth="1"/>
    <col min="1539" max="1539" width="10.85546875" customWidth="1"/>
    <col min="1541" max="1541" width="16.5703125" customWidth="1"/>
    <col min="1543" max="1543" width="12" customWidth="1"/>
    <col min="1544" max="1544" width="14.85546875" customWidth="1"/>
    <col min="1546" max="1546" width="13.42578125" customWidth="1"/>
    <col min="1552" max="1552" width="12.42578125" customWidth="1"/>
    <col min="1553" max="1553" width="58.140625" customWidth="1"/>
    <col min="1554" max="1554" width="44.5703125" customWidth="1"/>
    <col min="1555" max="1555" width="31.28515625" customWidth="1"/>
    <col min="1556" max="1556" width="27.85546875" customWidth="1"/>
    <col min="1557" max="1557" width="37.7109375" customWidth="1"/>
    <col min="1793" max="1793" width="28.85546875" customWidth="1"/>
    <col min="1794" max="1794" width="13.28515625" customWidth="1"/>
    <col min="1795" max="1795" width="10.85546875" customWidth="1"/>
    <col min="1797" max="1797" width="16.5703125" customWidth="1"/>
    <col min="1799" max="1799" width="12" customWidth="1"/>
    <col min="1800" max="1800" width="14.85546875" customWidth="1"/>
    <col min="1802" max="1802" width="13.42578125" customWidth="1"/>
    <col min="1808" max="1808" width="12.42578125" customWidth="1"/>
    <col min="1809" max="1809" width="58.140625" customWidth="1"/>
    <col min="1810" max="1810" width="44.5703125" customWidth="1"/>
    <col min="1811" max="1811" width="31.28515625" customWidth="1"/>
    <col min="1812" max="1812" width="27.85546875" customWidth="1"/>
    <col min="1813" max="1813" width="37.7109375" customWidth="1"/>
    <col min="2049" max="2049" width="28.85546875" customWidth="1"/>
    <col min="2050" max="2050" width="13.28515625" customWidth="1"/>
    <col min="2051" max="2051" width="10.85546875" customWidth="1"/>
    <col min="2053" max="2053" width="16.5703125" customWidth="1"/>
    <col min="2055" max="2055" width="12" customWidth="1"/>
    <col min="2056" max="2056" width="14.85546875" customWidth="1"/>
    <col min="2058" max="2058" width="13.42578125" customWidth="1"/>
    <col min="2064" max="2064" width="12.42578125" customWidth="1"/>
    <col min="2065" max="2065" width="58.140625" customWidth="1"/>
    <col min="2066" max="2066" width="44.5703125" customWidth="1"/>
    <col min="2067" max="2067" width="31.28515625" customWidth="1"/>
    <col min="2068" max="2068" width="27.85546875" customWidth="1"/>
    <col min="2069" max="2069" width="37.7109375" customWidth="1"/>
    <col min="2305" max="2305" width="28.85546875" customWidth="1"/>
    <col min="2306" max="2306" width="13.28515625" customWidth="1"/>
    <col min="2307" max="2307" width="10.85546875" customWidth="1"/>
    <col min="2309" max="2309" width="16.5703125" customWidth="1"/>
    <col min="2311" max="2311" width="12" customWidth="1"/>
    <col min="2312" max="2312" width="14.85546875" customWidth="1"/>
    <col min="2314" max="2314" width="13.42578125" customWidth="1"/>
    <col min="2320" max="2320" width="12.42578125" customWidth="1"/>
    <col min="2321" max="2321" width="58.140625" customWidth="1"/>
    <col min="2322" max="2322" width="44.5703125" customWidth="1"/>
    <col min="2323" max="2323" width="31.28515625" customWidth="1"/>
    <col min="2324" max="2324" width="27.85546875" customWidth="1"/>
    <col min="2325" max="2325" width="37.7109375" customWidth="1"/>
    <col min="2561" max="2561" width="28.85546875" customWidth="1"/>
    <col min="2562" max="2562" width="13.28515625" customWidth="1"/>
    <col min="2563" max="2563" width="10.85546875" customWidth="1"/>
    <col min="2565" max="2565" width="16.5703125" customWidth="1"/>
    <col min="2567" max="2567" width="12" customWidth="1"/>
    <col min="2568" max="2568" width="14.85546875" customWidth="1"/>
    <col min="2570" max="2570" width="13.42578125" customWidth="1"/>
    <col min="2576" max="2576" width="12.42578125" customWidth="1"/>
    <col min="2577" max="2577" width="58.140625" customWidth="1"/>
    <col min="2578" max="2578" width="44.5703125" customWidth="1"/>
    <col min="2579" max="2579" width="31.28515625" customWidth="1"/>
    <col min="2580" max="2580" width="27.85546875" customWidth="1"/>
    <col min="2581" max="2581" width="37.7109375" customWidth="1"/>
    <col min="2817" max="2817" width="28.85546875" customWidth="1"/>
    <col min="2818" max="2818" width="13.28515625" customWidth="1"/>
    <col min="2819" max="2819" width="10.85546875" customWidth="1"/>
    <col min="2821" max="2821" width="16.5703125" customWidth="1"/>
    <col min="2823" max="2823" width="12" customWidth="1"/>
    <col min="2824" max="2824" width="14.85546875" customWidth="1"/>
    <col min="2826" max="2826" width="13.42578125" customWidth="1"/>
    <col min="2832" max="2832" width="12.42578125" customWidth="1"/>
    <col min="2833" max="2833" width="58.140625" customWidth="1"/>
    <col min="2834" max="2834" width="44.5703125" customWidth="1"/>
    <col min="2835" max="2835" width="31.28515625" customWidth="1"/>
    <col min="2836" max="2836" width="27.85546875" customWidth="1"/>
    <col min="2837" max="2837" width="37.7109375" customWidth="1"/>
    <col min="3073" max="3073" width="28.85546875" customWidth="1"/>
    <col min="3074" max="3074" width="13.28515625" customWidth="1"/>
    <col min="3075" max="3075" width="10.85546875" customWidth="1"/>
    <col min="3077" max="3077" width="16.5703125" customWidth="1"/>
    <col min="3079" max="3079" width="12" customWidth="1"/>
    <col min="3080" max="3080" width="14.85546875" customWidth="1"/>
    <col min="3082" max="3082" width="13.42578125" customWidth="1"/>
    <col min="3088" max="3088" width="12.42578125" customWidth="1"/>
    <col min="3089" max="3089" width="58.140625" customWidth="1"/>
    <col min="3090" max="3090" width="44.5703125" customWidth="1"/>
    <col min="3091" max="3091" width="31.28515625" customWidth="1"/>
    <col min="3092" max="3092" width="27.85546875" customWidth="1"/>
    <col min="3093" max="3093" width="37.7109375" customWidth="1"/>
    <col min="3329" max="3329" width="28.85546875" customWidth="1"/>
    <col min="3330" max="3330" width="13.28515625" customWidth="1"/>
    <col min="3331" max="3331" width="10.85546875" customWidth="1"/>
    <col min="3333" max="3333" width="16.5703125" customWidth="1"/>
    <col min="3335" max="3335" width="12" customWidth="1"/>
    <col min="3336" max="3336" width="14.85546875" customWidth="1"/>
    <col min="3338" max="3338" width="13.42578125" customWidth="1"/>
    <col min="3344" max="3344" width="12.42578125" customWidth="1"/>
    <col min="3345" max="3345" width="58.140625" customWidth="1"/>
    <col min="3346" max="3346" width="44.5703125" customWidth="1"/>
    <col min="3347" max="3347" width="31.28515625" customWidth="1"/>
    <col min="3348" max="3348" width="27.85546875" customWidth="1"/>
    <col min="3349" max="3349" width="37.7109375" customWidth="1"/>
    <col min="3585" max="3585" width="28.85546875" customWidth="1"/>
    <col min="3586" max="3586" width="13.28515625" customWidth="1"/>
    <col min="3587" max="3587" width="10.85546875" customWidth="1"/>
    <col min="3589" max="3589" width="16.5703125" customWidth="1"/>
    <col min="3591" max="3591" width="12" customWidth="1"/>
    <col min="3592" max="3592" width="14.85546875" customWidth="1"/>
    <col min="3594" max="3594" width="13.42578125" customWidth="1"/>
    <col min="3600" max="3600" width="12.42578125" customWidth="1"/>
    <col min="3601" max="3601" width="58.140625" customWidth="1"/>
    <col min="3602" max="3602" width="44.5703125" customWidth="1"/>
    <col min="3603" max="3603" width="31.28515625" customWidth="1"/>
    <col min="3604" max="3604" width="27.85546875" customWidth="1"/>
    <col min="3605" max="3605" width="37.7109375" customWidth="1"/>
    <col min="3841" max="3841" width="28.85546875" customWidth="1"/>
    <col min="3842" max="3842" width="13.28515625" customWidth="1"/>
    <col min="3843" max="3843" width="10.85546875" customWidth="1"/>
    <col min="3845" max="3845" width="16.5703125" customWidth="1"/>
    <col min="3847" max="3847" width="12" customWidth="1"/>
    <col min="3848" max="3848" width="14.85546875" customWidth="1"/>
    <col min="3850" max="3850" width="13.42578125" customWidth="1"/>
    <col min="3856" max="3856" width="12.42578125" customWidth="1"/>
    <col min="3857" max="3857" width="58.140625" customWidth="1"/>
    <col min="3858" max="3858" width="44.5703125" customWidth="1"/>
    <col min="3859" max="3859" width="31.28515625" customWidth="1"/>
    <col min="3860" max="3860" width="27.85546875" customWidth="1"/>
    <col min="3861" max="3861" width="37.7109375" customWidth="1"/>
    <col min="4097" max="4097" width="28.85546875" customWidth="1"/>
    <col min="4098" max="4098" width="13.28515625" customWidth="1"/>
    <col min="4099" max="4099" width="10.85546875" customWidth="1"/>
    <col min="4101" max="4101" width="16.5703125" customWidth="1"/>
    <col min="4103" max="4103" width="12" customWidth="1"/>
    <col min="4104" max="4104" width="14.85546875" customWidth="1"/>
    <col min="4106" max="4106" width="13.42578125" customWidth="1"/>
    <col min="4112" max="4112" width="12.42578125" customWidth="1"/>
    <col min="4113" max="4113" width="58.140625" customWidth="1"/>
    <col min="4114" max="4114" width="44.5703125" customWidth="1"/>
    <col min="4115" max="4115" width="31.28515625" customWidth="1"/>
    <col min="4116" max="4116" width="27.85546875" customWidth="1"/>
    <col min="4117" max="4117" width="37.7109375" customWidth="1"/>
    <col min="4353" max="4353" width="28.85546875" customWidth="1"/>
    <col min="4354" max="4354" width="13.28515625" customWidth="1"/>
    <col min="4355" max="4355" width="10.85546875" customWidth="1"/>
    <col min="4357" max="4357" width="16.5703125" customWidth="1"/>
    <col min="4359" max="4359" width="12" customWidth="1"/>
    <col min="4360" max="4360" width="14.85546875" customWidth="1"/>
    <col min="4362" max="4362" width="13.42578125" customWidth="1"/>
    <col min="4368" max="4368" width="12.42578125" customWidth="1"/>
    <col min="4369" max="4369" width="58.140625" customWidth="1"/>
    <col min="4370" max="4370" width="44.5703125" customWidth="1"/>
    <col min="4371" max="4371" width="31.28515625" customWidth="1"/>
    <col min="4372" max="4372" width="27.85546875" customWidth="1"/>
    <col min="4373" max="4373" width="37.7109375" customWidth="1"/>
    <col min="4609" max="4609" width="28.85546875" customWidth="1"/>
    <col min="4610" max="4610" width="13.28515625" customWidth="1"/>
    <col min="4611" max="4611" width="10.85546875" customWidth="1"/>
    <col min="4613" max="4613" width="16.5703125" customWidth="1"/>
    <col min="4615" max="4615" width="12" customWidth="1"/>
    <col min="4616" max="4616" width="14.85546875" customWidth="1"/>
    <col min="4618" max="4618" width="13.42578125" customWidth="1"/>
    <col min="4624" max="4624" width="12.42578125" customWidth="1"/>
    <col min="4625" max="4625" width="58.140625" customWidth="1"/>
    <col min="4626" max="4626" width="44.5703125" customWidth="1"/>
    <col min="4627" max="4627" width="31.28515625" customWidth="1"/>
    <col min="4628" max="4628" width="27.85546875" customWidth="1"/>
    <col min="4629" max="4629" width="37.7109375" customWidth="1"/>
    <col min="4865" max="4865" width="28.85546875" customWidth="1"/>
    <col min="4866" max="4866" width="13.28515625" customWidth="1"/>
    <col min="4867" max="4867" width="10.85546875" customWidth="1"/>
    <col min="4869" max="4869" width="16.5703125" customWidth="1"/>
    <col min="4871" max="4871" width="12" customWidth="1"/>
    <col min="4872" max="4872" width="14.85546875" customWidth="1"/>
    <col min="4874" max="4874" width="13.42578125" customWidth="1"/>
    <col min="4880" max="4880" width="12.42578125" customWidth="1"/>
    <col min="4881" max="4881" width="58.140625" customWidth="1"/>
    <col min="4882" max="4882" width="44.5703125" customWidth="1"/>
    <col min="4883" max="4883" width="31.28515625" customWidth="1"/>
    <col min="4884" max="4884" width="27.85546875" customWidth="1"/>
    <col min="4885" max="4885" width="37.7109375" customWidth="1"/>
    <col min="5121" max="5121" width="28.85546875" customWidth="1"/>
    <col min="5122" max="5122" width="13.28515625" customWidth="1"/>
    <col min="5123" max="5123" width="10.85546875" customWidth="1"/>
    <col min="5125" max="5125" width="16.5703125" customWidth="1"/>
    <col min="5127" max="5127" width="12" customWidth="1"/>
    <col min="5128" max="5128" width="14.85546875" customWidth="1"/>
    <col min="5130" max="5130" width="13.42578125" customWidth="1"/>
    <col min="5136" max="5136" width="12.42578125" customWidth="1"/>
    <col min="5137" max="5137" width="58.140625" customWidth="1"/>
    <col min="5138" max="5138" width="44.5703125" customWidth="1"/>
    <col min="5139" max="5139" width="31.28515625" customWidth="1"/>
    <col min="5140" max="5140" width="27.85546875" customWidth="1"/>
    <col min="5141" max="5141" width="37.7109375" customWidth="1"/>
    <col min="5377" max="5377" width="28.85546875" customWidth="1"/>
    <col min="5378" max="5378" width="13.28515625" customWidth="1"/>
    <col min="5379" max="5379" width="10.85546875" customWidth="1"/>
    <col min="5381" max="5381" width="16.5703125" customWidth="1"/>
    <col min="5383" max="5383" width="12" customWidth="1"/>
    <col min="5384" max="5384" width="14.85546875" customWidth="1"/>
    <col min="5386" max="5386" width="13.42578125" customWidth="1"/>
    <col min="5392" max="5392" width="12.42578125" customWidth="1"/>
    <col min="5393" max="5393" width="58.140625" customWidth="1"/>
    <col min="5394" max="5394" width="44.5703125" customWidth="1"/>
    <col min="5395" max="5395" width="31.28515625" customWidth="1"/>
    <col min="5396" max="5396" width="27.85546875" customWidth="1"/>
    <col min="5397" max="5397" width="37.7109375" customWidth="1"/>
    <col min="5633" max="5633" width="28.85546875" customWidth="1"/>
    <col min="5634" max="5634" width="13.28515625" customWidth="1"/>
    <col min="5635" max="5635" width="10.85546875" customWidth="1"/>
    <col min="5637" max="5637" width="16.5703125" customWidth="1"/>
    <col min="5639" max="5639" width="12" customWidth="1"/>
    <col min="5640" max="5640" width="14.85546875" customWidth="1"/>
    <col min="5642" max="5642" width="13.42578125" customWidth="1"/>
    <col min="5648" max="5648" width="12.42578125" customWidth="1"/>
    <col min="5649" max="5649" width="58.140625" customWidth="1"/>
    <col min="5650" max="5650" width="44.5703125" customWidth="1"/>
    <col min="5651" max="5651" width="31.28515625" customWidth="1"/>
    <col min="5652" max="5652" width="27.85546875" customWidth="1"/>
    <col min="5653" max="5653" width="37.7109375" customWidth="1"/>
    <col min="5889" max="5889" width="28.85546875" customWidth="1"/>
    <col min="5890" max="5890" width="13.28515625" customWidth="1"/>
    <col min="5891" max="5891" width="10.85546875" customWidth="1"/>
    <col min="5893" max="5893" width="16.5703125" customWidth="1"/>
    <col min="5895" max="5895" width="12" customWidth="1"/>
    <col min="5896" max="5896" width="14.85546875" customWidth="1"/>
    <col min="5898" max="5898" width="13.42578125" customWidth="1"/>
    <col min="5904" max="5904" width="12.42578125" customWidth="1"/>
    <col min="5905" max="5905" width="58.140625" customWidth="1"/>
    <col min="5906" max="5906" width="44.5703125" customWidth="1"/>
    <col min="5907" max="5907" width="31.28515625" customWidth="1"/>
    <col min="5908" max="5908" width="27.85546875" customWidth="1"/>
    <col min="5909" max="5909" width="37.7109375" customWidth="1"/>
    <col min="6145" max="6145" width="28.85546875" customWidth="1"/>
    <col min="6146" max="6146" width="13.28515625" customWidth="1"/>
    <col min="6147" max="6147" width="10.85546875" customWidth="1"/>
    <col min="6149" max="6149" width="16.5703125" customWidth="1"/>
    <col min="6151" max="6151" width="12" customWidth="1"/>
    <col min="6152" max="6152" width="14.85546875" customWidth="1"/>
    <col min="6154" max="6154" width="13.42578125" customWidth="1"/>
    <col min="6160" max="6160" width="12.42578125" customWidth="1"/>
    <col min="6161" max="6161" width="58.140625" customWidth="1"/>
    <col min="6162" max="6162" width="44.5703125" customWidth="1"/>
    <col min="6163" max="6163" width="31.28515625" customWidth="1"/>
    <col min="6164" max="6164" width="27.85546875" customWidth="1"/>
    <col min="6165" max="6165" width="37.7109375" customWidth="1"/>
    <col min="6401" max="6401" width="28.85546875" customWidth="1"/>
    <col min="6402" max="6402" width="13.28515625" customWidth="1"/>
    <col min="6403" max="6403" width="10.85546875" customWidth="1"/>
    <col min="6405" max="6405" width="16.5703125" customWidth="1"/>
    <col min="6407" max="6407" width="12" customWidth="1"/>
    <col min="6408" max="6408" width="14.85546875" customWidth="1"/>
    <col min="6410" max="6410" width="13.42578125" customWidth="1"/>
    <col min="6416" max="6416" width="12.42578125" customWidth="1"/>
    <col min="6417" max="6417" width="58.140625" customWidth="1"/>
    <col min="6418" max="6418" width="44.5703125" customWidth="1"/>
    <col min="6419" max="6419" width="31.28515625" customWidth="1"/>
    <col min="6420" max="6420" width="27.85546875" customWidth="1"/>
    <col min="6421" max="6421" width="37.7109375" customWidth="1"/>
    <col min="6657" max="6657" width="28.85546875" customWidth="1"/>
    <col min="6658" max="6658" width="13.28515625" customWidth="1"/>
    <col min="6659" max="6659" width="10.85546875" customWidth="1"/>
    <col min="6661" max="6661" width="16.5703125" customWidth="1"/>
    <col min="6663" max="6663" width="12" customWidth="1"/>
    <col min="6664" max="6664" width="14.85546875" customWidth="1"/>
    <col min="6666" max="6666" width="13.42578125" customWidth="1"/>
    <col min="6672" max="6672" width="12.42578125" customWidth="1"/>
    <col min="6673" max="6673" width="58.140625" customWidth="1"/>
    <col min="6674" max="6674" width="44.5703125" customWidth="1"/>
    <col min="6675" max="6675" width="31.28515625" customWidth="1"/>
    <col min="6676" max="6676" width="27.85546875" customWidth="1"/>
    <col min="6677" max="6677" width="37.7109375" customWidth="1"/>
    <col min="6913" max="6913" width="28.85546875" customWidth="1"/>
    <col min="6914" max="6914" width="13.28515625" customWidth="1"/>
    <col min="6915" max="6915" width="10.85546875" customWidth="1"/>
    <col min="6917" max="6917" width="16.5703125" customWidth="1"/>
    <col min="6919" max="6919" width="12" customWidth="1"/>
    <col min="6920" max="6920" width="14.85546875" customWidth="1"/>
    <col min="6922" max="6922" width="13.42578125" customWidth="1"/>
    <col min="6928" max="6928" width="12.42578125" customWidth="1"/>
    <col min="6929" max="6929" width="58.140625" customWidth="1"/>
    <col min="6930" max="6930" width="44.5703125" customWidth="1"/>
    <col min="6931" max="6931" width="31.28515625" customWidth="1"/>
    <col min="6932" max="6932" width="27.85546875" customWidth="1"/>
    <col min="6933" max="6933" width="37.7109375" customWidth="1"/>
    <col min="7169" max="7169" width="28.85546875" customWidth="1"/>
    <col min="7170" max="7170" width="13.28515625" customWidth="1"/>
    <col min="7171" max="7171" width="10.85546875" customWidth="1"/>
    <col min="7173" max="7173" width="16.5703125" customWidth="1"/>
    <col min="7175" max="7175" width="12" customWidth="1"/>
    <col min="7176" max="7176" width="14.85546875" customWidth="1"/>
    <col min="7178" max="7178" width="13.42578125" customWidth="1"/>
    <col min="7184" max="7184" width="12.42578125" customWidth="1"/>
    <col min="7185" max="7185" width="58.140625" customWidth="1"/>
    <col min="7186" max="7186" width="44.5703125" customWidth="1"/>
    <col min="7187" max="7187" width="31.28515625" customWidth="1"/>
    <col min="7188" max="7188" width="27.85546875" customWidth="1"/>
    <col min="7189" max="7189" width="37.7109375" customWidth="1"/>
    <col min="7425" max="7425" width="28.85546875" customWidth="1"/>
    <col min="7426" max="7426" width="13.28515625" customWidth="1"/>
    <col min="7427" max="7427" width="10.85546875" customWidth="1"/>
    <col min="7429" max="7429" width="16.5703125" customWidth="1"/>
    <col min="7431" max="7431" width="12" customWidth="1"/>
    <col min="7432" max="7432" width="14.85546875" customWidth="1"/>
    <col min="7434" max="7434" width="13.42578125" customWidth="1"/>
    <col min="7440" max="7440" width="12.42578125" customWidth="1"/>
    <col min="7441" max="7441" width="58.140625" customWidth="1"/>
    <col min="7442" max="7442" width="44.5703125" customWidth="1"/>
    <col min="7443" max="7443" width="31.28515625" customWidth="1"/>
    <col min="7444" max="7444" width="27.85546875" customWidth="1"/>
    <col min="7445" max="7445" width="37.7109375" customWidth="1"/>
    <col min="7681" max="7681" width="28.85546875" customWidth="1"/>
    <col min="7682" max="7682" width="13.28515625" customWidth="1"/>
    <col min="7683" max="7683" width="10.85546875" customWidth="1"/>
    <col min="7685" max="7685" width="16.5703125" customWidth="1"/>
    <col min="7687" max="7687" width="12" customWidth="1"/>
    <col min="7688" max="7688" width="14.85546875" customWidth="1"/>
    <col min="7690" max="7690" width="13.42578125" customWidth="1"/>
    <col min="7696" max="7696" width="12.42578125" customWidth="1"/>
    <col min="7697" max="7697" width="58.140625" customWidth="1"/>
    <col min="7698" max="7698" width="44.5703125" customWidth="1"/>
    <col min="7699" max="7699" width="31.28515625" customWidth="1"/>
    <col min="7700" max="7700" width="27.85546875" customWidth="1"/>
    <col min="7701" max="7701" width="37.7109375" customWidth="1"/>
    <col min="7937" max="7937" width="28.85546875" customWidth="1"/>
    <col min="7938" max="7938" width="13.28515625" customWidth="1"/>
    <col min="7939" max="7939" width="10.85546875" customWidth="1"/>
    <col min="7941" max="7941" width="16.5703125" customWidth="1"/>
    <col min="7943" max="7943" width="12" customWidth="1"/>
    <col min="7944" max="7944" width="14.85546875" customWidth="1"/>
    <col min="7946" max="7946" width="13.42578125" customWidth="1"/>
    <col min="7952" max="7952" width="12.42578125" customWidth="1"/>
    <col min="7953" max="7953" width="58.140625" customWidth="1"/>
    <col min="7954" max="7954" width="44.5703125" customWidth="1"/>
    <col min="7955" max="7955" width="31.28515625" customWidth="1"/>
    <col min="7956" max="7956" width="27.85546875" customWidth="1"/>
    <col min="7957" max="7957" width="37.7109375" customWidth="1"/>
    <col min="8193" max="8193" width="28.85546875" customWidth="1"/>
    <col min="8194" max="8194" width="13.28515625" customWidth="1"/>
    <col min="8195" max="8195" width="10.85546875" customWidth="1"/>
    <col min="8197" max="8197" width="16.5703125" customWidth="1"/>
    <col min="8199" max="8199" width="12" customWidth="1"/>
    <col min="8200" max="8200" width="14.85546875" customWidth="1"/>
    <col min="8202" max="8202" width="13.42578125" customWidth="1"/>
    <col min="8208" max="8208" width="12.42578125" customWidth="1"/>
    <col min="8209" max="8209" width="58.140625" customWidth="1"/>
    <col min="8210" max="8210" width="44.5703125" customWidth="1"/>
    <col min="8211" max="8211" width="31.28515625" customWidth="1"/>
    <col min="8212" max="8212" width="27.85546875" customWidth="1"/>
    <col min="8213" max="8213" width="37.7109375" customWidth="1"/>
    <col min="8449" max="8449" width="28.85546875" customWidth="1"/>
    <col min="8450" max="8450" width="13.28515625" customWidth="1"/>
    <col min="8451" max="8451" width="10.85546875" customWidth="1"/>
    <col min="8453" max="8453" width="16.5703125" customWidth="1"/>
    <col min="8455" max="8455" width="12" customWidth="1"/>
    <col min="8456" max="8456" width="14.85546875" customWidth="1"/>
    <col min="8458" max="8458" width="13.42578125" customWidth="1"/>
    <col min="8464" max="8464" width="12.42578125" customWidth="1"/>
    <col min="8465" max="8465" width="58.140625" customWidth="1"/>
    <col min="8466" max="8466" width="44.5703125" customWidth="1"/>
    <col min="8467" max="8467" width="31.28515625" customWidth="1"/>
    <col min="8468" max="8468" width="27.85546875" customWidth="1"/>
    <col min="8469" max="8469" width="37.7109375" customWidth="1"/>
    <col min="8705" max="8705" width="28.85546875" customWidth="1"/>
    <col min="8706" max="8706" width="13.28515625" customWidth="1"/>
    <col min="8707" max="8707" width="10.85546875" customWidth="1"/>
    <col min="8709" max="8709" width="16.5703125" customWidth="1"/>
    <col min="8711" max="8711" width="12" customWidth="1"/>
    <col min="8712" max="8712" width="14.85546875" customWidth="1"/>
    <col min="8714" max="8714" width="13.42578125" customWidth="1"/>
    <col min="8720" max="8720" width="12.42578125" customWidth="1"/>
    <col min="8721" max="8721" width="58.140625" customWidth="1"/>
    <col min="8722" max="8722" width="44.5703125" customWidth="1"/>
    <col min="8723" max="8723" width="31.28515625" customWidth="1"/>
    <col min="8724" max="8724" width="27.85546875" customWidth="1"/>
    <col min="8725" max="8725" width="37.7109375" customWidth="1"/>
    <col min="8961" max="8961" width="28.85546875" customWidth="1"/>
    <col min="8962" max="8962" width="13.28515625" customWidth="1"/>
    <col min="8963" max="8963" width="10.85546875" customWidth="1"/>
    <col min="8965" max="8965" width="16.5703125" customWidth="1"/>
    <col min="8967" max="8967" width="12" customWidth="1"/>
    <col min="8968" max="8968" width="14.85546875" customWidth="1"/>
    <col min="8970" max="8970" width="13.42578125" customWidth="1"/>
    <col min="8976" max="8976" width="12.42578125" customWidth="1"/>
    <col min="8977" max="8977" width="58.140625" customWidth="1"/>
    <col min="8978" max="8978" width="44.5703125" customWidth="1"/>
    <col min="8979" max="8979" width="31.28515625" customWidth="1"/>
    <col min="8980" max="8980" width="27.85546875" customWidth="1"/>
    <col min="8981" max="8981" width="37.7109375" customWidth="1"/>
    <col min="9217" max="9217" width="28.85546875" customWidth="1"/>
    <col min="9218" max="9218" width="13.28515625" customWidth="1"/>
    <col min="9219" max="9219" width="10.85546875" customWidth="1"/>
    <col min="9221" max="9221" width="16.5703125" customWidth="1"/>
    <col min="9223" max="9223" width="12" customWidth="1"/>
    <col min="9224" max="9224" width="14.85546875" customWidth="1"/>
    <col min="9226" max="9226" width="13.42578125" customWidth="1"/>
    <col min="9232" max="9232" width="12.42578125" customWidth="1"/>
    <col min="9233" max="9233" width="58.140625" customWidth="1"/>
    <col min="9234" max="9234" width="44.5703125" customWidth="1"/>
    <col min="9235" max="9235" width="31.28515625" customWidth="1"/>
    <col min="9236" max="9236" width="27.85546875" customWidth="1"/>
    <col min="9237" max="9237" width="37.7109375" customWidth="1"/>
    <col min="9473" max="9473" width="28.85546875" customWidth="1"/>
    <col min="9474" max="9474" width="13.28515625" customWidth="1"/>
    <col min="9475" max="9475" width="10.85546875" customWidth="1"/>
    <col min="9477" max="9477" width="16.5703125" customWidth="1"/>
    <col min="9479" max="9479" width="12" customWidth="1"/>
    <col min="9480" max="9480" width="14.85546875" customWidth="1"/>
    <col min="9482" max="9482" width="13.42578125" customWidth="1"/>
    <col min="9488" max="9488" width="12.42578125" customWidth="1"/>
    <col min="9489" max="9489" width="58.140625" customWidth="1"/>
    <col min="9490" max="9490" width="44.5703125" customWidth="1"/>
    <col min="9491" max="9491" width="31.28515625" customWidth="1"/>
    <col min="9492" max="9492" width="27.85546875" customWidth="1"/>
    <col min="9493" max="9493" width="37.7109375" customWidth="1"/>
    <col min="9729" max="9729" width="28.85546875" customWidth="1"/>
    <col min="9730" max="9730" width="13.28515625" customWidth="1"/>
    <col min="9731" max="9731" width="10.85546875" customWidth="1"/>
    <col min="9733" max="9733" width="16.5703125" customWidth="1"/>
    <col min="9735" max="9735" width="12" customWidth="1"/>
    <col min="9736" max="9736" width="14.85546875" customWidth="1"/>
    <col min="9738" max="9738" width="13.42578125" customWidth="1"/>
    <col min="9744" max="9744" width="12.42578125" customWidth="1"/>
    <col min="9745" max="9745" width="58.140625" customWidth="1"/>
    <col min="9746" max="9746" width="44.5703125" customWidth="1"/>
    <col min="9747" max="9747" width="31.28515625" customWidth="1"/>
    <col min="9748" max="9748" width="27.85546875" customWidth="1"/>
    <col min="9749" max="9749" width="37.7109375" customWidth="1"/>
    <col min="9985" max="9985" width="28.85546875" customWidth="1"/>
    <col min="9986" max="9986" width="13.28515625" customWidth="1"/>
    <col min="9987" max="9987" width="10.85546875" customWidth="1"/>
    <col min="9989" max="9989" width="16.5703125" customWidth="1"/>
    <col min="9991" max="9991" width="12" customWidth="1"/>
    <col min="9992" max="9992" width="14.85546875" customWidth="1"/>
    <col min="9994" max="9994" width="13.42578125" customWidth="1"/>
    <col min="10000" max="10000" width="12.42578125" customWidth="1"/>
    <col min="10001" max="10001" width="58.140625" customWidth="1"/>
    <col min="10002" max="10002" width="44.5703125" customWidth="1"/>
    <col min="10003" max="10003" width="31.28515625" customWidth="1"/>
    <col min="10004" max="10004" width="27.85546875" customWidth="1"/>
    <col min="10005" max="10005" width="37.7109375" customWidth="1"/>
    <col min="10241" max="10241" width="28.85546875" customWidth="1"/>
    <col min="10242" max="10242" width="13.28515625" customWidth="1"/>
    <col min="10243" max="10243" width="10.85546875" customWidth="1"/>
    <col min="10245" max="10245" width="16.5703125" customWidth="1"/>
    <col min="10247" max="10247" width="12" customWidth="1"/>
    <col min="10248" max="10248" width="14.85546875" customWidth="1"/>
    <col min="10250" max="10250" width="13.42578125" customWidth="1"/>
    <col min="10256" max="10256" width="12.42578125" customWidth="1"/>
    <col min="10257" max="10257" width="58.140625" customWidth="1"/>
    <col min="10258" max="10258" width="44.5703125" customWidth="1"/>
    <col min="10259" max="10259" width="31.28515625" customWidth="1"/>
    <col min="10260" max="10260" width="27.85546875" customWidth="1"/>
    <col min="10261" max="10261" width="37.7109375" customWidth="1"/>
    <col min="10497" max="10497" width="28.85546875" customWidth="1"/>
    <col min="10498" max="10498" width="13.28515625" customWidth="1"/>
    <col min="10499" max="10499" width="10.85546875" customWidth="1"/>
    <col min="10501" max="10501" width="16.5703125" customWidth="1"/>
    <col min="10503" max="10503" width="12" customWidth="1"/>
    <col min="10504" max="10504" width="14.85546875" customWidth="1"/>
    <col min="10506" max="10506" width="13.42578125" customWidth="1"/>
    <col min="10512" max="10512" width="12.42578125" customWidth="1"/>
    <col min="10513" max="10513" width="58.140625" customWidth="1"/>
    <col min="10514" max="10514" width="44.5703125" customWidth="1"/>
    <col min="10515" max="10515" width="31.28515625" customWidth="1"/>
    <col min="10516" max="10516" width="27.85546875" customWidth="1"/>
    <col min="10517" max="10517" width="37.7109375" customWidth="1"/>
    <col min="10753" max="10753" width="28.85546875" customWidth="1"/>
    <col min="10754" max="10754" width="13.28515625" customWidth="1"/>
    <col min="10755" max="10755" width="10.85546875" customWidth="1"/>
    <col min="10757" max="10757" width="16.5703125" customWidth="1"/>
    <col min="10759" max="10759" width="12" customWidth="1"/>
    <col min="10760" max="10760" width="14.85546875" customWidth="1"/>
    <col min="10762" max="10762" width="13.42578125" customWidth="1"/>
    <col min="10768" max="10768" width="12.42578125" customWidth="1"/>
    <col min="10769" max="10769" width="58.140625" customWidth="1"/>
    <col min="10770" max="10770" width="44.5703125" customWidth="1"/>
    <col min="10771" max="10771" width="31.28515625" customWidth="1"/>
    <col min="10772" max="10772" width="27.85546875" customWidth="1"/>
    <col min="10773" max="10773" width="37.7109375" customWidth="1"/>
    <col min="11009" max="11009" width="28.85546875" customWidth="1"/>
    <col min="11010" max="11010" width="13.28515625" customWidth="1"/>
    <col min="11011" max="11011" width="10.85546875" customWidth="1"/>
    <col min="11013" max="11013" width="16.5703125" customWidth="1"/>
    <col min="11015" max="11015" width="12" customWidth="1"/>
    <col min="11016" max="11016" width="14.85546875" customWidth="1"/>
    <col min="11018" max="11018" width="13.42578125" customWidth="1"/>
    <col min="11024" max="11024" width="12.42578125" customWidth="1"/>
    <col min="11025" max="11025" width="58.140625" customWidth="1"/>
    <col min="11026" max="11026" width="44.5703125" customWidth="1"/>
    <col min="11027" max="11027" width="31.28515625" customWidth="1"/>
    <col min="11028" max="11028" width="27.85546875" customWidth="1"/>
    <col min="11029" max="11029" width="37.7109375" customWidth="1"/>
    <col min="11265" max="11265" width="28.85546875" customWidth="1"/>
    <col min="11266" max="11266" width="13.28515625" customWidth="1"/>
    <col min="11267" max="11267" width="10.85546875" customWidth="1"/>
    <col min="11269" max="11269" width="16.5703125" customWidth="1"/>
    <col min="11271" max="11271" width="12" customWidth="1"/>
    <col min="11272" max="11272" width="14.85546875" customWidth="1"/>
    <col min="11274" max="11274" width="13.42578125" customWidth="1"/>
    <col min="11280" max="11280" width="12.42578125" customWidth="1"/>
    <col min="11281" max="11281" width="58.140625" customWidth="1"/>
    <col min="11282" max="11282" width="44.5703125" customWidth="1"/>
    <col min="11283" max="11283" width="31.28515625" customWidth="1"/>
    <col min="11284" max="11284" width="27.85546875" customWidth="1"/>
    <col min="11285" max="11285" width="37.7109375" customWidth="1"/>
    <col min="11521" max="11521" width="28.85546875" customWidth="1"/>
    <col min="11522" max="11522" width="13.28515625" customWidth="1"/>
    <col min="11523" max="11523" width="10.85546875" customWidth="1"/>
    <col min="11525" max="11525" width="16.5703125" customWidth="1"/>
    <col min="11527" max="11527" width="12" customWidth="1"/>
    <col min="11528" max="11528" width="14.85546875" customWidth="1"/>
    <col min="11530" max="11530" width="13.42578125" customWidth="1"/>
    <col min="11536" max="11536" width="12.42578125" customWidth="1"/>
    <col min="11537" max="11537" width="58.140625" customWidth="1"/>
    <col min="11538" max="11538" width="44.5703125" customWidth="1"/>
    <col min="11539" max="11539" width="31.28515625" customWidth="1"/>
    <col min="11540" max="11540" width="27.85546875" customWidth="1"/>
    <col min="11541" max="11541" width="37.7109375" customWidth="1"/>
    <col min="11777" max="11777" width="28.85546875" customWidth="1"/>
    <col min="11778" max="11778" width="13.28515625" customWidth="1"/>
    <col min="11779" max="11779" width="10.85546875" customWidth="1"/>
    <col min="11781" max="11781" width="16.5703125" customWidth="1"/>
    <col min="11783" max="11783" width="12" customWidth="1"/>
    <col min="11784" max="11784" width="14.85546875" customWidth="1"/>
    <col min="11786" max="11786" width="13.42578125" customWidth="1"/>
    <col min="11792" max="11792" width="12.42578125" customWidth="1"/>
    <col min="11793" max="11793" width="58.140625" customWidth="1"/>
    <col min="11794" max="11794" width="44.5703125" customWidth="1"/>
    <col min="11795" max="11795" width="31.28515625" customWidth="1"/>
    <col min="11796" max="11796" width="27.85546875" customWidth="1"/>
    <col min="11797" max="11797" width="37.7109375" customWidth="1"/>
    <col min="12033" max="12033" width="28.85546875" customWidth="1"/>
    <col min="12034" max="12034" width="13.28515625" customWidth="1"/>
    <col min="12035" max="12035" width="10.85546875" customWidth="1"/>
    <col min="12037" max="12037" width="16.5703125" customWidth="1"/>
    <col min="12039" max="12039" width="12" customWidth="1"/>
    <col min="12040" max="12040" width="14.85546875" customWidth="1"/>
    <col min="12042" max="12042" width="13.42578125" customWidth="1"/>
    <col min="12048" max="12048" width="12.42578125" customWidth="1"/>
    <col min="12049" max="12049" width="58.140625" customWidth="1"/>
    <col min="12050" max="12050" width="44.5703125" customWidth="1"/>
    <col min="12051" max="12051" width="31.28515625" customWidth="1"/>
    <col min="12052" max="12052" width="27.85546875" customWidth="1"/>
    <col min="12053" max="12053" width="37.7109375" customWidth="1"/>
    <col min="12289" max="12289" width="28.85546875" customWidth="1"/>
    <col min="12290" max="12290" width="13.28515625" customWidth="1"/>
    <col min="12291" max="12291" width="10.85546875" customWidth="1"/>
    <col min="12293" max="12293" width="16.5703125" customWidth="1"/>
    <col min="12295" max="12295" width="12" customWidth="1"/>
    <col min="12296" max="12296" width="14.85546875" customWidth="1"/>
    <col min="12298" max="12298" width="13.42578125" customWidth="1"/>
    <col min="12304" max="12304" width="12.42578125" customWidth="1"/>
    <col min="12305" max="12305" width="58.140625" customWidth="1"/>
    <col min="12306" max="12306" width="44.5703125" customWidth="1"/>
    <col min="12307" max="12307" width="31.28515625" customWidth="1"/>
    <col min="12308" max="12308" width="27.85546875" customWidth="1"/>
    <col min="12309" max="12309" width="37.7109375" customWidth="1"/>
    <col min="12545" max="12545" width="28.85546875" customWidth="1"/>
    <col min="12546" max="12546" width="13.28515625" customWidth="1"/>
    <col min="12547" max="12547" width="10.85546875" customWidth="1"/>
    <col min="12549" max="12549" width="16.5703125" customWidth="1"/>
    <col min="12551" max="12551" width="12" customWidth="1"/>
    <col min="12552" max="12552" width="14.85546875" customWidth="1"/>
    <col min="12554" max="12554" width="13.42578125" customWidth="1"/>
    <col min="12560" max="12560" width="12.42578125" customWidth="1"/>
    <col min="12561" max="12561" width="58.140625" customWidth="1"/>
    <col min="12562" max="12562" width="44.5703125" customWidth="1"/>
    <col min="12563" max="12563" width="31.28515625" customWidth="1"/>
    <col min="12564" max="12564" width="27.85546875" customWidth="1"/>
    <col min="12565" max="12565" width="37.7109375" customWidth="1"/>
    <col min="12801" max="12801" width="28.85546875" customWidth="1"/>
    <col min="12802" max="12802" width="13.28515625" customWidth="1"/>
    <col min="12803" max="12803" width="10.85546875" customWidth="1"/>
    <col min="12805" max="12805" width="16.5703125" customWidth="1"/>
    <col min="12807" max="12807" width="12" customWidth="1"/>
    <col min="12808" max="12808" width="14.85546875" customWidth="1"/>
    <col min="12810" max="12810" width="13.42578125" customWidth="1"/>
    <col min="12816" max="12816" width="12.42578125" customWidth="1"/>
    <col min="12817" max="12817" width="58.140625" customWidth="1"/>
    <col min="12818" max="12818" width="44.5703125" customWidth="1"/>
    <col min="12819" max="12819" width="31.28515625" customWidth="1"/>
    <col min="12820" max="12820" width="27.85546875" customWidth="1"/>
    <col min="12821" max="12821" width="37.7109375" customWidth="1"/>
    <col min="13057" max="13057" width="28.85546875" customWidth="1"/>
    <col min="13058" max="13058" width="13.28515625" customWidth="1"/>
    <col min="13059" max="13059" width="10.85546875" customWidth="1"/>
    <col min="13061" max="13061" width="16.5703125" customWidth="1"/>
    <col min="13063" max="13063" width="12" customWidth="1"/>
    <col min="13064" max="13064" width="14.85546875" customWidth="1"/>
    <col min="13066" max="13066" width="13.42578125" customWidth="1"/>
    <col min="13072" max="13072" width="12.42578125" customWidth="1"/>
    <col min="13073" max="13073" width="58.140625" customWidth="1"/>
    <col min="13074" max="13074" width="44.5703125" customWidth="1"/>
    <col min="13075" max="13075" width="31.28515625" customWidth="1"/>
    <col min="13076" max="13076" width="27.85546875" customWidth="1"/>
    <col min="13077" max="13077" width="37.7109375" customWidth="1"/>
    <col min="13313" max="13313" width="28.85546875" customWidth="1"/>
    <col min="13314" max="13314" width="13.28515625" customWidth="1"/>
    <col min="13315" max="13315" width="10.85546875" customWidth="1"/>
    <col min="13317" max="13317" width="16.5703125" customWidth="1"/>
    <col min="13319" max="13319" width="12" customWidth="1"/>
    <col min="13320" max="13320" width="14.85546875" customWidth="1"/>
    <col min="13322" max="13322" width="13.42578125" customWidth="1"/>
    <col min="13328" max="13328" width="12.42578125" customWidth="1"/>
    <col min="13329" max="13329" width="58.140625" customWidth="1"/>
    <col min="13330" max="13330" width="44.5703125" customWidth="1"/>
    <col min="13331" max="13331" width="31.28515625" customWidth="1"/>
    <col min="13332" max="13332" width="27.85546875" customWidth="1"/>
    <col min="13333" max="13333" width="37.7109375" customWidth="1"/>
    <col min="13569" max="13569" width="28.85546875" customWidth="1"/>
    <col min="13570" max="13570" width="13.28515625" customWidth="1"/>
    <col min="13571" max="13571" width="10.85546875" customWidth="1"/>
    <col min="13573" max="13573" width="16.5703125" customWidth="1"/>
    <col min="13575" max="13575" width="12" customWidth="1"/>
    <col min="13576" max="13576" width="14.85546875" customWidth="1"/>
    <col min="13578" max="13578" width="13.42578125" customWidth="1"/>
    <col min="13584" max="13584" width="12.42578125" customWidth="1"/>
    <col min="13585" max="13585" width="58.140625" customWidth="1"/>
    <col min="13586" max="13586" width="44.5703125" customWidth="1"/>
    <col min="13587" max="13587" width="31.28515625" customWidth="1"/>
    <col min="13588" max="13588" width="27.85546875" customWidth="1"/>
    <col min="13589" max="13589" width="37.7109375" customWidth="1"/>
    <col min="13825" max="13825" width="28.85546875" customWidth="1"/>
    <col min="13826" max="13826" width="13.28515625" customWidth="1"/>
    <col min="13827" max="13827" width="10.85546875" customWidth="1"/>
    <col min="13829" max="13829" width="16.5703125" customWidth="1"/>
    <col min="13831" max="13831" width="12" customWidth="1"/>
    <col min="13832" max="13832" width="14.85546875" customWidth="1"/>
    <col min="13834" max="13834" width="13.42578125" customWidth="1"/>
    <col min="13840" max="13840" width="12.42578125" customWidth="1"/>
    <col min="13841" max="13841" width="58.140625" customWidth="1"/>
    <col min="13842" max="13842" width="44.5703125" customWidth="1"/>
    <col min="13843" max="13843" width="31.28515625" customWidth="1"/>
    <col min="13844" max="13844" width="27.85546875" customWidth="1"/>
    <col min="13845" max="13845" width="37.7109375" customWidth="1"/>
    <col min="14081" max="14081" width="28.85546875" customWidth="1"/>
    <col min="14082" max="14082" width="13.28515625" customWidth="1"/>
    <col min="14083" max="14083" width="10.85546875" customWidth="1"/>
    <col min="14085" max="14085" width="16.5703125" customWidth="1"/>
    <col min="14087" max="14087" width="12" customWidth="1"/>
    <col min="14088" max="14088" width="14.85546875" customWidth="1"/>
    <col min="14090" max="14090" width="13.42578125" customWidth="1"/>
    <col min="14096" max="14096" width="12.42578125" customWidth="1"/>
    <col min="14097" max="14097" width="58.140625" customWidth="1"/>
    <col min="14098" max="14098" width="44.5703125" customWidth="1"/>
    <col min="14099" max="14099" width="31.28515625" customWidth="1"/>
    <col min="14100" max="14100" width="27.85546875" customWidth="1"/>
    <col min="14101" max="14101" width="37.7109375" customWidth="1"/>
    <col min="14337" max="14337" width="28.85546875" customWidth="1"/>
    <col min="14338" max="14338" width="13.28515625" customWidth="1"/>
    <col min="14339" max="14339" width="10.85546875" customWidth="1"/>
    <col min="14341" max="14341" width="16.5703125" customWidth="1"/>
    <col min="14343" max="14343" width="12" customWidth="1"/>
    <col min="14344" max="14344" width="14.85546875" customWidth="1"/>
    <col min="14346" max="14346" width="13.42578125" customWidth="1"/>
    <col min="14352" max="14352" width="12.42578125" customWidth="1"/>
    <col min="14353" max="14353" width="58.140625" customWidth="1"/>
    <col min="14354" max="14354" width="44.5703125" customWidth="1"/>
    <col min="14355" max="14355" width="31.28515625" customWidth="1"/>
    <col min="14356" max="14356" width="27.85546875" customWidth="1"/>
    <col min="14357" max="14357" width="37.7109375" customWidth="1"/>
    <col min="14593" max="14593" width="28.85546875" customWidth="1"/>
    <col min="14594" max="14594" width="13.28515625" customWidth="1"/>
    <col min="14595" max="14595" width="10.85546875" customWidth="1"/>
    <col min="14597" max="14597" width="16.5703125" customWidth="1"/>
    <col min="14599" max="14599" width="12" customWidth="1"/>
    <col min="14600" max="14600" width="14.85546875" customWidth="1"/>
    <col min="14602" max="14602" width="13.42578125" customWidth="1"/>
    <col min="14608" max="14608" width="12.42578125" customWidth="1"/>
    <col min="14609" max="14609" width="58.140625" customWidth="1"/>
    <col min="14610" max="14610" width="44.5703125" customWidth="1"/>
    <col min="14611" max="14611" width="31.28515625" customWidth="1"/>
    <col min="14612" max="14612" width="27.85546875" customWidth="1"/>
    <col min="14613" max="14613" width="37.7109375" customWidth="1"/>
    <col min="14849" max="14849" width="28.85546875" customWidth="1"/>
    <col min="14850" max="14850" width="13.28515625" customWidth="1"/>
    <col min="14851" max="14851" width="10.85546875" customWidth="1"/>
    <col min="14853" max="14853" width="16.5703125" customWidth="1"/>
    <col min="14855" max="14855" width="12" customWidth="1"/>
    <col min="14856" max="14856" width="14.85546875" customWidth="1"/>
    <col min="14858" max="14858" width="13.42578125" customWidth="1"/>
    <col min="14864" max="14864" width="12.42578125" customWidth="1"/>
    <col min="14865" max="14865" width="58.140625" customWidth="1"/>
    <col min="14866" max="14866" width="44.5703125" customWidth="1"/>
    <col min="14867" max="14867" width="31.28515625" customWidth="1"/>
    <col min="14868" max="14868" width="27.85546875" customWidth="1"/>
    <col min="14869" max="14869" width="37.7109375" customWidth="1"/>
    <col min="15105" max="15105" width="28.85546875" customWidth="1"/>
    <col min="15106" max="15106" width="13.28515625" customWidth="1"/>
    <col min="15107" max="15107" width="10.85546875" customWidth="1"/>
    <col min="15109" max="15109" width="16.5703125" customWidth="1"/>
    <col min="15111" max="15111" width="12" customWidth="1"/>
    <col min="15112" max="15112" width="14.85546875" customWidth="1"/>
    <col min="15114" max="15114" width="13.42578125" customWidth="1"/>
    <col min="15120" max="15120" width="12.42578125" customWidth="1"/>
    <col min="15121" max="15121" width="58.140625" customWidth="1"/>
    <col min="15122" max="15122" width="44.5703125" customWidth="1"/>
    <col min="15123" max="15123" width="31.28515625" customWidth="1"/>
    <col min="15124" max="15124" width="27.85546875" customWidth="1"/>
    <col min="15125" max="15125" width="37.7109375" customWidth="1"/>
    <col min="15361" max="15361" width="28.85546875" customWidth="1"/>
    <col min="15362" max="15362" width="13.28515625" customWidth="1"/>
    <col min="15363" max="15363" width="10.85546875" customWidth="1"/>
    <col min="15365" max="15365" width="16.5703125" customWidth="1"/>
    <col min="15367" max="15367" width="12" customWidth="1"/>
    <col min="15368" max="15368" width="14.85546875" customWidth="1"/>
    <col min="15370" max="15370" width="13.42578125" customWidth="1"/>
    <col min="15376" max="15376" width="12.42578125" customWidth="1"/>
    <col min="15377" max="15377" width="58.140625" customWidth="1"/>
    <col min="15378" max="15378" width="44.5703125" customWidth="1"/>
    <col min="15379" max="15379" width="31.28515625" customWidth="1"/>
    <col min="15380" max="15380" width="27.85546875" customWidth="1"/>
    <col min="15381" max="15381" width="37.7109375" customWidth="1"/>
    <col min="15617" max="15617" width="28.85546875" customWidth="1"/>
    <col min="15618" max="15618" width="13.28515625" customWidth="1"/>
    <col min="15619" max="15619" width="10.85546875" customWidth="1"/>
    <col min="15621" max="15621" width="16.5703125" customWidth="1"/>
    <col min="15623" max="15623" width="12" customWidth="1"/>
    <col min="15624" max="15624" width="14.85546875" customWidth="1"/>
    <col min="15626" max="15626" width="13.42578125" customWidth="1"/>
    <col min="15632" max="15632" width="12.42578125" customWidth="1"/>
    <col min="15633" max="15633" width="58.140625" customWidth="1"/>
    <col min="15634" max="15634" width="44.5703125" customWidth="1"/>
    <col min="15635" max="15635" width="31.28515625" customWidth="1"/>
    <col min="15636" max="15636" width="27.85546875" customWidth="1"/>
    <col min="15637" max="15637" width="37.7109375" customWidth="1"/>
    <col min="15873" max="15873" width="28.85546875" customWidth="1"/>
    <col min="15874" max="15874" width="13.28515625" customWidth="1"/>
    <col min="15875" max="15875" width="10.85546875" customWidth="1"/>
    <col min="15877" max="15877" width="16.5703125" customWidth="1"/>
    <col min="15879" max="15879" width="12" customWidth="1"/>
    <col min="15880" max="15880" width="14.85546875" customWidth="1"/>
    <col min="15882" max="15882" width="13.42578125" customWidth="1"/>
    <col min="15888" max="15888" width="12.42578125" customWidth="1"/>
    <col min="15889" max="15889" width="58.140625" customWidth="1"/>
    <col min="15890" max="15890" width="44.5703125" customWidth="1"/>
    <col min="15891" max="15891" width="31.28515625" customWidth="1"/>
    <col min="15892" max="15892" width="27.85546875" customWidth="1"/>
    <col min="15893" max="15893" width="37.7109375" customWidth="1"/>
    <col min="16129" max="16129" width="28.85546875" customWidth="1"/>
    <col min="16130" max="16130" width="13.28515625" customWidth="1"/>
    <col min="16131" max="16131" width="10.85546875" customWidth="1"/>
    <col min="16133" max="16133" width="16.5703125" customWidth="1"/>
    <col min="16135" max="16135" width="12" customWidth="1"/>
    <col min="16136" max="16136" width="14.85546875" customWidth="1"/>
    <col min="16138" max="16138" width="13.42578125" customWidth="1"/>
    <col min="16144" max="16144" width="12.42578125" customWidth="1"/>
    <col min="16145" max="16145" width="58.140625" customWidth="1"/>
    <col min="16146" max="16146" width="44.5703125" customWidth="1"/>
    <col min="16147" max="16147" width="31.28515625" customWidth="1"/>
    <col min="16148" max="16148" width="27.85546875" customWidth="1"/>
    <col min="16149" max="16149" width="37.7109375" customWidth="1"/>
  </cols>
  <sheetData>
    <row r="1" spans="1:8" ht="6.75" customHeight="1" thickBot="1">
      <c r="A1" s="171"/>
      <c r="B1" s="172"/>
      <c r="C1" s="172"/>
      <c r="D1" s="172"/>
      <c r="E1" s="172"/>
      <c r="F1" s="172"/>
      <c r="G1" s="172"/>
      <c r="H1" s="172"/>
    </row>
    <row r="2" spans="1:8" ht="15.75" customHeight="1" thickBot="1">
      <c r="A2" s="173"/>
      <c r="B2" s="174"/>
      <c r="C2" s="529" t="s">
        <v>16</v>
      </c>
      <c r="D2" s="530"/>
      <c r="E2" s="175" t="str">
        <f>IF(NOT(ISBLANK('СПИСОК КЛАССА'!G1)),'СПИСОК КЛАССА'!G1,"")</f>
        <v>138074</v>
      </c>
      <c r="F2" s="529" t="s">
        <v>17</v>
      </c>
      <c r="G2" s="530"/>
      <c r="H2" s="175" t="str">
        <f>IF(NOT(ISBLANK('СПИСОК КЛАССА'!I1)),'СПИСОК КЛАССА'!I1,"")</f>
        <v>0402</v>
      </c>
    </row>
    <row r="3" spans="1:8" ht="7.5" customHeight="1">
      <c r="A3" s="176"/>
      <c r="B3" s="177"/>
      <c r="C3" s="177"/>
      <c r="D3" s="177"/>
      <c r="E3" s="177"/>
      <c r="F3" s="177"/>
      <c r="G3" s="177"/>
      <c r="H3" s="177"/>
    </row>
    <row r="4" spans="1:8" ht="6.75" customHeight="1" thickBot="1">
      <c r="A4" s="176"/>
      <c r="B4" s="177"/>
      <c r="C4" s="177"/>
      <c r="D4" s="177"/>
      <c r="E4" s="177"/>
      <c r="F4" s="177"/>
      <c r="G4" s="177"/>
      <c r="H4" s="177"/>
    </row>
    <row r="5" spans="1:8" ht="16.5" thickBot="1">
      <c r="A5" s="531" t="s">
        <v>59</v>
      </c>
      <c r="B5" s="532"/>
      <c r="C5" s="532"/>
      <c r="D5" s="532"/>
      <c r="E5" s="532"/>
      <c r="F5" s="532"/>
      <c r="G5" s="532"/>
      <c r="H5" s="533"/>
    </row>
    <row r="6" spans="1:8" ht="9" customHeight="1" thickBot="1">
      <c r="A6" s="178"/>
      <c r="B6" s="179"/>
      <c r="C6" s="179"/>
      <c r="D6" s="179"/>
      <c r="E6" s="179"/>
      <c r="F6" s="179"/>
      <c r="G6" s="179"/>
      <c r="H6" s="180"/>
    </row>
    <row r="7" spans="1:8" ht="16.5" thickBot="1">
      <c r="A7" s="178" t="s">
        <v>108</v>
      </c>
      <c r="B7" s="538"/>
      <c r="C7" s="539"/>
      <c r="D7" s="539"/>
      <c r="E7" s="539"/>
      <c r="F7" s="540"/>
      <c r="G7" s="179"/>
      <c r="H7" s="180"/>
    </row>
    <row r="8" spans="1:8" ht="8.25" customHeight="1">
      <c r="A8" s="178"/>
      <c r="B8" s="182"/>
      <c r="C8" s="179"/>
      <c r="D8" s="179"/>
      <c r="E8" s="179"/>
      <c r="F8" s="179"/>
      <c r="G8" s="179"/>
      <c r="H8" s="180"/>
    </row>
    <row r="9" spans="1:8" ht="6" customHeight="1">
      <c r="A9" s="183"/>
      <c r="B9" s="184"/>
      <c r="C9" s="185"/>
      <c r="D9" s="185"/>
      <c r="E9" s="185"/>
      <c r="F9" s="185"/>
      <c r="G9" s="185"/>
      <c r="H9" s="186"/>
    </row>
    <row r="10" spans="1:8" ht="6" customHeight="1" thickBot="1">
      <c r="A10" s="178"/>
      <c r="B10" s="187"/>
      <c r="C10" s="179"/>
      <c r="D10" s="179"/>
      <c r="E10" s="179"/>
      <c r="F10" s="179"/>
      <c r="G10" s="179"/>
      <c r="H10" s="180"/>
    </row>
    <row r="11" spans="1:8" ht="15.75" customHeight="1" thickBot="1">
      <c r="A11" s="178" t="s">
        <v>60</v>
      </c>
      <c r="B11" s="188" t="s">
        <v>1139</v>
      </c>
      <c r="C11" s="179"/>
      <c r="D11" s="179"/>
      <c r="E11" s="179"/>
      <c r="F11" s="179"/>
      <c r="G11" s="179"/>
      <c r="H11" s="180"/>
    </row>
    <row r="12" spans="1:8" ht="6.75" customHeight="1">
      <c r="A12" s="178"/>
      <c r="B12" s="187"/>
      <c r="C12" s="179"/>
      <c r="D12" s="179"/>
      <c r="E12" s="179"/>
      <c r="F12" s="179"/>
      <c r="G12" s="179"/>
      <c r="H12" s="180"/>
    </row>
    <row r="13" spans="1:8" ht="6" customHeight="1">
      <c r="A13" s="183"/>
      <c r="B13" s="184"/>
      <c r="C13" s="185"/>
      <c r="D13" s="185"/>
      <c r="E13" s="185"/>
      <c r="F13" s="185"/>
      <c r="G13" s="185"/>
      <c r="H13" s="186"/>
    </row>
    <row r="14" spans="1:8" ht="6.75" customHeight="1" thickBot="1">
      <c r="A14" s="178"/>
      <c r="B14" s="187"/>
      <c r="C14" s="179"/>
      <c r="D14" s="179"/>
      <c r="E14" s="179"/>
      <c r="F14" s="179"/>
      <c r="G14" s="179"/>
      <c r="H14" s="180"/>
    </row>
    <row r="15" spans="1:8" ht="16.5" customHeight="1" thickBot="1">
      <c r="A15" s="178" t="s">
        <v>61</v>
      </c>
      <c r="B15" s="534" t="s">
        <v>1141</v>
      </c>
      <c r="C15" s="535"/>
      <c r="D15" s="535"/>
      <c r="E15" s="536"/>
      <c r="F15" s="537"/>
      <c r="G15" s="179"/>
      <c r="H15" s="180"/>
    </row>
    <row r="16" spans="1:8" ht="6.75" customHeight="1">
      <c r="A16" s="178"/>
      <c r="B16" s="187"/>
      <c r="C16" s="189"/>
      <c r="D16" s="189"/>
      <c r="E16" s="189"/>
      <c r="F16" s="189"/>
      <c r="G16" s="179"/>
      <c r="H16" s="180"/>
    </row>
    <row r="17" spans="1:15" ht="6" customHeight="1">
      <c r="A17" s="183"/>
      <c r="B17" s="184"/>
      <c r="C17" s="185"/>
      <c r="D17" s="185"/>
      <c r="E17" s="185"/>
      <c r="F17" s="185"/>
      <c r="G17" s="185"/>
      <c r="H17" s="186"/>
    </row>
    <row r="18" spans="1:15" ht="7.5" customHeight="1" thickBot="1">
      <c r="A18" s="178"/>
      <c r="B18" s="187"/>
      <c r="C18" s="179"/>
      <c r="D18" s="179"/>
      <c r="E18" s="179"/>
      <c r="F18" s="179"/>
      <c r="G18" s="179"/>
      <c r="H18" s="180"/>
    </row>
    <row r="19" spans="1:15" ht="14.25" customHeight="1" thickBot="1">
      <c r="A19" s="178" t="s">
        <v>62</v>
      </c>
      <c r="B19" s="188">
        <v>45</v>
      </c>
      <c r="C19" s="179" t="s">
        <v>63</v>
      </c>
      <c r="D19" s="179"/>
      <c r="E19" s="190"/>
      <c r="F19" s="189"/>
      <c r="G19" s="190"/>
      <c r="H19" s="191"/>
      <c r="I19" s="192"/>
      <c r="J19" s="192"/>
      <c r="K19" s="192"/>
      <c r="L19" s="192"/>
      <c r="M19" s="192"/>
      <c r="N19" s="192"/>
      <c r="O19" s="192"/>
    </row>
    <row r="20" spans="1:15" ht="6.75" customHeight="1">
      <c r="A20" s="178"/>
      <c r="B20" s="187"/>
      <c r="C20" s="181"/>
      <c r="D20" s="179"/>
      <c r="E20" s="190"/>
      <c r="F20" s="189"/>
      <c r="G20" s="190"/>
      <c r="H20" s="191"/>
      <c r="I20" s="192"/>
      <c r="J20" s="192"/>
      <c r="K20" s="192"/>
      <c r="L20" s="192"/>
      <c r="M20" s="192"/>
      <c r="N20" s="192"/>
      <c r="O20" s="192"/>
    </row>
    <row r="21" spans="1:15" ht="6" customHeight="1">
      <c r="A21" s="183"/>
      <c r="B21" s="184"/>
      <c r="C21" s="185"/>
      <c r="D21" s="185"/>
      <c r="E21" s="185"/>
      <c r="F21" s="185"/>
      <c r="G21" s="185"/>
      <c r="H21" s="186"/>
    </row>
    <row r="22" spans="1:15" ht="7.5" customHeight="1" thickBot="1">
      <c r="A22" s="178"/>
      <c r="B22" s="187"/>
      <c r="C22" s="179"/>
      <c r="D22" s="179"/>
      <c r="E22" s="179"/>
      <c r="F22" s="179"/>
      <c r="G22" s="179"/>
      <c r="H22" s="180"/>
    </row>
    <row r="23" spans="1:15" ht="16.5" customHeight="1" thickBot="1">
      <c r="A23" s="178" t="s">
        <v>64</v>
      </c>
      <c r="B23" s="188">
        <v>30</v>
      </c>
      <c r="C23" s="179"/>
      <c r="D23" s="179"/>
      <c r="E23" s="190"/>
      <c r="F23" s="189"/>
      <c r="G23" s="190"/>
      <c r="H23" s="191"/>
      <c r="I23" s="192"/>
      <c r="J23" s="192"/>
      <c r="K23" s="192"/>
      <c r="L23" s="192"/>
      <c r="M23" s="192"/>
      <c r="N23" s="192"/>
      <c r="O23" s="192"/>
    </row>
    <row r="24" spans="1:15" ht="6.75" customHeight="1">
      <c r="A24" s="178"/>
      <c r="B24" s="187"/>
      <c r="C24" s="181"/>
      <c r="D24" s="179"/>
      <c r="E24" s="190"/>
      <c r="F24" s="189"/>
      <c r="G24" s="190"/>
      <c r="H24" s="191"/>
      <c r="I24" s="192"/>
      <c r="J24" s="192"/>
      <c r="K24" s="192"/>
      <c r="L24" s="192"/>
      <c r="M24" s="192"/>
      <c r="N24" s="192"/>
      <c r="O24" s="192"/>
    </row>
    <row r="25" spans="1:15" ht="6" customHeight="1">
      <c r="A25" s="183"/>
      <c r="B25" s="184"/>
      <c r="C25" s="185"/>
      <c r="D25" s="185"/>
      <c r="E25" s="185"/>
      <c r="F25" s="185"/>
      <c r="G25" s="185"/>
      <c r="H25" s="186"/>
    </row>
    <row r="26" spans="1:15" ht="8.25" customHeight="1" thickBot="1">
      <c r="A26" s="178"/>
      <c r="B26" s="187"/>
      <c r="C26" s="179"/>
      <c r="D26" s="179"/>
      <c r="E26" s="190"/>
      <c r="F26" s="189"/>
      <c r="G26" s="190"/>
      <c r="H26" s="191"/>
      <c r="I26" s="192"/>
      <c r="J26" s="192"/>
      <c r="K26" s="192"/>
      <c r="L26" s="192"/>
      <c r="M26" s="192"/>
      <c r="N26" s="192"/>
      <c r="O26" s="192"/>
    </row>
    <row r="27" spans="1:15" ht="14.25" customHeight="1" thickBot="1">
      <c r="A27" s="178" t="s">
        <v>101</v>
      </c>
      <c r="B27" s="188">
        <v>4</v>
      </c>
      <c r="E27" s="179"/>
      <c r="F27" s="179"/>
      <c r="G27" s="179"/>
      <c r="H27" s="180"/>
    </row>
    <row r="28" spans="1:15" ht="7.5" customHeight="1">
      <c r="A28" s="178"/>
      <c r="B28" s="181"/>
      <c r="C28" s="187"/>
      <c r="D28" s="179"/>
      <c r="E28" s="179"/>
      <c r="F28" s="179"/>
      <c r="G28" s="179"/>
      <c r="H28" s="180"/>
    </row>
    <row r="29" spans="1:15" ht="6" customHeight="1">
      <c r="A29" s="183"/>
      <c r="B29" s="184"/>
      <c r="C29" s="185"/>
      <c r="D29" s="185"/>
      <c r="E29" s="185"/>
      <c r="F29" s="185"/>
      <c r="G29" s="185"/>
      <c r="H29" s="186"/>
    </row>
    <row r="30" spans="1:15">
      <c r="A30" s="178" t="s">
        <v>109</v>
      </c>
      <c r="B30" s="179"/>
      <c r="C30" s="179"/>
      <c r="D30" s="179"/>
      <c r="E30" s="179"/>
      <c r="F30" s="179"/>
      <c r="G30" s="179"/>
      <c r="H30" s="180"/>
    </row>
    <row r="31" spans="1:15" ht="5.25" customHeight="1" thickBot="1">
      <c r="A31" s="178"/>
      <c r="B31" s="179"/>
      <c r="C31" s="179"/>
      <c r="D31" s="179"/>
      <c r="E31" s="179"/>
      <c r="F31" s="179"/>
      <c r="G31" s="179"/>
      <c r="H31" s="180"/>
    </row>
    <row r="32" spans="1:15" ht="18.75" customHeight="1" thickBot="1">
      <c r="A32" s="178"/>
      <c r="B32" s="534" t="s">
        <v>1142</v>
      </c>
      <c r="C32" s="536"/>
      <c r="D32" s="536"/>
      <c r="E32" s="536"/>
      <c r="F32" s="537"/>
      <c r="G32" s="179"/>
      <c r="H32" s="180"/>
    </row>
    <row r="33" spans="1:8" ht="6" customHeight="1">
      <c r="A33" s="178"/>
      <c r="B33" s="187"/>
      <c r="C33" s="179"/>
      <c r="D33" s="179"/>
      <c r="E33" s="179"/>
      <c r="F33" s="179"/>
      <c r="G33" s="179"/>
      <c r="H33" s="180"/>
    </row>
    <row r="34" spans="1:8" ht="6" customHeight="1">
      <c r="A34" s="183"/>
      <c r="B34" s="184"/>
      <c r="C34" s="185"/>
      <c r="D34" s="185"/>
      <c r="E34" s="185"/>
      <c r="F34" s="185"/>
      <c r="G34" s="185"/>
      <c r="H34" s="186"/>
    </row>
    <row r="35" spans="1:8" ht="6" customHeight="1" thickBot="1">
      <c r="A35" s="178"/>
      <c r="B35" s="187"/>
      <c r="C35" s="179"/>
      <c r="D35" s="179"/>
      <c r="E35" s="179"/>
      <c r="F35" s="179"/>
      <c r="G35" s="179"/>
      <c r="H35" s="180"/>
    </row>
    <row r="36" spans="1:8" ht="13.5" thickBot="1">
      <c r="A36" s="178" t="s">
        <v>65</v>
      </c>
      <c r="B36" s="188">
        <v>55</v>
      </c>
      <c r="C36" s="179" t="s">
        <v>66</v>
      </c>
      <c r="D36" s="179"/>
      <c r="E36" s="179"/>
      <c r="F36" s="179"/>
      <c r="G36" s="179"/>
      <c r="H36" s="180"/>
    </row>
    <row r="37" spans="1:8" ht="6" customHeight="1">
      <c r="A37" s="178"/>
      <c r="B37" s="187"/>
      <c r="C37" s="179"/>
      <c r="D37" s="179"/>
      <c r="E37" s="179"/>
      <c r="F37" s="179"/>
      <c r="G37" s="179"/>
      <c r="H37" s="180"/>
    </row>
    <row r="38" spans="1:8" ht="6" customHeight="1">
      <c r="A38" s="183"/>
      <c r="B38" s="184"/>
      <c r="C38" s="185"/>
      <c r="D38" s="185"/>
      <c r="E38" s="185"/>
      <c r="F38" s="185"/>
      <c r="G38" s="185"/>
      <c r="H38" s="186"/>
    </row>
    <row r="39" spans="1:8" ht="6" customHeight="1" thickBot="1">
      <c r="A39" s="178"/>
      <c r="B39" s="187"/>
      <c r="C39" s="179"/>
      <c r="D39" s="179"/>
      <c r="E39" s="179"/>
      <c r="F39" s="179"/>
      <c r="G39" s="179"/>
      <c r="H39" s="180"/>
    </row>
    <row r="40" spans="1:8" ht="13.5" thickBot="1">
      <c r="A40" s="178" t="s">
        <v>67</v>
      </c>
      <c r="B40" s="188" t="s">
        <v>1140</v>
      </c>
      <c r="C40" s="179"/>
      <c r="D40" s="179"/>
      <c r="E40" s="179"/>
      <c r="F40" s="179"/>
      <c r="G40" s="179"/>
      <c r="H40" s="180"/>
    </row>
    <row r="41" spans="1:8" ht="6" customHeight="1">
      <c r="A41" s="178"/>
      <c r="B41" s="187"/>
      <c r="C41" s="179"/>
      <c r="D41" s="179"/>
      <c r="E41" s="179"/>
      <c r="F41" s="179"/>
      <c r="G41" s="179"/>
      <c r="H41" s="180"/>
    </row>
    <row r="42" spans="1:8" ht="6" customHeight="1">
      <c r="A42" s="183"/>
      <c r="B42" s="184"/>
      <c r="C42" s="185"/>
      <c r="D42" s="185"/>
      <c r="E42" s="185"/>
      <c r="F42" s="185"/>
      <c r="G42" s="185"/>
      <c r="H42" s="186"/>
    </row>
    <row r="43" spans="1:8" ht="6.75" customHeight="1" thickBot="1">
      <c r="A43" s="178"/>
      <c r="B43" s="187"/>
      <c r="C43" s="179"/>
      <c r="D43" s="179"/>
      <c r="E43" s="179"/>
      <c r="F43" s="179"/>
      <c r="G43" s="179"/>
      <c r="H43" s="180"/>
    </row>
    <row r="44" spans="1:8" ht="13.5" thickBot="1">
      <c r="A44" s="178" t="s">
        <v>106</v>
      </c>
      <c r="B44" s="188">
        <v>34</v>
      </c>
      <c r="C44" s="179"/>
      <c r="D44" s="179"/>
      <c r="E44" s="179"/>
      <c r="F44" s="179"/>
      <c r="G44" s="179"/>
      <c r="H44" s="180"/>
    </row>
    <row r="45" spans="1:8" ht="6" customHeight="1">
      <c r="A45" s="178"/>
      <c r="B45" s="179"/>
      <c r="C45" s="179"/>
      <c r="D45" s="179"/>
      <c r="E45" s="179"/>
      <c r="F45" s="179"/>
      <c r="G45" s="179"/>
      <c r="H45" s="180"/>
    </row>
    <row r="46" spans="1:8" ht="6" customHeight="1" thickBot="1">
      <c r="A46" s="193"/>
      <c r="B46" s="194"/>
      <c r="C46" s="195"/>
      <c r="D46" s="195"/>
      <c r="E46" s="195"/>
      <c r="F46" s="195"/>
      <c r="G46" s="195"/>
      <c r="H46" s="196"/>
    </row>
    <row r="47" spans="1:8" ht="21" customHeight="1">
      <c r="A47" s="527" t="s">
        <v>68</v>
      </c>
      <c r="B47" s="528"/>
      <c r="C47" s="528"/>
      <c r="D47" s="528"/>
      <c r="E47" s="528"/>
      <c r="F47" s="528"/>
      <c r="G47" s="528"/>
      <c r="H47" s="528"/>
    </row>
    <row r="48" spans="1:8">
      <c r="A48" s="176"/>
      <c r="B48" s="177"/>
      <c r="C48" s="177"/>
      <c r="D48" s="177"/>
      <c r="E48" s="177"/>
      <c r="F48" s="177"/>
      <c r="G48" s="177"/>
      <c r="H48" s="177"/>
    </row>
    <row r="49" spans="1:8">
      <c r="A49" s="176"/>
      <c r="B49" s="177"/>
      <c r="C49" s="177"/>
      <c r="D49" s="177"/>
      <c r="E49" s="177"/>
      <c r="F49" s="177"/>
      <c r="G49" s="177"/>
      <c r="H49" s="177"/>
    </row>
    <row r="50" spans="1:8">
      <c r="A50" s="171"/>
      <c r="B50" s="172"/>
      <c r="C50" s="172"/>
      <c r="D50" s="172"/>
      <c r="E50" s="172"/>
      <c r="F50" s="172"/>
      <c r="G50" s="172"/>
      <c r="H50" s="172"/>
    </row>
    <row r="51" spans="1:8">
      <c r="A51" s="171"/>
      <c r="B51" s="172"/>
      <c r="C51" s="172"/>
      <c r="D51" s="172"/>
      <c r="E51" s="172"/>
      <c r="F51" s="172"/>
      <c r="G51" s="172"/>
      <c r="H51" s="172"/>
    </row>
    <row r="52" spans="1:8">
      <c r="A52" s="171"/>
      <c r="C52" s="172"/>
      <c r="D52" s="172"/>
      <c r="E52" s="172"/>
      <c r="F52" s="172"/>
      <c r="G52" s="172"/>
      <c r="H52" s="172"/>
    </row>
    <row r="53" spans="1:8">
      <c r="A53" s="171"/>
      <c r="C53" s="172"/>
      <c r="D53" s="172"/>
      <c r="E53" s="172"/>
      <c r="F53" s="172"/>
      <c r="G53" s="172"/>
      <c r="H53" s="172"/>
    </row>
    <row r="54" spans="1:8">
      <c r="A54" s="171"/>
      <c r="C54" s="172"/>
      <c r="D54" s="172"/>
      <c r="E54" s="172"/>
      <c r="F54" s="172"/>
      <c r="G54" s="172"/>
      <c r="H54" s="172"/>
    </row>
    <row r="55" spans="1:8">
      <c r="A55" s="171"/>
      <c r="C55" s="172"/>
      <c r="D55" s="172"/>
      <c r="E55" s="172"/>
      <c r="F55" s="172"/>
      <c r="G55" s="172"/>
      <c r="H55" s="172"/>
    </row>
    <row r="56" spans="1:8">
      <c r="A56" s="171"/>
      <c r="C56" s="172"/>
      <c r="D56" s="172"/>
      <c r="E56" s="172"/>
      <c r="F56" s="172"/>
      <c r="G56" s="172"/>
      <c r="H56" s="172"/>
    </row>
    <row r="57" spans="1:8">
      <c r="A57" s="171"/>
      <c r="C57" s="172"/>
      <c r="D57" s="172"/>
      <c r="E57" s="172"/>
      <c r="F57" s="172"/>
      <c r="G57" s="172"/>
      <c r="H57" s="172"/>
    </row>
    <row r="58" spans="1:8">
      <c r="A58" s="171"/>
      <c r="C58" s="172"/>
      <c r="D58" s="172"/>
      <c r="E58" s="172"/>
      <c r="F58" s="172"/>
      <c r="G58" s="172"/>
      <c r="H58" s="172"/>
    </row>
    <row r="59" spans="1:8">
      <c r="A59" s="171"/>
      <c r="B59" s="172"/>
      <c r="C59" s="172"/>
      <c r="D59" s="172"/>
      <c r="E59" s="172"/>
      <c r="F59" s="172"/>
      <c r="G59" s="172"/>
      <c r="H59" s="172"/>
    </row>
    <row r="60" spans="1:8">
      <c r="A60" s="171"/>
      <c r="B60" s="172"/>
      <c r="C60" s="172"/>
      <c r="D60" s="172"/>
      <c r="E60" s="172"/>
      <c r="F60" s="172"/>
      <c r="G60" s="172"/>
      <c r="H60" s="172"/>
    </row>
    <row r="61" spans="1:8">
      <c r="A61" s="171"/>
      <c r="B61" s="172"/>
      <c r="C61" s="172"/>
      <c r="D61" s="172"/>
      <c r="E61" s="172"/>
      <c r="F61" s="172"/>
      <c r="G61" s="172"/>
      <c r="H61" s="172"/>
    </row>
    <row r="62" spans="1:8">
      <c r="A62" s="171"/>
      <c r="B62" s="172"/>
      <c r="C62" s="172"/>
      <c r="D62" s="172"/>
      <c r="E62" s="172"/>
      <c r="F62" s="172"/>
      <c r="G62" s="172"/>
      <c r="H62" s="172"/>
    </row>
    <row r="63" spans="1:8">
      <c r="A63" s="171"/>
      <c r="B63" s="172"/>
      <c r="C63" s="172"/>
      <c r="D63" s="172"/>
      <c r="E63" s="172"/>
      <c r="F63" s="172"/>
      <c r="G63" s="172"/>
      <c r="H63" s="172"/>
    </row>
    <row r="64" spans="1:8">
      <c r="A64" s="171"/>
      <c r="B64" s="172"/>
      <c r="C64" s="172"/>
      <c r="D64" s="172"/>
      <c r="E64" s="172"/>
      <c r="F64" s="172"/>
      <c r="G64" s="172"/>
      <c r="H64" s="172"/>
    </row>
    <row r="65" spans="1:8">
      <c r="A65" s="171"/>
      <c r="B65" s="172"/>
      <c r="C65" s="172"/>
      <c r="D65" s="172"/>
      <c r="E65" s="172"/>
      <c r="F65" s="172"/>
      <c r="G65" s="172"/>
      <c r="H65" s="172"/>
    </row>
    <row r="66" spans="1:8">
      <c r="A66" s="171"/>
      <c r="B66" s="172"/>
      <c r="C66" s="172"/>
      <c r="D66" s="172"/>
      <c r="E66" s="172"/>
      <c r="F66" s="172"/>
      <c r="G66" s="172"/>
      <c r="H66" s="172"/>
    </row>
    <row r="67" spans="1:8">
      <c r="A67" s="171"/>
      <c r="B67" s="172"/>
      <c r="C67" s="172"/>
      <c r="D67" s="172"/>
      <c r="E67" s="172"/>
      <c r="F67" s="172"/>
      <c r="G67" s="172"/>
      <c r="H67" s="172"/>
    </row>
    <row r="68" spans="1:8">
      <c r="A68" s="171"/>
      <c r="B68" s="172"/>
      <c r="C68" s="172"/>
      <c r="D68" s="172"/>
      <c r="E68" s="172"/>
      <c r="F68" s="172"/>
      <c r="G68" s="172"/>
      <c r="H68" s="172"/>
    </row>
    <row r="69" spans="1:8">
      <c r="A69" s="171"/>
      <c r="B69" s="172"/>
      <c r="C69" s="172"/>
      <c r="D69" s="172"/>
      <c r="E69" s="172"/>
      <c r="F69" s="172"/>
      <c r="G69" s="172"/>
      <c r="H69" s="172"/>
    </row>
    <row r="70" spans="1:8">
      <c r="A70" s="171"/>
      <c r="B70" s="172"/>
      <c r="C70" s="172"/>
      <c r="D70" s="172"/>
      <c r="E70" s="172"/>
      <c r="F70" s="172"/>
      <c r="G70" s="172"/>
      <c r="H70" s="172"/>
    </row>
    <row r="71" spans="1:8">
      <c r="A71" s="171"/>
      <c r="B71" s="172"/>
      <c r="C71" s="172"/>
      <c r="D71" s="172"/>
      <c r="E71" s="172"/>
      <c r="F71" s="172"/>
      <c r="G71" s="172"/>
      <c r="H71" s="172"/>
    </row>
    <row r="72" spans="1:8">
      <c r="A72" s="171"/>
      <c r="B72" s="172"/>
      <c r="C72" s="172"/>
      <c r="D72" s="172"/>
      <c r="E72" s="172"/>
      <c r="F72" s="172"/>
      <c r="G72" s="172"/>
      <c r="H72" s="172"/>
    </row>
    <row r="73" spans="1:8">
      <c r="A73" s="171"/>
      <c r="B73" s="172"/>
      <c r="C73" s="172"/>
      <c r="D73" s="172"/>
      <c r="E73" s="172"/>
      <c r="F73" s="172"/>
      <c r="G73" s="172"/>
      <c r="H73" s="172"/>
    </row>
    <row r="74" spans="1:8">
      <c r="A74" s="171"/>
      <c r="B74" s="172"/>
      <c r="C74" s="172"/>
      <c r="D74" s="172"/>
      <c r="E74" s="172"/>
      <c r="F74" s="172"/>
      <c r="G74" s="172"/>
      <c r="H74" s="172"/>
    </row>
    <row r="75" spans="1:8">
      <c r="A75" s="171"/>
      <c r="B75" s="172"/>
      <c r="C75" s="172"/>
      <c r="D75" s="172"/>
      <c r="E75" s="172"/>
      <c r="F75" s="172"/>
      <c r="G75" s="172"/>
      <c r="H75" s="172"/>
    </row>
    <row r="76" spans="1:8">
      <c r="A76" s="171"/>
      <c r="B76" s="172"/>
      <c r="C76" s="172"/>
      <c r="D76" s="172"/>
      <c r="E76" s="172"/>
      <c r="F76" s="172"/>
      <c r="G76" s="172"/>
      <c r="H76" s="172"/>
    </row>
    <row r="77" spans="1:8">
      <c r="A77" s="171"/>
      <c r="B77" s="172"/>
      <c r="C77" s="172"/>
      <c r="D77" s="172"/>
      <c r="E77" s="172"/>
      <c r="F77" s="172"/>
      <c r="G77" s="172"/>
      <c r="H77" s="172"/>
    </row>
    <row r="78" spans="1:8">
      <c r="A78" s="171"/>
      <c r="B78" s="172"/>
      <c r="C78" s="172"/>
      <c r="D78" s="172"/>
      <c r="E78" s="172"/>
      <c r="F78" s="172"/>
      <c r="G78" s="172"/>
      <c r="H78" s="172"/>
    </row>
    <row r="79" spans="1:8">
      <c r="A79" s="171"/>
      <c r="B79" s="172"/>
      <c r="C79" s="172"/>
      <c r="D79" s="172"/>
      <c r="E79" s="172"/>
      <c r="F79" s="172"/>
      <c r="G79" s="172"/>
      <c r="H79" s="172"/>
    </row>
    <row r="80" spans="1:8">
      <c r="A80" s="171"/>
      <c r="B80" s="172"/>
      <c r="C80" s="172"/>
      <c r="D80" s="172"/>
      <c r="E80" s="172"/>
      <c r="F80" s="172"/>
      <c r="G80" s="172"/>
      <c r="H80" s="172"/>
    </row>
    <row r="81" spans="1:8">
      <c r="A81" s="171"/>
      <c r="B81" s="172"/>
      <c r="C81" s="172"/>
      <c r="D81" s="172"/>
      <c r="E81" s="172"/>
      <c r="F81" s="172"/>
      <c r="G81" s="172"/>
      <c r="H81" s="172"/>
    </row>
    <row r="82" spans="1:8">
      <c r="A82" s="171"/>
      <c r="B82" s="172"/>
      <c r="C82" s="172"/>
      <c r="D82" s="172"/>
      <c r="E82" s="172"/>
      <c r="F82" s="172"/>
      <c r="G82" s="172"/>
      <c r="H82" s="172"/>
    </row>
    <row r="83" spans="1:8">
      <c r="A83" s="171"/>
      <c r="B83" s="172"/>
      <c r="C83" s="172"/>
      <c r="D83" s="172"/>
      <c r="E83" s="172"/>
      <c r="F83" s="172"/>
      <c r="G83" s="172"/>
      <c r="H83" s="172"/>
    </row>
    <row r="84" spans="1:8">
      <c r="A84" s="171"/>
      <c r="B84" s="172"/>
      <c r="C84" s="172"/>
      <c r="D84" s="172"/>
      <c r="E84" s="172"/>
      <c r="F84" s="172"/>
      <c r="G84" s="172"/>
      <c r="H84" s="172"/>
    </row>
    <row r="85" spans="1:8">
      <c r="A85" s="171"/>
      <c r="B85" s="172"/>
      <c r="C85" s="172"/>
      <c r="D85" s="172"/>
      <c r="E85" s="172"/>
      <c r="F85" s="172"/>
      <c r="G85" s="172"/>
      <c r="H85" s="172"/>
    </row>
    <row r="86" spans="1:8">
      <c r="A86" s="171"/>
      <c r="B86" s="172"/>
      <c r="C86" s="172"/>
      <c r="D86" s="172"/>
      <c r="E86" s="172"/>
      <c r="F86" s="172"/>
      <c r="G86" s="172"/>
      <c r="H86" s="172"/>
    </row>
    <row r="87" spans="1:8">
      <c r="A87" s="171"/>
      <c r="B87" s="172"/>
      <c r="C87" s="172"/>
      <c r="D87" s="172"/>
      <c r="E87" s="172"/>
      <c r="F87" s="172"/>
      <c r="G87" s="172"/>
      <c r="H87" s="172"/>
    </row>
    <row r="88" spans="1:8">
      <c r="A88" s="171"/>
      <c r="B88" s="172"/>
      <c r="C88" s="172"/>
      <c r="D88" s="172"/>
      <c r="E88" s="172"/>
      <c r="F88" s="172"/>
      <c r="G88" s="172"/>
      <c r="H88" s="172"/>
    </row>
    <row r="89" spans="1:8">
      <c r="A89" s="171"/>
      <c r="B89" s="172"/>
      <c r="C89" s="172"/>
      <c r="D89" s="172"/>
      <c r="E89" s="172"/>
      <c r="F89" s="172"/>
      <c r="G89" s="172"/>
      <c r="H89" s="172"/>
    </row>
    <row r="90" spans="1:8">
      <c r="A90" s="171"/>
      <c r="B90" s="172"/>
      <c r="C90" s="172"/>
      <c r="D90" s="172"/>
      <c r="E90" s="172"/>
      <c r="F90" s="172"/>
      <c r="G90" s="172"/>
      <c r="H90" s="172"/>
    </row>
    <row r="91" spans="1:8">
      <c r="A91" s="171"/>
      <c r="B91" s="172"/>
      <c r="C91" s="172"/>
      <c r="D91" s="172"/>
      <c r="E91" s="172"/>
      <c r="F91" s="172"/>
      <c r="G91" s="172"/>
      <c r="H91" s="172"/>
    </row>
    <row r="92" spans="1:8">
      <c r="A92" s="171"/>
      <c r="B92" s="172"/>
      <c r="C92" s="172"/>
      <c r="D92" s="172"/>
      <c r="E92" s="172"/>
      <c r="F92" s="172"/>
      <c r="G92" s="172"/>
      <c r="H92" s="172"/>
    </row>
    <row r="93" spans="1:8">
      <c r="A93" s="171"/>
      <c r="B93" s="172"/>
      <c r="C93" s="172"/>
      <c r="D93" s="172"/>
      <c r="E93" s="172"/>
      <c r="F93" s="172"/>
      <c r="G93" s="172"/>
      <c r="H93" s="172"/>
    </row>
    <row r="94" spans="1:8">
      <c r="A94" s="171"/>
      <c r="B94" s="172"/>
      <c r="C94" s="172"/>
      <c r="D94" s="172"/>
      <c r="E94" s="172"/>
      <c r="F94" s="172"/>
      <c r="G94" s="172"/>
      <c r="H94" s="172"/>
    </row>
    <row r="95" spans="1:8">
      <c r="A95" s="171"/>
      <c r="B95" s="172"/>
      <c r="C95" s="172"/>
      <c r="D95" s="172"/>
      <c r="E95" s="172"/>
      <c r="F95" s="172"/>
      <c r="G95" s="172"/>
      <c r="H95" s="172"/>
    </row>
  </sheetData>
  <sheetProtection password="C621" sheet="1" objects="1" scenarios="1" selectLockedCells="1"/>
  <protectedRanges>
    <protectedRange sqref="B7:F7 B11 B15:F15 B19 B23 B27 B32:F32 B36 B40 B44" name="Диапазон1"/>
  </protectedRanges>
  <mergeCells count="7">
    <mergeCell ref="A47:H47"/>
    <mergeCell ref="C2:D2"/>
    <mergeCell ref="F2:G2"/>
    <mergeCell ref="A5:H5"/>
    <mergeCell ref="B15:F15"/>
    <mergeCell ref="B32:F32"/>
    <mergeCell ref="B7:F7"/>
  </mergeCells>
  <conditionalFormatting sqref="E2:F2 B11 B15:F15 B23 B32:F32 B19 B40 B44 B36 B27 C2 H2 B7">
    <cfRule type="expression" dxfId="18" priority="1" stopIfTrue="1">
      <formula>ISBLANK(B2)</formula>
    </cfRule>
  </conditionalFormatting>
  <dataValidations xWindow="366" yWindow="663" count="14">
    <dataValidation type="list" allowBlank="1" showInputMessage="1" showErrorMessage="1" promptTitle="Тип школы" prompt="Укажите тип школы" sqref="WVJ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formula1>"начальняя, основная, средняя"</formula1>
    </dataValidation>
    <dataValidation type="list" allowBlank="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B33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B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B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B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B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B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B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B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B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B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B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B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B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B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B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B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formula1>#REF!</formula1>
    </dataValidation>
    <dataValidation type="whole" allowBlank="1" showInputMessage="1" showErrorMessage="1" promptTitle="Продолжительность урока" prompt="Введите продолжительность урока в минутах"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formula1>1</formula1>
      <formula2>50</formula2>
    </dataValidation>
    <dataValidation allowBlank="1" showInputMessage="1" showErrorMessage="1" promptTitle="Ваш стаж" prompt="Введите стаж Вашей педагогической деятельности" sqref="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dataValidation type="whole" allowBlank="1" showInputMessage="1" showErrorMessage="1" promptTitle="Ваш возраст" prompt="Введите Ваш возраст (число полных лет)" sqref="B36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B65572 IX65572 ST65572 ACP65572 AML65572 AWH65572 BGD65572 BPZ65572 BZV65572 CJR65572 CTN65572 DDJ65572 DNF65572 DXB65572 EGX65572 EQT65572 FAP65572 FKL65572 FUH65572 GED65572 GNZ65572 GXV65572 HHR65572 HRN65572 IBJ65572 ILF65572 IVB65572 JEX65572 JOT65572 JYP65572 KIL65572 KSH65572 LCD65572 LLZ65572 LVV65572 MFR65572 MPN65572 MZJ65572 NJF65572 NTB65572 OCX65572 OMT65572 OWP65572 PGL65572 PQH65572 QAD65572 QJZ65572 QTV65572 RDR65572 RNN65572 RXJ65572 SHF65572 SRB65572 TAX65572 TKT65572 TUP65572 UEL65572 UOH65572 UYD65572 VHZ65572 VRV65572 WBR65572 WLN65572 WVJ65572 B131108 IX131108 ST131108 ACP131108 AML131108 AWH131108 BGD131108 BPZ131108 BZV131108 CJR131108 CTN131108 DDJ131108 DNF131108 DXB131108 EGX131108 EQT131108 FAP131108 FKL131108 FUH131108 GED131108 GNZ131108 GXV131108 HHR131108 HRN131108 IBJ131108 ILF131108 IVB131108 JEX131108 JOT131108 JYP131108 KIL131108 KSH131108 LCD131108 LLZ131108 LVV131108 MFR131108 MPN131108 MZJ131108 NJF131108 NTB131108 OCX131108 OMT131108 OWP131108 PGL131108 PQH131108 QAD131108 QJZ131108 QTV131108 RDR131108 RNN131108 RXJ131108 SHF131108 SRB131108 TAX131108 TKT131108 TUP131108 UEL131108 UOH131108 UYD131108 VHZ131108 VRV131108 WBR131108 WLN131108 WVJ131108 B196644 IX196644 ST196644 ACP196644 AML196644 AWH196644 BGD196644 BPZ196644 BZV196644 CJR196644 CTN196644 DDJ196644 DNF196644 DXB196644 EGX196644 EQT196644 FAP196644 FKL196644 FUH196644 GED196644 GNZ196644 GXV196644 HHR196644 HRN196644 IBJ196644 ILF196644 IVB196644 JEX196644 JOT196644 JYP196644 KIL196644 KSH196644 LCD196644 LLZ196644 LVV196644 MFR196644 MPN196644 MZJ196644 NJF196644 NTB196644 OCX196644 OMT196644 OWP196644 PGL196644 PQH196644 QAD196644 QJZ196644 QTV196644 RDR196644 RNN196644 RXJ196644 SHF196644 SRB196644 TAX196644 TKT196644 TUP196644 UEL196644 UOH196644 UYD196644 VHZ196644 VRV196644 WBR196644 WLN196644 WVJ196644 B262180 IX262180 ST262180 ACP262180 AML262180 AWH262180 BGD262180 BPZ262180 BZV262180 CJR262180 CTN262180 DDJ262180 DNF262180 DXB262180 EGX262180 EQT262180 FAP262180 FKL262180 FUH262180 GED262180 GNZ262180 GXV262180 HHR262180 HRN262180 IBJ262180 ILF262180 IVB262180 JEX262180 JOT262180 JYP262180 KIL262180 KSH262180 LCD262180 LLZ262180 LVV262180 MFR262180 MPN262180 MZJ262180 NJF262180 NTB262180 OCX262180 OMT262180 OWP262180 PGL262180 PQH262180 QAD262180 QJZ262180 QTV262180 RDR262180 RNN262180 RXJ262180 SHF262180 SRB262180 TAX262180 TKT262180 TUP262180 UEL262180 UOH262180 UYD262180 VHZ262180 VRV262180 WBR262180 WLN262180 WVJ262180 B327716 IX327716 ST327716 ACP327716 AML327716 AWH327716 BGD327716 BPZ327716 BZV327716 CJR327716 CTN327716 DDJ327716 DNF327716 DXB327716 EGX327716 EQT327716 FAP327716 FKL327716 FUH327716 GED327716 GNZ327716 GXV327716 HHR327716 HRN327716 IBJ327716 ILF327716 IVB327716 JEX327716 JOT327716 JYP327716 KIL327716 KSH327716 LCD327716 LLZ327716 LVV327716 MFR327716 MPN327716 MZJ327716 NJF327716 NTB327716 OCX327716 OMT327716 OWP327716 PGL327716 PQH327716 QAD327716 QJZ327716 QTV327716 RDR327716 RNN327716 RXJ327716 SHF327716 SRB327716 TAX327716 TKT327716 TUP327716 UEL327716 UOH327716 UYD327716 VHZ327716 VRV327716 WBR327716 WLN327716 WVJ327716 B393252 IX393252 ST393252 ACP393252 AML393252 AWH393252 BGD393252 BPZ393252 BZV393252 CJR393252 CTN393252 DDJ393252 DNF393252 DXB393252 EGX393252 EQT393252 FAP393252 FKL393252 FUH393252 GED393252 GNZ393252 GXV393252 HHR393252 HRN393252 IBJ393252 ILF393252 IVB393252 JEX393252 JOT393252 JYP393252 KIL393252 KSH393252 LCD393252 LLZ393252 LVV393252 MFR393252 MPN393252 MZJ393252 NJF393252 NTB393252 OCX393252 OMT393252 OWP393252 PGL393252 PQH393252 QAD393252 QJZ393252 QTV393252 RDR393252 RNN393252 RXJ393252 SHF393252 SRB393252 TAX393252 TKT393252 TUP393252 UEL393252 UOH393252 UYD393252 VHZ393252 VRV393252 WBR393252 WLN393252 WVJ393252 B458788 IX458788 ST458788 ACP458788 AML458788 AWH458788 BGD458788 BPZ458788 BZV458788 CJR458788 CTN458788 DDJ458788 DNF458788 DXB458788 EGX458788 EQT458788 FAP458788 FKL458788 FUH458788 GED458788 GNZ458788 GXV458788 HHR458788 HRN458788 IBJ458788 ILF458788 IVB458788 JEX458788 JOT458788 JYP458788 KIL458788 KSH458788 LCD458788 LLZ458788 LVV458788 MFR458788 MPN458788 MZJ458788 NJF458788 NTB458788 OCX458788 OMT458788 OWP458788 PGL458788 PQH458788 QAD458788 QJZ458788 QTV458788 RDR458788 RNN458788 RXJ458788 SHF458788 SRB458788 TAX458788 TKT458788 TUP458788 UEL458788 UOH458788 UYD458788 VHZ458788 VRV458788 WBR458788 WLN458788 WVJ458788 B524324 IX524324 ST524324 ACP524324 AML524324 AWH524324 BGD524324 BPZ524324 BZV524324 CJR524324 CTN524324 DDJ524324 DNF524324 DXB524324 EGX524324 EQT524324 FAP524324 FKL524324 FUH524324 GED524324 GNZ524324 GXV524324 HHR524324 HRN524324 IBJ524324 ILF524324 IVB524324 JEX524324 JOT524324 JYP524324 KIL524324 KSH524324 LCD524324 LLZ524324 LVV524324 MFR524324 MPN524324 MZJ524324 NJF524324 NTB524324 OCX524324 OMT524324 OWP524324 PGL524324 PQH524324 QAD524324 QJZ524324 QTV524324 RDR524324 RNN524324 RXJ524324 SHF524324 SRB524324 TAX524324 TKT524324 TUP524324 UEL524324 UOH524324 UYD524324 VHZ524324 VRV524324 WBR524324 WLN524324 WVJ524324 B589860 IX589860 ST589860 ACP589860 AML589860 AWH589860 BGD589860 BPZ589860 BZV589860 CJR589860 CTN589860 DDJ589860 DNF589860 DXB589860 EGX589860 EQT589860 FAP589860 FKL589860 FUH589860 GED589860 GNZ589860 GXV589860 HHR589860 HRN589860 IBJ589860 ILF589860 IVB589860 JEX589860 JOT589860 JYP589860 KIL589860 KSH589860 LCD589860 LLZ589860 LVV589860 MFR589860 MPN589860 MZJ589860 NJF589860 NTB589860 OCX589860 OMT589860 OWP589860 PGL589860 PQH589860 QAD589860 QJZ589860 QTV589860 RDR589860 RNN589860 RXJ589860 SHF589860 SRB589860 TAX589860 TKT589860 TUP589860 UEL589860 UOH589860 UYD589860 VHZ589860 VRV589860 WBR589860 WLN589860 WVJ589860 B655396 IX655396 ST655396 ACP655396 AML655396 AWH655396 BGD655396 BPZ655396 BZV655396 CJR655396 CTN655396 DDJ655396 DNF655396 DXB655396 EGX655396 EQT655396 FAP655396 FKL655396 FUH655396 GED655396 GNZ655396 GXV655396 HHR655396 HRN655396 IBJ655396 ILF655396 IVB655396 JEX655396 JOT655396 JYP655396 KIL655396 KSH655396 LCD655396 LLZ655396 LVV655396 MFR655396 MPN655396 MZJ655396 NJF655396 NTB655396 OCX655396 OMT655396 OWP655396 PGL655396 PQH655396 QAD655396 QJZ655396 QTV655396 RDR655396 RNN655396 RXJ655396 SHF655396 SRB655396 TAX655396 TKT655396 TUP655396 UEL655396 UOH655396 UYD655396 VHZ655396 VRV655396 WBR655396 WLN655396 WVJ655396 B720932 IX720932 ST720932 ACP720932 AML720932 AWH720932 BGD720932 BPZ720932 BZV720932 CJR720932 CTN720932 DDJ720932 DNF720932 DXB720932 EGX720932 EQT720932 FAP720932 FKL720932 FUH720932 GED720932 GNZ720932 GXV720932 HHR720932 HRN720932 IBJ720932 ILF720932 IVB720932 JEX720932 JOT720932 JYP720932 KIL720932 KSH720932 LCD720932 LLZ720932 LVV720932 MFR720932 MPN720932 MZJ720932 NJF720932 NTB720932 OCX720932 OMT720932 OWP720932 PGL720932 PQH720932 QAD720932 QJZ720932 QTV720932 RDR720932 RNN720932 RXJ720932 SHF720932 SRB720932 TAX720932 TKT720932 TUP720932 UEL720932 UOH720932 UYD720932 VHZ720932 VRV720932 WBR720932 WLN720932 WVJ720932 B786468 IX786468 ST786468 ACP786468 AML786468 AWH786468 BGD786468 BPZ786468 BZV786468 CJR786468 CTN786468 DDJ786468 DNF786468 DXB786468 EGX786468 EQT786468 FAP786468 FKL786468 FUH786468 GED786468 GNZ786468 GXV786468 HHR786468 HRN786468 IBJ786468 ILF786468 IVB786468 JEX786468 JOT786468 JYP786468 KIL786468 KSH786468 LCD786468 LLZ786468 LVV786468 MFR786468 MPN786468 MZJ786468 NJF786468 NTB786468 OCX786468 OMT786468 OWP786468 PGL786468 PQH786468 QAD786468 QJZ786468 QTV786468 RDR786468 RNN786468 RXJ786468 SHF786468 SRB786468 TAX786468 TKT786468 TUP786468 UEL786468 UOH786468 UYD786468 VHZ786468 VRV786468 WBR786468 WLN786468 WVJ786468 B852004 IX852004 ST852004 ACP852004 AML852004 AWH852004 BGD852004 BPZ852004 BZV852004 CJR852004 CTN852004 DDJ852004 DNF852004 DXB852004 EGX852004 EQT852004 FAP852004 FKL852004 FUH852004 GED852004 GNZ852004 GXV852004 HHR852004 HRN852004 IBJ852004 ILF852004 IVB852004 JEX852004 JOT852004 JYP852004 KIL852004 KSH852004 LCD852004 LLZ852004 LVV852004 MFR852004 MPN852004 MZJ852004 NJF852004 NTB852004 OCX852004 OMT852004 OWP852004 PGL852004 PQH852004 QAD852004 QJZ852004 QTV852004 RDR852004 RNN852004 RXJ852004 SHF852004 SRB852004 TAX852004 TKT852004 TUP852004 UEL852004 UOH852004 UYD852004 VHZ852004 VRV852004 WBR852004 WLN852004 WVJ852004 B917540 IX917540 ST917540 ACP917540 AML917540 AWH917540 BGD917540 BPZ917540 BZV917540 CJR917540 CTN917540 DDJ917540 DNF917540 DXB917540 EGX917540 EQT917540 FAP917540 FKL917540 FUH917540 GED917540 GNZ917540 GXV917540 HHR917540 HRN917540 IBJ917540 ILF917540 IVB917540 JEX917540 JOT917540 JYP917540 KIL917540 KSH917540 LCD917540 LLZ917540 LVV917540 MFR917540 MPN917540 MZJ917540 NJF917540 NTB917540 OCX917540 OMT917540 OWP917540 PGL917540 PQH917540 QAD917540 QJZ917540 QTV917540 RDR917540 RNN917540 RXJ917540 SHF917540 SRB917540 TAX917540 TKT917540 TUP917540 UEL917540 UOH917540 UYD917540 VHZ917540 VRV917540 WBR917540 WLN917540 WVJ917540 B983076 IX983076 ST983076 ACP983076 AML983076 AWH983076 BGD983076 BPZ983076 BZV983076 CJR983076 CTN983076 DDJ983076 DNF983076 DXB983076 EGX983076 EQT983076 FAP983076 FKL983076 FUH983076 GED983076 GNZ983076 GXV983076 HHR983076 HRN983076 IBJ983076 ILF983076 IVB983076 JEX983076 JOT983076 JYP983076 KIL983076 KSH983076 LCD983076 LLZ983076 LVV983076 MFR983076 MPN983076 MZJ983076 NJF983076 NTB983076 OCX983076 OMT983076 OWP983076 PGL983076 PQH983076 QAD983076 QJZ983076 QTV983076 RDR983076 RNN983076 RXJ983076 SHF983076 SRB983076 TAX983076 TKT983076 TUP983076 UEL983076 UOH983076 UYD983076 VHZ983076 VRV983076 WBR983076 WLN983076 WVJ983076">
      <formula1>15</formula1>
      <formula2>100</formula2>
    </dataValidation>
    <dataValidation type="list" allowBlank="1" showInputMessage="1" showErrorMessage="1" promptTitle="Ваша категория" prompt="Высшая, Первая, Вторая, Соответствие должности; Не имею" sqref="WVJ983080 IX40 ST40 ACP40 AML40 AWH40 BGD40 BPZ40 BZV40 CJR40 CTN40 DDJ40 DNF40 DXB40 EGX40 EQT40 FAP40 FKL40 FUH40 GED40 GNZ40 GXV40 HHR40 HRN40 IBJ40 ILF40 IVB40 JEX40 JOT40 JYP40 KIL40 KSH40 LCD40 LLZ40 LVV40 MFR40 MPN40 MZJ40 NJF40 NTB40 OCX40 OMT40 OWP40 PGL40 PQH40 QAD40 QJZ40 QTV40 RDR40 RNN40 RXJ40 SHF40 SRB40 TAX40 TKT40 TUP40 UEL40 UOH40 UYD40 VHZ40 VRV40 WBR40 WLN40 WVJ40 B65576 IX65576 ST65576 ACP65576 AML65576 AWH65576 BGD65576 BPZ65576 BZV65576 CJR65576 CTN65576 DDJ65576 DNF65576 DXB65576 EGX65576 EQT65576 FAP65576 FKL65576 FUH65576 GED65576 GNZ65576 GXV65576 HHR65576 HRN65576 IBJ65576 ILF65576 IVB65576 JEX65576 JOT65576 JYP65576 KIL65576 KSH65576 LCD65576 LLZ65576 LVV65576 MFR65576 MPN65576 MZJ65576 NJF65576 NTB65576 OCX65576 OMT65576 OWP65576 PGL65576 PQH65576 QAD65576 QJZ65576 QTV65576 RDR65576 RNN65576 RXJ65576 SHF65576 SRB65576 TAX65576 TKT65576 TUP65576 UEL65576 UOH65576 UYD65576 VHZ65576 VRV65576 WBR65576 WLN65576 WVJ65576 B131112 IX131112 ST131112 ACP131112 AML131112 AWH131112 BGD131112 BPZ131112 BZV131112 CJR131112 CTN131112 DDJ131112 DNF131112 DXB131112 EGX131112 EQT131112 FAP131112 FKL131112 FUH131112 GED131112 GNZ131112 GXV131112 HHR131112 HRN131112 IBJ131112 ILF131112 IVB131112 JEX131112 JOT131112 JYP131112 KIL131112 KSH131112 LCD131112 LLZ131112 LVV131112 MFR131112 MPN131112 MZJ131112 NJF131112 NTB131112 OCX131112 OMT131112 OWP131112 PGL131112 PQH131112 QAD131112 QJZ131112 QTV131112 RDR131112 RNN131112 RXJ131112 SHF131112 SRB131112 TAX131112 TKT131112 TUP131112 UEL131112 UOH131112 UYD131112 VHZ131112 VRV131112 WBR131112 WLN131112 WVJ131112 B196648 IX196648 ST196648 ACP196648 AML196648 AWH196648 BGD196648 BPZ196648 BZV196648 CJR196648 CTN196648 DDJ196648 DNF196648 DXB196648 EGX196648 EQT196648 FAP196648 FKL196648 FUH196648 GED196648 GNZ196648 GXV196648 HHR196648 HRN196648 IBJ196648 ILF196648 IVB196648 JEX196648 JOT196648 JYP196648 KIL196648 KSH196648 LCD196648 LLZ196648 LVV196648 MFR196648 MPN196648 MZJ196648 NJF196648 NTB196648 OCX196648 OMT196648 OWP196648 PGL196648 PQH196648 QAD196648 QJZ196648 QTV196648 RDR196648 RNN196648 RXJ196648 SHF196648 SRB196648 TAX196648 TKT196648 TUP196648 UEL196648 UOH196648 UYD196648 VHZ196648 VRV196648 WBR196648 WLN196648 WVJ196648 B262184 IX262184 ST262184 ACP262184 AML262184 AWH262184 BGD262184 BPZ262184 BZV262184 CJR262184 CTN262184 DDJ262184 DNF262184 DXB262184 EGX262184 EQT262184 FAP262184 FKL262184 FUH262184 GED262184 GNZ262184 GXV262184 HHR262184 HRN262184 IBJ262184 ILF262184 IVB262184 JEX262184 JOT262184 JYP262184 KIL262184 KSH262184 LCD262184 LLZ262184 LVV262184 MFR262184 MPN262184 MZJ262184 NJF262184 NTB262184 OCX262184 OMT262184 OWP262184 PGL262184 PQH262184 QAD262184 QJZ262184 QTV262184 RDR262184 RNN262184 RXJ262184 SHF262184 SRB262184 TAX262184 TKT262184 TUP262184 UEL262184 UOH262184 UYD262184 VHZ262184 VRV262184 WBR262184 WLN262184 WVJ262184 B327720 IX327720 ST327720 ACP327720 AML327720 AWH327720 BGD327720 BPZ327720 BZV327720 CJR327720 CTN327720 DDJ327720 DNF327720 DXB327720 EGX327720 EQT327720 FAP327720 FKL327720 FUH327720 GED327720 GNZ327720 GXV327720 HHR327720 HRN327720 IBJ327720 ILF327720 IVB327720 JEX327720 JOT327720 JYP327720 KIL327720 KSH327720 LCD327720 LLZ327720 LVV327720 MFR327720 MPN327720 MZJ327720 NJF327720 NTB327720 OCX327720 OMT327720 OWP327720 PGL327720 PQH327720 QAD327720 QJZ327720 QTV327720 RDR327720 RNN327720 RXJ327720 SHF327720 SRB327720 TAX327720 TKT327720 TUP327720 UEL327720 UOH327720 UYD327720 VHZ327720 VRV327720 WBR327720 WLN327720 WVJ327720 B393256 IX393256 ST393256 ACP393256 AML393256 AWH393256 BGD393256 BPZ393256 BZV393256 CJR393256 CTN393256 DDJ393256 DNF393256 DXB393256 EGX393256 EQT393256 FAP393256 FKL393256 FUH393256 GED393256 GNZ393256 GXV393256 HHR393256 HRN393256 IBJ393256 ILF393256 IVB393256 JEX393256 JOT393256 JYP393256 KIL393256 KSH393256 LCD393256 LLZ393256 LVV393256 MFR393256 MPN393256 MZJ393256 NJF393256 NTB393256 OCX393256 OMT393256 OWP393256 PGL393256 PQH393256 QAD393256 QJZ393256 QTV393256 RDR393256 RNN393256 RXJ393256 SHF393256 SRB393256 TAX393256 TKT393256 TUP393256 UEL393256 UOH393256 UYD393256 VHZ393256 VRV393256 WBR393256 WLN393256 WVJ393256 B458792 IX458792 ST458792 ACP458792 AML458792 AWH458792 BGD458792 BPZ458792 BZV458792 CJR458792 CTN458792 DDJ458792 DNF458792 DXB458792 EGX458792 EQT458792 FAP458792 FKL458792 FUH458792 GED458792 GNZ458792 GXV458792 HHR458792 HRN458792 IBJ458792 ILF458792 IVB458792 JEX458792 JOT458792 JYP458792 KIL458792 KSH458792 LCD458792 LLZ458792 LVV458792 MFR458792 MPN458792 MZJ458792 NJF458792 NTB458792 OCX458792 OMT458792 OWP458792 PGL458792 PQH458792 QAD458792 QJZ458792 QTV458792 RDR458792 RNN458792 RXJ458792 SHF458792 SRB458792 TAX458792 TKT458792 TUP458792 UEL458792 UOH458792 UYD458792 VHZ458792 VRV458792 WBR458792 WLN458792 WVJ458792 B524328 IX524328 ST524328 ACP524328 AML524328 AWH524328 BGD524328 BPZ524328 BZV524328 CJR524328 CTN524328 DDJ524328 DNF524328 DXB524328 EGX524328 EQT524328 FAP524328 FKL524328 FUH524328 GED524328 GNZ524328 GXV524328 HHR524328 HRN524328 IBJ524328 ILF524328 IVB524328 JEX524328 JOT524328 JYP524328 KIL524328 KSH524328 LCD524328 LLZ524328 LVV524328 MFR524328 MPN524328 MZJ524328 NJF524328 NTB524328 OCX524328 OMT524328 OWP524328 PGL524328 PQH524328 QAD524328 QJZ524328 QTV524328 RDR524328 RNN524328 RXJ524328 SHF524328 SRB524328 TAX524328 TKT524328 TUP524328 UEL524328 UOH524328 UYD524328 VHZ524328 VRV524328 WBR524328 WLN524328 WVJ524328 B589864 IX589864 ST589864 ACP589864 AML589864 AWH589864 BGD589864 BPZ589864 BZV589864 CJR589864 CTN589864 DDJ589864 DNF589864 DXB589864 EGX589864 EQT589864 FAP589864 FKL589864 FUH589864 GED589864 GNZ589864 GXV589864 HHR589864 HRN589864 IBJ589864 ILF589864 IVB589864 JEX589864 JOT589864 JYP589864 KIL589864 KSH589864 LCD589864 LLZ589864 LVV589864 MFR589864 MPN589864 MZJ589864 NJF589864 NTB589864 OCX589864 OMT589864 OWP589864 PGL589864 PQH589864 QAD589864 QJZ589864 QTV589864 RDR589864 RNN589864 RXJ589864 SHF589864 SRB589864 TAX589864 TKT589864 TUP589864 UEL589864 UOH589864 UYD589864 VHZ589864 VRV589864 WBR589864 WLN589864 WVJ589864 B655400 IX655400 ST655400 ACP655400 AML655400 AWH655400 BGD655400 BPZ655400 BZV655400 CJR655400 CTN655400 DDJ655400 DNF655400 DXB655400 EGX655400 EQT655400 FAP655400 FKL655400 FUH655400 GED655400 GNZ655400 GXV655400 HHR655400 HRN655400 IBJ655400 ILF655400 IVB655400 JEX655400 JOT655400 JYP655400 KIL655400 KSH655400 LCD655400 LLZ655400 LVV655400 MFR655400 MPN655400 MZJ655400 NJF655400 NTB655400 OCX655400 OMT655400 OWP655400 PGL655400 PQH655400 QAD655400 QJZ655400 QTV655400 RDR655400 RNN655400 RXJ655400 SHF655400 SRB655400 TAX655400 TKT655400 TUP655400 UEL655400 UOH655400 UYD655400 VHZ655400 VRV655400 WBR655400 WLN655400 WVJ655400 B720936 IX720936 ST720936 ACP720936 AML720936 AWH720936 BGD720936 BPZ720936 BZV720936 CJR720936 CTN720936 DDJ720936 DNF720936 DXB720936 EGX720936 EQT720936 FAP720936 FKL720936 FUH720936 GED720936 GNZ720936 GXV720936 HHR720936 HRN720936 IBJ720936 ILF720936 IVB720936 JEX720936 JOT720936 JYP720936 KIL720936 KSH720936 LCD720936 LLZ720936 LVV720936 MFR720936 MPN720936 MZJ720936 NJF720936 NTB720936 OCX720936 OMT720936 OWP720936 PGL720936 PQH720936 QAD720936 QJZ720936 QTV720936 RDR720936 RNN720936 RXJ720936 SHF720936 SRB720936 TAX720936 TKT720936 TUP720936 UEL720936 UOH720936 UYD720936 VHZ720936 VRV720936 WBR720936 WLN720936 WVJ720936 B786472 IX786472 ST786472 ACP786472 AML786472 AWH786472 BGD786472 BPZ786472 BZV786472 CJR786472 CTN786472 DDJ786472 DNF786472 DXB786472 EGX786472 EQT786472 FAP786472 FKL786472 FUH786472 GED786472 GNZ786472 GXV786472 HHR786472 HRN786472 IBJ786472 ILF786472 IVB786472 JEX786472 JOT786472 JYP786472 KIL786472 KSH786472 LCD786472 LLZ786472 LVV786472 MFR786472 MPN786472 MZJ786472 NJF786472 NTB786472 OCX786472 OMT786472 OWP786472 PGL786472 PQH786472 QAD786472 QJZ786472 QTV786472 RDR786472 RNN786472 RXJ786472 SHF786472 SRB786472 TAX786472 TKT786472 TUP786472 UEL786472 UOH786472 UYD786472 VHZ786472 VRV786472 WBR786472 WLN786472 WVJ786472 B852008 IX852008 ST852008 ACP852008 AML852008 AWH852008 BGD852008 BPZ852008 BZV852008 CJR852008 CTN852008 DDJ852008 DNF852008 DXB852008 EGX852008 EQT852008 FAP852008 FKL852008 FUH852008 GED852008 GNZ852008 GXV852008 HHR852008 HRN852008 IBJ852008 ILF852008 IVB852008 JEX852008 JOT852008 JYP852008 KIL852008 KSH852008 LCD852008 LLZ852008 LVV852008 MFR852008 MPN852008 MZJ852008 NJF852008 NTB852008 OCX852008 OMT852008 OWP852008 PGL852008 PQH852008 QAD852008 QJZ852008 QTV852008 RDR852008 RNN852008 RXJ852008 SHF852008 SRB852008 TAX852008 TKT852008 TUP852008 UEL852008 UOH852008 UYD852008 VHZ852008 VRV852008 WBR852008 WLN852008 WVJ852008 B917544 IX917544 ST917544 ACP917544 AML917544 AWH917544 BGD917544 BPZ917544 BZV917544 CJR917544 CTN917544 DDJ917544 DNF917544 DXB917544 EGX917544 EQT917544 FAP917544 FKL917544 FUH917544 GED917544 GNZ917544 GXV917544 HHR917544 HRN917544 IBJ917544 ILF917544 IVB917544 JEX917544 JOT917544 JYP917544 KIL917544 KSH917544 LCD917544 LLZ917544 LVV917544 MFR917544 MPN917544 MZJ917544 NJF917544 NTB917544 OCX917544 OMT917544 OWP917544 PGL917544 PQH917544 QAD917544 QJZ917544 QTV917544 RDR917544 RNN917544 RXJ917544 SHF917544 SRB917544 TAX917544 TKT917544 TUP917544 UEL917544 UOH917544 UYD917544 VHZ917544 VRV917544 WBR917544 WLN917544 WVJ917544 B983080 IX983080 ST983080 ACP983080 AML983080 AWH983080 BGD983080 BPZ983080 BZV983080 CJR983080 CTN983080 DDJ983080 DNF983080 DXB983080 EGX983080 EQT983080 FAP983080 FKL983080 FUH983080 GED983080 GNZ983080 GXV983080 HHR983080 HRN983080 IBJ983080 ILF983080 IVB983080 JEX983080 JOT983080 JYP983080 KIL983080 KSH983080 LCD983080 LLZ983080 LVV983080 MFR983080 MPN983080 MZJ983080 NJF983080 NTB983080 OCX983080 OMT983080 OWP983080 PGL983080 PQH983080 QAD983080 QJZ983080 QTV983080 RDR983080 RNN983080 RXJ983080 SHF983080 SRB983080 TAX983080 TKT983080 TUP983080 UEL983080 UOH983080 UYD983080 VHZ983080 VRV983080 WBR983080 WLN983080">
      <formula1>"Высшая,Первая,Вторая,Соответствие должности,Не имею"</formula1>
    </dataValidation>
    <dataValidation type="whole" allowBlank="1" showInputMessage="1" showErrorMessage="1" promptTitle="Кол-во уроков матем-ки в неделю" prompt="Введите количество уроков " sqref="WVK98306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formula1>1</formula1>
      <formula2>10</formula2>
    </dataValidation>
    <dataValidation type="whole" allowBlank="1" showInputMessage="1" showErrorMessage="1" promptTitle="Ваш разряд" prompt="Введите Ваш разряд" sqref="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formula1>8</formula1>
      <formula2>14</formula2>
    </dataValidation>
    <dataValidation type="whole" allowBlank="1" showInputMessage="1" showErrorMessage="1" promptTitle="Число уроков математики в неделю" prompt="Введите количество уроков " sqref="C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formula1>3</formula1>
      <formula2>6</formula2>
    </dataValidation>
    <dataValidation type="whole" allowBlank="1" showInputMessage="1" showErrorMessage="1" promptTitle="Число учащихся в классе" prompt="Введите количество учащихся в классе" sqref="B23:B24 IX23:IX24 ST23:ST24 ACP23:ACP24 AML23:AML24 AWH23:AWH24 BGD23:BGD24 BPZ23:BPZ24 BZV23:BZV24 CJR23:CJR24 CTN23:CTN24 DDJ23:DDJ24 DNF23:DNF24 DXB23:DXB24 EGX23:EGX24 EQT23:EQT24 FAP23:FAP24 FKL23:FKL24 FUH23:FUH24 GED23:GED24 GNZ23:GNZ24 GXV23:GXV24 HHR23:HHR24 HRN23:HRN24 IBJ23:IBJ24 ILF23:ILF24 IVB23:IVB24 JEX23:JEX24 JOT23:JOT24 JYP23:JYP24 KIL23:KIL24 KSH23:KSH24 LCD23:LCD24 LLZ23:LLZ24 LVV23:LVV24 MFR23:MFR24 MPN23:MPN24 MZJ23:MZJ24 NJF23:NJF24 NTB23:NTB24 OCX23:OCX24 OMT23:OMT24 OWP23:OWP24 PGL23:PGL24 PQH23:PQH24 QAD23:QAD24 QJZ23:QJZ24 QTV23:QTV24 RDR23:RDR24 RNN23:RNN24 RXJ23:RXJ24 SHF23:SHF24 SRB23:SRB24 TAX23:TAX24 TKT23:TKT24 TUP23:TUP24 UEL23:UEL24 UOH23:UOH24 UYD23:UYD24 VHZ23:VHZ24 VRV23:VRV24 WBR23:WBR24 WLN23:WLN24 WVJ23:WVJ24 B65559:B65560 IX65559:IX65560 ST65559:ST65560 ACP65559:ACP65560 AML65559:AML65560 AWH65559:AWH65560 BGD65559:BGD65560 BPZ65559:BPZ65560 BZV65559:BZV65560 CJR65559:CJR65560 CTN65559:CTN65560 DDJ65559:DDJ65560 DNF65559:DNF65560 DXB65559:DXB65560 EGX65559:EGX65560 EQT65559:EQT65560 FAP65559:FAP65560 FKL65559:FKL65560 FUH65559:FUH65560 GED65559:GED65560 GNZ65559:GNZ65560 GXV65559:GXV65560 HHR65559:HHR65560 HRN65559:HRN65560 IBJ65559:IBJ65560 ILF65559:ILF65560 IVB65559:IVB65560 JEX65559:JEX65560 JOT65559:JOT65560 JYP65559:JYP65560 KIL65559:KIL65560 KSH65559:KSH65560 LCD65559:LCD65560 LLZ65559:LLZ65560 LVV65559:LVV65560 MFR65559:MFR65560 MPN65559:MPN65560 MZJ65559:MZJ65560 NJF65559:NJF65560 NTB65559:NTB65560 OCX65559:OCX65560 OMT65559:OMT65560 OWP65559:OWP65560 PGL65559:PGL65560 PQH65559:PQH65560 QAD65559:QAD65560 QJZ65559:QJZ65560 QTV65559:QTV65560 RDR65559:RDR65560 RNN65559:RNN65560 RXJ65559:RXJ65560 SHF65559:SHF65560 SRB65559:SRB65560 TAX65559:TAX65560 TKT65559:TKT65560 TUP65559:TUP65560 UEL65559:UEL65560 UOH65559:UOH65560 UYD65559:UYD65560 VHZ65559:VHZ65560 VRV65559:VRV65560 WBR65559:WBR65560 WLN65559:WLN65560 WVJ65559:WVJ65560 B131095:B131096 IX131095:IX131096 ST131095:ST131096 ACP131095:ACP131096 AML131095:AML131096 AWH131095:AWH131096 BGD131095:BGD131096 BPZ131095:BPZ131096 BZV131095:BZV131096 CJR131095:CJR131096 CTN131095:CTN131096 DDJ131095:DDJ131096 DNF131095:DNF131096 DXB131095:DXB131096 EGX131095:EGX131096 EQT131095:EQT131096 FAP131095:FAP131096 FKL131095:FKL131096 FUH131095:FUH131096 GED131095:GED131096 GNZ131095:GNZ131096 GXV131095:GXV131096 HHR131095:HHR131096 HRN131095:HRN131096 IBJ131095:IBJ131096 ILF131095:ILF131096 IVB131095:IVB131096 JEX131095:JEX131096 JOT131095:JOT131096 JYP131095:JYP131096 KIL131095:KIL131096 KSH131095:KSH131096 LCD131095:LCD131096 LLZ131095:LLZ131096 LVV131095:LVV131096 MFR131095:MFR131096 MPN131095:MPN131096 MZJ131095:MZJ131096 NJF131095:NJF131096 NTB131095:NTB131096 OCX131095:OCX131096 OMT131095:OMT131096 OWP131095:OWP131096 PGL131095:PGL131096 PQH131095:PQH131096 QAD131095:QAD131096 QJZ131095:QJZ131096 QTV131095:QTV131096 RDR131095:RDR131096 RNN131095:RNN131096 RXJ131095:RXJ131096 SHF131095:SHF131096 SRB131095:SRB131096 TAX131095:TAX131096 TKT131095:TKT131096 TUP131095:TUP131096 UEL131095:UEL131096 UOH131095:UOH131096 UYD131095:UYD131096 VHZ131095:VHZ131096 VRV131095:VRV131096 WBR131095:WBR131096 WLN131095:WLN131096 WVJ131095:WVJ131096 B196631:B196632 IX196631:IX196632 ST196631:ST196632 ACP196631:ACP196632 AML196631:AML196632 AWH196631:AWH196632 BGD196631:BGD196632 BPZ196631:BPZ196632 BZV196631:BZV196632 CJR196631:CJR196632 CTN196631:CTN196632 DDJ196631:DDJ196632 DNF196631:DNF196632 DXB196631:DXB196632 EGX196631:EGX196632 EQT196631:EQT196632 FAP196631:FAP196632 FKL196631:FKL196632 FUH196631:FUH196632 GED196631:GED196632 GNZ196631:GNZ196632 GXV196631:GXV196632 HHR196631:HHR196632 HRN196631:HRN196632 IBJ196631:IBJ196632 ILF196631:ILF196632 IVB196631:IVB196632 JEX196631:JEX196632 JOT196631:JOT196632 JYP196631:JYP196632 KIL196631:KIL196632 KSH196631:KSH196632 LCD196631:LCD196632 LLZ196631:LLZ196632 LVV196631:LVV196632 MFR196631:MFR196632 MPN196631:MPN196632 MZJ196631:MZJ196632 NJF196631:NJF196632 NTB196631:NTB196632 OCX196631:OCX196632 OMT196631:OMT196632 OWP196631:OWP196632 PGL196631:PGL196632 PQH196631:PQH196632 QAD196631:QAD196632 QJZ196631:QJZ196632 QTV196631:QTV196632 RDR196631:RDR196632 RNN196631:RNN196632 RXJ196631:RXJ196632 SHF196631:SHF196632 SRB196631:SRB196632 TAX196631:TAX196632 TKT196631:TKT196632 TUP196631:TUP196632 UEL196631:UEL196632 UOH196631:UOH196632 UYD196631:UYD196632 VHZ196631:VHZ196632 VRV196631:VRV196632 WBR196631:WBR196632 WLN196631:WLN196632 WVJ196631:WVJ196632 B262167:B262168 IX262167:IX262168 ST262167:ST262168 ACP262167:ACP262168 AML262167:AML262168 AWH262167:AWH262168 BGD262167:BGD262168 BPZ262167:BPZ262168 BZV262167:BZV262168 CJR262167:CJR262168 CTN262167:CTN262168 DDJ262167:DDJ262168 DNF262167:DNF262168 DXB262167:DXB262168 EGX262167:EGX262168 EQT262167:EQT262168 FAP262167:FAP262168 FKL262167:FKL262168 FUH262167:FUH262168 GED262167:GED262168 GNZ262167:GNZ262168 GXV262167:GXV262168 HHR262167:HHR262168 HRN262167:HRN262168 IBJ262167:IBJ262168 ILF262167:ILF262168 IVB262167:IVB262168 JEX262167:JEX262168 JOT262167:JOT262168 JYP262167:JYP262168 KIL262167:KIL262168 KSH262167:KSH262168 LCD262167:LCD262168 LLZ262167:LLZ262168 LVV262167:LVV262168 MFR262167:MFR262168 MPN262167:MPN262168 MZJ262167:MZJ262168 NJF262167:NJF262168 NTB262167:NTB262168 OCX262167:OCX262168 OMT262167:OMT262168 OWP262167:OWP262168 PGL262167:PGL262168 PQH262167:PQH262168 QAD262167:QAD262168 QJZ262167:QJZ262168 QTV262167:QTV262168 RDR262167:RDR262168 RNN262167:RNN262168 RXJ262167:RXJ262168 SHF262167:SHF262168 SRB262167:SRB262168 TAX262167:TAX262168 TKT262167:TKT262168 TUP262167:TUP262168 UEL262167:UEL262168 UOH262167:UOH262168 UYD262167:UYD262168 VHZ262167:VHZ262168 VRV262167:VRV262168 WBR262167:WBR262168 WLN262167:WLN262168 WVJ262167:WVJ262168 B327703:B327704 IX327703:IX327704 ST327703:ST327704 ACP327703:ACP327704 AML327703:AML327704 AWH327703:AWH327704 BGD327703:BGD327704 BPZ327703:BPZ327704 BZV327703:BZV327704 CJR327703:CJR327704 CTN327703:CTN327704 DDJ327703:DDJ327704 DNF327703:DNF327704 DXB327703:DXB327704 EGX327703:EGX327704 EQT327703:EQT327704 FAP327703:FAP327704 FKL327703:FKL327704 FUH327703:FUH327704 GED327703:GED327704 GNZ327703:GNZ327704 GXV327703:GXV327704 HHR327703:HHR327704 HRN327703:HRN327704 IBJ327703:IBJ327704 ILF327703:ILF327704 IVB327703:IVB327704 JEX327703:JEX327704 JOT327703:JOT327704 JYP327703:JYP327704 KIL327703:KIL327704 KSH327703:KSH327704 LCD327703:LCD327704 LLZ327703:LLZ327704 LVV327703:LVV327704 MFR327703:MFR327704 MPN327703:MPN327704 MZJ327703:MZJ327704 NJF327703:NJF327704 NTB327703:NTB327704 OCX327703:OCX327704 OMT327703:OMT327704 OWP327703:OWP327704 PGL327703:PGL327704 PQH327703:PQH327704 QAD327703:QAD327704 QJZ327703:QJZ327704 QTV327703:QTV327704 RDR327703:RDR327704 RNN327703:RNN327704 RXJ327703:RXJ327704 SHF327703:SHF327704 SRB327703:SRB327704 TAX327703:TAX327704 TKT327703:TKT327704 TUP327703:TUP327704 UEL327703:UEL327704 UOH327703:UOH327704 UYD327703:UYD327704 VHZ327703:VHZ327704 VRV327703:VRV327704 WBR327703:WBR327704 WLN327703:WLN327704 WVJ327703:WVJ327704 B393239:B393240 IX393239:IX393240 ST393239:ST393240 ACP393239:ACP393240 AML393239:AML393240 AWH393239:AWH393240 BGD393239:BGD393240 BPZ393239:BPZ393240 BZV393239:BZV393240 CJR393239:CJR393240 CTN393239:CTN393240 DDJ393239:DDJ393240 DNF393239:DNF393240 DXB393239:DXB393240 EGX393239:EGX393240 EQT393239:EQT393240 FAP393239:FAP393240 FKL393239:FKL393240 FUH393239:FUH393240 GED393239:GED393240 GNZ393239:GNZ393240 GXV393239:GXV393240 HHR393239:HHR393240 HRN393239:HRN393240 IBJ393239:IBJ393240 ILF393239:ILF393240 IVB393239:IVB393240 JEX393239:JEX393240 JOT393239:JOT393240 JYP393239:JYP393240 KIL393239:KIL393240 KSH393239:KSH393240 LCD393239:LCD393240 LLZ393239:LLZ393240 LVV393239:LVV393240 MFR393239:MFR393240 MPN393239:MPN393240 MZJ393239:MZJ393240 NJF393239:NJF393240 NTB393239:NTB393240 OCX393239:OCX393240 OMT393239:OMT393240 OWP393239:OWP393240 PGL393239:PGL393240 PQH393239:PQH393240 QAD393239:QAD393240 QJZ393239:QJZ393240 QTV393239:QTV393240 RDR393239:RDR393240 RNN393239:RNN393240 RXJ393239:RXJ393240 SHF393239:SHF393240 SRB393239:SRB393240 TAX393239:TAX393240 TKT393239:TKT393240 TUP393239:TUP393240 UEL393239:UEL393240 UOH393239:UOH393240 UYD393239:UYD393240 VHZ393239:VHZ393240 VRV393239:VRV393240 WBR393239:WBR393240 WLN393239:WLN393240 WVJ393239:WVJ393240 B458775:B458776 IX458775:IX458776 ST458775:ST458776 ACP458775:ACP458776 AML458775:AML458776 AWH458775:AWH458776 BGD458775:BGD458776 BPZ458775:BPZ458776 BZV458775:BZV458776 CJR458775:CJR458776 CTN458775:CTN458776 DDJ458775:DDJ458776 DNF458775:DNF458776 DXB458775:DXB458776 EGX458775:EGX458776 EQT458775:EQT458776 FAP458775:FAP458776 FKL458775:FKL458776 FUH458775:FUH458776 GED458775:GED458776 GNZ458775:GNZ458776 GXV458775:GXV458776 HHR458775:HHR458776 HRN458775:HRN458776 IBJ458775:IBJ458776 ILF458775:ILF458776 IVB458775:IVB458776 JEX458775:JEX458776 JOT458775:JOT458776 JYP458775:JYP458776 KIL458775:KIL458776 KSH458775:KSH458776 LCD458775:LCD458776 LLZ458775:LLZ458776 LVV458775:LVV458776 MFR458775:MFR458776 MPN458775:MPN458776 MZJ458775:MZJ458776 NJF458775:NJF458776 NTB458775:NTB458776 OCX458775:OCX458776 OMT458775:OMT458776 OWP458775:OWP458776 PGL458775:PGL458776 PQH458775:PQH458776 QAD458775:QAD458776 QJZ458775:QJZ458776 QTV458775:QTV458776 RDR458775:RDR458776 RNN458775:RNN458776 RXJ458775:RXJ458776 SHF458775:SHF458776 SRB458775:SRB458776 TAX458775:TAX458776 TKT458775:TKT458776 TUP458775:TUP458776 UEL458775:UEL458776 UOH458775:UOH458776 UYD458775:UYD458776 VHZ458775:VHZ458776 VRV458775:VRV458776 WBR458775:WBR458776 WLN458775:WLN458776 WVJ458775:WVJ458776 B524311:B524312 IX524311:IX524312 ST524311:ST524312 ACP524311:ACP524312 AML524311:AML524312 AWH524311:AWH524312 BGD524311:BGD524312 BPZ524311:BPZ524312 BZV524311:BZV524312 CJR524311:CJR524312 CTN524311:CTN524312 DDJ524311:DDJ524312 DNF524311:DNF524312 DXB524311:DXB524312 EGX524311:EGX524312 EQT524311:EQT524312 FAP524311:FAP524312 FKL524311:FKL524312 FUH524311:FUH524312 GED524311:GED524312 GNZ524311:GNZ524312 GXV524311:GXV524312 HHR524311:HHR524312 HRN524311:HRN524312 IBJ524311:IBJ524312 ILF524311:ILF524312 IVB524311:IVB524312 JEX524311:JEX524312 JOT524311:JOT524312 JYP524311:JYP524312 KIL524311:KIL524312 KSH524311:KSH524312 LCD524311:LCD524312 LLZ524311:LLZ524312 LVV524311:LVV524312 MFR524311:MFR524312 MPN524311:MPN524312 MZJ524311:MZJ524312 NJF524311:NJF524312 NTB524311:NTB524312 OCX524311:OCX524312 OMT524311:OMT524312 OWP524311:OWP524312 PGL524311:PGL524312 PQH524311:PQH524312 QAD524311:QAD524312 QJZ524311:QJZ524312 QTV524311:QTV524312 RDR524311:RDR524312 RNN524311:RNN524312 RXJ524311:RXJ524312 SHF524311:SHF524312 SRB524311:SRB524312 TAX524311:TAX524312 TKT524311:TKT524312 TUP524311:TUP524312 UEL524311:UEL524312 UOH524311:UOH524312 UYD524311:UYD524312 VHZ524311:VHZ524312 VRV524311:VRV524312 WBR524311:WBR524312 WLN524311:WLN524312 WVJ524311:WVJ524312 B589847:B589848 IX589847:IX589848 ST589847:ST589848 ACP589847:ACP589848 AML589847:AML589848 AWH589847:AWH589848 BGD589847:BGD589848 BPZ589847:BPZ589848 BZV589847:BZV589848 CJR589847:CJR589848 CTN589847:CTN589848 DDJ589847:DDJ589848 DNF589847:DNF589848 DXB589847:DXB589848 EGX589847:EGX589848 EQT589847:EQT589848 FAP589847:FAP589848 FKL589847:FKL589848 FUH589847:FUH589848 GED589847:GED589848 GNZ589847:GNZ589848 GXV589847:GXV589848 HHR589847:HHR589848 HRN589847:HRN589848 IBJ589847:IBJ589848 ILF589847:ILF589848 IVB589847:IVB589848 JEX589847:JEX589848 JOT589847:JOT589848 JYP589847:JYP589848 KIL589847:KIL589848 KSH589847:KSH589848 LCD589847:LCD589848 LLZ589847:LLZ589848 LVV589847:LVV589848 MFR589847:MFR589848 MPN589847:MPN589848 MZJ589847:MZJ589848 NJF589847:NJF589848 NTB589847:NTB589848 OCX589847:OCX589848 OMT589847:OMT589848 OWP589847:OWP589848 PGL589847:PGL589848 PQH589847:PQH589848 QAD589847:QAD589848 QJZ589847:QJZ589848 QTV589847:QTV589848 RDR589847:RDR589848 RNN589847:RNN589848 RXJ589847:RXJ589848 SHF589847:SHF589848 SRB589847:SRB589848 TAX589847:TAX589848 TKT589847:TKT589848 TUP589847:TUP589848 UEL589847:UEL589848 UOH589847:UOH589848 UYD589847:UYD589848 VHZ589847:VHZ589848 VRV589847:VRV589848 WBR589847:WBR589848 WLN589847:WLN589848 WVJ589847:WVJ589848 B655383:B655384 IX655383:IX655384 ST655383:ST655384 ACP655383:ACP655384 AML655383:AML655384 AWH655383:AWH655384 BGD655383:BGD655384 BPZ655383:BPZ655384 BZV655383:BZV655384 CJR655383:CJR655384 CTN655383:CTN655384 DDJ655383:DDJ655384 DNF655383:DNF655384 DXB655383:DXB655384 EGX655383:EGX655384 EQT655383:EQT655384 FAP655383:FAP655384 FKL655383:FKL655384 FUH655383:FUH655384 GED655383:GED655384 GNZ655383:GNZ655384 GXV655383:GXV655384 HHR655383:HHR655384 HRN655383:HRN655384 IBJ655383:IBJ655384 ILF655383:ILF655384 IVB655383:IVB655384 JEX655383:JEX655384 JOT655383:JOT655384 JYP655383:JYP655384 KIL655383:KIL655384 KSH655383:KSH655384 LCD655383:LCD655384 LLZ655383:LLZ655384 LVV655383:LVV655384 MFR655383:MFR655384 MPN655383:MPN655384 MZJ655383:MZJ655384 NJF655383:NJF655384 NTB655383:NTB655384 OCX655383:OCX655384 OMT655383:OMT655384 OWP655383:OWP655384 PGL655383:PGL655384 PQH655383:PQH655384 QAD655383:QAD655384 QJZ655383:QJZ655384 QTV655383:QTV655384 RDR655383:RDR655384 RNN655383:RNN655384 RXJ655383:RXJ655384 SHF655383:SHF655384 SRB655383:SRB655384 TAX655383:TAX655384 TKT655383:TKT655384 TUP655383:TUP655384 UEL655383:UEL655384 UOH655383:UOH655384 UYD655383:UYD655384 VHZ655383:VHZ655384 VRV655383:VRV655384 WBR655383:WBR655384 WLN655383:WLN655384 WVJ655383:WVJ655384 B720919:B720920 IX720919:IX720920 ST720919:ST720920 ACP720919:ACP720920 AML720919:AML720920 AWH720919:AWH720920 BGD720919:BGD720920 BPZ720919:BPZ720920 BZV720919:BZV720920 CJR720919:CJR720920 CTN720919:CTN720920 DDJ720919:DDJ720920 DNF720919:DNF720920 DXB720919:DXB720920 EGX720919:EGX720920 EQT720919:EQT720920 FAP720919:FAP720920 FKL720919:FKL720920 FUH720919:FUH720920 GED720919:GED720920 GNZ720919:GNZ720920 GXV720919:GXV720920 HHR720919:HHR720920 HRN720919:HRN720920 IBJ720919:IBJ720920 ILF720919:ILF720920 IVB720919:IVB720920 JEX720919:JEX720920 JOT720919:JOT720920 JYP720919:JYP720920 KIL720919:KIL720920 KSH720919:KSH720920 LCD720919:LCD720920 LLZ720919:LLZ720920 LVV720919:LVV720920 MFR720919:MFR720920 MPN720919:MPN720920 MZJ720919:MZJ720920 NJF720919:NJF720920 NTB720919:NTB720920 OCX720919:OCX720920 OMT720919:OMT720920 OWP720919:OWP720920 PGL720919:PGL720920 PQH720919:PQH720920 QAD720919:QAD720920 QJZ720919:QJZ720920 QTV720919:QTV720920 RDR720919:RDR720920 RNN720919:RNN720920 RXJ720919:RXJ720920 SHF720919:SHF720920 SRB720919:SRB720920 TAX720919:TAX720920 TKT720919:TKT720920 TUP720919:TUP720920 UEL720919:UEL720920 UOH720919:UOH720920 UYD720919:UYD720920 VHZ720919:VHZ720920 VRV720919:VRV720920 WBR720919:WBR720920 WLN720919:WLN720920 WVJ720919:WVJ720920 B786455:B786456 IX786455:IX786456 ST786455:ST786456 ACP786455:ACP786456 AML786455:AML786456 AWH786455:AWH786456 BGD786455:BGD786456 BPZ786455:BPZ786456 BZV786455:BZV786456 CJR786455:CJR786456 CTN786455:CTN786456 DDJ786455:DDJ786456 DNF786455:DNF786456 DXB786455:DXB786456 EGX786455:EGX786456 EQT786455:EQT786456 FAP786455:FAP786456 FKL786455:FKL786456 FUH786455:FUH786456 GED786455:GED786456 GNZ786455:GNZ786456 GXV786455:GXV786456 HHR786455:HHR786456 HRN786455:HRN786456 IBJ786455:IBJ786456 ILF786455:ILF786456 IVB786455:IVB786456 JEX786455:JEX786456 JOT786455:JOT786456 JYP786455:JYP786456 KIL786455:KIL786456 KSH786455:KSH786456 LCD786455:LCD786456 LLZ786455:LLZ786456 LVV786455:LVV786456 MFR786455:MFR786456 MPN786455:MPN786456 MZJ786455:MZJ786456 NJF786455:NJF786456 NTB786455:NTB786456 OCX786455:OCX786456 OMT786455:OMT786456 OWP786455:OWP786456 PGL786455:PGL786456 PQH786455:PQH786456 QAD786455:QAD786456 QJZ786455:QJZ786456 QTV786455:QTV786456 RDR786455:RDR786456 RNN786455:RNN786456 RXJ786455:RXJ786456 SHF786455:SHF786456 SRB786455:SRB786456 TAX786455:TAX786456 TKT786455:TKT786456 TUP786455:TUP786456 UEL786455:UEL786456 UOH786455:UOH786456 UYD786455:UYD786456 VHZ786455:VHZ786456 VRV786455:VRV786456 WBR786455:WBR786456 WLN786455:WLN786456 WVJ786455:WVJ786456 B851991:B851992 IX851991:IX851992 ST851991:ST851992 ACP851991:ACP851992 AML851991:AML851992 AWH851991:AWH851992 BGD851991:BGD851992 BPZ851991:BPZ851992 BZV851991:BZV851992 CJR851991:CJR851992 CTN851991:CTN851992 DDJ851991:DDJ851992 DNF851991:DNF851992 DXB851991:DXB851992 EGX851991:EGX851992 EQT851991:EQT851992 FAP851991:FAP851992 FKL851991:FKL851992 FUH851991:FUH851992 GED851991:GED851992 GNZ851991:GNZ851992 GXV851991:GXV851992 HHR851991:HHR851992 HRN851991:HRN851992 IBJ851991:IBJ851992 ILF851991:ILF851992 IVB851991:IVB851992 JEX851991:JEX851992 JOT851991:JOT851992 JYP851991:JYP851992 KIL851991:KIL851992 KSH851991:KSH851992 LCD851991:LCD851992 LLZ851991:LLZ851992 LVV851991:LVV851992 MFR851991:MFR851992 MPN851991:MPN851992 MZJ851991:MZJ851992 NJF851991:NJF851992 NTB851991:NTB851992 OCX851991:OCX851992 OMT851991:OMT851992 OWP851991:OWP851992 PGL851991:PGL851992 PQH851991:PQH851992 QAD851991:QAD851992 QJZ851991:QJZ851992 QTV851991:QTV851992 RDR851991:RDR851992 RNN851991:RNN851992 RXJ851991:RXJ851992 SHF851991:SHF851992 SRB851991:SRB851992 TAX851991:TAX851992 TKT851991:TKT851992 TUP851991:TUP851992 UEL851991:UEL851992 UOH851991:UOH851992 UYD851991:UYD851992 VHZ851991:VHZ851992 VRV851991:VRV851992 WBR851991:WBR851992 WLN851991:WLN851992 WVJ851991:WVJ851992 B917527:B917528 IX917527:IX917528 ST917527:ST917528 ACP917527:ACP917528 AML917527:AML917528 AWH917527:AWH917528 BGD917527:BGD917528 BPZ917527:BPZ917528 BZV917527:BZV917528 CJR917527:CJR917528 CTN917527:CTN917528 DDJ917527:DDJ917528 DNF917527:DNF917528 DXB917527:DXB917528 EGX917527:EGX917528 EQT917527:EQT917528 FAP917527:FAP917528 FKL917527:FKL917528 FUH917527:FUH917528 GED917527:GED917528 GNZ917527:GNZ917528 GXV917527:GXV917528 HHR917527:HHR917528 HRN917527:HRN917528 IBJ917527:IBJ917528 ILF917527:ILF917528 IVB917527:IVB917528 JEX917527:JEX917528 JOT917527:JOT917528 JYP917527:JYP917528 KIL917527:KIL917528 KSH917527:KSH917528 LCD917527:LCD917528 LLZ917527:LLZ917528 LVV917527:LVV917528 MFR917527:MFR917528 MPN917527:MPN917528 MZJ917527:MZJ917528 NJF917527:NJF917528 NTB917527:NTB917528 OCX917527:OCX917528 OMT917527:OMT917528 OWP917527:OWP917528 PGL917527:PGL917528 PQH917527:PQH917528 QAD917527:QAD917528 QJZ917527:QJZ917528 QTV917527:QTV917528 RDR917527:RDR917528 RNN917527:RNN917528 RXJ917527:RXJ917528 SHF917527:SHF917528 SRB917527:SRB917528 TAX917527:TAX917528 TKT917527:TKT917528 TUP917527:TUP917528 UEL917527:UEL917528 UOH917527:UOH917528 UYD917527:UYD917528 VHZ917527:VHZ917528 VRV917527:VRV917528 WBR917527:WBR917528 WLN917527:WLN917528 WVJ917527:WVJ917528 B983063:B983064 IX983063:IX983064 ST983063:ST983064 ACP983063:ACP983064 AML983063:AML983064 AWH983063:AWH983064 BGD983063:BGD983064 BPZ983063:BPZ983064 BZV983063:BZV983064 CJR983063:CJR983064 CTN983063:CTN983064 DDJ983063:DDJ983064 DNF983063:DNF983064 DXB983063:DXB983064 EGX983063:EGX983064 EQT983063:EQT983064 FAP983063:FAP983064 FKL983063:FKL983064 FUH983063:FUH983064 GED983063:GED983064 GNZ983063:GNZ983064 GXV983063:GXV983064 HHR983063:HHR983064 HRN983063:HRN983064 IBJ983063:IBJ983064 ILF983063:ILF983064 IVB983063:IVB983064 JEX983063:JEX983064 JOT983063:JOT983064 JYP983063:JYP983064 KIL983063:KIL983064 KSH983063:KSH983064 LCD983063:LCD983064 LLZ983063:LLZ983064 LVV983063:LVV983064 MFR983063:MFR983064 MPN983063:MPN983064 MZJ983063:MZJ983064 NJF983063:NJF983064 NTB983063:NTB983064 OCX983063:OCX983064 OMT983063:OMT983064 OWP983063:OWP983064 PGL983063:PGL983064 PQH983063:PQH983064 QAD983063:QAD983064 QJZ983063:QJZ983064 QTV983063:QTV983064 RDR983063:RDR983064 RNN983063:RNN983064 RXJ983063:RXJ983064 SHF983063:SHF983064 SRB983063:SRB983064 TAX983063:TAX983064 TKT983063:TKT983064 TUP983063:TUP983064 UEL983063:UEL983064 UOH983063:UOH983064 UYD983063:UYD983064 VHZ983063:VHZ983064 VRV983063:VRV983064 WBR983063:WBR983064 WLN983063:WLN983064 WVJ983063:WVJ983064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formula1>1</formula1>
      <formula2>40</formula2>
    </dataValidation>
    <dataValidation type="list" allowBlank="1" showInputMessage="1" showErrorMessage="1" promptTitle="Вид школы" prompt="Укажите вид школы" sqref="WVJ983055:WVN983055 IX15:JB15 ST15:SX15 ACP15:ACT15 AML15:AMP15 AWH15:AWL15 BGD15:BGH15 BPZ15:BQD15 BZV15:BZZ15 CJR15:CJV15 CTN15:CTR15 DDJ15:DDN15 DNF15:DNJ15 DXB15:DXF15 EGX15:EHB15 EQT15:EQX15 FAP15:FAT15 FKL15:FKP15 FUH15:FUL15 GED15:GEH15 GNZ15:GOD15 GXV15:GXZ15 HHR15:HHV15 HRN15:HRR15 IBJ15:IBN15 ILF15:ILJ15 IVB15:IVF15 JEX15:JFB15 JOT15:JOX15 JYP15:JYT15 KIL15:KIP15 KSH15:KSL15 LCD15:LCH15 LLZ15:LMD15 LVV15:LVZ15 MFR15:MFV15 MPN15:MPR15 MZJ15:MZN15 NJF15:NJJ15 NTB15:NTF15 OCX15:ODB15 OMT15:OMX15 OWP15:OWT15 PGL15:PGP15 PQH15:PQL15 QAD15:QAH15 QJZ15:QKD15 QTV15:QTZ15 RDR15:RDV15 RNN15:RNR15 RXJ15:RXN15 SHF15:SHJ15 SRB15:SRF15 TAX15:TBB15 TKT15:TKX15 TUP15:TUT15 UEL15:UEP15 UOH15:UOL15 UYD15:UYH15 VHZ15:VID15 VRV15:VRZ15 WBR15:WBV15 WLN15:WLR15 WVJ15:WVN15 B65551:F65551 IX65551:JB65551 ST65551:SX65551 ACP65551:ACT65551 AML65551:AMP65551 AWH65551:AWL65551 BGD65551:BGH65551 BPZ65551:BQD65551 BZV65551:BZZ65551 CJR65551:CJV65551 CTN65551:CTR65551 DDJ65551:DDN65551 DNF65551:DNJ65551 DXB65551:DXF65551 EGX65551:EHB65551 EQT65551:EQX65551 FAP65551:FAT65551 FKL65551:FKP65551 FUH65551:FUL65551 GED65551:GEH65551 GNZ65551:GOD65551 GXV65551:GXZ65551 HHR65551:HHV65551 HRN65551:HRR65551 IBJ65551:IBN65551 ILF65551:ILJ65551 IVB65551:IVF65551 JEX65551:JFB65551 JOT65551:JOX65551 JYP65551:JYT65551 KIL65551:KIP65551 KSH65551:KSL65551 LCD65551:LCH65551 LLZ65551:LMD65551 LVV65551:LVZ65551 MFR65551:MFV65551 MPN65551:MPR65551 MZJ65551:MZN65551 NJF65551:NJJ65551 NTB65551:NTF65551 OCX65551:ODB65551 OMT65551:OMX65551 OWP65551:OWT65551 PGL65551:PGP65551 PQH65551:PQL65551 QAD65551:QAH65551 QJZ65551:QKD65551 QTV65551:QTZ65551 RDR65551:RDV65551 RNN65551:RNR65551 RXJ65551:RXN65551 SHF65551:SHJ65551 SRB65551:SRF65551 TAX65551:TBB65551 TKT65551:TKX65551 TUP65551:TUT65551 UEL65551:UEP65551 UOH65551:UOL65551 UYD65551:UYH65551 VHZ65551:VID65551 VRV65551:VRZ65551 WBR65551:WBV65551 WLN65551:WLR65551 WVJ65551:WVN65551 B131087:F131087 IX131087:JB131087 ST131087:SX131087 ACP131087:ACT131087 AML131087:AMP131087 AWH131087:AWL131087 BGD131087:BGH131087 BPZ131087:BQD131087 BZV131087:BZZ131087 CJR131087:CJV131087 CTN131087:CTR131087 DDJ131087:DDN131087 DNF131087:DNJ131087 DXB131087:DXF131087 EGX131087:EHB131087 EQT131087:EQX131087 FAP131087:FAT131087 FKL131087:FKP131087 FUH131087:FUL131087 GED131087:GEH131087 GNZ131087:GOD131087 GXV131087:GXZ131087 HHR131087:HHV131087 HRN131087:HRR131087 IBJ131087:IBN131087 ILF131087:ILJ131087 IVB131087:IVF131087 JEX131087:JFB131087 JOT131087:JOX131087 JYP131087:JYT131087 KIL131087:KIP131087 KSH131087:KSL131087 LCD131087:LCH131087 LLZ131087:LMD131087 LVV131087:LVZ131087 MFR131087:MFV131087 MPN131087:MPR131087 MZJ131087:MZN131087 NJF131087:NJJ131087 NTB131087:NTF131087 OCX131087:ODB131087 OMT131087:OMX131087 OWP131087:OWT131087 PGL131087:PGP131087 PQH131087:PQL131087 QAD131087:QAH131087 QJZ131087:QKD131087 QTV131087:QTZ131087 RDR131087:RDV131087 RNN131087:RNR131087 RXJ131087:RXN131087 SHF131087:SHJ131087 SRB131087:SRF131087 TAX131087:TBB131087 TKT131087:TKX131087 TUP131087:TUT131087 UEL131087:UEP131087 UOH131087:UOL131087 UYD131087:UYH131087 VHZ131087:VID131087 VRV131087:VRZ131087 WBR131087:WBV131087 WLN131087:WLR131087 WVJ131087:WVN131087 B196623:F196623 IX196623:JB196623 ST196623:SX196623 ACP196623:ACT196623 AML196623:AMP196623 AWH196623:AWL196623 BGD196623:BGH196623 BPZ196623:BQD196623 BZV196623:BZZ196623 CJR196623:CJV196623 CTN196623:CTR196623 DDJ196623:DDN196623 DNF196623:DNJ196623 DXB196623:DXF196623 EGX196623:EHB196623 EQT196623:EQX196623 FAP196623:FAT196623 FKL196623:FKP196623 FUH196623:FUL196623 GED196623:GEH196623 GNZ196623:GOD196623 GXV196623:GXZ196623 HHR196623:HHV196623 HRN196623:HRR196623 IBJ196623:IBN196623 ILF196623:ILJ196623 IVB196623:IVF196623 JEX196623:JFB196623 JOT196623:JOX196623 JYP196623:JYT196623 KIL196623:KIP196623 KSH196623:KSL196623 LCD196623:LCH196623 LLZ196623:LMD196623 LVV196623:LVZ196623 MFR196623:MFV196623 MPN196623:MPR196623 MZJ196623:MZN196623 NJF196623:NJJ196623 NTB196623:NTF196623 OCX196623:ODB196623 OMT196623:OMX196623 OWP196623:OWT196623 PGL196623:PGP196623 PQH196623:PQL196623 QAD196623:QAH196623 QJZ196623:QKD196623 QTV196623:QTZ196623 RDR196623:RDV196623 RNN196623:RNR196623 RXJ196623:RXN196623 SHF196623:SHJ196623 SRB196623:SRF196623 TAX196623:TBB196623 TKT196623:TKX196623 TUP196623:TUT196623 UEL196623:UEP196623 UOH196623:UOL196623 UYD196623:UYH196623 VHZ196623:VID196623 VRV196623:VRZ196623 WBR196623:WBV196623 WLN196623:WLR196623 WVJ196623:WVN196623 B262159:F262159 IX262159:JB262159 ST262159:SX262159 ACP262159:ACT262159 AML262159:AMP262159 AWH262159:AWL262159 BGD262159:BGH262159 BPZ262159:BQD262159 BZV262159:BZZ262159 CJR262159:CJV262159 CTN262159:CTR262159 DDJ262159:DDN262159 DNF262159:DNJ262159 DXB262159:DXF262159 EGX262159:EHB262159 EQT262159:EQX262159 FAP262159:FAT262159 FKL262159:FKP262159 FUH262159:FUL262159 GED262159:GEH262159 GNZ262159:GOD262159 GXV262159:GXZ262159 HHR262159:HHV262159 HRN262159:HRR262159 IBJ262159:IBN262159 ILF262159:ILJ262159 IVB262159:IVF262159 JEX262159:JFB262159 JOT262159:JOX262159 JYP262159:JYT262159 KIL262159:KIP262159 KSH262159:KSL262159 LCD262159:LCH262159 LLZ262159:LMD262159 LVV262159:LVZ262159 MFR262159:MFV262159 MPN262159:MPR262159 MZJ262159:MZN262159 NJF262159:NJJ262159 NTB262159:NTF262159 OCX262159:ODB262159 OMT262159:OMX262159 OWP262159:OWT262159 PGL262159:PGP262159 PQH262159:PQL262159 QAD262159:QAH262159 QJZ262159:QKD262159 QTV262159:QTZ262159 RDR262159:RDV262159 RNN262159:RNR262159 RXJ262159:RXN262159 SHF262159:SHJ262159 SRB262159:SRF262159 TAX262159:TBB262159 TKT262159:TKX262159 TUP262159:TUT262159 UEL262159:UEP262159 UOH262159:UOL262159 UYD262159:UYH262159 VHZ262159:VID262159 VRV262159:VRZ262159 WBR262159:WBV262159 WLN262159:WLR262159 WVJ262159:WVN262159 B327695:F327695 IX327695:JB327695 ST327695:SX327695 ACP327695:ACT327695 AML327695:AMP327695 AWH327695:AWL327695 BGD327695:BGH327695 BPZ327695:BQD327695 BZV327695:BZZ327695 CJR327695:CJV327695 CTN327695:CTR327695 DDJ327695:DDN327695 DNF327695:DNJ327695 DXB327695:DXF327695 EGX327695:EHB327695 EQT327695:EQX327695 FAP327695:FAT327695 FKL327695:FKP327695 FUH327695:FUL327695 GED327695:GEH327695 GNZ327695:GOD327695 GXV327695:GXZ327695 HHR327695:HHV327695 HRN327695:HRR327695 IBJ327695:IBN327695 ILF327695:ILJ327695 IVB327695:IVF327695 JEX327695:JFB327695 JOT327695:JOX327695 JYP327695:JYT327695 KIL327695:KIP327695 KSH327695:KSL327695 LCD327695:LCH327695 LLZ327695:LMD327695 LVV327695:LVZ327695 MFR327695:MFV327695 MPN327695:MPR327695 MZJ327695:MZN327695 NJF327695:NJJ327695 NTB327695:NTF327695 OCX327695:ODB327695 OMT327695:OMX327695 OWP327695:OWT327695 PGL327695:PGP327695 PQH327695:PQL327695 QAD327695:QAH327695 QJZ327695:QKD327695 QTV327695:QTZ327695 RDR327695:RDV327695 RNN327695:RNR327695 RXJ327695:RXN327695 SHF327695:SHJ327695 SRB327695:SRF327695 TAX327695:TBB327695 TKT327695:TKX327695 TUP327695:TUT327695 UEL327695:UEP327695 UOH327695:UOL327695 UYD327695:UYH327695 VHZ327695:VID327695 VRV327695:VRZ327695 WBR327695:WBV327695 WLN327695:WLR327695 WVJ327695:WVN327695 B393231:F393231 IX393231:JB393231 ST393231:SX393231 ACP393231:ACT393231 AML393231:AMP393231 AWH393231:AWL393231 BGD393231:BGH393231 BPZ393231:BQD393231 BZV393231:BZZ393231 CJR393231:CJV393231 CTN393231:CTR393231 DDJ393231:DDN393231 DNF393231:DNJ393231 DXB393231:DXF393231 EGX393231:EHB393231 EQT393231:EQX393231 FAP393231:FAT393231 FKL393231:FKP393231 FUH393231:FUL393231 GED393231:GEH393231 GNZ393231:GOD393231 GXV393231:GXZ393231 HHR393231:HHV393231 HRN393231:HRR393231 IBJ393231:IBN393231 ILF393231:ILJ393231 IVB393231:IVF393231 JEX393231:JFB393231 JOT393231:JOX393231 JYP393231:JYT393231 KIL393231:KIP393231 KSH393231:KSL393231 LCD393231:LCH393231 LLZ393231:LMD393231 LVV393231:LVZ393231 MFR393231:MFV393231 MPN393231:MPR393231 MZJ393231:MZN393231 NJF393231:NJJ393231 NTB393231:NTF393231 OCX393231:ODB393231 OMT393231:OMX393231 OWP393231:OWT393231 PGL393231:PGP393231 PQH393231:PQL393231 QAD393231:QAH393231 QJZ393231:QKD393231 QTV393231:QTZ393231 RDR393231:RDV393231 RNN393231:RNR393231 RXJ393231:RXN393231 SHF393231:SHJ393231 SRB393231:SRF393231 TAX393231:TBB393231 TKT393231:TKX393231 TUP393231:TUT393231 UEL393231:UEP393231 UOH393231:UOL393231 UYD393231:UYH393231 VHZ393231:VID393231 VRV393231:VRZ393231 WBR393231:WBV393231 WLN393231:WLR393231 WVJ393231:WVN393231 B458767:F458767 IX458767:JB458767 ST458767:SX458767 ACP458767:ACT458767 AML458767:AMP458767 AWH458767:AWL458767 BGD458767:BGH458767 BPZ458767:BQD458767 BZV458767:BZZ458767 CJR458767:CJV458767 CTN458767:CTR458767 DDJ458767:DDN458767 DNF458767:DNJ458767 DXB458767:DXF458767 EGX458767:EHB458767 EQT458767:EQX458767 FAP458767:FAT458767 FKL458767:FKP458767 FUH458767:FUL458767 GED458767:GEH458767 GNZ458767:GOD458767 GXV458767:GXZ458767 HHR458767:HHV458767 HRN458767:HRR458767 IBJ458767:IBN458767 ILF458767:ILJ458767 IVB458767:IVF458767 JEX458767:JFB458767 JOT458767:JOX458767 JYP458767:JYT458767 KIL458767:KIP458767 KSH458767:KSL458767 LCD458767:LCH458767 LLZ458767:LMD458767 LVV458767:LVZ458767 MFR458767:MFV458767 MPN458767:MPR458767 MZJ458767:MZN458767 NJF458767:NJJ458767 NTB458767:NTF458767 OCX458767:ODB458767 OMT458767:OMX458767 OWP458767:OWT458767 PGL458767:PGP458767 PQH458767:PQL458767 QAD458767:QAH458767 QJZ458767:QKD458767 QTV458767:QTZ458767 RDR458767:RDV458767 RNN458767:RNR458767 RXJ458767:RXN458767 SHF458767:SHJ458767 SRB458767:SRF458767 TAX458767:TBB458767 TKT458767:TKX458767 TUP458767:TUT458767 UEL458767:UEP458767 UOH458767:UOL458767 UYD458767:UYH458767 VHZ458767:VID458767 VRV458767:VRZ458767 WBR458767:WBV458767 WLN458767:WLR458767 WVJ458767:WVN458767 B524303:F524303 IX524303:JB524303 ST524303:SX524303 ACP524303:ACT524303 AML524303:AMP524303 AWH524303:AWL524303 BGD524303:BGH524303 BPZ524303:BQD524303 BZV524303:BZZ524303 CJR524303:CJV524303 CTN524303:CTR524303 DDJ524303:DDN524303 DNF524303:DNJ524303 DXB524303:DXF524303 EGX524303:EHB524303 EQT524303:EQX524303 FAP524303:FAT524303 FKL524303:FKP524303 FUH524303:FUL524303 GED524303:GEH524303 GNZ524303:GOD524303 GXV524303:GXZ524303 HHR524303:HHV524303 HRN524303:HRR524303 IBJ524303:IBN524303 ILF524303:ILJ524303 IVB524303:IVF524303 JEX524303:JFB524303 JOT524303:JOX524303 JYP524303:JYT524303 KIL524303:KIP524303 KSH524303:KSL524303 LCD524303:LCH524303 LLZ524303:LMD524303 LVV524303:LVZ524303 MFR524303:MFV524303 MPN524303:MPR524303 MZJ524303:MZN524303 NJF524303:NJJ524303 NTB524303:NTF524303 OCX524303:ODB524303 OMT524303:OMX524303 OWP524303:OWT524303 PGL524303:PGP524303 PQH524303:PQL524303 QAD524303:QAH524303 QJZ524303:QKD524303 QTV524303:QTZ524303 RDR524303:RDV524303 RNN524303:RNR524303 RXJ524303:RXN524303 SHF524303:SHJ524303 SRB524303:SRF524303 TAX524303:TBB524303 TKT524303:TKX524303 TUP524303:TUT524303 UEL524303:UEP524303 UOH524303:UOL524303 UYD524303:UYH524303 VHZ524303:VID524303 VRV524303:VRZ524303 WBR524303:WBV524303 WLN524303:WLR524303 WVJ524303:WVN524303 B589839:F589839 IX589839:JB589839 ST589839:SX589839 ACP589839:ACT589839 AML589839:AMP589839 AWH589839:AWL589839 BGD589839:BGH589839 BPZ589839:BQD589839 BZV589839:BZZ589839 CJR589839:CJV589839 CTN589839:CTR589839 DDJ589839:DDN589839 DNF589839:DNJ589839 DXB589839:DXF589839 EGX589839:EHB589839 EQT589839:EQX589839 FAP589839:FAT589839 FKL589839:FKP589839 FUH589839:FUL589839 GED589839:GEH589839 GNZ589839:GOD589839 GXV589839:GXZ589839 HHR589839:HHV589839 HRN589839:HRR589839 IBJ589839:IBN589839 ILF589839:ILJ589839 IVB589839:IVF589839 JEX589839:JFB589839 JOT589839:JOX589839 JYP589839:JYT589839 KIL589839:KIP589839 KSH589839:KSL589839 LCD589839:LCH589839 LLZ589839:LMD589839 LVV589839:LVZ589839 MFR589839:MFV589839 MPN589839:MPR589839 MZJ589839:MZN589839 NJF589839:NJJ589839 NTB589839:NTF589839 OCX589839:ODB589839 OMT589839:OMX589839 OWP589839:OWT589839 PGL589839:PGP589839 PQH589839:PQL589839 QAD589839:QAH589839 QJZ589839:QKD589839 QTV589839:QTZ589839 RDR589839:RDV589839 RNN589839:RNR589839 RXJ589839:RXN589839 SHF589839:SHJ589839 SRB589839:SRF589839 TAX589839:TBB589839 TKT589839:TKX589839 TUP589839:TUT589839 UEL589839:UEP589839 UOH589839:UOL589839 UYD589839:UYH589839 VHZ589839:VID589839 VRV589839:VRZ589839 WBR589839:WBV589839 WLN589839:WLR589839 WVJ589839:WVN589839 B655375:F655375 IX655375:JB655375 ST655375:SX655375 ACP655375:ACT655375 AML655375:AMP655375 AWH655375:AWL655375 BGD655375:BGH655375 BPZ655375:BQD655375 BZV655375:BZZ655375 CJR655375:CJV655375 CTN655375:CTR655375 DDJ655375:DDN655375 DNF655375:DNJ655375 DXB655375:DXF655375 EGX655375:EHB655375 EQT655375:EQX655375 FAP655375:FAT655375 FKL655375:FKP655375 FUH655375:FUL655375 GED655375:GEH655375 GNZ655375:GOD655375 GXV655375:GXZ655375 HHR655375:HHV655375 HRN655375:HRR655375 IBJ655375:IBN655375 ILF655375:ILJ655375 IVB655375:IVF655375 JEX655375:JFB655375 JOT655375:JOX655375 JYP655375:JYT655375 KIL655375:KIP655375 KSH655375:KSL655375 LCD655375:LCH655375 LLZ655375:LMD655375 LVV655375:LVZ655375 MFR655375:MFV655375 MPN655375:MPR655375 MZJ655375:MZN655375 NJF655375:NJJ655375 NTB655375:NTF655375 OCX655375:ODB655375 OMT655375:OMX655375 OWP655375:OWT655375 PGL655375:PGP655375 PQH655375:PQL655375 QAD655375:QAH655375 QJZ655375:QKD655375 QTV655375:QTZ655375 RDR655375:RDV655375 RNN655375:RNR655375 RXJ655375:RXN655375 SHF655375:SHJ655375 SRB655375:SRF655375 TAX655375:TBB655375 TKT655375:TKX655375 TUP655375:TUT655375 UEL655375:UEP655375 UOH655375:UOL655375 UYD655375:UYH655375 VHZ655375:VID655375 VRV655375:VRZ655375 WBR655375:WBV655375 WLN655375:WLR655375 WVJ655375:WVN655375 B720911:F720911 IX720911:JB720911 ST720911:SX720911 ACP720911:ACT720911 AML720911:AMP720911 AWH720911:AWL720911 BGD720911:BGH720911 BPZ720911:BQD720911 BZV720911:BZZ720911 CJR720911:CJV720911 CTN720911:CTR720911 DDJ720911:DDN720911 DNF720911:DNJ720911 DXB720911:DXF720911 EGX720911:EHB720911 EQT720911:EQX720911 FAP720911:FAT720911 FKL720911:FKP720911 FUH720911:FUL720911 GED720911:GEH720911 GNZ720911:GOD720911 GXV720911:GXZ720911 HHR720911:HHV720911 HRN720911:HRR720911 IBJ720911:IBN720911 ILF720911:ILJ720911 IVB720911:IVF720911 JEX720911:JFB720911 JOT720911:JOX720911 JYP720911:JYT720911 KIL720911:KIP720911 KSH720911:KSL720911 LCD720911:LCH720911 LLZ720911:LMD720911 LVV720911:LVZ720911 MFR720911:MFV720911 MPN720911:MPR720911 MZJ720911:MZN720911 NJF720911:NJJ720911 NTB720911:NTF720911 OCX720911:ODB720911 OMT720911:OMX720911 OWP720911:OWT720911 PGL720911:PGP720911 PQH720911:PQL720911 QAD720911:QAH720911 QJZ720911:QKD720911 QTV720911:QTZ720911 RDR720911:RDV720911 RNN720911:RNR720911 RXJ720911:RXN720911 SHF720911:SHJ720911 SRB720911:SRF720911 TAX720911:TBB720911 TKT720911:TKX720911 TUP720911:TUT720911 UEL720911:UEP720911 UOH720911:UOL720911 UYD720911:UYH720911 VHZ720911:VID720911 VRV720911:VRZ720911 WBR720911:WBV720911 WLN720911:WLR720911 WVJ720911:WVN720911 B786447:F786447 IX786447:JB786447 ST786447:SX786447 ACP786447:ACT786447 AML786447:AMP786447 AWH786447:AWL786447 BGD786447:BGH786447 BPZ786447:BQD786447 BZV786447:BZZ786447 CJR786447:CJV786447 CTN786447:CTR786447 DDJ786447:DDN786447 DNF786447:DNJ786447 DXB786447:DXF786447 EGX786447:EHB786447 EQT786447:EQX786447 FAP786447:FAT786447 FKL786447:FKP786447 FUH786447:FUL786447 GED786447:GEH786447 GNZ786447:GOD786447 GXV786447:GXZ786447 HHR786447:HHV786447 HRN786447:HRR786447 IBJ786447:IBN786447 ILF786447:ILJ786447 IVB786447:IVF786447 JEX786447:JFB786447 JOT786447:JOX786447 JYP786447:JYT786447 KIL786447:KIP786447 KSH786447:KSL786447 LCD786447:LCH786447 LLZ786447:LMD786447 LVV786447:LVZ786447 MFR786447:MFV786447 MPN786447:MPR786447 MZJ786447:MZN786447 NJF786447:NJJ786447 NTB786447:NTF786447 OCX786447:ODB786447 OMT786447:OMX786447 OWP786447:OWT786447 PGL786447:PGP786447 PQH786447:PQL786447 QAD786447:QAH786447 QJZ786447:QKD786447 QTV786447:QTZ786447 RDR786447:RDV786447 RNN786447:RNR786447 RXJ786447:RXN786447 SHF786447:SHJ786447 SRB786447:SRF786447 TAX786447:TBB786447 TKT786447:TKX786447 TUP786447:TUT786447 UEL786447:UEP786447 UOH786447:UOL786447 UYD786447:UYH786447 VHZ786447:VID786447 VRV786447:VRZ786447 WBR786447:WBV786447 WLN786447:WLR786447 WVJ786447:WVN786447 B851983:F851983 IX851983:JB851983 ST851983:SX851983 ACP851983:ACT851983 AML851983:AMP851983 AWH851983:AWL851983 BGD851983:BGH851983 BPZ851983:BQD851983 BZV851983:BZZ851983 CJR851983:CJV851983 CTN851983:CTR851983 DDJ851983:DDN851983 DNF851983:DNJ851983 DXB851983:DXF851983 EGX851983:EHB851983 EQT851983:EQX851983 FAP851983:FAT851983 FKL851983:FKP851983 FUH851983:FUL851983 GED851983:GEH851983 GNZ851983:GOD851983 GXV851983:GXZ851983 HHR851983:HHV851983 HRN851983:HRR851983 IBJ851983:IBN851983 ILF851983:ILJ851983 IVB851983:IVF851983 JEX851983:JFB851983 JOT851983:JOX851983 JYP851983:JYT851983 KIL851983:KIP851983 KSH851983:KSL851983 LCD851983:LCH851983 LLZ851983:LMD851983 LVV851983:LVZ851983 MFR851983:MFV851983 MPN851983:MPR851983 MZJ851983:MZN851983 NJF851983:NJJ851983 NTB851983:NTF851983 OCX851983:ODB851983 OMT851983:OMX851983 OWP851983:OWT851983 PGL851983:PGP851983 PQH851983:PQL851983 QAD851983:QAH851983 QJZ851983:QKD851983 QTV851983:QTZ851983 RDR851983:RDV851983 RNN851983:RNR851983 RXJ851983:RXN851983 SHF851983:SHJ851983 SRB851983:SRF851983 TAX851983:TBB851983 TKT851983:TKX851983 TUP851983:TUT851983 UEL851983:UEP851983 UOH851983:UOL851983 UYD851983:UYH851983 VHZ851983:VID851983 VRV851983:VRZ851983 WBR851983:WBV851983 WLN851983:WLR851983 WVJ851983:WVN851983 B917519:F917519 IX917519:JB917519 ST917519:SX917519 ACP917519:ACT917519 AML917519:AMP917519 AWH917519:AWL917519 BGD917519:BGH917519 BPZ917519:BQD917519 BZV917519:BZZ917519 CJR917519:CJV917519 CTN917519:CTR917519 DDJ917519:DDN917519 DNF917519:DNJ917519 DXB917519:DXF917519 EGX917519:EHB917519 EQT917519:EQX917519 FAP917519:FAT917519 FKL917519:FKP917519 FUH917519:FUL917519 GED917519:GEH917519 GNZ917519:GOD917519 GXV917519:GXZ917519 HHR917519:HHV917519 HRN917519:HRR917519 IBJ917519:IBN917519 ILF917519:ILJ917519 IVB917519:IVF917519 JEX917519:JFB917519 JOT917519:JOX917519 JYP917519:JYT917519 KIL917519:KIP917519 KSH917519:KSL917519 LCD917519:LCH917519 LLZ917519:LMD917519 LVV917519:LVZ917519 MFR917519:MFV917519 MPN917519:MPR917519 MZJ917519:MZN917519 NJF917519:NJJ917519 NTB917519:NTF917519 OCX917519:ODB917519 OMT917519:OMX917519 OWP917519:OWT917519 PGL917519:PGP917519 PQH917519:PQL917519 QAD917519:QAH917519 QJZ917519:QKD917519 QTV917519:QTZ917519 RDR917519:RDV917519 RNN917519:RNR917519 RXJ917519:RXN917519 SHF917519:SHJ917519 SRB917519:SRF917519 TAX917519:TBB917519 TKT917519:TKX917519 TUP917519:TUT917519 UEL917519:UEP917519 UOH917519:UOL917519 UYD917519:UYH917519 VHZ917519:VID917519 VRV917519:VRZ917519 WBR917519:WBV917519 WLN917519:WLR917519 WVJ917519:WVN917519 B983055:F983055 IX983055:JB983055 ST983055:SX983055 ACP983055:ACT983055 AML983055:AMP983055 AWH983055:AWL983055 BGD983055:BGH983055 BPZ983055:BQD983055 BZV983055:BZZ983055 CJR983055:CJV983055 CTN983055:CTR983055 DDJ983055:DDN983055 DNF983055:DNJ983055 DXB983055:DXF983055 EGX983055:EHB983055 EQT983055:EQX983055 FAP983055:FAT983055 FKL983055:FKP983055 FUH983055:FUL983055 GED983055:GEH983055 GNZ983055:GOD983055 GXV983055:GXZ983055 HHR983055:HHV983055 HRN983055:HRR983055 IBJ983055:IBN983055 ILF983055:ILJ983055 IVB983055:IVF983055 JEX983055:JFB983055 JOT983055:JOX983055 JYP983055:JYT983055 KIL983055:KIP983055 KSH983055:KSL983055 LCD983055:LCH983055 LLZ983055:LMD983055 LVV983055:LVZ983055 MFR983055:MFV983055 MPN983055:MPR983055 MZJ983055:MZN983055 NJF983055:NJJ983055 NTB983055:NTF983055 OCX983055:ODB983055 OMT983055:OMX983055 OWP983055:OWT983055 PGL983055:PGP983055 PQH983055:PQL983055 QAD983055:QAH983055 QJZ983055:QKD983055 QTV983055:QTZ983055 RDR983055:RDV983055 RNN983055:RNR983055 RXJ983055:RXN983055 SHF983055:SHJ983055 SRB983055:SRF983055 TAX983055:TBB983055 TKT983055:TKX983055 TUP983055:TUT983055 UEL983055:UEP983055 UOH983055:UOL983055 UYD983055:UYH983055 VHZ983055:VID983055 VRV983055:VRZ983055 WBR983055:WBV983055 WLN983055:WLR983055">
      <formula1>$A$21:$A$28</formula1>
    </dataValidation>
    <dataValidation type="whole" allowBlank="1" showInputMessage="1" showErrorMessage="1" prompt="Введите количество уроков " sqref="B27">
      <formula1>1</formula1>
      <formula2>10</formula2>
    </dataValidation>
    <dataValidation type="list" allowBlank="1" showInputMessage="1" showErrorMessage="1" promptTitle="Тип школы" prompt="Укажите тип школы" sqref="B11">
      <formula1>"начальная, основная, средняя"</formula1>
    </dataValidation>
    <dataValidation allowBlank="1" showErrorMessage="1" sqref="B7:F7"/>
  </dataValidations>
  <pageMargins left="0.35433070866141736" right="0.35433070866141736" top="1.0536458333333334" bottom="0.59055118110236227" header="0.51181102362204722" footer="0.51181102362204722"/>
  <pageSetup paperSize="9" scale="83" fitToHeight="0" orientation="portrait" r:id="rId1"/>
  <headerFooter alignWithMargins="0">
    <oddHeader>&amp;CКГБУ "Региональный центр оценки качества образования"</oddHeader>
  </headerFooter>
  <extLst>
    <ext xmlns:x14="http://schemas.microsoft.com/office/spreadsheetml/2009/9/main" uri="{CCE6A557-97BC-4b89-ADB6-D9C93CAAB3DF}">
      <x14:dataValidations xmlns:xm="http://schemas.microsoft.com/office/excel/2006/main" xWindow="366" yWindow="663" count="2">
        <x14:dataValidation type="list" allowBlank="1" showInputMessage="1" showErrorMessage="1" promptTitle="Вид школы" prompt="Укажите вид школы">
          <x14:formula1>
            <xm:f>Рабочий!$A$28:$A$35</xm:f>
          </x14:formula1>
          <xm:sqref>B15:F15</xm:sqref>
        </x14:dataValidation>
        <x14:dataValidation type="list" allowBlank="1" showInputMessage="1" showErrorMessage="1" promptTitle="Ваша категория" prompt="Высшая, Первая, Вторая, Соответствие должности; Не имею">
          <x14:formula1>
            <xm:f>Рабочий!$A$37:$A$42</xm:f>
          </x14:formula1>
          <xm:sqref>B40</xm:sqref>
        </x14:dataValidation>
      </x14:dataValidations>
    </ext>
  </extLst>
</worksheet>
</file>

<file path=xl/worksheets/sheet20.xml><?xml version="1.0" encoding="utf-8"?>
<worksheet xmlns="http://schemas.openxmlformats.org/spreadsheetml/2006/main" xmlns:r="http://schemas.openxmlformats.org/officeDocument/2006/relationships">
  <sheetPr codeName="Лист21"/>
  <dimension ref="A1:K90"/>
  <sheetViews>
    <sheetView workbookViewId="0">
      <selection activeCell="L19" sqref="L19"/>
    </sheetView>
  </sheetViews>
  <sheetFormatPr defaultRowHeight="12.75"/>
  <sheetData>
    <row r="1" spans="1:11">
      <c r="A1">
        <f>'Общий свод'!A2</f>
        <v>1</v>
      </c>
      <c r="B1" t="s">
        <v>486</v>
      </c>
    </row>
    <row r="3" spans="1:11">
      <c r="A3" t="s">
        <v>112</v>
      </c>
      <c r="B3" t="s">
        <v>40</v>
      </c>
      <c r="C3" t="s">
        <v>40</v>
      </c>
      <c r="D3" t="s">
        <v>49</v>
      </c>
      <c r="E3" t="s">
        <v>49</v>
      </c>
      <c r="F3" t="s">
        <v>50</v>
      </c>
      <c r="G3" t="s">
        <v>50</v>
      </c>
      <c r="H3" t="s">
        <v>51</v>
      </c>
      <c r="I3" t="s">
        <v>51</v>
      </c>
    </row>
    <row r="4" spans="1:11">
      <c r="A4" s="148">
        <f>'Общий свод'!C7</f>
        <v>401</v>
      </c>
      <c r="B4" s="341" t="e">
        <f>'Общий свод'!N7</f>
        <v>#DIV/0!</v>
      </c>
      <c r="C4" s="342" t="e">
        <f>IF(B4&gt;0,-B4*100)</f>
        <v>#DIV/0!</v>
      </c>
      <c r="D4" s="341" t="e">
        <f>'Общий свод'!R7</f>
        <v>#DIV/0!</v>
      </c>
      <c r="E4" s="342" t="e">
        <f>IF(D4&gt;0,-D4*100)</f>
        <v>#DIV/0!</v>
      </c>
      <c r="F4" s="341" t="e">
        <f>'Общий свод'!V7</f>
        <v>#DIV/0!</v>
      </c>
      <c r="G4" s="342" t="e">
        <f>IF(F4&gt;0,F4*100)</f>
        <v>#DIV/0!</v>
      </c>
      <c r="H4" s="341" t="e">
        <f>'Общий свод'!Z7</f>
        <v>#DIV/0!</v>
      </c>
      <c r="I4" s="342" t="e">
        <f>IF(H4&gt;0,H4*100)</f>
        <v>#DIV/0!</v>
      </c>
      <c r="J4" s="341"/>
      <c r="K4" s="342"/>
    </row>
    <row r="5" spans="1:11">
      <c r="A5" s="148">
        <f>'Общий свод'!C8</f>
        <v>0</v>
      </c>
      <c r="B5" s="341" t="str">
        <f>'Общий свод'!N8</f>
        <v/>
      </c>
      <c r="C5" s="342" t="e">
        <f t="shared" ref="C5:C68" si="0">IF(B5&gt;0,-B5*100)</f>
        <v>#VALUE!</v>
      </c>
      <c r="D5" s="341" t="str">
        <f>'Общий свод'!R8</f>
        <v/>
      </c>
      <c r="E5" s="342" t="e">
        <f t="shared" ref="E5:E68" si="1">IF(D5&gt;0,-D5*100)</f>
        <v>#VALUE!</v>
      </c>
      <c r="F5" s="341" t="str">
        <f>'Общий свод'!V8</f>
        <v/>
      </c>
      <c r="G5" s="342" t="e">
        <f t="shared" ref="G5:G68" si="2">IF(F5&gt;0,F5*100)</f>
        <v>#VALUE!</v>
      </c>
      <c r="H5" s="341" t="str">
        <f>'Общий свод'!Z8</f>
        <v/>
      </c>
      <c r="I5" s="342" t="e">
        <f t="shared" ref="I5:I68" si="3">IF(H5&gt;0,H5*100)</f>
        <v>#VALUE!</v>
      </c>
      <c r="J5" s="341"/>
      <c r="K5" s="342"/>
    </row>
    <row r="6" spans="1:11">
      <c r="A6" s="148">
        <f>'Общий свод'!C9</f>
        <v>0</v>
      </c>
      <c r="B6" s="341" t="str">
        <f>'Общий свод'!N9</f>
        <v/>
      </c>
      <c r="C6" s="342" t="e">
        <f t="shared" si="0"/>
        <v>#VALUE!</v>
      </c>
      <c r="D6" s="341" t="str">
        <f>'Общий свод'!R9</f>
        <v/>
      </c>
      <c r="E6" s="342" t="e">
        <f t="shared" si="1"/>
        <v>#VALUE!</v>
      </c>
      <c r="F6" s="341" t="str">
        <f>'Общий свод'!V9</f>
        <v/>
      </c>
      <c r="G6" s="342" t="e">
        <f t="shared" si="2"/>
        <v>#VALUE!</v>
      </c>
      <c r="H6" s="341" t="str">
        <f>'Общий свод'!Z9</f>
        <v/>
      </c>
      <c r="I6" s="342" t="e">
        <f t="shared" si="3"/>
        <v>#VALUE!</v>
      </c>
      <c r="J6" s="341"/>
      <c r="K6" s="342"/>
    </row>
    <row r="7" spans="1:11">
      <c r="A7" s="148">
        <f>'Общий свод'!C10</f>
        <v>0</v>
      </c>
      <c r="B7" s="341" t="str">
        <f>'Общий свод'!N10</f>
        <v/>
      </c>
      <c r="C7" s="342" t="e">
        <f t="shared" si="0"/>
        <v>#VALUE!</v>
      </c>
      <c r="D7" s="341" t="str">
        <f>'Общий свод'!R10</f>
        <v/>
      </c>
      <c r="E7" s="342" t="e">
        <f t="shared" si="1"/>
        <v>#VALUE!</v>
      </c>
      <c r="F7" s="341" t="str">
        <f>'Общий свод'!V10</f>
        <v/>
      </c>
      <c r="G7" s="342" t="e">
        <f t="shared" si="2"/>
        <v>#VALUE!</v>
      </c>
      <c r="H7" s="341" t="str">
        <f>'Общий свод'!Z10</f>
        <v/>
      </c>
      <c r="I7" s="342" t="e">
        <f t="shared" si="3"/>
        <v>#VALUE!</v>
      </c>
      <c r="J7" s="341"/>
      <c r="K7" s="342"/>
    </row>
    <row r="8" spans="1:11">
      <c r="A8" s="148">
        <f>'Общий свод'!C11</f>
        <v>0</v>
      </c>
      <c r="B8" s="341" t="str">
        <f>'Общий свод'!N11</f>
        <v/>
      </c>
      <c r="C8" s="342" t="e">
        <f t="shared" si="0"/>
        <v>#VALUE!</v>
      </c>
      <c r="D8" s="341" t="str">
        <f>'Общий свод'!R11</f>
        <v/>
      </c>
      <c r="E8" s="342" t="e">
        <f t="shared" si="1"/>
        <v>#VALUE!</v>
      </c>
      <c r="F8" s="341" t="str">
        <f>'Общий свод'!V11</f>
        <v/>
      </c>
      <c r="G8" s="342" t="e">
        <f t="shared" si="2"/>
        <v>#VALUE!</v>
      </c>
      <c r="H8" s="341" t="str">
        <f>'Общий свод'!Z11</f>
        <v/>
      </c>
      <c r="I8" s="342" t="e">
        <f t="shared" si="3"/>
        <v>#VALUE!</v>
      </c>
      <c r="J8" s="341"/>
      <c r="K8" s="342"/>
    </row>
    <row r="9" spans="1:11">
      <c r="A9" s="148">
        <f>'Общий свод'!C12</f>
        <v>0</v>
      </c>
      <c r="B9" s="341" t="str">
        <f>'Общий свод'!N12</f>
        <v/>
      </c>
      <c r="C9" s="342" t="e">
        <f t="shared" si="0"/>
        <v>#VALUE!</v>
      </c>
      <c r="D9" s="341" t="str">
        <f>'Общий свод'!R12</f>
        <v/>
      </c>
      <c r="E9" s="342" t="e">
        <f t="shared" si="1"/>
        <v>#VALUE!</v>
      </c>
      <c r="F9" s="341" t="str">
        <f>'Общий свод'!V12</f>
        <v/>
      </c>
      <c r="G9" s="342" t="e">
        <f t="shared" si="2"/>
        <v>#VALUE!</v>
      </c>
      <c r="H9" s="341" t="str">
        <f>'Общий свод'!Z12</f>
        <v/>
      </c>
      <c r="I9" s="342" t="e">
        <f t="shared" si="3"/>
        <v>#VALUE!</v>
      </c>
      <c r="J9" s="341"/>
      <c r="K9" s="342"/>
    </row>
    <row r="10" spans="1:11">
      <c r="A10" s="148">
        <f>'Общий свод'!C13</f>
        <v>0</v>
      </c>
      <c r="B10" s="341" t="str">
        <f>'Общий свод'!N13</f>
        <v/>
      </c>
      <c r="C10" s="342" t="e">
        <f t="shared" si="0"/>
        <v>#VALUE!</v>
      </c>
      <c r="D10" s="341" t="str">
        <f>'Общий свод'!R13</f>
        <v/>
      </c>
      <c r="E10" s="342" t="e">
        <f t="shared" si="1"/>
        <v>#VALUE!</v>
      </c>
      <c r="F10" s="341" t="str">
        <f>'Общий свод'!V13</f>
        <v/>
      </c>
      <c r="G10" s="342" t="e">
        <f t="shared" si="2"/>
        <v>#VALUE!</v>
      </c>
      <c r="H10" s="341" t="str">
        <f>'Общий свод'!Z13</f>
        <v/>
      </c>
      <c r="I10" s="342" t="e">
        <f t="shared" si="3"/>
        <v>#VALUE!</v>
      </c>
      <c r="J10" s="341"/>
      <c r="K10" s="342"/>
    </row>
    <row r="11" spans="1:11">
      <c r="A11" s="148">
        <f>'Общий свод'!C14</f>
        <v>0</v>
      </c>
      <c r="B11" s="341" t="str">
        <f>'Общий свод'!N14</f>
        <v/>
      </c>
      <c r="C11" s="342" t="e">
        <f t="shared" si="0"/>
        <v>#VALUE!</v>
      </c>
      <c r="D11" s="341" t="str">
        <f>'Общий свод'!R14</f>
        <v/>
      </c>
      <c r="E11" s="342" t="e">
        <f t="shared" si="1"/>
        <v>#VALUE!</v>
      </c>
      <c r="F11" s="341" t="str">
        <f>'Общий свод'!V14</f>
        <v/>
      </c>
      <c r="G11" s="342" t="e">
        <f t="shared" si="2"/>
        <v>#VALUE!</v>
      </c>
      <c r="H11" s="341" t="str">
        <f>'Общий свод'!Z14</f>
        <v/>
      </c>
      <c r="I11" s="342" t="e">
        <f t="shared" si="3"/>
        <v>#VALUE!</v>
      </c>
      <c r="J11" s="341"/>
      <c r="K11" s="342"/>
    </row>
    <row r="12" spans="1:11">
      <c r="A12" s="148">
        <f>'Общий свод'!C15</f>
        <v>0</v>
      </c>
      <c r="B12" s="341" t="str">
        <f>'Общий свод'!N15</f>
        <v/>
      </c>
      <c r="C12" s="342" t="e">
        <f t="shared" si="0"/>
        <v>#VALUE!</v>
      </c>
      <c r="D12" s="341" t="str">
        <f>'Общий свод'!R15</f>
        <v/>
      </c>
      <c r="E12" s="342" t="e">
        <f t="shared" si="1"/>
        <v>#VALUE!</v>
      </c>
      <c r="F12" s="341" t="str">
        <f>'Общий свод'!V15</f>
        <v/>
      </c>
      <c r="G12" s="342" t="e">
        <f t="shared" si="2"/>
        <v>#VALUE!</v>
      </c>
      <c r="H12" s="341" t="str">
        <f>'Общий свод'!Z15</f>
        <v/>
      </c>
      <c r="I12" s="342" t="e">
        <f t="shared" si="3"/>
        <v>#VALUE!</v>
      </c>
      <c r="J12" s="341"/>
      <c r="K12" s="342"/>
    </row>
    <row r="13" spans="1:11">
      <c r="A13" s="148">
        <f>'Общий свод'!C16</f>
        <v>0</v>
      </c>
      <c r="B13" s="341" t="str">
        <f>'Общий свод'!N16</f>
        <v/>
      </c>
      <c r="C13" s="342" t="e">
        <f t="shared" si="0"/>
        <v>#VALUE!</v>
      </c>
      <c r="D13" s="341" t="str">
        <f>'Общий свод'!R16</f>
        <v/>
      </c>
      <c r="E13" s="342" t="e">
        <f t="shared" si="1"/>
        <v>#VALUE!</v>
      </c>
      <c r="F13" s="341" t="str">
        <f>'Общий свод'!V16</f>
        <v/>
      </c>
      <c r="G13" s="342" t="e">
        <f t="shared" si="2"/>
        <v>#VALUE!</v>
      </c>
      <c r="H13" s="341" t="str">
        <f>'Общий свод'!Z16</f>
        <v/>
      </c>
      <c r="I13" s="342" t="e">
        <f t="shared" si="3"/>
        <v>#VALUE!</v>
      </c>
      <c r="J13" s="341"/>
      <c r="K13" s="342"/>
    </row>
    <row r="14" spans="1:11">
      <c r="A14" s="148">
        <f>'Общий свод'!C17</f>
        <v>0</v>
      </c>
      <c r="B14" s="341" t="str">
        <f>'Общий свод'!N17</f>
        <v/>
      </c>
      <c r="C14" s="342" t="e">
        <f t="shared" si="0"/>
        <v>#VALUE!</v>
      </c>
      <c r="D14" s="341" t="str">
        <f>'Общий свод'!R17</f>
        <v/>
      </c>
      <c r="E14" s="342" t="e">
        <f t="shared" si="1"/>
        <v>#VALUE!</v>
      </c>
      <c r="F14" s="341" t="str">
        <f>'Общий свод'!V17</f>
        <v/>
      </c>
      <c r="G14" s="342" t="e">
        <f t="shared" si="2"/>
        <v>#VALUE!</v>
      </c>
      <c r="H14" s="341" t="str">
        <f>'Общий свод'!Z17</f>
        <v/>
      </c>
      <c r="I14" s="342" t="e">
        <f t="shared" si="3"/>
        <v>#VALUE!</v>
      </c>
      <c r="J14" s="341"/>
      <c r="K14" s="342"/>
    </row>
    <row r="15" spans="1:11">
      <c r="A15" s="148">
        <f>'Общий свод'!C18</f>
        <v>0</v>
      </c>
      <c r="B15" s="341" t="str">
        <f>'Общий свод'!N18</f>
        <v/>
      </c>
      <c r="C15" s="342" t="e">
        <f t="shared" si="0"/>
        <v>#VALUE!</v>
      </c>
      <c r="D15" s="341" t="str">
        <f>'Общий свод'!R18</f>
        <v/>
      </c>
      <c r="E15" s="342" t="e">
        <f t="shared" si="1"/>
        <v>#VALUE!</v>
      </c>
      <c r="F15" s="341" t="str">
        <f>'Общий свод'!V18</f>
        <v/>
      </c>
      <c r="G15" s="342" t="e">
        <f t="shared" si="2"/>
        <v>#VALUE!</v>
      </c>
      <c r="H15" s="341" t="str">
        <f>'Общий свод'!Z18</f>
        <v/>
      </c>
      <c r="I15" s="342" t="e">
        <f t="shared" si="3"/>
        <v>#VALUE!</v>
      </c>
      <c r="J15" s="341"/>
      <c r="K15" s="342"/>
    </row>
    <row r="16" spans="1:11">
      <c r="A16" s="148">
        <f>'Общий свод'!C19</f>
        <v>0</v>
      </c>
      <c r="B16" s="341" t="str">
        <f>'Общий свод'!N19</f>
        <v/>
      </c>
      <c r="C16" s="342" t="e">
        <f t="shared" si="0"/>
        <v>#VALUE!</v>
      </c>
      <c r="D16" s="341" t="str">
        <f>'Общий свод'!R19</f>
        <v/>
      </c>
      <c r="E16" s="342" t="e">
        <f t="shared" si="1"/>
        <v>#VALUE!</v>
      </c>
      <c r="F16" s="341" t="str">
        <f>'Общий свод'!V19</f>
        <v/>
      </c>
      <c r="G16" s="342" t="e">
        <f t="shared" si="2"/>
        <v>#VALUE!</v>
      </c>
      <c r="H16" s="341" t="str">
        <f>'Общий свод'!Z19</f>
        <v/>
      </c>
      <c r="I16" s="342" t="e">
        <f t="shared" si="3"/>
        <v>#VALUE!</v>
      </c>
      <c r="J16" s="341"/>
      <c r="K16" s="342"/>
    </row>
    <row r="17" spans="1:11">
      <c r="A17" s="148">
        <f>'Общий свод'!C20</f>
        <v>0</v>
      </c>
      <c r="B17" s="341" t="str">
        <f>'Общий свод'!N20</f>
        <v/>
      </c>
      <c r="C17" s="342" t="e">
        <f t="shared" si="0"/>
        <v>#VALUE!</v>
      </c>
      <c r="D17" s="341" t="str">
        <f>'Общий свод'!R20</f>
        <v/>
      </c>
      <c r="E17" s="342" t="e">
        <f t="shared" si="1"/>
        <v>#VALUE!</v>
      </c>
      <c r="F17" s="341" t="str">
        <f>'Общий свод'!V20</f>
        <v/>
      </c>
      <c r="G17" s="342" t="e">
        <f t="shared" si="2"/>
        <v>#VALUE!</v>
      </c>
      <c r="H17" s="341" t="str">
        <f>'Общий свод'!Z20</f>
        <v/>
      </c>
      <c r="I17" s="342" t="e">
        <f t="shared" si="3"/>
        <v>#VALUE!</v>
      </c>
      <c r="J17" s="341"/>
      <c r="K17" s="342"/>
    </row>
    <row r="18" spans="1:11">
      <c r="A18" s="148">
        <f>'Общий свод'!C21</f>
        <v>0</v>
      </c>
      <c r="B18" s="341" t="str">
        <f>'Общий свод'!N21</f>
        <v/>
      </c>
      <c r="C18" s="342" t="e">
        <f t="shared" si="0"/>
        <v>#VALUE!</v>
      </c>
      <c r="D18" s="341" t="str">
        <f>'Общий свод'!R21</f>
        <v/>
      </c>
      <c r="E18" s="342" t="e">
        <f t="shared" si="1"/>
        <v>#VALUE!</v>
      </c>
      <c r="F18" s="341" t="str">
        <f>'Общий свод'!V21</f>
        <v/>
      </c>
      <c r="G18" s="342" t="e">
        <f t="shared" si="2"/>
        <v>#VALUE!</v>
      </c>
      <c r="H18" s="341" t="str">
        <f>'Общий свод'!Z21</f>
        <v/>
      </c>
      <c r="I18" s="342" t="e">
        <f t="shared" si="3"/>
        <v>#VALUE!</v>
      </c>
      <c r="J18" s="341"/>
      <c r="K18" s="342"/>
    </row>
    <row r="19" spans="1:11">
      <c r="A19" s="148">
        <f>'Общий свод'!C22</f>
        <v>0</v>
      </c>
      <c r="B19" s="341" t="str">
        <f>'Общий свод'!N22</f>
        <v/>
      </c>
      <c r="C19" s="342" t="e">
        <f t="shared" si="0"/>
        <v>#VALUE!</v>
      </c>
      <c r="D19" s="341" t="str">
        <f>'Общий свод'!R22</f>
        <v/>
      </c>
      <c r="E19" s="342" t="e">
        <f t="shared" si="1"/>
        <v>#VALUE!</v>
      </c>
      <c r="F19" s="341" t="str">
        <f>'Общий свод'!V22</f>
        <v/>
      </c>
      <c r="G19" s="342" t="e">
        <f t="shared" si="2"/>
        <v>#VALUE!</v>
      </c>
      <c r="H19" s="341" t="str">
        <f>'Общий свод'!Z22</f>
        <v/>
      </c>
      <c r="I19" s="342" t="e">
        <f t="shared" si="3"/>
        <v>#VALUE!</v>
      </c>
      <c r="J19" s="341"/>
      <c r="K19" s="342"/>
    </row>
    <row r="20" spans="1:11">
      <c r="A20" s="148">
        <f>'Общий свод'!C23</f>
        <v>0</v>
      </c>
      <c r="B20" s="341" t="str">
        <f>'Общий свод'!N23</f>
        <v/>
      </c>
      <c r="C20" s="342" t="e">
        <f t="shared" si="0"/>
        <v>#VALUE!</v>
      </c>
      <c r="D20" s="341" t="str">
        <f>'Общий свод'!R23</f>
        <v/>
      </c>
      <c r="E20" s="342" t="e">
        <f t="shared" si="1"/>
        <v>#VALUE!</v>
      </c>
      <c r="F20" s="341" t="str">
        <f>'Общий свод'!V23</f>
        <v/>
      </c>
      <c r="G20" s="342" t="e">
        <f t="shared" si="2"/>
        <v>#VALUE!</v>
      </c>
      <c r="H20" s="341" t="str">
        <f>'Общий свод'!Z23</f>
        <v/>
      </c>
      <c r="I20" s="342" t="e">
        <f t="shared" si="3"/>
        <v>#VALUE!</v>
      </c>
      <c r="J20" s="341"/>
      <c r="K20" s="342"/>
    </row>
    <row r="21" spans="1:11">
      <c r="A21" s="148">
        <f>'Общий свод'!C24</f>
        <v>0</v>
      </c>
      <c r="B21" s="341" t="str">
        <f>'Общий свод'!N24</f>
        <v/>
      </c>
      <c r="C21" s="342" t="e">
        <f t="shared" si="0"/>
        <v>#VALUE!</v>
      </c>
      <c r="D21" s="341" t="str">
        <f>'Общий свод'!R24</f>
        <v/>
      </c>
      <c r="E21" s="342" t="e">
        <f t="shared" si="1"/>
        <v>#VALUE!</v>
      </c>
      <c r="F21" s="341" t="str">
        <f>'Общий свод'!V24</f>
        <v/>
      </c>
      <c r="G21" s="342" t="e">
        <f t="shared" si="2"/>
        <v>#VALUE!</v>
      </c>
      <c r="H21" s="341" t="str">
        <f>'Общий свод'!Z24</f>
        <v/>
      </c>
      <c r="I21" s="342" t="e">
        <f t="shared" si="3"/>
        <v>#VALUE!</v>
      </c>
      <c r="J21" s="341"/>
      <c r="K21" s="342"/>
    </row>
    <row r="22" spans="1:11">
      <c r="A22" s="148">
        <f>'Общий свод'!C25</f>
        <v>0</v>
      </c>
      <c r="B22" s="341" t="str">
        <f>'Общий свод'!N25</f>
        <v/>
      </c>
      <c r="C22" s="342" t="e">
        <f t="shared" si="0"/>
        <v>#VALUE!</v>
      </c>
      <c r="D22" s="341" t="str">
        <f>'Общий свод'!R25</f>
        <v/>
      </c>
      <c r="E22" s="342" t="e">
        <f t="shared" si="1"/>
        <v>#VALUE!</v>
      </c>
      <c r="F22" s="341" t="str">
        <f>'Общий свод'!V25</f>
        <v/>
      </c>
      <c r="G22" s="342" t="e">
        <f t="shared" si="2"/>
        <v>#VALUE!</v>
      </c>
      <c r="H22" s="341" t="str">
        <f>'Общий свод'!Z25</f>
        <v/>
      </c>
      <c r="I22" s="342" t="e">
        <f t="shared" si="3"/>
        <v>#VALUE!</v>
      </c>
      <c r="J22" s="341"/>
      <c r="K22" s="342"/>
    </row>
    <row r="23" spans="1:11">
      <c r="A23" s="148">
        <f>'Общий свод'!C26</f>
        <v>0</v>
      </c>
      <c r="B23" s="341" t="str">
        <f>'Общий свод'!N26</f>
        <v/>
      </c>
      <c r="C23" s="342" t="e">
        <f t="shared" si="0"/>
        <v>#VALUE!</v>
      </c>
      <c r="D23" s="341" t="str">
        <f>'Общий свод'!R26</f>
        <v/>
      </c>
      <c r="E23" s="342" t="e">
        <f t="shared" si="1"/>
        <v>#VALUE!</v>
      </c>
      <c r="F23" s="341" t="str">
        <f>'Общий свод'!V26</f>
        <v/>
      </c>
      <c r="G23" s="342" t="e">
        <f t="shared" si="2"/>
        <v>#VALUE!</v>
      </c>
      <c r="H23" s="341" t="str">
        <f>'Общий свод'!Z26</f>
        <v/>
      </c>
      <c r="I23" s="342" t="e">
        <f t="shared" si="3"/>
        <v>#VALUE!</v>
      </c>
      <c r="J23" s="341"/>
      <c r="K23" s="342"/>
    </row>
    <row r="24" spans="1:11">
      <c r="A24" s="148">
        <f>'Общий свод'!C27</f>
        <v>0</v>
      </c>
      <c r="B24" s="341" t="str">
        <f>'Общий свод'!N27</f>
        <v/>
      </c>
      <c r="C24" s="342" t="e">
        <f t="shared" si="0"/>
        <v>#VALUE!</v>
      </c>
      <c r="D24" s="341" t="str">
        <f>'Общий свод'!R27</f>
        <v/>
      </c>
      <c r="E24" s="342" t="e">
        <f t="shared" si="1"/>
        <v>#VALUE!</v>
      </c>
      <c r="F24" s="341" t="str">
        <f>'Общий свод'!V27</f>
        <v/>
      </c>
      <c r="G24" s="342" t="e">
        <f t="shared" si="2"/>
        <v>#VALUE!</v>
      </c>
      <c r="H24" s="341" t="str">
        <f>'Общий свод'!Z27</f>
        <v/>
      </c>
      <c r="I24" s="342" t="e">
        <f t="shared" si="3"/>
        <v>#VALUE!</v>
      </c>
      <c r="J24" s="341"/>
      <c r="K24" s="342"/>
    </row>
    <row r="25" spans="1:11">
      <c r="A25" s="148">
        <f>'Общий свод'!C28</f>
        <v>0</v>
      </c>
      <c r="B25" s="341" t="str">
        <f>'Общий свод'!N28</f>
        <v/>
      </c>
      <c r="C25" s="342" t="e">
        <f t="shared" si="0"/>
        <v>#VALUE!</v>
      </c>
      <c r="D25" s="341" t="str">
        <f>'Общий свод'!R28</f>
        <v/>
      </c>
      <c r="E25" s="342" t="e">
        <f t="shared" si="1"/>
        <v>#VALUE!</v>
      </c>
      <c r="F25" s="341" t="str">
        <f>'Общий свод'!V28</f>
        <v/>
      </c>
      <c r="G25" s="342" t="e">
        <f t="shared" si="2"/>
        <v>#VALUE!</v>
      </c>
      <c r="H25" s="341" t="str">
        <f>'Общий свод'!Z28</f>
        <v/>
      </c>
      <c r="I25" s="342" t="e">
        <f t="shared" si="3"/>
        <v>#VALUE!</v>
      </c>
      <c r="J25" s="341"/>
      <c r="K25" s="342"/>
    </row>
    <row r="26" spans="1:11">
      <c r="A26" s="148">
        <f>'Общий свод'!C29</f>
        <v>0</v>
      </c>
      <c r="B26" s="341" t="str">
        <f>'Общий свод'!N29</f>
        <v/>
      </c>
      <c r="C26" s="342" t="e">
        <f t="shared" si="0"/>
        <v>#VALUE!</v>
      </c>
      <c r="D26" s="341" t="str">
        <f>'Общий свод'!R29</f>
        <v/>
      </c>
      <c r="E26" s="342" t="e">
        <f t="shared" si="1"/>
        <v>#VALUE!</v>
      </c>
      <c r="F26" s="341" t="str">
        <f>'Общий свод'!V29</f>
        <v/>
      </c>
      <c r="G26" s="342" t="e">
        <f t="shared" si="2"/>
        <v>#VALUE!</v>
      </c>
      <c r="H26" s="341" t="str">
        <f>'Общий свод'!Z29</f>
        <v/>
      </c>
      <c r="I26" s="342" t="e">
        <f t="shared" si="3"/>
        <v>#VALUE!</v>
      </c>
      <c r="J26" s="341"/>
      <c r="K26" s="342"/>
    </row>
    <row r="27" spans="1:11">
      <c r="A27" s="148">
        <f>'Общий свод'!C30</f>
        <v>0</v>
      </c>
      <c r="B27" s="341" t="str">
        <f>'Общий свод'!N30</f>
        <v/>
      </c>
      <c r="C27" s="342" t="e">
        <f t="shared" si="0"/>
        <v>#VALUE!</v>
      </c>
      <c r="D27" s="341" t="str">
        <f>'Общий свод'!R30</f>
        <v/>
      </c>
      <c r="E27" s="342" t="e">
        <f t="shared" si="1"/>
        <v>#VALUE!</v>
      </c>
      <c r="F27" s="341" t="str">
        <f>'Общий свод'!V30</f>
        <v/>
      </c>
      <c r="G27" s="342" t="e">
        <f t="shared" si="2"/>
        <v>#VALUE!</v>
      </c>
      <c r="H27" s="341" t="str">
        <f>'Общий свод'!Z30</f>
        <v/>
      </c>
      <c r="I27" s="342" t="e">
        <f t="shared" si="3"/>
        <v>#VALUE!</v>
      </c>
      <c r="J27" s="341"/>
      <c r="K27" s="342"/>
    </row>
    <row r="28" spans="1:11">
      <c r="A28" s="148">
        <f>'Общий свод'!C31</f>
        <v>0</v>
      </c>
      <c r="B28" s="341" t="str">
        <f>'Общий свод'!N31</f>
        <v/>
      </c>
      <c r="C28" s="342" t="e">
        <f t="shared" si="0"/>
        <v>#VALUE!</v>
      </c>
      <c r="D28" s="341" t="str">
        <f>'Общий свод'!R31</f>
        <v/>
      </c>
      <c r="E28" s="342" t="e">
        <f t="shared" si="1"/>
        <v>#VALUE!</v>
      </c>
      <c r="F28" s="341" t="str">
        <f>'Общий свод'!V31</f>
        <v/>
      </c>
      <c r="G28" s="342" t="e">
        <f t="shared" si="2"/>
        <v>#VALUE!</v>
      </c>
      <c r="H28" s="341" t="str">
        <f>'Общий свод'!Z31</f>
        <v/>
      </c>
      <c r="I28" s="342" t="e">
        <f t="shared" si="3"/>
        <v>#VALUE!</v>
      </c>
      <c r="J28" s="341"/>
      <c r="K28" s="342"/>
    </row>
    <row r="29" spans="1:11">
      <c r="A29" s="148">
        <f>'Общий свод'!C32</f>
        <v>0</v>
      </c>
      <c r="B29" s="341" t="str">
        <f>'Общий свод'!N32</f>
        <v/>
      </c>
      <c r="C29" s="342" t="e">
        <f t="shared" si="0"/>
        <v>#VALUE!</v>
      </c>
      <c r="D29" s="341" t="str">
        <f>'Общий свод'!R32</f>
        <v/>
      </c>
      <c r="E29" s="342" t="e">
        <f t="shared" si="1"/>
        <v>#VALUE!</v>
      </c>
      <c r="F29" s="341" t="str">
        <f>'Общий свод'!V32</f>
        <v/>
      </c>
      <c r="G29" s="342" t="e">
        <f t="shared" si="2"/>
        <v>#VALUE!</v>
      </c>
      <c r="H29" s="341" t="str">
        <f>'Общий свод'!Z32</f>
        <v/>
      </c>
      <c r="I29" s="342" t="e">
        <f t="shared" si="3"/>
        <v>#VALUE!</v>
      </c>
      <c r="J29" s="341"/>
      <c r="K29" s="342"/>
    </row>
    <row r="30" spans="1:11">
      <c r="A30" s="148">
        <f>'Общий свод'!C33</f>
        <v>0</v>
      </c>
      <c r="B30" s="341" t="str">
        <f>'Общий свод'!N33</f>
        <v/>
      </c>
      <c r="C30" s="342" t="e">
        <f t="shared" si="0"/>
        <v>#VALUE!</v>
      </c>
      <c r="D30" s="341" t="str">
        <f>'Общий свод'!R33</f>
        <v/>
      </c>
      <c r="E30" s="342" t="e">
        <f t="shared" si="1"/>
        <v>#VALUE!</v>
      </c>
      <c r="F30" s="341" t="str">
        <f>'Общий свод'!V33</f>
        <v/>
      </c>
      <c r="G30" s="342" t="e">
        <f t="shared" si="2"/>
        <v>#VALUE!</v>
      </c>
      <c r="H30" s="341" t="str">
        <f>'Общий свод'!Z33</f>
        <v/>
      </c>
      <c r="I30" s="342" t="e">
        <f t="shared" si="3"/>
        <v>#VALUE!</v>
      </c>
      <c r="J30" s="341"/>
      <c r="K30" s="342"/>
    </row>
    <row r="31" spans="1:11">
      <c r="A31" s="148">
        <f>'Общий свод'!C34</f>
        <v>0</v>
      </c>
      <c r="B31" s="341" t="str">
        <f>'Общий свод'!N34</f>
        <v/>
      </c>
      <c r="C31" s="342" t="e">
        <f t="shared" si="0"/>
        <v>#VALUE!</v>
      </c>
      <c r="D31" s="341" t="str">
        <f>'Общий свод'!R34</f>
        <v/>
      </c>
      <c r="E31" s="342" t="e">
        <f t="shared" si="1"/>
        <v>#VALUE!</v>
      </c>
      <c r="F31" s="341" t="str">
        <f>'Общий свод'!V34</f>
        <v/>
      </c>
      <c r="G31" s="342" t="e">
        <f t="shared" si="2"/>
        <v>#VALUE!</v>
      </c>
      <c r="H31" s="341" t="str">
        <f>'Общий свод'!Z34</f>
        <v/>
      </c>
      <c r="I31" s="342" t="e">
        <f t="shared" si="3"/>
        <v>#VALUE!</v>
      </c>
      <c r="J31" s="341"/>
      <c r="K31" s="342"/>
    </row>
    <row r="32" spans="1:11">
      <c r="A32" s="148">
        <f>'Общий свод'!C35</f>
        <v>0</v>
      </c>
      <c r="B32" s="341" t="str">
        <f>'Общий свод'!N35</f>
        <v/>
      </c>
      <c r="C32" s="342" t="e">
        <f t="shared" si="0"/>
        <v>#VALUE!</v>
      </c>
      <c r="D32" s="341" t="str">
        <f>'Общий свод'!R35</f>
        <v/>
      </c>
      <c r="E32" s="342" t="e">
        <f t="shared" si="1"/>
        <v>#VALUE!</v>
      </c>
      <c r="F32" s="341" t="str">
        <f>'Общий свод'!V35</f>
        <v/>
      </c>
      <c r="G32" s="342" t="e">
        <f t="shared" si="2"/>
        <v>#VALUE!</v>
      </c>
      <c r="H32" s="341" t="str">
        <f>'Общий свод'!Z35</f>
        <v/>
      </c>
      <c r="I32" s="342" t="e">
        <f t="shared" si="3"/>
        <v>#VALUE!</v>
      </c>
      <c r="J32" s="341"/>
      <c r="K32" s="342"/>
    </row>
    <row r="33" spans="1:11">
      <c r="A33" s="148">
        <f>'Общий свод'!C36</f>
        <v>0</v>
      </c>
      <c r="B33" s="341" t="str">
        <f>'Общий свод'!N36</f>
        <v/>
      </c>
      <c r="C33" s="342" t="e">
        <f t="shared" si="0"/>
        <v>#VALUE!</v>
      </c>
      <c r="D33" s="341" t="str">
        <f>'Общий свод'!R36</f>
        <v/>
      </c>
      <c r="E33" s="342" t="e">
        <f t="shared" si="1"/>
        <v>#VALUE!</v>
      </c>
      <c r="F33" s="341" t="str">
        <f>'Общий свод'!V36</f>
        <v/>
      </c>
      <c r="G33" s="342" t="e">
        <f t="shared" si="2"/>
        <v>#VALUE!</v>
      </c>
      <c r="H33" s="341" t="str">
        <f>'Общий свод'!Z36</f>
        <v/>
      </c>
      <c r="I33" s="342" t="e">
        <f t="shared" si="3"/>
        <v>#VALUE!</v>
      </c>
      <c r="J33" s="341"/>
      <c r="K33" s="342"/>
    </row>
    <row r="34" spans="1:11">
      <c r="A34" s="148">
        <f>'Общий свод'!C37</f>
        <v>0</v>
      </c>
      <c r="B34" s="341" t="str">
        <f>'Общий свод'!N37</f>
        <v/>
      </c>
      <c r="C34" s="342" t="e">
        <f t="shared" si="0"/>
        <v>#VALUE!</v>
      </c>
      <c r="D34" s="341" t="str">
        <f>'Общий свод'!R37</f>
        <v/>
      </c>
      <c r="E34" s="342" t="e">
        <f t="shared" si="1"/>
        <v>#VALUE!</v>
      </c>
      <c r="F34" s="341" t="str">
        <f>'Общий свод'!V37</f>
        <v/>
      </c>
      <c r="G34" s="342" t="e">
        <f t="shared" si="2"/>
        <v>#VALUE!</v>
      </c>
      <c r="H34" s="341" t="str">
        <f>'Общий свод'!Z37</f>
        <v/>
      </c>
      <c r="I34" s="342" t="e">
        <f t="shared" si="3"/>
        <v>#VALUE!</v>
      </c>
      <c r="J34" s="341"/>
      <c r="K34" s="342"/>
    </row>
    <row r="35" spans="1:11">
      <c r="A35" s="148">
        <f>'Общий свод'!C38</f>
        <v>0</v>
      </c>
      <c r="B35" s="341" t="str">
        <f>'Общий свод'!N38</f>
        <v/>
      </c>
      <c r="C35" s="342" t="e">
        <f t="shared" si="0"/>
        <v>#VALUE!</v>
      </c>
      <c r="D35" s="341" t="str">
        <f>'Общий свод'!R38</f>
        <v/>
      </c>
      <c r="E35" s="342" t="e">
        <f t="shared" si="1"/>
        <v>#VALUE!</v>
      </c>
      <c r="F35" s="341" t="str">
        <f>'Общий свод'!V38</f>
        <v/>
      </c>
      <c r="G35" s="342" t="e">
        <f t="shared" si="2"/>
        <v>#VALUE!</v>
      </c>
      <c r="H35" s="341" t="str">
        <f>'Общий свод'!Z38</f>
        <v/>
      </c>
      <c r="I35" s="342" t="e">
        <f t="shared" si="3"/>
        <v>#VALUE!</v>
      </c>
      <c r="J35" s="341"/>
      <c r="K35" s="342"/>
    </row>
    <row r="36" spans="1:11">
      <c r="A36" s="148">
        <f>'Общий свод'!C39</f>
        <v>0</v>
      </c>
      <c r="B36" s="341" t="str">
        <f>'Общий свод'!N39</f>
        <v/>
      </c>
      <c r="C36" s="342" t="e">
        <f t="shared" si="0"/>
        <v>#VALUE!</v>
      </c>
      <c r="D36" s="341" t="str">
        <f>'Общий свод'!R39</f>
        <v/>
      </c>
      <c r="E36" s="342" t="e">
        <f t="shared" si="1"/>
        <v>#VALUE!</v>
      </c>
      <c r="F36" s="341" t="str">
        <f>'Общий свод'!V39</f>
        <v/>
      </c>
      <c r="G36" s="342" t="e">
        <f t="shared" si="2"/>
        <v>#VALUE!</v>
      </c>
      <c r="H36" s="341" t="str">
        <f>'Общий свод'!Z39</f>
        <v/>
      </c>
      <c r="I36" s="342" t="e">
        <f t="shared" si="3"/>
        <v>#VALUE!</v>
      </c>
      <c r="J36" s="341"/>
      <c r="K36" s="342"/>
    </row>
    <row r="37" spans="1:11">
      <c r="A37" s="148">
        <f>'Общий свод'!C40</f>
        <v>0</v>
      </c>
      <c r="B37" s="341" t="str">
        <f>'Общий свод'!N40</f>
        <v/>
      </c>
      <c r="C37" s="342" t="e">
        <f t="shared" si="0"/>
        <v>#VALUE!</v>
      </c>
      <c r="D37" s="341" t="str">
        <f>'Общий свод'!R40</f>
        <v/>
      </c>
      <c r="E37" s="342" t="e">
        <f t="shared" si="1"/>
        <v>#VALUE!</v>
      </c>
      <c r="F37" s="341" t="str">
        <f>'Общий свод'!V40</f>
        <v/>
      </c>
      <c r="G37" s="342" t="e">
        <f t="shared" si="2"/>
        <v>#VALUE!</v>
      </c>
      <c r="H37" s="341" t="str">
        <f>'Общий свод'!Z40</f>
        <v/>
      </c>
      <c r="I37" s="342" t="e">
        <f t="shared" si="3"/>
        <v>#VALUE!</v>
      </c>
      <c r="J37" s="341"/>
      <c r="K37" s="342"/>
    </row>
    <row r="38" spans="1:11">
      <c r="A38" s="148">
        <f>'Общий свод'!C41</f>
        <v>0</v>
      </c>
      <c r="B38" s="341" t="str">
        <f>'Общий свод'!N41</f>
        <v/>
      </c>
      <c r="C38" s="342" t="e">
        <f t="shared" si="0"/>
        <v>#VALUE!</v>
      </c>
      <c r="D38" s="341" t="str">
        <f>'Общий свод'!R41</f>
        <v/>
      </c>
      <c r="E38" s="342" t="e">
        <f t="shared" si="1"/>
        <v>#VALUE!</v>
      </c>
      <c r="F38" s="341" t="str">
        <f>'Общий свод'!V41</f>
        <v/>
      </c>
      <c r="G38" s="342" t="e">
        <f t="shared" si="2"/>
        <v>#VALUE!</v>
      </c>
      <c r="H38" s="341" t="str">
        <f>'Общий свод'!Z41</f>
        <v/>
      </c>
      <c r="I38" s="342" t="e">
        <f t="shared" si="3"/>
        <v>#VALUE!</v>
      </c>
      <c r="J38" s="341"/>
      <c r="K38" s="342"/>
    </row>
    <row r="39" spans="1:11">
      <c r="A39" s="148">
        <f>'Общий свод'!C42</f>
        <v>0</v>
      </c>
      <c r="B39" s="341" t="str">
        <f>'Общий свод'!N42</f>
        <v/>
      </c>
      <c r="C39" s="342" t="e">
        <f t="shared" si="0"/>
        <v>#VALUE!</v>
      </c>
      <c r="D39" s="341" t="str">
        <f>'Общий свод'!R42</f>
        <v/>
      </c>
      <c r="E39" s="342" t="e">
        <f t="shared" si="1"/>
        <v>#VALUE!</v>
      </c>
      <c r="F39" s="341" t="str">
        <f>'Общий свод'!V42</f>
        <v/>
      </c>
      <c r="G39" s="342" t="e">
        <f t="shared" si="2"/>
        <v>#VALUE!</v>
      </c>
      <c r="H39" s="341" t="str">
        <f>'Общий свод'!Z42</f>
        <v/>
      </c>
      <c r="I39" s="342" t="e">
        <f t="shared" si="3"/>
        <v>#VALUE!</v>
      </c>
      <c r="J39" s="341"/>
      <c r="K39" s="342"/>
    </row>
    <row r="40" spans="1:11">
      <c r="A40" s="148">
        <f>'Общий свод'!C43</f>
        <v>0</v>
      </c>
      <c r="B40" s="341" t="str">
        <f>'Общий свод'!N43</f>
        <v/>
      </c>
      <c r="C40" s="342" t="e">
        <f t="shared" si="0"/>
        <v>#VALUE!</v>
      </c>
      <c r="D40" s="341" t="str">
        <f>'Общий свод'!R43</f>
        <v/>
      </c>
      <c r="E40" s="342" t="e">
        <f t="shared" si="1"/>
        <v>#VALUE!</v>
      </c>
      <c r="F40" s="341" t="str">
        <f>'Общий свод'!V43</f>
        <v/>
      </c>
      <c r="G40" s="342" t="e">
        <f t="shared" si="2"/>
        <v>#VALUE!</v>
      </c>
      <c r="H40" s="341" t="str">
        <f>'Общий свод'!Z43</f>
        <v/>
      </c>
      <c r="I40" s="342" t="e">
        <f t="shared" si="3"/>
        <v>#VALUE!</v>
      </c>
      <c r="J40" s="341"/>
      <c r="K40" s="342"/>
    </row>
    <row r="41" spans="1:11">
      <c r="A41" s="148">
        <f>'Общий свод'!C44</f>
        <v>0</v>
      </c>
      <c r="B41" s="341" t="str">
        <f>'Общий свод'!N44</f>
        <v/>
      </c>
      <c r="C41" s="342" t="e">
        <f t="shared" si="0"/>
        <v>#VALUE!</v>
      </c>
      <c r="D41" s="341" t="str">
        <f>'Общий свод'!R44</f>
        <v/>
      </c>
      <c r="E41" s="342" t="e">
        <f t="shared" si="1"/>
        <v>#VALUE!</v>
      </c>
      <c r="F41" s="341" t="str">
        <f>'Общий свод'!V44</f>
        <v/>
      </c>
      <c r="G41" s="342" t="e">
        <f t="shared" si="2"/>
        <v>#VALUE!</v>
      </c>
      <c r="H41" s="341" t="str">
        <f>'Общий свод'!Z44</f>
        <v/>
      </c>
      <c r="I41" s="342" t="e">
        <f t="shared" si="3"/>
        <v>#VALUE!</v>
      </c>
      <c r="J41" s="341"/>
      <c r="K41" s="342"/>
    </row>
    <row r="42" spans="1:11">
      <c r="A42" s="148">
        <f>'Общий свод'!C45</f>
        <v>0</v>
      </c>
      <c r="B42" s="341" t="str">
        <f>'Общий свод'!N45</f>
        <v/>
      </c>
      <c r="C42" s="342" t="e">
        <f t="shared" si="0"/>
        <v>#VALUE!</v>
      </c>
      <c r="D42" s="341" t="str">
        <f>'Общий свод'!R45</f>
        <v/>
      </c>
      <c r="E42" s="342" t="e">
        <f t="shared" si="1"/>
        <v>#VALUE!</v>
      </c>
      <c r="F42" s="341" t="str">
        <f>'Общий свод'!V45</f>
        <v/>
      </c>
      <c r="G42" s="342" t="e">
        <f t="shared" si="2"/>
        <v>#VALUE!</v>
      </c>
      <c r="H42" s="341" t="str">
        <f>'Общий свод'!Z45</f>
        <v/>
      </c>
      <c r="I42" s="342" t="e">
        <f t="shared" si="3"/>
        <v>#VALUE!</v>
      </c>
      <c r="J42" s="341"/>
      <c r="K42" s="342"/>
    </row>
    <row r="43" spans="1:11">
      <c r="A43" s="148">
        <f>'Общий свод'!C46</f>
        <v>0</v>
      </c>
      <c r="B43" s="341" t="str">
        <f>'Общий свод'!N46</f>
        <v/>
      </c>
      <c r="C43" s="342" t="e">
        <f t="shared" si="0"/>
        <v>#VALUE!</v>
      </c>
      <c r="D43" s="341" t="str">
        <f>'Общий свод'!R46</f>
        <v/>
      </c>
      <c r="E43" s="342" t="e">
        <f t="shared" si="1"/>
        <v>#VALUE!</v>
      </c>
      <c r="F43" s="341" t="str">
        <f>'Общий свод'!V46</f>
        <v/>
      </c>
      <c r="G43" s="342" t="e">
        <f t="shared" si="2"/>
        <v>#VALUE!</v>
      </c>
      <c r="H43" s="341" t="str">
        <f>'Общий свод'!Z46</f>
        <v/>
      </c>
      <c r="I43" s="342" t="e">
        <f t="shared" si="3"/>
        <v>#VALUE!</v>
      </c>
      <c r="J43" s="341"/>
      <c r="K43" s="342"/>
    </row>
    <row r="44" spans="1:11">
      <c r="A44" s="148">
        <f>'Общий свод'!C47</f>
        <v>0</v>
      </c>
      <c r="B44" s="341" t="str">
        <f>'Общий свод'!N47</f>
        <v/>
      </c>
      <c r="C44" s="342" t="e">
        <f t="shared" si="0"/>
        <v>#VALUE!</v>
      </c>
      <c r="D44" s="341" t="str">
        <f>'Общий свод'!R47</f>
        <v/>
      </c>
      <c r="E44" s="342" t="e">
        <f t="shared" si="1"/>
        <v>#VALUE!</v>
      </c>
      <c r="F44" s="341" t="str">
        <f>'Общий свод'!V47</f>
        <v/>
      </c>
      <c r="G44" s="342" t="e">
        <f t="shared" si="2"/>
        <v>#VALUE!</v>
      </c>
      <c r="H44" s="341" t="str">
        <f>'Общий свод'!Z47</f>
        <v/>
      </c>
      <c r="I44" s="342" t="e">
        <f t="shared" si="3"/>
        <v>#VALUE!</v>
      </c>
      <c r="J44" s="341"/>
      <c r="K44" s="342"/>
    </row>
    <row r="45" spans="1:11">
      <c r="A45" s="148">
        <f>'Общий свод'!C48</f>
        <v>0</v>
      </c>
      <c r="B45" s="341" t="str">
        <f>'Общий свод'!N48</f>
        <v/>
      </c>
      <c r="C45" s="342" t="e">
        <f t="shared" si="0"/>
        <v>#VALUE!</v>
      </c>
      <c r="D45" s="341" t="str">
        <f>'Общий свод'!R48</f>
        <v/>
      </c>
      <c r="E45" s="342" t="e">
        <f t="shared" si="1"/>
        <v>#VALUE!</v>
      </c>
      <c r="F45" s="341" t="str">
        <f>'Общий свод'!V48</f>
        <v/>
      </c>
      <c r="G45" s="342" t="e">
        <f t="shared" si="2"/>
        <v>#VALUE!</v>
      </c>
      <c r="H45" s="341" t="str">
        <f>'Общий свод'!Z48</f>
        <v/>
      </c>
      <c r="I45" s="342" t="e">
        <f t="shared" si="3"/>
        <v>#VALUE!</v>
      </c>
      <c r="J45" s="341"/>
      <c r="K45" s="342"/>
    </row>
    <row r="46" spans="1:11">
      <c r="A46" s="148">
        <f>'Общий свод'!C49</f>
        <v>0</v>
      </c>
      <c r="B46" s="341" t="str">
        <f>'Общий свод'!N49</f>
        <v/>
      </c>
      <c r="C46" s="342" t="e">
        <f t="shared" si="0"/>
        <v>#VALUE!</v>
      </c>
      <c r="D46" s="341" t="str">
        <f>'Общий свод'!R49</f>
        <v/>
      </c>
      <c r="E46" s="342" t="e">
        <f t="shared" si="1"/>
        <v>#VALUE!</v>
      </c>
      <c r="F46" s="341" t="str">
        <f>'Общий свод'!V49</f>
        <v/>
      </c>
      <c r="G46" s="342" t="e">
        <f t="shared" si="2"/>
        <v>#VALUE!</v>
      </c>
      <c r="H46" s="341" t="str">
        <f>'Общий свод'!Z49</f>
        <v/>
      </c>
      <c r="I46" s="342" t="e">
        <f t="shared" si="3"/>
        <v>#VALUE!</v>
      </c>
      <c r="J46" s="341"/>
      <c r="K46" s="342"/>
    </row>
    <row r="47" spans="1:11">
      <c r="A47" s="148">
        <f>'Общий свод'!C50</f>
        <v>0</v>
      </c>
      <c r="B47" s="341" t="str">
        <f>'Общий свод'!N50</f>
        <v/>
      </c>
      <c r="C47" s="342" t="e">
        <f t="shared" si="0"/>
        <v>#VALUE!</v>
      </c>
      <c r="D47" s="341" t="str">
        <f>'Общий свод'!R50</f>
        <v/>
      </c>
      <c r="E47" s="342" t="e">
        <f t="shared" si="1"/>
        <v>#VALUE!</v>
      </c>
      <c r="F47" s="341" t="str">
        <f>'Общий свод'!V50</f>
        <v/>
      </c>
      <c r="G47" s="342" t="e">
        <f t="shared" si="2"/>
        <v>#VALUE!</v>
      </c>
      <c r="H47" s="341" t="str">
        <f>'Общий свод'!Z50</f>
        <v/>
      </c>
      <c r="I47" s="342" t="e">
        <f t="shared" si="3"/>
        <v>#VALUE!</v>
      </c>
      <c r="J47" s="341"/>
      <c r="K47" s="342"/>
    </row>
    <row r="48" spans="1:11">
      <c r="A48" s="148">
        <f>'Общий свод'!C51</f>
        <v>0</v>
      </c>
      <c r="B48" s="341" t="str">
        <f>'Общий свод'!N51</f>
        <v/>
      </c>
      <c r="C48" s="342" t="e">
        <f t="shared" si="0"/>
        <v>#VALUE!</v>
      </c>
      <c r="D48" s="341" t="str">
        <f>'Общий свод'!R51</f>
        <v/>
      </c>
      <c r="E48" s="342" t="e">
        <f t="shared" si="1"/>
        <v>#VALUE!</v>
      </c>
      <c r="F48" s="341" t="str">
        <f>'Общий свод'!V51</f>
        <v/>
      </c>
      <c r="G48" s="342" t="e">
        <f t="shared" si="2"/>
        <v>#VALUE!</v>
      </c>
      <c r="H48" s="341" t="str">
        <f>'Общий свод'!Z51</f>
        <v/>
      </c>
      <c r="I48" s="342" t="e">
        <f t="shared" si="3"/>
        <v>#VALUE!</v>
      </c>
      <c r="J48" s="341"/>
      <c r="K48" s="342"/>
    </row>
    <row r="49" spans="1:11">
      <c r="A49" s="148">
        <f>'Общий свод'!C52</f>
        <v>0</v>
      </c>
      <c r="B49" s="341" t="str">
        <f>'Общий свод'!N52</f>
        <v/>
      </c>
      <c r="C49" s="342" t="e">
        <f t="shared" si="0"/>
        <v>#VALUE!</v>
      </c>
      <c r="D49" s="341" t="str">
        <f>'Общий свод'!R52</f>
        <v/>
      </c>
      <c r="E49" s="342" t="e">
        <f t="shared" si="1"/>
        <v>#VALUE!</v>
      </c>
      <c r="F49" s="341" t="str">
        <f>'Общий свод'!V52</f>
        <v/>
      </c>
      <c r="G49" s="342" t="e">
        <f t="shared" si="2"/>
        <v>#VALUE!</v>
      </c>
      <c r="H49" s="341" t="str">
        <f>'Общий свод'!Z52</f>
        <v/>
      </c>
      <c r="I49" s="342" t="e">
        <f t="shared" si="3"/>
        <v>#VALUE!</v>
      </c>
      <c r="J49" s="341"/>
      <c r="K49" s="342"/>
    </row>
    <row r="50" spans="1:11">
      <c r="A50" s="148">
        <f>'Общий свод'!C53</f>
        <v>0</v>
      </c>
      <c r="B50" s="341" t="str">
        <f>'Общий свод'!N53</f>
        <v/>
      </c>
      <c r="C50" s="342" t="e">
        <f t="shared" si="0"/>
        <v>#VALUE!</v>
      </c>
      <c r="D50" s="341" t="str">
        <f>'Общий свод'!R53</f>
        <v/>
      </c>
      <c r="E50" s="342" t="e">
        <f t="shared" si="1"/>
        <v>#VALUE!</v>
      </c>
      <c r="F50" s="341" t="str">
        <f>'Общий свод'!V53</f>
        <v/>
      </c>
      <c r="G50" s="342" t="e">
        <f t="shared" si="2"/>
        <v>#VALUE!</v>
      </c>
      <c r="H50" s="341" t="str">
        <f>'Общий свод'!Z53</f>
        <v/>
      </c>
      <c r="I50" s="342" t="e">
        <f t="shared" si="3"/>
        <v>#VALUE!</v>
      </c>
      <c r="J50" s="341"/>
      <c r="K50" s="342"/>
    </row>
    <row r="51" spans="1:11">
      <c r="A51" s="148">
        <f>'Общий свод'!C54</f>
        <v>0</v>
      </c>
      <c r="B51" s="341" t="str">
        <f>'Общий свод'!N54</f>
        <v/>
      </c>
      <c r="C51" s="342" t="e">
        <f t="shared" si="0"/>
        <v>#VALUE!</v>
      </c>
      <c r="D51" s="341" t="str">
        <f>'Общий свод'!R54</f>
        <v/>
      </c>
      <c r="E51" s="342" t="e">
        <f t="shared" si="1"/>
        <v>#VALUE!</v>
      </c>
      <c r="F51" s="341" t="str">
        <f>'Общий свод'!V54</f>
        <v/>
      </c>
      <c r="G51" s="342" t="e">
        <f t="shared" si="2"/>
        <v>#VALUE!</v>
      </c>
      <c r="H51" s="341" t="str">
        <f>'Общий свод'!Z54</f>
        <v/>
      </c>
      <c r="I51" s="342" t="e">
        <f t="shared" si="3"/>
        <v>#VALUE!</v>
      </c>
      <c r="J51" s="341"/>
      <c r="K51" s="342"/>
    </row>
    <row r="52" spans="1:11">
      <c r="A52" s="148">
        <f>'Общий свод'!C55</f>
        <v>0</v>
      </c>
      <c r="B52" s="341" t="str">
        <f>'Общий свод'!N55</f>
        <v/>
      </c>
      <c r="C52" s="342" t="e">
        <f t="shared" si="0"/>
        <v>#VALUE!</v>
      </c>
      <c r="D52" s="341" t="str">
        <f>'Общий свод'!R55</f>
        <v/>
      </c>
      <c r="E52" s="342" t="e">
        <f t="shared" si="1"/>
        <v>#VALUE!</v>
      </c>
      <c r="F52" s="341" t="str">
        <f>'Общий свод'!V55</f>
        <v/>
      </c>
      <c r="G52" s="342" t="e">
        <f t="shared" si="2"/>
        <v>#VALUE!</v>
      </c>
      <c r="H52" s="341" t="str">
        <f>'Общий свод'!Z55</f>
        <v/>
      </c>
      <c r="I52" s="342" t="e">
        <f t="shared" si="3"/>
        <v>#VALUE!</v>
      </c>
      <c r="J52" s="341"/>
      <c r="K52" s="342"/>
    </row>
    <row r="53" spans="1:11">
      <c r="A53" s="148">
        <f>'Общий свод'!C56</f>
        <v>0</v>
      </c>
      <c r="B53" s="341" t="str">
        <f>'Общий свод'!N56</f>
        <v/>
      </c>
      <c r="C53" s="342" t="e">
        <f t="shared" si="0"/>
        <v>#VALUE!</v>
      </c>
      <c r="D53" s="341" t="str">
        <f>'Общий свод'!R56</f>
        <v/>
      </c>
      <c r="E53" s="342" t="e">
        <f t="shared" si="1"/>
        <v>#VALUE!</v>
      </c>
      <c r="F53" s="341" t="str">
        <f>'Общий свод'!V56</f>
        <v/>
      </c>
      <c r="G53" s="342" t="e">
        <f t="shared" si="2"/>
        <v>#VALUE!</v>
      </c>
      <c r="H53" s="341" t="str">
        <f>'Общий свод'!Z56</f>
        <v/>
      </c>
      <c r="I53" s="342" t="e">
        <f t="shared" si="3"/>
        <v>#VALUE!</v>
      </c>
      <c r="J53" s="341"/>
      <c r="K53" s="342"/>
    </row>
    <row r="54" spans="1:11">
      <c r="A54" s="148">
        <f>'Общий свод'!C57</f>
        <v>0</v>
      </c>
      <c r="B54" s="341" t="str">
        <f>'Общий свод'!N57</f>
        <v/>
      </c>
      <c r="C54" s="342" t="e">
        <f t="shared" si="0"/>
        <v>#VALUE!</v>
      </c>
      <c r="D54" s="341" t="str">
        <f>'Общий свод'!R57</f>
        <v/>
      </c>
      <c r="E54" s="342" t="e">
        <f t="shared" si="1"/>
        <v>#VALUE!</v>
      </c>
      <c r="F54" s="341" t="str">
        <f>'Общий свод'!V57</f>
        <v/>
      </c>
      <c r="G54" s="342" t="e">
        <f t="shared" si="2"/>
        <v>#VALUE!</v>
      </c>
      <c r="H54" s="341" t="str">
        <f>'Общий свод'!Z57</f>
        <v/>
      </c>
      <c r="I54" s="342" t="e">
        <f t="shared" si="3"/>
        <v>#VALUE!</v>
      </c>
      <c r="J54" s="341"/>
      <c r="K54" s="342"/>
    </row>
    <row r="55" spans="1:11">
      <c r="A55" s="148">
        <f>'Общий свод'!C58</f>
        <v>0</v>
      </c>
      <c r="B55" s="341" t="str">
        <f>'Общий свод'!N58</f>
        <v/>
      </c>
      <c r="C55" s="342" t="e">
        <f t="shared" si="0"/>
        <v>#VALUE!</v>
      </c>
      <c r="D55" s="341" t="str">
        <f>'Общий свод'!R58</f>
        <v/>
      </c>
      <c r="E55" s="342" t="e">
        <f t="shared" si="1"/>
        <v>#VALUE!</v>
      </c>
      <c r="F55" s="341" t="str">
        <f>'Общий свод'!V58</f>
        <v/>
      </c>
      <c r="G55" s="342" t="e">
        <f t="shared" si="2"/>
        <v>#VALUE!</v>
      </c>
      <c r="H55" s="341" t="str">
        <f>'Общий свод'!Z58</f>
        <v/>
      </c>
      <c r="I55" s="342" t="e">
        <f t="shared" si="3"/>
        <v>#VALUE!</v>
      </c>
      <c r="J55" s="341"/>
      <c r="K55" s="342"/>
    </row>
    <row r="56" spans="1:11">
      <c r="A56" s="148">
        <f>'Общий свод'!C59</f>
        <v>0</v>
      </c>
      <c r="B56" s="341" t="str">
        <f>'Общий свод'!N59</f>
        <v/>
      </c>
      <c r="C56" s="342" t="e">
        <f t="shared" si="0"/>
        <v>#VALUE!</v>
      </c>
      <c r="D56" s="341" t="str">
        <f>'Общий свод'!R59</f>
        <v/>
      </c>
      <c r="E56" s="342" t="e">
        <f t="shared" si="1"/>
        <v>#VALUE!</v>
      </c>
      <c r="F56" s="341" t="str">
        <f>'Общий свод'!V59</f>
        <v/>
      </c>
      <c r="G56" s="342" t="e">
        <f t="shared" si="2"/>
        <v>#VALUE!</v>
      </c>
      <c r="H56" s="341" t="str">
        <f>'Общий свод'!Z59</f>
        <v/>
      </c>
      <c r="I56" s="342" t="e">
        <f t="shared" si="3"/>
        <v>#VALUE!</v>
      </c>
      <c r="J56" s="341"/>
      <c r="K56" s="342"/>
    </row>
    <row r="57" spans="1:11">
      <c r="A57" s="148">
        <f>'Общий свод'!C60</f>
        <v>0</v>
      </c>
      <c r="B57" s="341" t="str">
        <f>'Общий свод'!N60</f>
        <v/>
      </c>
      <c r="C57" s="342" t="e">
        <f t="shared" si="0"/>
        <v>#VALUE!</v>
      </c>
      <c r="D57" s="341" t="str">
        <f>'Общий свод'!R60</f>
        <v/>
      </c>
      <c r="E57" s="342" t="e">
        <f t="shared" si="1"/>
        <v>#VALUE!</v>
      </c>
      <c r="F57" s="341" t="str">
        <f>'Общий свод'!V60</f>
        <v/>
      </c>
      <c r="G57" s="342" t="e">
        <f t="shared" si="2"/>
        <v>#VALUE!</v>
      </c>
      <c r="H57" s="341" t="str">
        <f>'Общий свод'!Z60</f>
        <v/>
      </c>
      <c r="I57" s="342" t="e">
        <f t="shared" si="3"/>
        <v>#VALUE!</v>
      </c>
      <c r="J57" s="341"/>
      <c r="K57" s="342"/>
    </row>
    <row r="58" spans="1:11">
      <c r="A58" s="148">
        <f>'Общий свод'!C61</f>
        <v>0</v>
      </c>
      <c r="B58" s="341" t="str">
        <f>'Общий свод'!N61</f>
        <v/>
      </c>
      <c r="C58" s="342" t="e">
        <f t="shared" si="0"/>
        <v>#VALUE!</v>
      </c>
      <c r="D58" s="341" t="str">
        <f>'Общий свод'!R61</f>
        <v/>
      </c>
      <c r="E58" s="342" t="e">
        <f t="shared" si="1"/>
        <v>#VALUE!</v>
      </c>
      <c r="F58" s="341" t="str">
        <f>'Общий свод'!V61</f>
        <v/>
      </c>
      <c r="G58" s="342" t="e">
        <f t="shared" si="2"/>
        <v>#VALUE!</v>
      </c>
      <c r="H58" s="341" t="str">
        <f>'Общий свод'!Z61</f>
        <v/>
      </c>
      <c r="I58" s="342" t="e">
        <f t="shared" si="3"/>
        <v>#VALUE!</v>
      </c>
      <c r="J58" s="341"/>
      <c r="K58" s="342"/>
    </row>
    <row r="59" spans="1:11">
      <c r="A59" s="148">
        <f>'Общий свод'!C62</f>
        <v>0</v>
      </c>
      <c r="B59" s="341" t="str">
        <f>'Общий свод'!N62</f>
        <v/>
      </c>
      <c r="C59" s="342" t="e">
        <f t="shared" si="0"/>
        <v>#VALUE!</v>
      </c>
      <c r="D59" s="341" t="str">
        <f>'Общий свод'!R62</f>
        <v/>
      </c>
      <c r="E59" s="342" t="e">
        <f t="shared" si="1"/>
        <v>#VALUE!</v>
      </c>
      <c r="F59" s="341" t="str">
        <f>'Общий свод'!V62</f>
        <v/>
      </c>
      <c r="G59" s="342" t="e">
        <f t="shared" si="2"/>
        <v>#VALUE!</v>
      </c>
      <c r="H59" s="341" t="str">
        <f>'Общий свод'!Z62</f>
        <v/>
      </c>
      <c r="I59" s="342" t="e">
        <f t="shared" si="3"/>
        <v>#VALUE!</v>
      </c>
      <c r="J59" s="341"/>
      <c r="K59" s="342"/>
    </row>
    <row r="60" spans="1:11">
      <c r="A60" s="148">
        <f>'Общий свод'!C63</f>
        <v>0</v>
      </c>
      <c r="B60" s="341" t="str">
        <f>'Общий свод'!N63</f>
        <v/>
      </c>
      <c r="C60" s="342" t="e">
        <f t="shared" si="0"/>
        <v>#VALUE!</v>
      </c>
      <c r="D60" s="341" t="str">
        <f>'Общий свод'!R63</f>
        <v/>
      </c>
      <c r="E60" s="342" t="e">
        <f t="shared" si="1"/>
        <v>#VALUE!</v>
      </c>
      <c r="F60" s="341" t="str">
        <f>'Общий свод'!V63</f>
        <v/>
      </c>
      <c r="G60" s="342" t="e">
        <f t="shared" si="2"/>
        <v>#VALUE!</v>
      </c>
      <c r="H60" s="341" t="str">
        <f>'Общий свод'!Z63</f>
        <v/>
      </c>
      <c r="I60" s="342" t="e">
        <f t="shared" si="3"/>
        <v>#VALUE!</v>
      </c>
      <c r="J60" s="341"/>
      <c r="K60" s="342"/>
    </row>
    <row r="61" spans="1:11">
      <c r="A61" s="148">
        <f>'Общий свод'!C64</f>
        <v>0</v>
      </c>
      <c r="B61" s="341" t="str">
        <f>'Общий свод'!N64</f>
        <v/>
      </c>
      <c r="C61" s="342" t="e">
        <f t="shared" si="0"/>
        <v>#VALUE!</v>
      </c>
      <c r="D61" s="341" t="str">
        <f>'Общий свод'!R64</f>
        <v/>
      </c>
      <c r="E61" s="342" t="e">
        <f t="shared" si="1"/>
        <v>#VALUE!</v>
      </c>
      <c r="F61" s="341" t="str">
        <f>'Общий свод'!V64</f>
        <v/>
      </c>
      <c r="G61" s="342" t="e">
        <f t="shared" si="2"/>
        <v>#VALUE!</v>
      </c>
      <c r="H61" s="341" t="str">
        <f>'Общий свод'!Z64</f>
        <v/>
      </c>
      <c r="I61" s="342" t="e">
        <f t="shared" si="3"/>
        <v>#VALUE!</v>
      </c>
      <c r="J61" s="341"/>
      <c r="K61" s="342"/>
    </row>
    <row r="62" spans="1:11">
      <c r="A62" s="148">
        <f>'Общий свод'!C65</f>
        <v>0</v>
      </c>
      <c r="B62" s="341" t="str">
        <f>'Общий свод'!N65</f>
        <v/>
      </c>
      <c r="C62" s="342" t="e">
        <f t="shared" si="0"/>
        <v>#VALUE!</v>
      </c>
      <c r="D62" s="341" t="str">
        <f>'Общий свод'!R65</f>
        <v/>
      </c>
      <c r="E62" s="342" t="e">
        <f t="shared" si="1"/>
        <v>#VALUE!</v>
      </c>
      <c r="F62" s="341" t="str">
        <f>'Общий свод'!V65</f>
        <v/>
      </c>
      <c r="G62" s="342" t="e">
        <f t="shared" si="2"/>
        <v>#VALUE!</v>
      </c>
      <c r="H62" s="341" t="str">
        <f>'Общий свод'!Z65</f>
        <v/>
      </c>
      <c r="I62" s="342" t="e">
        <f t="shared" si="3"/>
        <v>#VALUE!</v>
      </c>
      <c r="J62" s="341"/>
      <c r="K62" s="342"/>
    </row>
    <row r="63" spans="1:11">
      <c r="A63" s="148">
        <f>'Общий свод'!C66</f>
        <v>0</v>
      </c>
      <c r="B63" s="341" t="str">
        <f>'Общий свод'!N66</f>
        <v/>
      </c>
      <c r="C63" s="342" t="e">
        <f t="shared" si="0"/>
        <v>#VALUE!</v>
      </c>
      <c r="D63" s="341" t="str">
        <f>'Общий свод'!R66</f>
        <v/>
      </c>
      <c r="E63" s="342" t="e">
        <f t="shared" si="1"/>
        <v>#VALUE!</v>
      </c>
      <c r="F63" s="341" t="str">
        <f>'Общий свод'!V66</f>
        <v/>
      </c>
      <c r="G63" s="342" t="e">
        <f t="shared" si="2"/>
        <v>#VALUE!</v>
      </c>
      <c r="H63" s="341" t="str">
        <f>'Общий свод'!Z66</f>
        <v/>
      </c>
      <c r="I63" s="342" t="e">
        <f t="shared" si="3"/>
        <v>#VALUE!</v>
      </c>
      <c r="J63" s="341"/>
      <c r="K63" s="342"/>
    </row>
    <row r="64" spans="1:11">
      <c r="A64" s="148">
        <f>'Общий свод'!C67</f>
        <v>0</v>
      </c>
      <c r="B64" s="341" t="str">
        <f>'Общий свод'!N67</f>
        <v/>
      </c>
      <c r="C64" s="342" t="e">
        <f t="shared" si="0"/>
        <v>#VALUE!</v>
      </c>
      <c r="D64" s="341" t="str">
        <f>'Общий свод'!R67</f>
        <v/>
      </c>
      <c r="E64" s="342" t="e">
        <f t="shared" si="1"/>
        <v>#VALUE!</v>
      </c>
      <c r="F64" s="341" t="str">
        <f>'Общий свод'!V67</f>
        <v/>
      </c>
      <c r="G64" s="342" t="e">
        <f t="shared" si="2"/>
        <v>#VALUE!</v>
      </c>
      <c r="H64" s="341" t="str">
        <f>'Общий свод'!Z67</f>
        <v/>
      </c>
      <c r="I64" s="342" t="e">
        <f t="shared" si="3"/>
        <v>#VALUE!</v>
      </c>
      <c r="J64" s="341"/>
      <c r="K64" s="342"/>
    </row>
    <row r="65" spans="1:11">
      <c r="A65" s="148">
        <f>'Общий свод'!C68</f>
        <v>0</v>
      </c>
      <c r="B65" s="341" t="str">
        <f>'Общий свод'!N68</f>
        <v/>
      </c>
      <c r="C65" s="342" t="e">
        <f t="shared" si="0"/>
        <v>#VALUE!</v>
      </c>
      <c r="D65" s="341" t="str">
        <f>'Общий свод'!R68</f>
        <v/>
      </c>
      <c r="E65" s="342" t="e">
        <f t="shared" si="1"/>
        <v>#VALUE!</v>
      </c>
      <c r="F65" s="341" t="str">
        <f>'Общий свод'!V68</f>
        <v/>
      </c>
      <c r="G65" s="342" t="e">
        <f t="shared" si="2"/>
        <v>#VALUE!</v>
      </c>
      <c r="H65" s="341" t="str">
        <f>'Общий свод'!Z68</f>
        <v/>
      </c>
      <c r="I65" s="342" t="e">
        <f t="shared" si="3"/>
        <v>#VALUE!</v>
      </c>
      <c r="J65" s="341"/>
      <c r="K65" s="342"/>
    </row>
    <row r="66" spans="1:11">
      <c r="A66" s="148">
        <f>'Общий свод'!C69</f>
        <v>0</v>
      </c>
      <c r="B66" s="341" t="str">
        <f>'Общий свод'!N69</f>
        <v/>
      </c>
      <c r="C66" s="342" t="e">
        <f t="shared" si="0"/>
        <v>#VALUE!</v>
      </c>
      <c r="D66" s="341" t="str">
        <f>'Общий свод'!R69</f>
        <v/>
      </c>
      <c r="E66" s="342" t="e">
        <f t="shared" si="1"/>
        <v>#VALUE!</v>
      </c>
      <c r="F66" s="341" t="str">
        <f>'Общий свод'!V69</f>
        <v/>
      </c>
      <c r="G66" s="342" t="e">
        <f t="shared" si="2"/>
        <v>#VALUE!</v>
      </c>
      <c r="H66" s="341" t="str">
        <f>'Общий свод'!Z69</f>
        <v/>
      </c>
      <c r="I66" s="342" t="e">
        <f t="shared" si="3"/>
        <v>#VALUE!</v>
      </c>
      <c r="J66" s="341"/>
      <c r="K66" s="342"/>
    </row>
    <row r="67" spans="1:11">
      <c r="A67" s="148">
        <f>'Общий свод'!C70</f>
        <v>0</v>
      </c>
      <c r="B67" s="341" t="str">
        <f>'Общий свод'!N70</f>
        <v/>
      </c>
      <c r="C67" s="342" t="e">
        <f t="shared" si="0"/>
        <v>#VALUE!</v>
      </c>
      <c r="D67" s="341" t="str">
        <f>'Общий свод'!R70</f>
        <v/>
      </c>
      <c r="E67" s="342" t="e">
        <f t="shared" si="1"/>
        <v>#VALUE!</v>
      </c>
      <c r="F67" s="341" t="str">
        <f>'Общий свод'!V70</f>
        <v/>
      </c>
      <c r="G67" s="342" t="e">
        <f t="shared" si="2"/>
        <v>#VALUE!</v>
      </c>
      <c r="H67" s="341" t="str">
        <f>'Общий свод'!Z70</f>
        <v/>
      </c>
      <c r="I67" s="342" t="e">
        <f t="shared" si="3"/>
        <v>#VALUE!</v>
      </c>
      <c r="J67" s="341"/>
      <c r="K67" s="342"/>
    </row>
    <row r="68" spans="1:11">
      <c r="A68" s="148">
        <f>'Общий свод'!C71</f>
        <v>0</v>
      </c>
      <c r="B68" s="341" t="str">
        <f>'Общий свод'!N71</f>
        <v/>
      </c>
      <c r="C68" s="342" t="e">
        <f t="shared" si="0"/>
        <v>#VALUE!</v>
      </c>
      <c r="D68" s="341" t="str">
        <f>'Общий свод'!R71</f>
        <v/>
      </c>
      <c r="E68" s="342" t="e">
        <f t="shared" si="1"/>
        <v>#VALUE!</v>
      </c>
      <c r="F68" s="341" t="str">
        <f>'Общий свод'!V71</f>
        <v/>
      </c>
      <c r="G68" s="342" t="e">
        <f t="shared" si="2"/>
        <v>#VALUE!</v>
      </c>
      <c r="H68" s="341" t="str">
        <f>'Общий свод'!Z71</f>
        <v/>
      </c>
      <c r="I68" s="342" t="e">
        <f t="shared" si="3"/>
        <v>#VALUE!</v>
      </c>
      <c r="J68" s="341"/>
      <c r="K68" s="342"/>
    </row>
    <row r="69" spans="1:11">
      <c r="A69" s="148">
        <f>'Общий свод'!C72</f>
        <v>0</v>
      </c>
      <c r="B69" s="341" t="str">
        <f>'Общий свод'!N72</f>
        <v/>
      </c>
      <c r="C69" s="342" t="e">
        <f t="shared" ref="C69:C90" si="4">IF(B69&gt;0,-B69*100)</f>
        <v>#VALUE!</v>
      </c>
      <c r="D69" s="341" t="str">
        <f>'Общий свод'!R72</f>
        <v/>
      </c>
      <c r="E69" s="342" t="e">
        <f t="shared" ref="E69:E90" si="5">IF(D69&gt;0,-D69*100)</f>
        <v>#VALUE!</v>
      </c>
      <c r="F69" s="341" t="str">
        <f>'Общий свод'!V72</f>
        <v/>
      </c>
      <c r="G69" s="342" t="e">
        <f t="shared" ref="G69:G90" si="6">IF(F69&gt;0,F69*100)</f>
        <v>#VALUE!</v>
      </c>
      <c r="H69" s="341" t="str">
        <f>'Общий свод'!Z72</f>
        <v/>
      </c>
      <c r="I69" s="342" t="e">
        <f t="shared" ref="I69:I90" si="7">IF(H69&gt;0,H69*100)</f>
        <v>#VALUE!</v>
      </c>
      <c r="J69" s="341"/>
      <c r="K69" s="342"/>
    </row>
    <row r="70" spans="1:11">
      <c r="A70" s="148">
        <f>'Общий свод'!C73</f>
        <v>0</v>
      </c>
      <c r="B70" s="341" t="str">
        <f>'Общий свод'!N73</f>
        <v/>
      </c>
      <c r="C70" s="342" t="e">
        <f t="shared" si="4"/>
        <v>#VALUE!</v>
      </c>
      <c r="D70" s="341" t="str">
        <f>'Общий свод'!R73</f>
        <v/>
      </c>
      <c r="E70" s="342" t="e">
        <f t="shared" si="5"/>
        <v>#VALUE!</v>
      </c>
      <c r="F70" s="341" t="str">
        <f>'Общий свод'!V73</f>
        <v/>
      </c>
      <c r="G70" s="342" t="e">
        <f t="shared" si="6"/>
        <v>#VALUE!</v>
      </c>
      <c r="H70" s="341" t="str">
        <f>'Общий свод'!Z73</f>
        <v/>
      </c>
      <c r="I70" s="342" t="e">
        <f t="shared" si="7"/>
        <v>#VALUE!</v>
      </c>
      <c r="J70" s="341"/>
      <c r="K70" s="342"/>
    </row>
    <row r="71" spans="1:11">
      <c r="A71" s="148">
        <f>'Общий свод'!C74</f>
        <v>0</v>
      </c>
      <c r="B71" s="341" t="str">
        <f>'Общий свод'!N74</f>
        <v/>
      </c>
      <c r="C71" s="342" t="e">
        <f t="shared" si="4"/>
        <v>#VALUE!</v>
      </c>
      <c r="D71" s="341" t="str">
        <f>'Общий свод'!R74</f>
        <v/>
      </c>
      <c r="E71" s="342" t="e">
        <f t="shared" si="5"/>
        <v>#VALUE!</v>
      </c>
      <c r="F71" s="341" t="str">
        <f>'Общий свод'!V74</f>
        <v/>
      </c>
      <c r="G71" s="342" t="e">
        <f t="shared" si="6"/>
        <v>#VALUE!</v>
      </c>
      <c r="H71" s="341" t="str">
        <f>'Общий свод'!Z74</f>
        <v/>
      </c>
      <c r="I71" s="342" t="e">
        <f t="shared" si="7"/>
        <v>#VALUE!</v>
      </c>
      <c r="J71" s="341"/>
      <c r="K71" s="342"/>
    </row>
    <row r="72" spans="1:11">
      <c r="A72" s="148">
        <f>'Общий свод'!C75</f>
        <v>0</v>
      </c>
      <c r="B72" s="341" t="str">
        <f>'Общий свод'!N75</f>
        <v/>
      </c>
      <c r="C72" s="342" t="e">
        <f t="shared" si="4"/>
        <v>#VALUE!</v>
      </c>
      <c r="D72" s="341" t="str">
        <f>'Общий свод'!R75</f>
        <v/>
      </c>
      <c r="E72" s="342" t="e">
        <f t="shared" si="5"/>
        <v>#VALUE!</v>
      </c>
      <c r="F72" s="341" t="str">
        <f>'Общий свод'!V75</f>
        <v/>
      </c>
      <c r="G72" s="342" t="e">
        <f t="shared" si="6"/>
        <v>#VALUE!</v>
      </c>
      <c r="H72" s="341" t="str">
        <f>'Общий свод'!Z75</f>
        <v/>
      </c>
      <c r="I72" s="342" t="e">
        <f t="shared" si="7"/>
        <v>#VALUE!</v>
      </c>
      <c r="J72" s="341"/>
      <c r="K72" s="342"/>
    </row>
    <row r="73" spans="1:11">
      <c r="A73" s="148">
        <f>'Общий свод'!C76</f>
        <v>0</v>
      </c>
      <c r="B73" s="341" t="str">
        <f>'Общий свод'!N76</f>
        <v/>
      </c>
      <c r="C73" s="342" t="e">
        <f t="shared" si="4"/>
        <v>#VALUE!</v>
      </c>
      <c r="D73" s="341" t="str">
        <f>'Общий свод'!R76</f>
        <v/>
      </c>
      <c r="E73" s="342" t="e">
        <f t="shared" si="5"/>
        <v>#VALUE!</v>
      </c>
      <c r="F73" s="341" t="str">
        <f>'Общий свод'!V76</f>
        <v/>
      </c>
      <c r="G73" s="342" t="e">
        <f t="shared" si="6"/>
        <v>#VALUE!</v>
      </c>
      <c r="H73" s="341" t="str">
        <f>'Общий свод'!Z76</f>
        <v/>
      </c>
      <c r="I73" s="342" t="e">
        <f t="shared" si="7"/>
        <v>#VALUE!</v>
      </c>
      <c r="J73" s="341"/>
      <c r="K73" s="342"/>
    </row>
    <row r="74" spans="1:11">
      <c r="A74" s="148">
        <f>'Общий свод'!C77</f>
        <v>0</v>
      </c>
      <c r="B74" s="341" t="str">
        <f>'Общий свод'!N77</f>
        <v/>
      </c>
      <c r="C74" s="342" t="e">
        <f t="shared" si="4"/>
        <v>#VALUE!</v>
      </c>
      <c r="D74" s="341" t="str">
        <f>'Общий свод'!R77</f>
        <v/>
      </c>
      <c r="E74" s="342" t="e">
        <f t="shared" si="5"/>
        <v>#VALUE!</v>
      </c>
      <c r="F74" s="341" t="str">
        <f>'Общий свод'!V77</f>
        <v/>
      </c>
      <c r="G74" s="342" t="e">
        <f t="shared" si="6"/>
        <v>#VALUE!</v>
      </c>
      <c r="H74" s="341" t="str">
        <f>'Общий свод'!Z77</f>
        <v/>
      </c>
      <c r="I74" s="342" t="e">
        <f t="shared" si="7"/>
        <v>#VALUE!</v>
      </c>
      <c r="J74" s="341"/>
      <c r="K74" s="342"/>
    </row>
    <row r="75" spans="1:11">
      <c r="A75" s="148">
        <f>'Общий свод'!C78</f>
        <v>0</v>
      </c>
      <c r="B75" s="341" t="str">
        <f>'Общий свод'!N78</f>
        <v/>
      </c>
      <c r="C75" s="342" t="e">
        <f t="shared" si="4"/>
        <v>#VALUE!</v>
      </c>
      <c r="D75" s="341" t="str">
        <f>'Общий свод'!R78</f>
        <v/>
      </c>
      <c r="E75" s="342" t="e">
        <f t="shared" si="5"/>
        <v>#VALUE!</v>
      </c>
      <c r="F75" s="341" t="str">
        <f>'Общий свод'!V78</f>
        <v/>
      </c>
      <c r="G75" s="342" t="e">
        <f t="shared" si="6"/>
        <v>#VALUE!</v>
      </c>
      <c r="H75" s="341" t="str">
        <f>'Общий свод'!Z78</f>
        <v/>
      </c>
      <c r="I75" s="342" t="e">
        <f t="shared" si="7"/>
        <v>#VALUE!</v>
      </c>
      <c r="J75" s="341"/>
      <c r="K75" s="342"/>
    </row>
    <row r="76" spans="1:11">
      <c r="A76" s="148">
        <f>'Общий свод'!C79</f>
        <v>0</v>
      </c>
      <c r="B76" s="341" t="str">
        <f>'Общий свод'!N79</f>
        <v/>
      </c>
      <c r="C76" s="342" t="e">
        <f t="shared" si="4"/>
        <v>#VALUE!</v>
      </c>
      <c r="D76" s="341" t="str">
        <f>'Общий свод'!R79</f>
        <v/>
      </c>
      <c r="E76" s="342" t="e">
        <f t="shared" si="5"/>
        <v>#VALUE!</v>
      </c>
      <c r="F76" s="341" t="str">
        <f>'Общий свод'!V79</f>
        <v/>
      </c>
      <c r="G76" s="342" t="e">
        <f t="shared" si="6"/>
        <v>#VALUE!</v>
      </c>
      <c r="H76" s="341" t="str">
        <f>'Общий свод'!Z79</f>
        <v/>
      </c>
      <c r="I76" s="342" t="e">
        <f t="shared" si="7"/>
        <v>#VALUE!</v>
      </c>
      <c r="J76" s="341"/>
      <c r="K76" s="342"/>
    </row>
    <row r="77" spans="1:11">
      <c r="A77" s="148">
        <f>'Общий свод'!C80</f>
        <v>0</v>
      </c>
      <c r="B77" s="341" t="str">
        <f>'Общий свод'!N80</f>
        <v/>
      </c>
      <c r="C77" s="342" t="e">
        <f t="shared" si="4"/>
        <v>#VALUE!</v>
      </c>
      <c r="D77" s="341" t="str">
        <f>'Общий свод'!R80</f>
        <v/>
      </c>
      <c r="E77" s="342" t="e">
        <f t="shared" si="5"/>
        <v>#VALUE!</v>
      </c>
      <c r="F77" s="341" t="str">
        <f>'Общий свод'!V80</f>
        <v/>
      </c>
      <c r="G77" s="342" t="e">
        <f t="shared" si="6"/>
        <v>#VALUE!</v>
      </c>
      <c r="H77" s="341" t="str">
        <f>'Общий свод'!Z80</f>
        <v/>
      </c>
      <c r="I77" s="342" t="e">
        <f t="shared" si="7"/>
        <v>#VALUE!</v>
      </c>
      <c r="J77" s="341"/>
      <c r="K77" s="342"/>
    </row>
    <row r="78" spans="1:11">
      <c r="A78" s="148">
        <f>'Общий свод'!C81</f>
        <v>0</v>
      </c>
      <c r="B78" s="341">
        <f>'Общий свод'!N81</f>
        <v>0</v>
      </c>
      <c r="C78" s="342" t="b">
        <f t="shared" si="4"/>
        <v>0</v>
      </c>
      <c r="D78" s="341">
        <f>'Общий свод'!R81</f>
        <v>0</v>
      </c>
      <c r="E78" s="342" t="b">
        <f t="shared" si="5"/>
        <v>0</v>
      </c>
      <c r="F78" s="341">
        <f>'Общий свод'!V81</f>
        <v>0</v>
      </c>
      <c r="G78" s="342" t="b">
        <f t="shared" si="6"/>
        <v>0</v>
      </c>
      <c r="H78" s="341">
        <f>'Общий свод'!Z81</f>
        <v>0</v>
      </c>
      <c r="I78" s="342" t="b">
        <f t="shared" si="7"/>
        <v>0</v>
      </c>
      <c r="J78" s="341"/>
      <c r="K78" s="342"/>
    </row>
    <row r="79" spans="1:11">
      <c r="A79" s="148">
        <f>'Общий свод'!C82</f>
        <v>0</v>
      </c>
      <c r="B79" s="341">
        <f>'Общий свод'!N82</f>
        <v>0</v>
      </c>
      <c r="C79" s="342" t="b">
        <f t="shared" si="4"/>
        <v>0</v>
      </c>
      <c r="D79" s="341">
        <f>'Общий свод'!R82</f>
        <v>0</v>
      </c>
      <c r="E79" s="342" t="b">
        <f t="shared" si="5"/>
        <v>0</v>
      </c>
      <c r="F79" s="341">
        <f>'Общий свод'!V82</f>
        <v>0</v>
      </c>
      <c r="G79" s="342" t="b">
        <f t="shared" si="6"/>
        <v>0</v>
      </c>
      <c r="H79" s="341">
        <f>'Общий свод'!Z82</f>
        <v>0</v>
      </c>
      <c r="I79" s="342" t="b">
        <f t="shared" si="7"/>
        <v>0</v>
      </c>
      <c r="J79" s="341"/>
      <c r="K79" s="342"/>
    </row>
    <row r="80" spans="1:11">
      <c r="A80" s="148">
        <f>'Общий свод'!C83</f>
        <v>0</v>
      </c>
      <c r="B80" s="341">
        <f>'Общий свод'!N83</f>
        <v>0</v>
      </c>
      <c r="C80" s="342" t="b">
        <f t="shared" si="4"/>
        <v>0</v>
      </c>
      <c r="D80" s="341">
        <f>'Общий свод'!R83</f>
        <v>0</v>
      </c>
      <c r="E80" s="342" t="b">
        <f t="shared" si="5"/>
        <v>0</v>
      </c>
      <c r="F80" s="341">
        <f>'Общий свод'!V83</f>
        <v>0</v>
      </c>
      <c r="G80" s="342" t="b">
        <f t="shared" si="6"/>
        <v>0</v>
      </c>
      <c r="H80" s="341">
        <f>'Общий свод'!Z83</f>
        <v>0</v>
      </c>
      <c r="I80" s="342" t="b">
        <f t="shared" si="7"/>
        <v>0</v>
      </c>
      <c r="J80" s="341"/>
      <c r="K80" s="342"/>
    </row>
    <row r="81" spans="1:11">
      <c r="A81" s="148">
        <f>'Общий свод'!C84</f>
        <v>0</v>
      </c>
      <c r="B81" s="341">
        <f>'Общий свод'!N84</f>
        <v>0</v>
      </c>
      <c r="C81" s="342" t="b">
        <f t="shared" si="4"/>
        <v>0</v>
      </c>
      <c r="D81" s="341">
        <f>'Общий свод'!R84</f>
        <v>0</v>
      </c>
      <c r="E81" s="342" t="b">
        <f t="shared" si="5"/>
        <v>0</v>
      </c>
      <c r="F81" s="341">
        <f>'Общий свод'!V84</f>
        <v>0</v>
      </c>
      <c r="G81" s="342" t="b">
        <f t="shared" si="6"/>
        <v>0</v>
      </c>
      <c r="H81" s="341">
        <f>'Общий свод'!Z84</f>
        <v>0</v>
      </c>
      <c r="I81" s="342" t="b">
        <f t="shared" si="7"/>
        <v>0</v>
      </c>
      <c r="J81" s="341"/>
      <c r="K81" s="342"/>
    </row>
    <row r="82" spans="1:11">
      <c r="A82" s="148">
        <f>'Общий свод'!C85</f>
        <v>0</v>
      </c>
      <c r="B82" s="341">
        <f>'Общий свод'!N85</f>
        <v>0</v>
      </c>
      <c r="C82" s="342" t="b">
        <f t="shared" si="4"/>
        <v>0</v>
      </c>
      <c r="D82" s="341">
        <f>'Общий свод'!R85</f>
        <v>0</v>
      </c>
      <c r="E82" s="342" t="b">
        <f t="shared" si="5"/>
        <v>0</v>
      </c>
      <c r="F82" s="341">
        <f>'Общий свод'!V85</f>
        <v>0</v>
      </c>
      <c r="G82" s="342" t="b">
        <f t="shared" si="6"/>
        <v>0</v>
      </c>
      <c r="H82" s="341">
        <f>'Общий свод'!Z85</f>
        <v>0</v>
      </c>
      <c r="I82" s="342" t="b">
        <f t="shared" si="7"/>
        <v>0</v>
      </c>
      <c r="J82" s="341"/>
      <c r="K82" s="342"/>
    </row>
    <row r="83" spans="1:11">
      <c r="A83" s="148">
        <f>'Общий свод'!C86</f>
        <v>0</v>
      </c>
      <c r="B83" s="341">
        <f>'Общий свод'!N86</f>
        <v>0</v>
      </c>
      <c r="C83" s="342" t="b">
        <f t="shared" si="4"/>
        <v>0</v>
      </c>
      <c r="D83" s="341">
        <f>'Общий свод'!R86</f>
        <v>0</v>
      </c>
      <c r="E83" s="342" t="b">
        <f t="shared" si="5"/>
        <v>0</v>
      </c>
      <c r="F83" s="341">
        <f>'Общий свод'!V86</f>
        <v>0</v>
      </c>
      <c r="G83" s="342" t="b">
        <f t="shared" si="6"/>
        <v>0</v>
      </c>
      <c r="H83" s="341">
        <f>'Общий свод'!Z86</f>
        <v>0</v>
      </c>
      <c r="I83" s="342" t="b">
        <f t="shared" si="7"/>
        <v>0</v>
      </c>
      <c r="J83" s="341"/>
      <c r="K83" s="342"/>
    </row>
    <row r="84" spans="1:11">
      <c r="A84" s="148">
        <f>'Общий свод'!C87</f>
        <v>0</v>
      </c>
      <c r="B84" s="341">
        <f>'Общий свод'!N87</f>
        <v>0</v>
      </c>
      <c r="C84" s="342" t="b">
        <f t="shared" si="4"/>
        <v>0</v>
      </c>
      <c r="D84" s="341">
        <f>'Общий свод'!R87</f>
        <v>0</v>
      </c>
      <c r="E84" s="342" t="b">
        <f t="shared" si="5"/>
        <v>0</v>
      </c>
      <c r="F84" s="341">
        <f>'Общий свод'!V87</f>
        <v>0</v>
      </c>
      <c r="G84" s="342" t="b">
        <f t="shared" si="6"/>
        <v>0</v>
      </c>
      <c r="H84" s="341">
        <f>'Общий свод'!Z87</f>
        <v>0</v>
      </c>
      <c r="I84" s="342" t="b">
        <f t="shared" si="7"/>
        <v>0</v>
      </c>
      <c r="J84" s="341"/>
      <c r="K84" s="342"/>
    </row>
    <row r="85" spans="1:11">
      <c r="A85" s="148">
        <f>'Общий свод'!C88</f>
        <v>0</v>
      </c>
      <c r="B85" s="341">
        <f>'Общий свод'!N88</f>
        <v>0</v>
      </c>
      <c r="C85" s="342" t="b">
        <f t="shared" si="4"/>
        <v>0</v>
      </c>
      <c r="D85" s="341">
        <f>'Общий свод'!R88</f>
        <v>0</v>
      </c>
      <c r="E85" s="342" t="b">
        <f t="shared" si="5"/>
        <v>0</v>
      </c>
      <c r="F85" s="341">
        <f>'Общий свод'!V88</f>
        <v>0</v>
      </c>
      <c r="G85" s="342" t="b">
        <f t="shared" si="6"/>
        <v>0</v>
      </c>
      <c r="H85" s="341">
        <f>'Общий свод'!Z88</f>
        <v>0</v>
      </c>
      <c r="I85" s="342" t="b">
        <f t="shared" si="7"/>
        <v>0</v>
      </c>
      <c r="J85" s="341"/>
      <c r="K85" s="342"/>
    </row>
    <row r="86" spans="1:11">
      <c r="A86" s="148">
        <f>'Общий свод'!C89</f>
        <v>0</v>
      </c>
      <c r="B86" s="341">
        <f>'Общий свод'!N89</f>
        <v>0</v>
      </c>
      <c r="C86" s="342" t="b">
        <f t="shared" si="4"/>
        <v>0</v>
      </c>
      <c r="D86" s="341">
        <f>'Общий свод'!R89</f>
        <v>0</v>
      </c>
      <c r="E86" s="342" t="b">
        <f t="shared" si="5"/>
        <v>0</v>
      </c>
      <c r="F86" s="341">
        <f>'Общий свод'!V89</f>
        <v>0</v>
      </c>
      <c r="G86" s="342" t="b">
        <f t="shared" si="6"/>
        <v>0</v>
      </c>
      <c r="H86" s="341">
        <f>'Общий свод'!Z89</f>
        <v>0</v>
      </c>
      <c r="I86" s="342" t="b">
        <f t="shared" si="7"/>
        <v>0</v>
      </c>
      <c r="J86" s="341"/>
      <c r="K86" s="342"/>
    </row>
    <row r="87" spans="1:11">
      <c r="A87" s="148">
        <f>'Общий свод'!C90</f>
        <v>0</v>
      </c>
      <c r="B87" s="341">
        <f>'Общий свод'!N90</f>
        <v>0</v>
      </c>
      <c r="C87" s="342" t="b">
        <f t="shared" si="4"/>
        <v>0</v>
      </c>
      <c r="D87" s="341">
        <f>'Общий свод'!R90</f>
        <v>0</v>
      </c>
      <c r="E87" s="342" t="b">
        <f t="shared" si="5"/>
        <v>0</v>
      </c>
      <c r="F87" s="341">
        <f>'Общий свод'!V90</f>
        <v>0</v>
      </c>
      <c r="G87" s="342" t="b">
        <f t="shared" si="6"/>
        <v>0</v>
      </c>
      <c r="H87" s="341">
        <f>'Общий свод'!Z90</f>
        <v>0</v>
      </c>
      <c r="I87" s="342" t="b">
        <f t="shared" si="7"/>
        <v>0</v>
      </c>
      <c r="J87" s="341"/>
      <c r="K87" s="342"/>
    </row>
    <row r="88" spans="1:11">
      <c r="A88" s="148">
        <f>'Общий свод'!C91</f>
        <v>0</v>
      </c>
      <c r="B88" s="341">
        <f>'Общий свод'!N91</f>
        <v>0</v>
      </c>
      <c r="C88" s="342" t="b">
        <f t="shared" si="4"/>
        <v>0</v>
      </c>
      <c r="D88" s="341">
        <f>'Общий свод'!R91</f>
        <v>0</v>
      </c>
      <c r="E88" s="342" t="b">
        <f t="shared" si="5"/>
        <v>0</v>
      </c>
      <c r="F88" s="341">
        <f>'Общий свод'!V91</f>
        <v>0</v>
      </c>
      <c r="G88" s="342" t="b">
        <f t="shared" si="6"/>
        <v>0</v>
      </c>
      <c r="H88" s="341">
        <f>'Общий свод'!Z91</f>
        <v>0</v>
      </c>
      <c r="I88" s="342" t="b">
        <f t="shared" si="7"/>
        <v>0</v>
      </c>
      <c r="J88" s="341"/>
      <c r="K88" s="342"/>
    </row>
    <row r="89" spans="1:11">
      <c r="A89" s="148">
        <f>'Общий свод'!C92</f>
        <v>0</v>
      </c>
      <c r="B89" s="341">
        <f>'Общий свод'!N92</f>
        <v>0</v>
      </c>
      <c r="C89" s="342" t="b">
        <f t="shared" si="4"/>
        <v>0</v>
      </c>
      <c r="D89" s="341">
        <f>'Общий свод'!R92</f>
        <v>0</v>
      </c>
      <c r="E89" s="342" t="b">
        <f t="shared" si="5"/>
        <v>0</v>
      </c>
      <c r="F89" s="341">
        <f>'Общий свод'!V92</f>
        <v>0</v>
      </c>
      <c r="G89" s="342" t="b">
        <f t="shared" si="6"/>
        <v>0</v>
      </c>
      <c r="H89" s="341">
        <f>'Общий свод'!Z92</f>
        <v>0</v>
      </c>
      <c r="I89" s="342" t="b">
        <f t="shared" si="7"/>
        <v>0</v>
      </c>
      <c r="J89" s="341"/>
      <c r="K89" s="342"/>
    </row>
    <row r="90" spans="1:11">
      <c r="A90" s="148">
        <f>'Общий свод'!C93</f>
        <v>0</v>
      </c>
      <c r="B90" s="341">
        <f>'Общий свод'!N93</f>
        <v>0</v>
      </c>
      <c r="C90" s="342" t="b">
        <f t="shared" si="4"/>
        <v>0</v>
      </c>
      <c r="D90" s="341">
        <f>'Общий свод'!R93</f>
        <v>0</v>
      </c>
      <c r="E90" s="342" t="b">
        <f t="shared" si="5"/>
        <v>0</v>
      </c>
      <c r="F90" s="341">
        <f>'Общий свод'!V93</f>
        <v>0</v>
      </c>
      <c r="G90" s="342" t="b">
        <f t="shared" si="6"/>
        <v>0</v>
      </c>
      <c r="H90" s="341">
        <f>'Общий свод'!Z93</f>
        <v>0</v>
      </c>
      <c r="I90" s="342" t="b">
        <f t="shared" si="7"/>
        <v>0</v>
      </c>
      <c r="J90" s="341"/>
      <c r="K90" s="342"/>
    </row>
  </sheetData>
  <sheetProtection password="C621"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Лист3">
    <tabColor rgb="FFFFFF00"/>
  </sheetPr>
  <dimension ref="A1:DB167"/>
  <sheetViews>
    <sheetView showGridLines="0" topLeftCell="B31" zoomScalePageLayoutView="90" workbookViewId="0">
      <selection activeCell="T31" sqref="T31"/>
    </sheetView>
  </sheetViews>
  <sheetFormatPr defaultRowHeight="12.75"/>
  <cols>
    <col min="1" max="1" width="6.7109375" style="6" hidden="1" customWidth="1"/>
    <col min="2" max="2" width="4" style="6" customWidth="1"/>
    <col min="3" max="3" width="4.28515625" style="6" bestFit="1" customWidth="1"/>
    <col min="4" max="4" width="29" style="6" customWidth="1"/>
    <col min="5" max="5" width="5.28515625" style="6" customWidth="1"/>
    <col min="6" max="20" width="6.28515625" style="6" customWidth="1"/>
    <col min="21" max="21" width="6.28515625" style="6" hidden="1" customWidth="1"/>
    <col min="22" max="23" width="5.42578125" style="6" hidden="1" customWidth="1"/>
    <col min="24" max="24" width="4.7109375" style="6" hidden="1" customWidth="1"/>
    <col min="25" max="28" width="5.42578125" style="6" hidden="1" customWidth="1"/>
    <col min="29" max="29" width="4.85546875" style="6" hidden="1" customWidth="1"/>
    <col min="30" max="46" width="5.42578125" style="6" hidden="1" customWidth="1"/>
    <col min="47" max="47" width="6.5703125" style="6" customWidth="1"/>
    <col min="48" max="48" width="8.5703125" style="6" customWidth="1"/>
    <col min="49" max="49" width="14.7109375" style="6" customWidth="1"/>
    <col min="50" max="50" width="15.85546875" style="6" customWidth="1"/>
    <col min="51" max="51" width="14.7109375" style="6" customWidth="1"/>
    <col min="52" max="52" width="16.140625" style="6" customWidth="1"/>
    <col min="53" max="53" width="18.5703125" style="6" customWidth="1"/>
    <col min="54" max="54" width="6.85546875" style="1" customWidth="1"/>
    <col min="55" max="80" width="4.28515625" style="1" customWidth="1"/>
    <col min="81" max="106" width="4" style="1" customWidth="1"/>
    <col min="107" max="16384" width="9.140625" style="6"/>
  </cols>
  <sheetData>
    <row r="1" spans="1:106" ht="17.25" customHeight="1">
      <c r="B1" s="78"/>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161"/>
      <c r="BC1" s="79"/>
      <c r="BD1" s="79"/>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row>
    <row r="2" spans="1:106" ht="30.75" customHeight="1">
      <c r="B2" s="78"/>
      <c r="C2" s="55"/>
      <c r="D2" s="57"/>
      <c r="E2" s="567" t="s">
        <v>16</v>
      </c>
      <c r="F2" s="567"/>
      <c r="G2" s="567"/>
      <c r="H2" s="567"/>
      <c r="I2" s="567"/>
      <c r="J2" s="232"/>
      <c r="K2" s="568" t="str">
        <f>IF(NOT(ISBLANK('СПИСОК КЛАССА'!G1)),'СПИСОК КЛАССА'!G1,"")</f>
        <v>138074</v>
      </c>
      <c r="L2" s="569"/>
      <c r="M2" s="569"/>
      <c r="N2" s="570"/>
      <c r="O2" s="234"/>
      <c r="P2" s="567" t="s">
        <v>17</v>
      </c>
      <c r="Q2" s="567"/>
      <c r="R2" s="567"/>
      <c r="S2" s="567"/>
      <c r="T2" s="567"/>
      <c r="U2" s="233"/>
      <c r="V2" s="552" t="str">
        <f>IF(NOT(ISBLANK('СПИСОК КЛАССА'!I1)),'СПИСОК КЛАССА'!I1,"")</f>
        <v>0402</v>
      </c>
      <c r="W2" s="552"/>
      <c r="X2" s="552"/>
      <c r="Y2" s="58"/>
      <c r="Z2" s="58"/>
      <c r="AA2" s="58"/>
      <c r="AB2" s="58"/>
      <c r="AC2" s="58"/>
      <c r="AD2" s="58"/>
      <c r="AE2" s="58"/>
      <c r="AF2" s="58"/>
      <c r="AG2" s="58"/>
      <c r="AH2" s="58"/>
      <c r="AO2" s="58"/>
      <c r="AP2" s="58"/>
      <c r="AQ2" s="58"/>
      <c r="AR2" s="58"/>
      <c r="AS2" s="58"/>
      <c r="AT2" s="58"/>
      <c r="AU2" s="58"/>
      <c r="AV2" s="55"/>
      <c r="AW2" s="150"/>
      <c r="AX2" s="151"/>
      <c r="AY2" s="151"/>
      <c r="AZ2" s="151"/>
      <c r="BA2" s="151"/>
      <c r="BB2" s="161"/>
      <c r="BC2" s="79"/>
      <c r="BD2" s="79"/>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row>
    <row r="3" spans="1:106">
      <c r="B3" s="78"/>
      <c r="C3" s="55"/>
      <c r="D3" s="59"/>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152"/>
      <c r="AX3" s="151"/>
      <c r="AY3" s="151"/>
      <c r="AZ3" s="151"/>
      <c r="BA3" s="151"/>
      <c r="BB3" s="161"/>
      <c r="BC3" s="79"/>
      <c r="BD3" s="79"/>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row>
    <row r="4" spans="1:106" s="10" customFormat="1" ht="23.25" customHeight="1" thickBot="1">
      <c r="B4" s="63"/>
      <c r="C4" s="553" t="s">
        <v>24</v>
      </c>
      <c r="D4" s="553"/>
      <c r="E4" s="553"/>
      <c r="F4" s="553"/>
      <c r="G4" s="554" t="str">
        <f>'СПИСОК КЛАССА'!E3</f>
        <v>МБОУ СОШ с углубленным изучением отдельных предметов № 80</v>
      </c>
      <c r="H4" s="554"/>
      <c r="I4" s="554"/>
      <c r="J4" s="554"/>
      <c r="K4" s="554"/>
      <c r="L4" s="554"/>
      <c r="M4" s="554"/>
      <c r="N4" s="554"/>
      <c r="O4" s="554"/>
      <c r="P4" s="554"/>
      <c r="Q4" s="554"/>
      <c r="R4" s="554"/>
      <c r="S4" s="554"/>
      <c r="T4" s="554"/>
      <c r="U4" s="554"/>
      <c r="V4" s="554"/>
      <c r="W4" s="554"/>
      <c r="X4" s="554"/>
      <c r="Y4" s="554"/>
      <c r="Z4" s="554"/>
      <c r="AA4" s="554"/>
      <c r="AB4" s="554"/>
      <c r="AC4" s="554"/>
      <c r="AD4" s="554"/>
      <c r="AE4" s="554"/>
      <c r="AF4" s="554"/>
      <c r="AG4" s="554"/>
      <c r="AH4" s="554"/>
      <c r="AI4" s="109"/>
      <c r="AJ4" s="109"/>
      <c r="AK4" s="109"/>
      <c r="AL4" s="109"/>
      <c r="AM4" s="109"/>
      <c r="AN4" s="109"/>
      <c r="AO4" s="109"/>
      <c r="AP4" s="109"/>
      <c r="AQ4" s="109"/>
      <c r="AR4" s="109"/>
      <c r="AS4" s="109"/>
      <c r="AT4" s="109"/>
      <c r="AU4" s="62"/>
      <c r="AV4" s="63"/>
      <c r="AW4" s="153"/>
      <c r="AX4" s="154"/>
      <c r="AY4" s="154"/>
      <c r="AZ4" s="154"/>
      <c r="BA4" s="154"/>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row>
    <row r="5" spans="1:106">
      <c r="B5" s="78"/>
      <c r="C5" s="55"/>
      <c r="D5" s="65"/>
      <c r="E5" s="61"/>
      <c r="F5" s="61"/>
      <c r="G5" s="55"/>
      <c r="H5" s="5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155"/>
      <c r="AX5" s="156"/>
      <c r="AY5" s="156"/>
      <c r="AZ5" s="156"/>
      <c r="BA5" s="156"/>
      <c r="BB5" s="161"/>
      <c r="BC5" s="79"/>
      <c r="BD5" s="79"/>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row>
    <row r="6" spans="1:106" ht="17.25" customHeight="1" thickBot="1">
      <c r="B6" s="78"/>
      <c r="C6" s="55"/>
      <c r="D6" s="66" t="s">
        <v>25</v>
      </c>
      <c r="E6" s="66"/>
      <c r="F6" s="67">
        <f>$A$24</f>
        <v>27</v>
      </c>
      <c r="G6" s="55"/>
      <c r="H6" s="55"/>
      <c r="K6" s="55"/>
      <c r="L6" s="55"/>
      <c r="M6" s="66" t="s">
        <v>18</v>
      </c>
      <c r="N6" s="571" t="s">
        <v>1137</v>
      </c>
      <c r="O6" s="571"/>
      <c r="P6" s="571"/>
      <c r="Q6" s="571"/>
      <c r="R6" s="571"/>
      <c r="S6" s="571"/>
      <c r="T6" s="571"/>
      <c r="U6" s="235"/>
      <c r="V6" s="58"/>
      <c r="W6" s="58"/>
      <c r="X6" s="68"/>
      <c r="Y6" s="68"/>
      <c r="Z6" s="68"/>
      <c r="AA6" s="69"/>
      <c r="AB6" s="60"/>
      <c r="AC6" s="60"/>
      <c r="AD6" s="60"/>
      <c r="AE6" s="60"/>
      <c r="AF6" s="60"/>
      <c r="AG6" s="60"/>
      <c r="AI6" s="58"/>
      <c r="AJ6" s="58"/>
      <c r="AK6" s="58"/>
      <c r="AL6" s="58"/>
      <c r="AM6" s="58"/>
      <c r="AN6" s="58"/>
      <c r="AU6" s="236"/>
      <c r="AW6" s="157"/>
      <c r="AX6" s="541"/>
      <c r="AY6" s="541"/>
      <c r="AZ6" s="541"/>
      <c r="BA6" s="541"/>
      <c r="BB6" s="161"/>
      <c r="BC6" s="79"/>
      <c r="BD6" s="79"/>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row>
    <row r="7" spans="1:106">
      <c r="B7" s="78"/>
      <c r="C7" s="55"/>
      <c r="D7" s="71"/>
      <c r="E7" s="281"/>
      <c r="F7" s="281"/>
      <c r="G7" s="281"/>
      <c r="H7" s="281"/>
      <c r="I7" s="281"/>
      <c r="J7" s="281"/>
      <c r="K7" s="281"/>
      <c r="L7" s="281"/>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V7" s="60"/>
      <c r="AW7" s="152"/>
      <c r="AX7" s="542"/>
      <c r="AY7" s="542"/>
      <c r="AZ7" s="542"/>
      <c r="BA7" s="156"/>
      <c r="BB7" s="161"/>
      <c r="BC7" s="79"/>
      <c r="BD7" s="79"/>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row>
    <row r="8" spans="1:106" ht="16.5" thickBot="1">
      <c r="B8" s="81"/>
      <c r="C8" s="543" t="s">
        <v>1013</v>
      </c>
      <c r="D8" s="543"/>
      <c r="E8" s="543"/>
      <c r="F8" s="543"/>
      <c r="G8" s="543"/>
      <c r="H8" s="543"/>
      <c r="I8" s="543"/>
      <c r="J8" s="543"/>
      <c r="K8" s="543"/>
      <c r="L8" s="543"/>
      <c r="M8" s="543"/>
      <c r="N8" s="543"/>
      <c r="O8" s="543"/>
      <c r="P8" s="543"/>
      <c r="Q8" s="543"/>
      <c r="R8" s="543"/>
      <c r="S8" s="543"/>
      <c r="T8" s="543"/>
      <c r="U8" s="543"/>
      <c r="V8" s="543"/>
      <c r="W8" s="543"/>
      <c r="X8" s="543"/>
      <c r="Y8" s="543"/>
      <c r="Z8" s="543"/>
      <c r="AA8" s="543"/>
      <c r="AB8" s="543"/>
      <c r="AC8" s="543"/>
      <c r="AD8" s="543"/>
      <c r="AE8" s="543"/>
      <c r="AF8" s="543"/>
      <c r="AG8" s="543"/>
      <c r="AH8" s="543"/>
      <c r="AI8" s="543"/>
      <c r="AJ8" s="543"/>
      <c r="AK8" s="543"/>
      <c r="AL8" s="543"/>
      <c r="AM8" s="543"/>
      <c r="AN8" s="543"/>
      <c r="AO8" s="543"/>
      <c r="AP8" s="543"/>
      <c r="AQ8" s="517"/>
      <c r="AR8" s="517"/>
      <c r="AS8" s="231"/>
      <c r="AT8" s="231"/>
      <c r="AU8" s="110"/>
      <c r="AV8" s="110"/>
      <c r="AW8" s="158"/>
      <c r="AX8" s="542"/>
      <c r="AY8" s="542"/>
      <c r="AZ8" s="542"/>
      <c r="BA8" s="156"/>
      <c r="BB8" s="161"/>
      <c r="BC8" s="79"/>
      <c r="BD8" s="79"/>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row>
    <row r="9" spans="1:106" ht="24.75" customHeight="1" thickBot="1">
      <c r="A9" s="72"/>
      <c r="B9" s="555" t="s">
        <v>10</v>
      </c>
      <c r="C9" s="558" t="s">
        <v>20</v>
      </c>
      <c r="D9" s="561" t="s">
        <v>12</v>
      </c>
      <c r="E9" s="564" t="s">
        <v>26</v>
      </c>
      <c r="F9" s="546" t="s">
        <v>27</v>
      </c>
      <c r="G9" s="547"/>
      <c r="H9" s="547"/>
      <c r="I9" s="547"/>
      <c r="J9" s="547"/>
      <c r="K9" s="547"/>
      <c r="L9" s="547"/>
      <c r="M9" s="547"/>
      <c r="N9" s="547"/>
      <c r="O9" s="547"/>
      <c r="P9" s="547"/>
      <c r="Q9" s="547"/>
      <c r="R9" s="547"/>
      <c r="S9" s="547"/>
      <c r="T9" s="548"/>
      <c r="U9" s="430"/>
      <c r="V9" s="430"/>
      <c r="W9" s="430"/>
      <c r="X9" s="430"/>
      <c r="Y9" s="430"/>
      <c r="Z9" s="430"/>
      <c r="AA9" s="430"/>
      <c r="AB9" s="430"/>
      <c r="AC9" s="430"/>
      <c r="AD9" s="430"/>
      <c r="AE9" s="430"/>
      <c r="AF9" s="430"/>
      <c r="AG9" s="430"/>
      <c r="AH9" s="430"/>
      <c r="AI9" s="430"/>
      <c r="AJ9" s="430"/>
      <c r="AK9" s="430"/>
      <c r="AL9" s="430"/>
      <c r="AM9" s="430"/>
      <c r="AN9" s="430"/>
      <c r="AO9" s="430"/>
      <c r="AP9" s="431"/>
      <c r="AQ9" s="208"/>
      <c r="AR9" s="108"/>
      <c r="AS9" s="108"/>
      <c r="AT9" s="108"/>
      <c r="AU9" s="545"/>
      <c r="AV9" s="545"/>
      <c r="AW9" s="544"/>
      <c r="AX9" s="544"/>
      <c r="AY9" s="544"/>
      <c r="AZ9" s="544"/>
      <c r="BA9" s="544"/>
      <c r="BB9" s="161"/>
      <c r="BC9" s="79"/>
      <c r="BD9" s="79"/>
      <c r="BE9" s="161"/>
      <c r="BF9" s="161"/>
      <c r="BG9" s="161"/>
      <c r="BH9" s="161"/>
      <c r="BI9" s="161"/>
      <c r="BJ9" s="161"/>
    </row>
    <row r="10" spans="1:106" ht="22.5" customHeight="1" thickBot="1">
      <c r="A10" s="73"/>
      <c r="B10" s="556"/>
      <c r="C10" s="559"/>
      <c r="D10" s="562"/>
      <c r="E10" s="565"/>
      <c r="F10" s="549"/>
      <c r="G10" s="550"/>
      <c r="H10" s="550"/>
      <c r="I10" s="550"/>
      <c r="J10" s="550"/>
      <c r="K10" s="550"/>
      <c r="L10" s="550"/>
      <c r="M10" s="550"/>
      <c r="N10" s="550"/>
      <c r="O10" s="550"/>
      <c r="P10" s="550"/>
      <c r="Q10" s="550"/>
      <c r="R10" s="550"/>
      <c r="S10" s="550"/>
      <c r="T10" s="551"/>
      <c r="U10" s="432"/>
      <c r="V10" s="432"/>
      <c r="W10" s="432"/>
      <c r="X10" s="432"/>
      <c r="Y10" s="432"/>
      <c r="Z10" s="432"/>
      <c r="AA10" s="432"/>
      <c r="AB10" s="432"/>
      <c r="AC10" s="432"/>
      <c r="AD10" s="432"/>
      <c r="AE10" s="432"/>
      <c r="AF10" s="432"/>
      <c r="AG10" s="432"/>
      <c r="AH10" s="432"/>
      <c r="AI10" s="432"/>
      <c r="AJ10" s="432"/>
      <c r="AK10" s="432"/>
      <c r="AL10" s="432"/>
      <c r="AM10" s="432"/>
      <c r="AN10" s="432"/>
      <c r="AO10" s="432"/>
      <c r="AP10" s="433"/>
      <c r="AQ10" s="208"/>
      <c r="AR10" s="108"/>
      <c r="AS10" s="108"/>
      <c r="AT10" s="108"/>
      <c r="AU10" s="545"/>
      <c r="AV10" s="545"/>
      <c r="AW10" s="544"/>
      <c r="AX10" s="544"/>
      <c r="AY10" s="544"/>
      <c r="AZ10" s="544"/>
      <c r="BA10" s="544"/>
      <c r="BB10" s="161"/>
      <c r="BC10" s="79"/>
      <c r="BD10" s="79"/>
      <c r="BE10" s="161"/>
      <c r="BF10" s="161"/>
      <c r="BG10" s="161"/>
      <c r="BH10" s="161"/>
      <c r="BI10" s="161"/>
      <c r="BJ10" s="161"/>
    </row>
    <row r="11" spans="1:106" ht="85.5" customHeight="1" thickBot="1">
      <c r="A11" s="73"/>
      <c r="B11" s="557"/>
      <c r="C11" s="560"/>
      <c r="D11" s="563"/>
      <c r="E11" s="566"/>
      <c r="F11" s="217">
        <v>1</v>
      </c>
      <c r="G11" s="218">
        <v>2</v>
      </c>
      <c r="H11" s="218">
        <v>3</v>
      </c>
      <c r="I11" s="218">
        <v>4</v>
      </c>
      <c r="J11" s="218">
        <v>5</v>
      </c>
      <c r="K11" s="218">
        <v>6</v>
      </c>
      <c r="L11" s="218">
        <v>7</v>
      </c>
      <c r="M11" s="218">
        <v>8</v>
      </c>
      <c r="N11" s="218">
        <v>9</v>
      </c>
      <c r="O11" s="218">
        <v>10</v>
      </c>
      <c r="P11" s="218">
        <v>11</v>
      </c>
      <c r="Q11" s="218">
        <v>12</v>
      </c>
      <c r="R11" s="218">
        <v>13</v>
      </c>
      <c r="S11" s="218">
        <v>14</v>
      </c>
      <c r="T11" s="351">
        <v>15</v>
      </c>
      <c r="U11" s="267"/>
      <c r="V11" s="218"/>
      <c r="W11" s="218"/>
      <c r="X11" s="218"/>
      <c r="Y11" s="218"/>
      <c r="Z11" s="218"/>
      <c r="AA11" s="218"/>
      <c r="AB11" s="218"/>
      <c r="AC11" s="218"/>
      <c r="AD11" s="218"/>
      <c r="AE11" s="218"/>
      <c r="AF11" s="218"/>
      <c r="AG11" s="218"/>
      <c r="AH11" s="218"/>
      <c r="AI11" s="218"/>
      <c r="AJ11" s="218"/>
      <c r="AK11" s="218"/>
      <c r="AL11" s="218"/>
      <c r="AM11" s="218"/>
      <c r="AN11" s="218"/>
      <c r="AO11" s="218"/>
      <c r="AP11" s="351"/>
      <c r="AQ11" s="378"/>
      <c r="AR11" s="215"/>
      <c r="AS11" s="215"/>
      <c r="AT11" s="215"/>
      <c r="AU11" s="545"/>
      <c r="AV11" s="545"/>
      <c r="AW11" s="544"/>
      <c r="AX11" s="544"/>
      <c r="AY11" s="544"/>
      <c r="AZ11" s="544"/>
      <c r="BA11" s="544"/>
      <c r="BB11" s="161"/>
      <c r="BC11" s="79"/>
      <c r="BD11" s="79"/>
      <c r="BE11" s="161"/>
      <c r="BF11" s="161"/>
      <c r="BG11" s="161"/>
      <c r="BH11" s="161"/>
      <c r="BI11" s="161"/>
      <c r="BJ11" s="161"/>
    </row>
    <row r="12" spans="1:106" ht="20.25" hidden="1" customHeight="1">
      <c r="A12" s="73"/>
      <c r="B12" s="319"/>
      <c r="C12" s="127"/>
      <c r="D12" s="128"/>
      <c r="E12" s="320"/>
      <c r="F12" s="379"/>
      <c r="G12" s="380"/>
      <c r="H12" s="380"/>
      <c r="I12" s="380"/>
      <c r="J12" s="380"/>
      <c r="K12" s="380"/>
      <c r="L12" s="380"/>
      <c r="M12" s="380"/>
      <c r="N12" s="380"/>
      <c r="O12" s="380"/>
      <c r="P12" s="380"/>
      <c r="Q12" s="380"/>
      <c r="R12" s="380"/>
      <c r="S12" s="380"/>
      <c r="T12" s="381"/>
      <c r="U12" s="115"/>
      <c r="V12" s="84"/>
      <c r="W12" s="84"/>
      <c r="X12" s="84"/>
      <c r="Y12" s="84"/>
      <c r="Z12" s="84"/>
      <c r="AA12" s="84"/>
      <c r="AB12" s="84"/>
      <c r="AC12" s="84"/>
      <c r="AD12" s="84"/>
      <c r="AE12" s="84"/>
      <c r="AF12" s="84"/>
      <c r="AG12" s="84"/>
      <c r="AH12" s="84"/>
      <c r="AI12" s="84"/>
      <c r="AJ12" s="84"/>
      <c r="AK12" s="84"/>
      <c r="AL12" s="84"/>
      <c r="AM12" s="84"/>
      <c r="AN12" s="84"/>
      <c r="AO12" s="84"/>
      <c r="AP12" s="349"/>
      <c r="AQ12" s="118"/>
      <c r="AR12" s="89"/>
      <c r="AS12" s="89"/>
      <c r="AT12" s="89"/>
      <c r="AU12" s="237"/>
      <c r="AV12" s="237"/>
      <c r="AW12" s="11"/>
      <c r="AX12" s="11"/>
      <c r="AY12" s="11"/>
      <c r="AZ12" s="11"/>
      <c r="BA12" s="11"/>
      <c r="BB12" s="161"/>
      <c r="BC12" s="79"/>
      <c r="BD12" s="79"/>
      <c r="BE12" s="161"/>
      <c r="BF12" s="161"/>
      <c r="BG12" s="161"/>
      <c r="BH12" s="161"/>
      <c r="BI12" s="161"/>
      <c r="BJ12" s="161"/>
    </row>
    <row r="13" spans="1:106" ht="20.25" hidden="1" customHeight="1">
      <c r="A13" s="73"/>
      <c r="B13" s="321"/>
      <c r="C13" s="82"/>
      <c r="D13" s="116"/>
      <c r="E13" s="126"/>
      <c r="F13" s="266"/>
      <c r="G13" s="89"/>
      <c r="H13" s="89"/>
      <c r="I13" s="89"/>
      <c r="J13" s="89"/>
      <c r="K13" s="89"/>
      <c r="L13" s="89"/>
      <c r="M13" s="89"/>
      <c r="N13" s="89"/>
      <c r="O13" s="89"/>
      <c r="P13" s="89"/>
      <c r="Q13" s="89"/>
      <c r="R13" s="89"/>
      <c r="S13" s="89"/>
      <c r="T13" s="256"/>
      <c r="U13" s="118"/>
      <c r="V13" s="89"/>
      <c r="W13" s="89"/>
      <c r="X13" s="89"/>
      <c r="Y13" s="89"/>
      <c r="Z13" s="89"/>
      <c r="AA13" s="89"/>
      <c r="AB13" s="89"/>
      <c r="AC13" s="89"/>
      <c r="AD13" s="89"/>
      <c r="AE13" s="89"/>
      <c r="AF13" s="89"/>
      <c r="AG13" s="89"/>
      <c r="AH13" s="89"/>
      <c r="AI13" s="89"/>
      <c r="AJ13" s="89"/>
      <c r="AK13" s="89"/>
      <c r="AL13" s="89"/>
      <c r="AM13" s="89"/>
      <c r="AN13" s="89"/>
      <c r="AO13" s="89"/>
      <c r="AP13" s="256"/>
      <c r="AQ13" s="118"/>
      <c r="AR13" s="89"/>
      <c r="AS13" s="89"/>
      <c r="AT13" s="89"/>
      <c r="AU13" s="237"/>
      <c r="AV13" s="237"/>
      <c r="AW13" s="11"/>
      <c r="AX13" s="11"/>
      <c r="AY13" s="11"/>
      <c r="AZ13" s="11"/>
      <c r="BA13" s="11"/>
      <c r="BB13" s="161"/>
      <c r="BC13" s="79"/>
      <c r="BD13" s="79"/>
      <c r="BE13" s="161"/>
      <c r="BF13" s="161"/>
      <c r="BG13" s="161"/>
      <c r="BH13" s="161"/>
      <c r="BI13" s="161"/>
      <c r="BJ13" s="161"/>
    </row>
    <row r="14" spans="1:106" ht="20.25" hidden="1" customHeight="1">
      <c r="A14" s="73"/>
      <c r="B14" s="321"/>
      <c r="C14" s="82"/>
      <c r="D14" s="116"/>
      <c r="E14" s="126"/>
      <c r="F14" s="266"/>
      <c r="G14" s="89"/>
      <c r="H14" s="89"/>
      <c r="I14" s="89"/>
      <c r="J14" s="89"/>
      <c r="K14" s="89"/>
      <c r="L14" s="89"/>
      <c r="M14" s="89"/>
      <c r="N14" s="89"/>
      <c r="O14" s="89"/>
      <c r="P14" s="89"/>
      <c r="Q14" s="89"/>
      <c r="R14" s="89"/>
      <c r="S14" s="89"/>
      <c r="T14" s="256"/>
      <c r="U14" s="118"/>
      <c r="V14" s="89"/>
      <c r="W14" s="89"/>
      <c r="X14" s="89"/>
      <c r="Y14" s="89"/>
      <c r="Z14" s="89"/>
      <c r="AA14" s="89"/>
      <c r="AB14" s="89"/>
      <c r="AC14" s="89"/>
      <c r="AD14" s="89"/>
      <c r="AE14" s="89"/>
      <c r="AF14" s="89"/>
      <c r="AG14" s="89"/>
      <c r="AH14" s="89"/>
      <c r="AI14" s="89"/>
      <c r="AJ14" s="89"/>
      <c r="AK14" s="89"/>
      <c r="AL14" s="89"/>
      <c r="AM14" s="89"/>
      <c r="AN14" s="89"/>
      <c r="AO14" s="89"/>
      <c r="AP14" s="256"/>
      <c r="AQ14" s="118"/>
      <c r="AR14" s="89"/>
      <c r="AS14" s="89"/>
      <c r="AT14" s="89"/>
      <c r="AU14" s="237"/>
      <c r="AV14" s="237"/>
      <c r="AW14" s="11"/>
      <c r="AX14" s="11"/>
      <c r="AY14" s="11"/>
      <c r="AZ14" s="11"/>
      <c r="BA14" s="11"/>
      <c r="BB14" s="161"/>
      <c r="BC14" s="79"/>
      <c r="BD14" s="79"/>
      <c r="BE14" s="161"/>
      <c r="BF14" s="161"/>
      <c r="BG14" s="161"/>
      <c r="BH14" s="161"/>
      <c r="BI14" s="161"/>
      <c r="BJ14" s="161"/>
    </row>
    <row r="15" spans="1:106" ht="20.25" hidden="1" customHeight="1">
      <c r="A15" s="73"/>
      <c r="B15" s="321"/>
      <c r="C15" s="82"/>
      <c r="D15" s="116"/>
      <c r="E15" s="126"/>
      <c r="F15" s="266"/>
      <c r="G15" s="89"/>
      <c r="H15" s="89"/>
      <c r="I15" s="89"/>
      <c r="J15" s="89"/>
      <c r="K15" s="89"/>
      <c r="L15" s="89"/>
      <c r="M15" s="89"/>
      <c r="N15" s="89"/>
      <c r="O15" s="89"/>
      <c r="P15" s="89"/>
      <c r="Q15" s="89"/>
      <c r="R15" s="89"/>
      <c r="S15" s="89"/>
      <c r="T15" s="256"/>
      <c r="U15" s="118"/>
      <c r="V15" s="89"/>
      <c r="W15" s="89"/>
      <c r="X15" s="89"/>
      <c r="Y15" s="89"/>
      <c r="Z15" s="89"/>
      <c r="AA15" s="89"/>
      <c r="AB15" s="89"/>
      <c r="AC15" s="89"/>
      <c r="AD15" s="89"/>
      <c r="AE15" s="89"/>
      <c r="AF15" s="89"/>
      <c r="AG15" s="89"/>
      <c r="AH15" s="89"/>
      <c r="AI15" s="89"/>
      <c r="AJ15" s="89"/>
      <c r="AK15" s="89"/>
      <c r="AL15" s="89"/>
      <c r="AM15" s="89"/>
      <c r="AN15" s="89"/>
      <c r="AO15" s="89"/>
      <c r="AP15" s="256"/>
      <c r="AQ15" s="118"/>
      <c r="AR15" s="89"/>
      <c r="AS15" s="89"/>
      <c r="AT15" s="89"/>
      <c r="AU15" s="237"/>
      <c r="AV15" s="237"/>
      <c r="AW15" s="11"/>
      <c r="AX15" s="11"/>
      <c r="AY15" s="11"/>
      <c r="AZ15" s="11"/>
      <c r="BA15" s="11"/>
      <c r="BB15" s="161"/>
      <c r="BC15" s="79"/>
      <c r="BD15" s="79"/>
      <c r="BE15" s="161"/>
      <c r="BF15" s="161"/>
      <c r="BG15" s="161"/>
      <c r="BH15" s="161"/>
      <c r="BI15" s="161"/>
      <c r="BJ15" s="161"/>
    </row>
    <row r="16" spans="1:106" ht="20.25" hidden="1" customHeight="1">
      <c r="A16" s="73"/>
      <c r="B16" s="321"/>
      <c r="C16" s="82"/>
      <c r="D16" s="116"/>
      <c r="E16" s="126"/>
      <c r="F16" s="266"/>
      <c r="G16" s="89"/>
      <c r="H16" s="89"/>
      <c r="I16" s="89"/>
      <c r="J16" s="89"/>
      <c r="K16" s="89"/>
      <c r="L16" s="89"/>
      <c r="M16" s="89"/>
      <c r="N16" s="89"/>
      <c r="O16" s="89"/>
      <c r="P16" s="89"/>
      <c r="Q16" s="89"/>
      <c r="R16" s="89"/>
      <c r="S16" s="89"/>
      <c r="T16" s="256"/>
      <c r="U16" s="118"/>
      <c r="V16" s="89"/>
      <c r="W16" s="89"/>
      <c r="X16" s="89"/>
      <c r="Y16" s="89"/>
      <c r="Z16" s="89"/>
      <c r="AA16" s="89"/>
      <c r="AB16" s="89"/>
      <c r="AC16" s="89"/>
      <c r="AD16" s="89"/>
      <c r="AE16" s="89"/>
      <c r="AF16" s="89"/>
      <c r="AG16" s="89"/>
      <c r="AH16" s="89"/>
      <c r="AI16" s="89"/>
      <c r="AJ16" s="89"/>
      <c r="AK16" s="89"/>
      <c r="AL16" s="89"/>
      <c r="AM16" s="89"/>
      <c r="AN16" s="89"/>
      <c r="AO16" s="89"/>
      <c r="AP16" s="256"/>
      <c r="AQ16" s="118"/>
      <c r="AR16" s="89"/>
      <c r="AS16" s="89"/>
      <c r="AT16" s="89"/>
      <c r="AU16" s="237"/>
      <c r="AV16" s="237"/>
      <c r="AW16" s="11"/>
      <c r="AX16" s="11"/>
      <c r="AY16" s="11"/>
      <c r="AZ16" s="11"/>
      <c r="BA16" s="11"/>
      <c r="BB16" s="161"/>
      <c r="BC16" s="79"/>
      <c r="BD16" s="79"/>
      <c r="BE16" s="161"/>
      <c r="BF16" s="161"/>
      <c r="BG16" s="161"/>
      <c r="BH16" s="161"/>
      <c r="BI16" s="161"/>
      <c r="BJ16" s="161"/>
    </row>
    <row r="17" spans="1:106" ht="20.25" hidden="1" customHeight="1">
      <c r="A17" s="73"/>
      <c r="B17" s="321"/>
      <c r="C17" s="82"/>
      <c r="D17" s="116"/>
      <c r="E17" s="126"/>
      <c r="F17" s="266"/>
      <c r="G17" s="89"/>
      <c r="H17" s="89"/>
      <c r="I17" s="89"/>
      <c r="J17" s="89"/>
      <c r="K17" s="89"/>
      <c r="L17" s="89"/>
      <c r="M17" s="89"/>
      <c r="N17" s="89"/>
      <c r="O17" s="89"/>
      <c r="P17" s="89"/>
      <c r="Q17" s="89"/>
      <c r="R17" s="89"/>
      <c r="S17" s="89"/>
      <c r="T17" s="256"/>
      <c r="U17" s="118"/>
      <c r="V17" s="89"/>
      <c r="W17" s="89"/>
      <c r="X17" s="89"/>
      <c r="Y17" s="89"/>
      <c r="Z17" s="89"/>
      <c r="AA17" s="89"/>
      <c r="AB17" s="89"/>
      <c r="AC17" s="89"/>
      <c r="AD17" s="89"/>
      <c r="AE17" s="89"/>
      <c r="AF17" s="89"/>
      <c r="AG17" s="89"/>
      <c r="AH17" s="89"/>
      <c r="AI17" s="89"/>
      <c r="AJ17" s="89"/>
      <c r="AK17" s="89"/>
      <c r="AL17" s="89"/>
      <c r="AM17" s="89"/>
      <c r="AN17" s="89"/>
      <c r="AO17" s="89"/>
      <c r="AP17" s="256"/>
      <c r="AQ17" s="118"/>
      <c r="AR17" s="89"/>
      <c r="AS17" s="89"/>
      <c r="AT17" s="89"/>
      <c r="AU17" s="237"/>
      <c r="AV17" s="237"/>
      <c r="AW17" s="11"/>
      <c r="AX17" s="11"/>
      <c r="AY17" s="11"/>
      <c r="AZ17" s="11"/>
      <c r="BA17" s="11"/>
      <c r="BB17" s="161"/>
      <c r="BC17" s="79"/>
      <c r="BD17" s="79"/>
      <c r="BE17" s="161"/>
      <c r="BF17" s="161"/>
      <c r="BG17" s="161"/>
      <c r="BH17" s="161"/>
      <c r="BI17" s="161"/>
      <c r="BJ17" s="161"/>
    </row>
    <row r="18" spans="1:106" ht="20.25" hidden="1" customHeight="1">
      <c r="A18" s="73"/>
      <c r="B18" s="321"/>
      <c r="C18" s="82"/>
      <c r="D18" s="116"/>
      <c r="E18" s="126"/>
      <c r="F18" s="266"/>
      <c r="G18" s="89"/>
      <c r="H18" s="89"/>
      <c r="I18" s="89"/>
      <c r="J18" s="89"/>
      <c r="K18" s="89"/>
      <c r="L18" s="89"/>
      <c r="M18" s="89"/>
      <c r="N18" s="89"/>
      <c r="O18" s="89"/>
      <c r="P18" s="89"/>
      <c r="Q18" s="89"/>
      <c r="R18" s="89"/>
      <c r="S18" s="89"/>
      <c r="T18" s="256"/>
      <c r="U18" s="118"/>
      <c r="V18" s="89"/>
      <c r="W18" s="89"/>
      <c r="X18" s="89"/>
      <c r="Y18" s="89"/>
      <c r="Z18" s="89"/>
      <c r="AA18" s="89"/>
      <c r="AB18" s="89"/>
      <c r="AC18" s="89"/>
      <c r="AD18" s="89"/>
      <c r="AE18" s="89"/>
      <c r="AF18" s="89"/>
      <c r="AG18" s="89"/>
      <c r="AH18" s="89"/>
      <c r="AI18" s="89"/>
      <c r="AJ18" s="89"/>
      <c r="AK18" s="89"/>
      <c r="AL18" s="89"/>
      <c r="AM18" s="89"/>
      <c r="AN18" s="89"/>
      <c r="AO18" s="89"/>
      <c r="AP18" s="256"/>
      <c r="AQ18" s="118"/>
      <c r="AR18" s="89"/>
      <c r="AS18" s="89"/>
      <c r="AT18" s="89"/>
      <c r="AU18" s="237"/>
      <c r="AV18" s="237"/>
      <c r="AW18" s="11"/>
      <c r="AX18" s="11"/>
      <c r="AY18" s="11"/>
      <c r="AZ18" s="11"/>
      <c r="BA18" s="11"/>
      <c r="BB18" s="161"/>
      <c r="BC18" s="79"/>
      <c r="BD18" s="79"/>
      <c r="BE18" s="161"/>
      <c r="BF18" s="161"/>
      <c r="BG18" s="161"/>
      <c r="BH18" s="161"/>
      <c r="BI18" s="161"/>
      <c r="BJ18" s="161"/>
    </row>
    <row r="19" spans="1:106" ht="20.25" hidden="1" customHeight="1">
      <c r="A19" s="73"/>
      <c r="B19" s="321"/>
      <c r="C19" s="82"/>
      <c r="D19" s="116"/>
      <c r="E19" s="210">
        <v>4</v>
      </c>
      <c r="F19" s="316"/>
      <c r="G19" s="96"/>
      <c r="H19" s="96"/>
      <c r="I19" s="96"/>
      <c r="J19" s="96"/>
      <c r="K19" s="96"/>
      <c r="L19" s="96"/>
      <c r="M19" s="96"/>
      <c r="N19" s="96"/>
      <c r="O19" s="96"/>
      <c r="P19" s="96"/>
      <c r="Q19" s="96"/>
      <c r="R19" s="96"/>
      <c r="S19" s="96"/>
      <c r="T19" s="317"/>
      <c r="U19" s="119"/>
      <c r="V19" s="96"/>
      <c r="W19" s="96"/>
      <c r="X19" s="96"/>
      <c r="Y19" s="96"/>
      <c r="Z19" s="96"/>
      <c r="AA19" s="96"/>
      <c r="AB19" s="89"/>
      <c r="AC19" s="89"/>
      <c r="AD19" s="89"/>
      <c r="AE19" s="89"/>
      <c r="AF19" s="89"/>
      <c r="AG19" s="89"/>
      <c r="AH19" s="89"/>
      <c r="AI19" s="89"/>
      <c r="AJ19" s="89"/>
      <c r="AK19" s="89"/>
      <c r="AL19" s="89"/>
      <c r="AM19" s="89"/>
      <c r="AN19" s="89"/>
      <c r="AO19" s="89"/>
      <c r="AP19" s="256"/>
      <c r="AQ19" s="118"/>
      <c r="AR19" s="89"/>
      <c r="AS19" s="89"/>
      <c r="AT19" s="89"/>
      <c r="AU19" s="237"/>
      <c r="AV19" s="237"/>
      <c r="AW19" s="11"/>
      <c r="AX19" s="11"/>
      <c r="AY19" s="11"/>
      <c r="AZ19" s="11"/>
      <c r="BA19" s="11"/>
      <c r="BB19" s="161"/>
      <c r="BC19" s="163"/>
      <c r="BD19" s="163"/>
      <c r="BE19" s="163"/>
      <c r="BF19" s="163"/>
      <c r="BG19" s="163"/>
      <c r="BH19" s="163"/>
      <c r="BI19" s="163"/>
      <c r="BJ19" s="163"/>
      <c r="BK19" s="163"/>
      <c r="BL19" s="163"/>
      <c r="BM19" s="163"/>
      <c r="BN19" s="163"/>
      <c r="BO19" s="163"/>
      <c r="BP19" s="163"/>
      <c r="CC19" s="163"/>
      <c r="CD19" s="163"/>
      <c r="CE19" s="163"/>
      <c r="CF19" s="163"/>
      <c r="CG19" s="163"/>
      <c r="CH19" s="163"/>
      <c r="CI19" s="163"/>
      <c r="CJ19" s="163"/>
      <c r="CK19" s="163"/>
      <c r="CL19" s="163"/>
      <c r="CM19" s="163"/>
      <c r="CN19" s="163"/>
      <c r="CO19" s="163"/>
      <c r="CP19" s="163"/>
    </row>
    <row r="20" spans="1:106" ht="20.25" hidden="1" customHeight="1">
      <c r="A20" s="73"/>
      <c r="B20" s="322"/>
      <c r="C20" s="93"/>
      <c r="D20" s="94"/>
      <c r="E20" s="210">
        <v>3</v>
      </c>
      <c r="F20" s="316"/>
      <c r="G20" s="96"/>
      <c r="H20" s="96"/>
      <c r="I20" s="96"/>
      <c r="J20" s="96"/>
      <c r="K20" s="96"/>
      <c r="L20" s="96"/>
      <c r="M20" s="96"/>
      <c r="N20" s="96"/>
      <c r="O20" s="96"/>
      <c r="P20" s="96"/>
      <c r="Q20" s="96"/>
      <c r="R20" s="96"/>
      <c r="S20" s="96"/>
      <c r="T20" s="317"/>
      <c r="U20" s="119"/>
      <c r="V20" s="96"/>
      <c r="W20" s="96"/>
      <c r="X20" s="96"/>
      <c r="Y20" s="96"/>
      <c r="Z20" s="96"/>
      <c r="AA20" s="96"/>
      <c r="AB20" s="96"/>
      <c r="AC20" s="96"/>
      <c r="AD20" s="96"/>
      <c r="AE20" s="96"/>
      <c r="AF20" s="96"/>
      <c r="AG20" s="96"/>
      <c r="AH20" s="96"/>
      <c r="AI20" s="96"/>
      <c r="AJ20" s="96"/>
      <c r="AK20" s="96"/>
      <c r="AL20" s="96"/>
      <c r="AM20" s="96"/>
      <c r="AN20" s="96"/>
      <c r="AO20" s="96"/>
      <c r="AP20" s="317"/>
      <c r="AQ20" s="119"/>
      <c r="AR20" s="96"/>
      <c r="AS20" s="96"/>
      <c r="AT20" s="96"/>
      <c r="AU20" s="238"/>
      <c r="AV20" s="238"/>
      <c r="AW20" s="239"/>
      <c r="AX20" s="239"/>
      <c r="AY20" s="239"/>
      <c r="AZ20" s="239"/>
      <c r="BA20" s="240"/>
      <c r="BB20" s="161"/>
      <c r="BC20" s="79"/>
      <c r="BD20" s="79"/>
      <c r="BE20" s="161"/>
      <c r="BF20" s="161"/>
      <c r="BG20" s="161"/>
      <c r="BH20" s="161"/>
      <c r="BI20" s="161"/>
      <c r="BJ20" s="161"/>
    </row>
    <row r="21" spans="1:106" ht="20.25" hidden="1" customHeight="1">
      <c r="A21" s="73"/>
      <c r="B21" s="323"/>
      <c r="C21" s="99"/>
      <c r="D21" s="100"/>
      <c r="E21" s="211">
        <v>2</v>
      </c>
      <c r="F21" s="316"/>
      <c r="G21" s="96"/>
      <c r="H21" s="96"/>
      <c r="I21" s="96"/>
      <c r="J21" s="96"/>
      <c r="K21" s="96"/>
      <c r="L21" s="96"/>
      <c r="M21" s="96"/>
      <c r="N21" s="96"/>
      <c r="O21" s="96"/>
      <c r="P21" s="96"/>
      <c r="Q21" s="96"/>
      <c r="R21" s="96"/>
      <c r="S21" s="96"/>
      <c r="T21" s="317"/>
      <c r="U21" s="119"/>
      <c r="V21" s="96"/>
      <c r="W21" s="96"/>
      <c r="X21" s="96"/>
      <c r="Y21" s="96"/>
      <c r="Z21" s="96"/>
      <c r="AA21" s="96"/>
      <c r="AB21" s="96"/>
      <c r="AC21" s="96"/>
      <c r="AD21" s="96"/>
      <c r="AE21" s="96"/>
      <c r="AF21" s="96"/>
      <c r="AG21" s="96"/>
      <c r="AH21" s="96"/>
      <c r="AI21" s="96"/>
      <c r="AJ21" s="96"/>
      <c r="AK21" s="96"/>
      <c r="AL21" s="96"/>
      <c r="AM21" s="96"/>
      <c r="AN21" s="96"/>
      <c r="AO21" s="96"/>
      <c r="AP21" s="317"/>
      <c r="AQ21" s="119"/>
      <c r="AR21" s="96"/>
      <c r="AS21" s="96"/>
      <c r="AT21" s="96"/>
      <c r="AU21" s="238"/>
      <c r="AV21" s="241"/>
      <c r="AW21" s="238"/>
      <c r="AX21" s="241"/>
      <c r="AY21" s="238"/>
      <c r="AZ21" s="241"/>
      <c r="BA21" s="240"/>
      <c r="BB21" s="242"/>
      <c r="BC21" s="156"/>
      <c r="BD21" s="156"/>
      <c r="BE21" s="156"/>
      <c r="BF21" s="156"/>
      <c r="BG21" s="156"/>
      <c r="BH21" s="156"/>
      <c r="BI21" s="156"/>
      <c r="BJ21" s="156"/>
      <c r="BK21" s="156"/>
      <c r="BL21" s="156"/>
      <c r="BM21" s="156"/>
      <c r="BN21" s="156"/>
      <c r="BO21" s="156"/>
      <c r="BP21" s="156"/>
      <c r="BQ21" s="156"/>
      <c r="BR21" s="156"/>
      <c r="BS21" s="156"/>
      <c r="BT21" s="156"/>
      <c r="BU21" s="156"/>
      <c r="BV21" s="156"/>
      <c r="BW21" s="156"/>
      <c r="BX21" s="156"/>
      <c r="BY21" s="156"/>
      <c r="BZ21" s="156"/>
      <c r="CA21" s="156"/>
      <c r="CB21" s="156"/>
      <c r="CC21" s="156"/>
      <c r="CD21" s="156"/>
      <c r="CE21" s="156"/>
      <c r="CF21" s="156"/>
      <c r="CG21" s="156"/>
      <c r="CH21" s="156"/>
      <c r="CI21" s="156"/>
      <c r="CJ21" s="156"/>
      <c r="CK21" s="156"/>
      <c r="CL21" s="156"/>
      <c r="CM21" s="156"/>
      <c r="CN21" s="156"/>
      <c r="CO21" s="156"/>
      <c r="CP21" s="156"/>
      <c r="CQ21" s="156"/>
      <c r="CR21" s="156"/>
      <c r="CS21" s="156"/>
      <c r="CT21" s="156"/>
      <c r="CU21" s="156"/>
      <c r="CV21" s="156"/>
      <c r="CW21" s="156"/>
      <c r="CX21" s="156"/>
      <c r="CY21" s="156"/>
      <c r="CZ21" s="156"/>
      <c r="DA21" s="156"/>
      <c r="DB21" s="156"/>
    </row>
    <row r="22" spans="1:106" ht="20.25" hidden="1" customHeight="1">
      <c r="A22" s="73"/>
      <c r="B22" s="323"/>
      <c r="C22" s="99"/>
      <c r="D22" s="100">
        <f ca="1">COUNTIF(OFFSET(E$25,0,0,$A$23,1),1)</f>
        <v>14</v>
      </c>
      <c r="E22" s="211">
        <v>1</v>
      </c>
      <c r="F22" s="316"/>
      <c r="G22" s="96"/>
      <c r="H22" s="96"/>
      <c r="I22" s="96"/>
      <c r="J22" s="96"/>
      <c r="K22" s="96"/>
      <c r="L22" s="96"/>
      <c r="M22" s="96"/>
      <c r="N22" s="96"/>
      <c r="O22" s="96"/>
      <c r="P22" s="96"/>
      <c r="Q22" s="96"/>
      <c r="R22" s="96"/>
      <c r="S22" s="96"/>
      <c r="T22" s="317"/>
      <c r="U22" s="119"/>
      <c r="V22" s="96"/>
      <c r="W22" s="96"/>
      <c r="X22" s="96"/>
      <c r="Y22" s="96"/>
      <c r="Z22" s="96"/>
      <c r="AA22" s="96"/>
      <c r="AB22" s="96"/>
      <c r="AC22" s="96"/>
      <c r="AD22" s="96"/>
      <c r="AE22" s="96"/>
      <c r="AF22" s="96"/>
      <c r="AG22" s="96"/>
      <c r="AH22" s="96"/>
      <c r="AI22" s="96"/>
      <c r="AJ22" s="96"/>
      <c r="AK22" s="96"/>
      <c r="AL22" s="96"/>
      <c r="AM22" s="96"/>
      <c r="AN22" s="96"/>
      <c r="AO22" s="96"/>
      <c r="AP22" s="317"/>
      <c r="AQ22" s="119"/>
      <c r="AR22" s="96"/>
      <c r="AS22" s="96"/>
      <c r="AT22" s="96"/>
      <c r="AU22" s="238"/>
      <c r="AV22" s="241"/>
      <c r="AW22" s="238"/>
      <c r="AX22" s="241"/>
      <c r="AY22" s="238"/>
      <c r="AZ22" s="241"/>
      <c r="BA22" s="240"/>
      <c r="BB22" s="242"/>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6"/>
      <c r="CE22" s="156"/>
      <c r="CF22" s="156"/>
      <c r="CG22" s="156"/>
      <c r="CH22" s="156"/>
      <c r="CI22" s="156"/>
      <c r="CJ22" s="156"/>
      <c r="CK22" s="156"/>
      <c r="CL22" s="156"/>
      <c r="CM22" s="156"/>
      <c r="CN22" s="156"/>
      <c r="CO22" s="156"/>
      <c r="CP22" s="156"/>
      <c r="CQ22" s="156"/>
      <c r="CR22" s="156"/>
      <c r="CS22" s="156"/>
      <c r="CT22" s="156"/>
      <c r="CU22" s="156"/>
      <c r="CV22" s="156"/>
      <c r="CW22" s="156"/>
      <c r="CX22" s="156"/>
      <c r="CY22" s="156"/>
      <c r="CZ22" s="156"/>
      <c r="DA22" s="156"/>
      <c r="DB22" s="156"/>
    </row>
    <row r="23" spans="1:106" ht="20.25" hidden="1" customHeight="1">
      <c r="A23" s="73">
        <f>COUNT(C25:C10000)</f>
        <v>30</v>
      </c>
      <c r="B23" s="323"/>
      <c r="C23" s="99"/>
      <c r="D23" s="100">
        <f ca="1">COUNTIF(OFFSET(E$25,0,0,$A$23,1),2)</f>
        <v>13</v>
      </c>
      <c r="E23" s="211">
        <v>0</v>
      </c>
      <c r="F23" s="316"/>
      <c r="G23" s="96"/>
      <c r="H23" s="96"/>
      <c r="I23" s="96"/>
      <c r="J23" s="96"/>
      <c r="K23" s="96"/>
      <c r="L23" s="96"/>
      <c r="M23" s="96"/>
      <c r="N23" s="96"/>
      <c r="O23" s="96"/>
      <c r="P23" s="96"/>
      <c r="Q23" s="96"/>
      <c r="R23" s="96"/>
      <c r="S23" s="96"/>
      <c r="T23" s="317"/>
      <c r="U23" s="119"/>
      <c r="V23" s="96"/>
      <c r="W23" s="96"/>
      <c r="X23" s="96"/>
      <c r="Y23" s="96"/>
      <c r="Z23" s="96"/>
      <c r="AA23" s="96"/>
      <c r="AB23" s="96"/>
      <c r="AC23" s="96"/>
      <c r="AD23" s="96"/>
      <c r="AE23" s="96"/>
      <c r="AF23" s="96"/>
      <c r="AG23" s="96"/>
      <c r="AH23" s="96"/>
      <c r="AI23" s="96"/>
      <c r="AJ23" s="96"/>
      <c r="AK23" s="96"/>
      <c r="AL23" s="96"/>
      <c r="AM23" s="96"/>
      <c r="AN23" s="96"/>
      <c r="AO23" s="96"/>
      <c r="AP23" s="317"/>
      <c r="AQ23" s="119"/>
      <c r="AR23" s="96"/>
      <c r="AS23" s="96"/>
      <c r="AT23" s="96"/>
      <c r="AU23" s="243"/>
      <c r="AV23" s="243"/>
      <c r="AW23" s="244"/>
      <c r="AX23" s="244"/>
      <c r="AY23" s="244"/>
      <c r="AZ23" s="245"/>
      <c r="BA23" s="240"/>
      <c r="BB23" s="242"/>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c r="CA23" s="156"/>
      <c r="CB23" s="156"/>
      <c r="CC23" s="156"/>
      <c r="CD23" s="156"/>
      <c r="CE23" s="156"/>
      <c r="CF23" s="156"/>
      <c r="CG23" s="156"/>
      <c r="CH23" s="156"/>
      <c r="CI23" s="156"/>
      <c r="CJ23" s="156"/>
      <c r="CK23" s="156"/>
      <c r="CL23" s="156"/>
      <c r="CM23" s="156"/>
      <c r="CN23" s="156"/>
      <c r="CO23" s="156"/>
      <c r="CP23" s="156"/>
      <c r="CQ23" s="156"/>
      <c r="CR23" s="156"/>
      <c r="CS23" s="156"/>
      <c r="CT23" s="156"/>
      <c r="CU23" s="156"/>
      <c r="CV23" s="156"/>
      <c r="CW23" s="156"/>
      <c r="CX23" s="156"/>
      <c r="CY23" s="156"/>
      <c r="CZ23" s="156"/>
      <c r="DA23" s="156"/>
      <c r="DB23" s="156"/>
    </row>
    <row r="24" spans="1:106" ht="38.25" hidden="1" customHeight="1">
      <c r="A24" s="73">
        <f>SUM(A25:A10000)</f>
        <v>27</v>
      </c>
      <c r="B24" s="324" t="s">
        <v>10</v>
      </c>
      <c r="C24" s="103" t="s">
        <v>22</v>
      </c>
      <c r="D24" s="104" t="s">
        <v>23</v>
      </c>
      <c r="E24" s="211" t="s">
        <v>29</v>
      </c>
      <c r="F24" s="441">
        <f ca="1">COUNTIF(OFFSET(F$25,0,0,$A$23,1),$E24)</f>
        <v>0</v>
      </c>
      <c r="G24" s="441">
        <f t="shared" ref="G24:T24" ca="1" si="0">COUNTIF(OFFSET(G$25,0,0,$A$23,1),$E24)</f>
        <v>0</v>
      </c>
      <c r="H24" s="441">
        <f t="shared" ca="1" si="0"/>
        <v>0</v>
      </c>
      <c r="I24" s="441">
        <f t="shared" ca="1" si="0"/>
        <v>0</v>
      </c>
      <c r="J24" s="441">
        <f t="shared" ca="1" si="0"/>
        <v>0</v>
      </c>
      <c r="K24" s="441">
        <f t="shared" ca="1" si="0"/>
        <v>0</v>
      </c>
      <c r="L24" s="441">
        <f t="shared" ca="1" si="0"/>
        <v>1</v>
      </c>
      <c r="M24" s="441">
        <f t="shared" ca="1" si="0"/>
        <v>1</v>
      </c>
      <c r="N24" s="441">
        <f t="shared" ca="1" si="0"/>
        <v>0</v>
      </c>
      <c r="O24" s="441">
        <f t="shared" ca="1" si="0"/>
        <v>3</v>
      </c>
      <c r="P24" s="441">
        <f t="shared" ca="1" si="0"/>
        <v>0</v>
      </c>
      <c r="Q24" s="441">
        <f t="shared" ca="1" si="0"/>
        <v>0</v>
      </c>
      <c r="R24" s="441">
        <f t="shared" ca="1" si="0"/>
        <v>1</v>
      </c>
      <c r="S24" s="441">
        <f t="shared" ca="1" si="0"/>
        <v>0</v>
      </c>
      <c r="T24" s="441">
        <f t="shared" ca="1" si="0"/>
        <v>0</v>
      </c>
      <c r="U24" s="119"/>
      <c r="V24" s="96"/>
      <c r="W24" s="96"/>
      <c r="X24" s="96"/>
      <c r="Y24" s="96"/>
      <c r="Z24" s="96"/>
      <c r="AA24" s="96"/>
      <c r="AB24" s="96"/>
      <c r="AC24" s="96"/>
      <c r="AD24" s="96"/>
      <c r="AE24" s="96"/>
      <c r="AF24" s="96"/>
      <c r="AG24" s="96"/>
      <c r="AH24" s="96"/>
      <c r="AI24" s="96"/>
      <c r="AJ24" s="96"/>
      <c r="AK24" s="96"/>
      <c r="AL24" s="96"/>
      <c r="AM24" s="96"/>
      <c r="AN24" s="96"/>
      <c r="AO24" s="96"/>
      <c r="AP24" s="96"/>
      <c r="AQ24" s="119"/>
      <c r="AR24" s="96"/>
      <c r="AS24" s="96"/>
      <c r="AT24" s="96"/>
      <c r="AU24" s="246"/>
      <c r="AV24" s="247"/>
      <c r="AW24" s="245"/>
      <c r="AX24" s="248"/>
      <c r="AY24" s="245"/>
      <c r="AZ24" s="248"/>
      <c r="BA24" s="240"/>
      <c r="BB24" s="242"/>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163"/>
      <c r="CO24" s="163"/>
      <c r="CP24" s="163"/>
      <c r="CQ24" s="163"/>
      <c r="CR24" s="163"/>
      <c r="CS24" s="163"/>
      <c r="CT24" s="163"/>
      <c r="CU24" s="163"/>
      <c r="CV24" s="163"/>
      <c r="CW24" s="163"/>
      <c r="CX24" s="163"/>
      <c r="CY24" s="163"/>
      <c r="CZ24" s="163"/>
      <c r="DA24" s="163"/>
      <c r="DB24" s="163"/>
    </row>
    <row r="25" spans="1:106" ht="15" customHeight="1">
      <c r="A25" s="1">
        <f>IF('СПИСОК КЛАССА'!I25&gt;0,1,0)</f>
        <v>1</v>
      </c>
      <c r="B25" s="325">
        <v>1</v>
      </c>
      <c r="C25" s="76">
        <f>IF(NOT(ISBLANK('СПИСОК КЛАССА'!C25)),'СПИСОК КЛАССА'!C25,"")</f>
        <v>1</v>
      </c>
      <c r="D25" s="105" t="str">
        <f>IF(NOT(ISBLANK('СПИСОК КЛАССА'!D25)),IF($A25=1,'СПИСОК КЛАССА'!D25, "УЧЕНИК НЕ ВЫПОЛНЯЛ РАБОТУ"),"")</f>
        <v/>
      </c>
      <c r="E25" s="117">
        <f>IF($C25&lt;&gt;"",'СПИСОК КЛАССА'!I25,"")</f>
        <v>1</v>
      </c>
      <c r="F25" s="443">
        <v>2</v>
      </c>
      <c r="G25" s="471">
        <v>1</v>
      </c>
      <c r="H25" s="471">
        <v>2</v>
      </c>
      <c r="I25" s="471">
        <v>2</v>
      </c>
      <c r="J25" s="471">
        <v>1256</v>
      </c>
      <c r="K25" s="471">
        <v>3</v>
      </c>
      <c r="L25" s="471">
        <v>0</v>
      </c>
      <c r="M25" s="471">
        <v>1</v>
      </c>
      <c r="N25" s="471">
        <v>2</v>
      </c>
      <c r="O25" s="471">
        <v>2</v>
      </c>
      <c r="P25" s="471">
        <v>1</v>
      </c>
      <c r="Q25" s="471">
        <v>1</v>
      </c>
      <c r="R25" s="471">
        <v>1</v>
      </c>
      <c r="S25" s="471">
        <v>2356</v>
      </c>
      <c r="T25" s="472">
        <v>312</v>
      </c>
      <c r="U25" s="159"/>
      <c r="V25" s="146"/>
      <c r="W25" s="146"/>
      <c r="X25" s="146"/>
      <c r="Y25" s="146"/>
      <c r="Z25" s="146"/>
      <c r="AA25" s="146"/>
      <c r="AB25" s="146"/>
      <c r="AC25" s="146"/>
      <c r="AD25" s="146"/>
      <c r="AE25" s="146"/>
      <c r="AF25" s="146"/>
      <c r="AG25" s="146"/>
      <c r="AH25" s="146"/>
      <c r="AI25" s="146"/>
      <c r="AJ25" s="146"/>
      <c r="AK25" s="146"/>
      <c r="AL25" s="146"/>
      <c r="AM25" s="146"/>
      <c r="AN25" s="146"/>
      <c r="AO25" s="146"/>
      <c r="AP25" s="382"/>
      <c r="AQ25" s="159"/>
      <c r="AR25" s="159"/>
      <c r="AS25" s="159"/>
      <c r="AT25" s="159"/>
      <c r="AU25" s="249"/>
      <c r="AV25" s="250"/>
      <c r="AW25" s="251"/>
      <c r="AX25" s="252"/>
      <c r="AY25" s="251"/>
      <c r="AZ25" s="252"/>
      <c r="BA25" s="253"/>
      <c r="BB25" s="25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row>
    <row r="26" spans="1:106" ht="12.75" customHeight="1">
      <c r="A26" s="1">
        <f>IF('СПИСОК КЛАССА'!I26&gt;0,1,0)</f>
        <v>1</v>
      </c>
      <c r="B26" s="325">
        <v>2</v>
      </c>
      <c r="C26" s="76">
        <f>IF(NOT(ISBLANK('СПИСОК КЛАССА'!C26)),'СПИСОК КЛАССА'!C26,"")</f>
        <v>2</v>
      </c>
      <c r="D26" s="105" t="str">
        <f>IF(NOT(ISBLANK('СПИСОК КЛАССА'!D26)),IF($A26=1,'СПИСОК КЛАССА'!D26, "УЧЕНИК НЕ ВЫПОЛНЯЛ РАБОТУ"),"")</f>
        <v/>
      </c>
      <c r="E26" s="117">
        <f>IF($C26&lt;&gt;"",'СПИСОК КЛАССА'!I26,"")</f>
        <v>2</v>
      </c>
      <c r="F26" s="318">
        <v>2</v>
      </c>
      <c r="G26" s="146">
        <v>3</v>
      </c>
      <c r="H26" s="146">
        <v>3</v>
      </c>
      <c r="I26" s="146">
        <v>4</v>
      </c>
      <c r="J26" s="146">
        <v>24</v>
      </c>
      <c r="K26" s="146">
        <v>3</v>
      </c>
      <c r="L26" s="146" t="s">
        <v>29</v>
      </c>
      <c r="M26" s="146" t="s">
        <v>29</v>
      </c>
      <c r="N26" s="146">
        <v>2</v>
      </c>
      <c r="O26" s="146" t="s">
        <v>29</v>
      </c>
      <c r="P26" s="146">
        <v>1</v>
      </c>
      <c r="Q26" s="146">
        <v>1</v>
      </c>
      <c r="R26" s="146" t="s">
        <v>29</v>
      </c>
      <c r="S26" s="146">
        <v>156</v>
      </c>
      <c r="T26" s="382">
        <v>312</v>
      </c>
      <c r="U26" s="159"/>
      <c r="V26" s="146"/>
      <c r="W26" s="146"/>
      <c r="X26" s="146"/>
      <c r="Y26" s="146"/>
      <c r="Z26" s="146"/>
      <c r="AA26" s="146"/>
      <c r="AB26" s="146"/>
      <c r="AC26" s="146"/>
      <c r="AD26" s="146"/>
      <c r="AE26" s="146"/>
      <c r="AF26" s="146"/>
      <c r="AG26" s="146"/>
      <c r="AH26" s="146"/>
      <c r="AI26" s="146"/>
      <c r="AJ26" s="146"/>
      <c r="AK26" s="146"/>
      <c r="AL26" s="146"/>
      <c r="AM26" s="146"/>
      <c r="AN26" s="146"/>
      <c r="AO26" s="146"/>
      <c r="AP26" s="382"/>
      <c r="AQ26" s="159"/>
      <c r="AR26" s="159"/>
      <c r="AS26" s="159"/>
      <c r="AT26" s="159"/>
      <c r="AU26" s="249"/>
      <c r="AV26" s="250"/>
      <c r="AW26" s="251"/>
      <c r="AX26" s="252"/>
      <c r="AY26" s="251"/>
      <c r="AZ26" s="252"/>
      <c r="BA26" s="253"/>
      <c r="BB26" s="254"/>
      <c r="BC26" s="164"/>
      <c r="BD26" s="164"/>
      <c r="BE26" s="164"/>
      <c r="BF26" s="164"/>
      <c r="BG26" s="164"/>
      <c r="BH26" s="164"/>
      <c r="BI26" s="164"/>
      <c r="BJ26" s="164"/>
      <c r="BK26" s="164"/>
      <c r="BL26" s="164"/>
      <c r="BM26" s="164"/>
      <c r="BN26" s="164"/>
      <c r="BO26" s="164"/>
      <c r="BP26" s="164"/>
      <c r="BQ26" s="164"/>
      <c r="BR26" s="164"/>
      <c r="BS26" s="164"/>
      <c r="BT26" s="164"/>
      <c r="BU26" s="164"/>
      <c r="BV26" s="164"/>
      <c r="BW26" s="164"/>
      <c r="BX26" s="164"/>
      <c r="BY26" s="164"/>
      <c r="BZ26" s="164"/>
      <c r="CA26" s="164"/>
      <c r="CB26" s="164"/>
    </row>
    <row r="27" spans="1:106" ht="12.75" customHeight="1">
      <c r="A27" s="1">
        <f>IF('СПИСОК КЛАССА'!I27&gt;0,1,0)</f>
        <v>1</v>
      </c>
      <c r="B27" s="325">
        <v>3</v>
      </c>
      <c r="C27" s="76">
        <f>IF(NOT(ISBLANK('СПИСОК КЛАССА'!C27)),'СПИСОК КЛАССА'!C27,"")</f>
        <v>3</v>
      </c>
      <c r="D27" s="105" t="str">
        <f>IF(NOT(ISBLANK('СПИСОК КЛАССА'!D27)),IF($A27=1,'СПИСОК КЛАССА'!D27, "УЧЕНИК НЕ ВЫПОЛНЯЛ РАБОТУ"),"")</f>
        <v/>
      </c>
      <c r="E27" s="117">
        <f>IF($C27&lt;&gt;"",'СПИСОК КЛАССА'!I27,"")</f>
        <v>2</v>
      </c>
      <c r="F27" s="318">
        <v>2</v>
      </c>
      <c r="G27" s="146">
        <v>3</v>
      </c>
      <c r="H27" s="146">
        <v>3</v>
      </c>
      <c r="I27" s="146">
        <v>4</v>
      </c>
      <c r="J27" s="146">
        <v>156</v>
      </c>
      <c r="K27" s="146">
        <v>3</v>
      </c>
      <c r="L27" s="146">
        <v>1</v>
      </c>
      <c r="M27" s="146">
        <v>1</v>
      </c>
      <c r="N27" s="146">
        <v>1</v>
      </c>
      <c r="O27" s="146">
        <v>2</v>
      </c>
      <c r="P27" s="146">
        <v>1</v>
      </c>
      <c r="Q27" s="146">
        <v>2</v>
      </c>
      <c r="R27" s="146">
        <v>2</v>
      </c>
      <c r="S27" s="146">
        <v>156</v>
      </c>
      <c r="T27" s="382">
        <v>312</v>
      </c>
      <c r="U27" s="159"/>
      <c r="V27" s="146"/>
      <c r="W27" s="146"/>
      <c r="X27" s="146"/>
      <c r="Y27" s="146"/>
      <c r="Z27" s="146"/>
      <c r="AA27" s="146"/>
      <c r="AB27" s="146"/>
      <c r="AC27" s="146"/>
      <c r="AD27" s="146"/>
      <c r="AE27" s="146"/>
      <c r="AF27" s="146"/>
      <c r="AG27" s="146"/>
      <c r="AH27" s="146"/>
      <c r="AI27" s="146"/>
      <c r="AJ27" s="146"/>
      <c r="AK27" s="146"/>
      <c r="AL27" s="146"/>
      <c r="AM27" s="146"/>
      <c r="AN27" s="146"/>
      <c r="AO27" s="146"/>
      <c r="AP27" s="382"/>
      <c r="AQ27" s="159"/>
      <c r="AR27" s="159"/>
      <c r="AS27" s="159"/>
      <c r="AT27" s="159"/>
      <c r="AU27" s="249"/>
      <c r="AV27" s="250"/>
      <c r="AW27" s="251"/>
      <c r="AX27" s="252"/>
      <c r="AY27" s="251"/>
      <c r="AZ27" s="252"/>
      <c r="BA27" s="253"/>
      <c r="BB27" s="254"/>
      <c r="BC27" s="164"/>
      <c r="BD27" s="164"/>
      <c r="BE27" s="164"/>
      <c r="BF27" s="164"/>
      <c r="BG27" s="164"/>
      <c r="BH27" s="164"/>
      <c r="BI27" s="164"/>
      <c r="BJ27" s="164"/>
      <c r="BK27" s="164"/>
      <c r="BL27" s="164"/>
      <c r="BM27" s="164"/>
      <c r="BN27" s="164"/>
      <c r="BO27" s="164"/>
      <c r="BP27" s="164"/>
      <c r="BQ27" s="164"/>
      <c r="BR27" s="164"/>
      <c r="BS27" s="164"/>
      <c r="BT27" s="164"/>
      <c r="BU27" s="164"/>
      <c r="BV27" s="164"/>
      <c r="BW27" s="164"/>
      <c r="BX27" s="164"/>
      <c r="BY27" s="164"/>
      <c r="BZ27" s="164"/>
      <c r="CA27" s="164"/>
      <c r="CB27" s="164"/>
    </row>
    <row r="28" spans="1:106" ht="12.75" customHeight="1">
      <c r="A28" s="1">
        <f>IF('СПИСОК КЛАССА'!I28&gt;0,1,0)</f>
        <v>1</v>
      </c>
      <c r="B28" s="325">
        <v>4</v>
      </c>
      <c r="C28" s="76">
        <f>IF(NOT(ISBLANK('СПИСОК КЛАССА'!C28)),'СПИСОК КЛАССА'!C28,"")</f>
        <v>4</v>
      </c>
      <c r="D28" s="105" t="str">
        <f>IF(NOT(ISBLANK('СПИСОК КЛАССА'!D28)),IF($A28=1,'СПИСОК КЛАССА'!D28, "УЧЕНИК НЕ ВЫПОЛНЯЛ РАБОТУ"),"")</f>
        <v/>
      </c>
      <c r="E28" s="117">
        <f>IF($C28&lt;&gt;"",'СПИСОК КЛАССА'!I28,"")</f>
        <v>2</v>
      </c>
      <c r="F28" s="318">
        <v>2</v>
      </c>
      <c r="G28" s="146">
        <v>3</v>
      </c>
      <c r="H28" s="146">
        <v>3</v>
      </c>
      <c r="I28" s="146">
        <v>1</v>
      </c>
      <c r="J28" s="146">
        <v>156</v>
      </c>
      <c r="K28" s="146">
        <v>4</v>
      </c>
      <c r="L28" s="146">
        <v>1</v>
      </c>
      <c r="M28" s="146">
        <v>0</v>
      </c>
      <c r="N28" s="146">
        <v>2</v>
      </c>
      <c r="O28" s="146" t="s">
        <v>29</v>
      </c>
      <c r="P28" s="146">
        <v>1</v>
      </c>
      <c r="Q28" s="146">
        <v>1</v>
      </c>
      <c r="R28" s="146">
        <v>1</v>
      </c>
      <c r="S28" s="146">
        <v>156</v>
      </c>
      <c r="T28" s="382">
        <v>312</v>
      </c>
      <c r="U28" s="159"/>
      <c r="V28" s="146"/>
      <c r="W28" s="146"/>
      <c r="X28" s="146"/>
      <c r="Y28" s="146"/>
      <c r="Z28" s="146"/>
      <c r="AA28" s="146"/>
      <c r="AB28" s="146"/>
      <c r="AC28" s="146"/>
      <c r="AD28" s="146"/>
      <c r="AE28" s="146"/>
      <c r="AF28" s="146"/>
      <c r="AG28" s="146"/>
      <c r="AH28" s="146"/>
      <c r="AI28" s="146"/>
      <c r="AJ28" s="146"/>
      <c r="AK28" s="146"/>
      <c r="AL28" s="146"/>
      <c r="AM28" s="146"/>
      <c r="AN28" s="146"/>
      <c r="AO28" s="146"/>
      <c r="AP28" s="382"/>
      <c r="AQ28" s="159"/>
      <c r="AR28" s="159"/>
      <c r="AS28" s="159"/>
      <c r="AT28" s="159"/>
      <c r="AU28" s="249"/>
      <c r="AV28" s="250"/>
      <c r="AW28" s="251"/>
      <c r="AX28" s="252"/>
      <c r="AY28" s="251"/>
      <c r="AZ28" s="252"/>
      <c r="BA28" s="253"/>
      <c r="BB28" s="25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row>
    <row r="29" spans="1:106" ht="12.75" customHeight="1">
      <c r="A29" s="1">
        <f>IF('СПИСОК КЛАССА'!I29&gt;0,1,0)</f>
        <v>1</v>
      </c>
      <c r="B29" s="325">
        <v>5</v>
      </c>
      <c r="C29" s="76">
        <f>IF(NOT(ISBLANK('СПИСОК КЛАССА'!C29)),'СПИСОК КЛАССА'!C29,"")</f>
        <v>5</v>
      </c>
      <c r="D29" s="105" t="str">
        <f>IF(NOT(ISBLANK('СПИСОК КЛАССА'!D29)),IF($A29=1,'СПИСОК КЛАССА'!D29, "УЧЕНИК НЕ ВЫПОЛНЯЛ РАБОТУ"),"")</f>
        <v/>
      </c>
      <c r="E29" s="117">
        <f>IF($C29&lt;&gt;"",'СПИСОК КЛАССА'!I29,"")</f>
        <v>1</v>
      </c>
      <c r="F29" s="318">
        <v>2</v>
      </c>
      <c r="G29" s="146">
        <v>1</v>
      </c>
      <c r="H29" s="146">
        <v>2</v>
      </c>
      <c r="I29" s="146">
        <v>2</v>
      </c>
      <c r="J29" s="146">
        <v>246</v>
      </c>
      <c r="K29" s="146">
        <v>2</v>
      </c>
      <c r="L29" s="146">
        <v>1</v>
      </c>
      <c r="M29" s="146">
        <v>1</v>
      </c>
      <c r="N29" s="146">
        <v>1</v>
      </c>
      <c r="O29" s="146">
        <v>0</v>
      </c>
      <c r="P29" s="146">
        <v>1</v>
      </c>
      <c r="Q29" s="146">
        <v>2</v>
      </c>
      <c r="R29" s="146">
        <v>0</v>
      </c>
      <c r="S29" s="146">
        <v>236</v>
      </c>
      <c r="T29" s="382">
        <v>312</v>
      </c>
      <c r="U29" s="159"/>
      <c r="V29" s="146"/>
      <c r="W29" s="146"/>
      <c r="X29" s="146"/>
      <c r="Y29" s="146"/>
      <c r="Z29" s="146"/>
      <c r="AA29" s="146"/>
      <c r="AB29" s="146"/>
      <c r="AC29" s="146"/>
      <c r="AD29" s="146"/>
      <c r="AE29" s="146"/>
      <c r="AF29" s="146"/>
      <c r="AG29" s="146"/>
      <c r="AH29" s="146"/>
      <c r="AI29" s="146"/>
      <c r="AJ29" s="146"/>
      <c r="AK29" s="146"/>
      <c r="AL29" s="146"/>
      <c r="AM29" s="146"/>
      <c r="AN29" s="146"/>
      <c r="AO29" s="146"/>
      <c r="AP29" s="382"/>
      <c r="AQ29" s="159"/>
      <c r="AR29" s="159"/>
      <c r="AS29" s="159"/>
      <c r="AT29" s="159"/>
      <c r="AU29" s="249"/>
      <c r="AV29" s="250"/>
      <c r="AW29" s="251"/>
      <c r="AX29" s="252"/>
      <c r="AY29" s="251"/>
      <c r="AZ29" s="252"/>
      <c r="BA29" s="253"/>
      <c r="BB29" s="25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row>
    <row r="30" spans="1:106" ht="12.75" customHeight="1">
      <c r="A30" s="1">
        <f>IF('СПИСОК КЛАССА'!I30&gt;0,1,0)</f>
        <v>1</v>
      </c>
      <c r="B30" s="325">
        <v>6</v>
      </c>
      <c r="C30" s="76">
        <f>IF(NOT(ISBLANK('СПИСОК КЛАССА'!C30)),'СПИСОК КЛАССА'!C30,"")</f>
        <v>6</v>
      </c>
      <c r="D30" s="105" t="str">
        <f>IF(NOT(ISBLANK('СПИСОК КЛАССА'!D30)),IF($A30=1,'СПИСОК КЛАССА'!D30, "УЧЕНИК НЕ ВЫПОЛНЯЛ РАБОТУ"),"")</f>
        <v/>
      </c>
      <c r="E30" s="117">
        <f>IF($C30&lt;&gt;"",'СПИСОК КЛАССА'!I30,"")</f>
        <v>1</v>
      </c>
      <c r="F30" s="318">
        <v>2</v>
      </c>
      <c r="G30" s="146">
        <v>1</v>
      </c>
      <c r="H30" s="146">
        <v>2</v>
      </c>
      <c r="I30" s="146">
        <v>2</v>
      </c>
      <c r="J30" s="146">
        <v>1245</v>
      </c>
      <c r="K30" s="146">
        <v>3</v>
      </c>
      <c r="L30" s="146">
        <v>0</v>
      </c>
      <c r="M30" s="146">
        <v>1</v>
      </c>
      <c r="N30" s="146">
        <v>2</v>
      </c>
      <c r="O30" s="146">
        <v>0</v>
      </c>
      <c r="P30" s="146">
        <v>1</v>
      </c>
      <c r="Q30" s="146">
        <v>1</v>
      </c>
      <c r="R30" s="146">
        <v>1</v>
      </c>
      <c r="S30" s="146">
        <v>235</v>
      </c>
      <c r="T30" s="382">
        <v>312</v>
      </c>
      <c r="U30" s="159"/>
      <c r="V30" s="146"/>
      <c r="W30" s="146"/>
      <c r="X30" s="146"/>
      <c r="Y30" s="146"/>
      <c r="Z30" s="146"/>
      <c r="AA30" s="146"/>
      <c r="AB30" s="146"/>
      <c r="AC30" s="146"/>
      <c r="AD30" s="146"/>
      <c r="AE30" s="146"/>
      <c r="AF30" s="146"/>
      <c r="AG30" s="146"/>
      <c r="AH30" s="146"/>
      <c r="AI30" s="146"/>
      <c r="AJ30" s="146"/>
      <c r="AK30" s="146"/>
      <c r="AL30" s="146"/>
      <c r="AM30" s="146"/>
      <c r="AN30" s="146"/>
      <c r="AO30" s="146"/>
      <c r="AP30" s="382"/>
      <c r="AQ30" s="159"/>
      <c r="AR30" s="159"/>
      <c r="AS30" s="159"/>
      <c r="AT30" s="159"/>
      <c r="AU30" s="249"/>
      <c r="AV30" s="250"/>
      <c r="AW30" s="251"/>
      <c r="AX30" s="252"/>
      <c r="AY30" s="251"/>
      <c r="AZ30" s="252"/>
      <c r="BA30" s="253"/>
      <c r="BB30" s="254"/>
      <c r="BC30" s="164"/>
      <c r="BD30" s="164"/>
      <c r="BE30" s="164"/>
      <c r="BF30" s="164"/>
      <c r="BG30" s="164"/>
      <c r="BH30" s="164"/>
      <c r="BI30" s="164"/>
      <c r="BJ30" s="164"/>
      <c r="BK30" s="164"/>
      <c r="BL30" s="164"/>
      <c r="BM30" s="164"/>
      <c r="BN30" s="164"/>
      <c r="BO30" s="164"/>
      <c r="BP30" s="164"/>
      <c r="BQ30" s="164"/>
      <c r="BR30" s="164"/>
      <c r="BS30" s="164"/>
      <c r="BT30" s="164"/>
      <c r="BU30" s="164"/>
      <c r="BV30" s="164"/>
      <c r="BW30" s="164"/>
      <c r="BX30" s="164"/>
      <c r="BY30" s="164"/>
      <c r="BZ30" s="164"/>
      <c r="CA30" s="164"/>
      <c r="CB30" s="164"/>
    </row>
    <row r="31" spans="1:106" ht="12.75" customHeight="1">
      <c r="A31" s="1">
        <f>IF('СПИСОК КЛАССА'!I31&gt;0,1,0)</f>
        <v>1</v>
      </c>
      <c r="B31" s="325">
        <v>7</v>
      </c>
      <c r="C31" s="76">
        <f>IF(NOT(ISBLANK('СПИСОК КЛАССА'!C31)),'СПИСОК КЛАССА'!C31,"")</f>
        <v>7</v>
      </c>
      <c r="D31" s="105" t="str">
        <f>IF(NOT(ISBLANK('СПИСОК КЛАССА'!D31)),IF($A31=1,'СПИСОК КЛАССА'!D31, "УЧЕНИК НЕ ВЫПОЛНЯЛ РАБОТУ"),"")</f>
        <v/>
      </c>
      <c r="E31" s="117">
        <f>IF($C31&lt;&gt;"",'СПИСОК КЛАССА'!I31,"")</f>
        <v>1</v>
      </c>
      <c r="F31" s="318">
        <v>2</v>
      </c>
      <c r="G31" s="146">
        <v>1</v>
      </c>
      <c r="H31" s="146">
        <v>2</v>
      </c>
      <c r="I31" s="146">
        <v>2</v>
      </c>
      <c r="J31" s="146">
        <v>123456</v>
      </c>
      <c r="K31" s="146">
        <v>2</v>
      </c>
      <c r="L31" s="146">
        <v>0</v>
      </c>
      <c r="M31" s="146">
        <v>0</v>
      </c>
      <c r="N31" s="146">
        <v>2</v>
      </c>
      <c r="O31" s="146">
        <v>2</v>
      </c>
      <c r="P31" s="146">
        <v>0</v>
      </c>
      <c r="Q31" s="146">
        <v>1</v>
      </c>
      <c r="R31" s="146">
        <v>1</v>
      </c>
      <c r="S31" s="146">
        <v>2356</v>
      </c>
      <c r="T31" s="382">
        <v>312</v>
      </c>
      <c r="U31" s="159"/>
      <c r="V31" s="146"/>
      <c r="W31" s="146"/>
      <c r="X31" s="146"/>
      <c r="Y31" s="146"/>
      <c r="Z31" s="146"/>
      <c r="AA31" s="146"/>
      <c r="AB31" s="146"/>
      <c r="AC31" s="146"/>
      <c r="AD31" s="146"/>
      <c r="AE31" s="146"/>
      <c r="AF31" s="146"/>
      <c r="AG31" s="146"/>
      <c r="AH31" s="146"/>
      <c r="AI31" s="146"/>
      <c r="AJ31" s="146"/>
      <c r="AK31" s="146"/>
      <c r="AL31" s="146"/>
      <c r="AM31" s="146"/>
      <c r="AN31" s="146"/>
      <c r="AO31" s="146"/>
      <c r="AP31" s="382"/>
      <c r="AQ31" s="159"/>
      <c r="AR31" s="159"/>
      <c r="AS31" s="159"/>
      <c r="AT31" s="159"/>
      <c r="AU31" s="249"/>
      <c r="AV31" s="250"/>
      <c r="AW31" s="251"/>
      <c r="AX31" s="252"/>
      <c r="AY31" s="251"/>
      <c r="AZ31" s="252"/>
      <c r="BA31" s="253"/>
      <c r="BB31" s="25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row>
    <row r="32" spans="1:106" ht="12.75" customHeight="1">
      <c r="A32" s="1">
        <f>IF('СПИСОК КЛАССА'!I32&gt;0,1,0)</f>
        <v>1</v>
      </c>
      <c r="B32" s="325">
        <v>8</v>
      </c>
      <c r="C32" s="76">
        <f>IF(NOT(ISBLANK('СПИСОК КЛАССА'!C32)),'СПИСОК КЛАССА'!C32,"")</f>
        <v>8</v>
      </c>
      <c r="D32" s="105" t="str">
        <f>IF(NOT(ISBLANK('СПИСОК КЛАССА'!D32)),IF($A32=1,'СПИСОК КЛАССА'!D32, "УЧЕНИК НЕ ВЫПОЛНЯЛ РАБОТУ"),"")</f>
        <v/>
      </c>
      <c r="E32" s="117">
        <f>IF($C32&lt;&gt;"",'СПИСОК КЛАССА'!I32,"")</f>
        <v>1</v>
      </c>
      <c r="F32" s="318">
        <v>2</v>
      </c>
      <c r="G32" s="146">
        <v>123</v>
      </c>
      <c r="H32" s="146">
        <v>2</v>
      </c>
      <c r="I32" s="146">
        <v>2</v>
      </c>
      <c r="J32" s="146">
        <v>245</v>
      </c>
      <c r="K32" s="146">
        <v>2</v>
      </c>
      <c r="L32" s="146">
        <v>0</v>
      </c>
      <c r="M32" s="146">
        <v>0</v>
      </c>
      <c r="N32" s="146">
        <v>2</v>
      </c>
      <c r="O32" s="146">
        <v>0</v>
      </c>
      <c r="P32" s="146">
        <v>1</v>
      </c>
      <c r="Q32" s="146">
        <v>1</v>
      </c>
      <c r="R32" s="146">
        <v>1</v>
      </c>
      <c r="S32" s="146">
        <v>2356</v>
      </c>
      <c r="T32" s="382">
        <v>321</v>
      </c>
      <c r="U32" s="159"/>
      <c r="V32" s="146"/>
      <c r="W32" s="146"/>
      <c r="X32" s="146"/>
      <c r="Y32" s="146"/>
      <c r="Z32" s="146"/>
      <c r="AA32" s="146"/>
      <c r="AB32" s="146"/>
      <c r="AC32" s="146"/>
      <c r="AD32" s="146"/>
      <c r="AE32" s="146"/>
      <c r="AF32" s="146"/>
      <c r="AG32" s="146"/>
      <c r="AH32" s="146"/>
      <c r="AI32" s="146"/>
      <c r="AJ32" s="146"/>
      <c r="AK32" s="146"/>
      <c r="AL32" s="146"/>
      <c r="AM32" s="146"/>
      <c r="AN32" s="146"/>
      <c r="AO32" s="146"/>
      <c r="AP32" s="382"/>
      <c r="AQ32" s="159"/>
      <c r="AR32" s="159"/>
      <c r="AS32" s="159"/>
      <c r="AT32" s="159"/>
      <c r="AU32" s="249"/>
      <c r="AV32" s="250"/>
      <c r="AW32" s="251"/>
      <c r="AX32" s="252"/>
      <c r="AY32" s="251"/>
      <c r="AZ32" s="252"/>
      <c r="BA32" s="253"/>
      <c r="BB32" s="25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4"/>
      <c r="BY32" s="164"/>
      <c r="BZ32" s="164"/>
      <c r="CA32" s="164"/>
      <c r="CB32" s="164"/>
    </row>
    <row r="33" spans="1:80" ht="12.75" customHeight="1">
      <c r="A33" s="1">
        <f>IF('СПИСОК КЛАССА'!I33&gt;0,1,0)</f>
        <v>1</v>
      </c>
      <c r="B33" s="325">
        <v>9</v>
      </c>
      <c r="C33" s="76">
        <f>IF(NOT(ISBLANK('СПИСОК КЛАССА'!C33)),'СПИСОК КЛАССА'!C33,"")</f>
        <v>9</v>
      </c>
      <c r="D33" s="105" t="str">
        <f>IF(NOT(ISBLANK('СПИСОК КЛАССА'!D33)),IF($A33=1,'СПИСОК КЛАССА'!D33, "УЧЕНИК НЕ ВЫПОЛНЯЛ РАБОТУ"),"")</f>
        <v/>
      </c>
      <c r="E33" s="117">
        <f>IF($C33&lt;&gt;"",'СПИСОК КЛАССА'!I33,"")</f>
        <v>2</v>
      </c>
      <c r="F33" s="318">
        <v>2</v>
      </c>
      <c r="G33" s="146">
        <v>3</v>
      </c>
      <c r="H33" s="146">
        <v>1</v>
      </c>
      <c r="I33" s="146">
        <v>4</v>
      </c>
      <c r="J33" s="146">
        <v>156</v>
      </c>
      <c r="K33" s="146">
        <v>3</v>
      </c>
      <c r="L33" s="146">
        <v>0</v>
      </c>
      <c r="M33" s="146">
        <v>0</v>
      </c>
      <c r="N33" s="146">
        <v>2</v>
      </c>
      <c r="O33" s="146">
        <v>2</v>
      </c>
      <c r="P33" s="146">
        <v>0</v>
      </c>
      <c r="Q33" s="146">
        <v>0</v>
      </c>
      <c r="R33" s="146">
        <v>2</v>
      </c>
      <c r="S33" s="146">
        <v>156</v>
      </c>
      <c r="T33" s="382">
        <v>312</v>
      </c>
      <c r="U33" s="159"/>
      <c r="V33" s="146"/>
      <c r="W33" s="146"/>
      <c r="X33" s="146"/>
      <c r="Y33" s="146"/>
      <c r="Z33" s="146"/>
      <c r="AA33" s="146"/>
      <c r="AB33" s="146"/>
      <c r="AC33" s="146"/>
      <c r="AD33" s="146"/>
      <c r="AE33" s="146"/>
      <c r="AF33" s="146"/>
      <c r="AG33" s="146"/>
      <c r="AH33" s="146"/>
      <c r="AI33" s="146"/>
      <c r="AJ33" s="146"/>
      <c r="AK33" s="146"/>
      <c r="AL33" s="146"/>
      <c r="AM33" s="146"/>
      <c r="AN33" s="146"/>
      <c r="AO33" s="146"/>
      <c r="AP33" s="382"/>
      <c r="AQ33" s="159"/>
      <c r="AR33" s="159"/>
      <c r="AS33" s="159"/>
      <c r="AT33" s="159"/>
      <c r="AU33" s="249"/>
      <c r="AV33" s="250"/>
      <c r="AW33" s="251"/>
      <c r="AX33" s="252"/>
      <c r="AY33" s="251"/>
      <c r="AZ33" s="252"/>
      <c r="BA33" s="253"/>
      <c r="BB33" s="25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row>
    <row r="34" spans="1:80" ht="12.75" customHeight="1">
      <c r="A34" s="1">
        <f>IF('СПИСОК КЛАССА'!I34&gt;0,1,0)</f>
        <v>0</v>
      </c>
      <c r="B34" s="325">
        <v>10</v>
      </c>
      <c r="C34" s="76">
        <f>IF(NOT(ISBLANK('СПИСОК КЛАССА'!C34)),'СПИСОК КЛАССА'!C34,"")</f>
        <v>10</v>
      </c>
      <c r="D34" s="105" t="str">
        <f>IF(NOT(ISBLANK('СПИСОК КЛАССА'!D34)),IF($A34=1,'СПИСОК КЛАССА'!D34, "УЧЕНИК НЕ ВЫПОЛНЯЛ РАБОТУ"),"")</f>
        <v/>
      </c>
      <c r="E34" s="117">
        <f>IF($C34&lt;&gt;"",'СПИСОК КЛАССА'!I34,"")</f>
        <v>0</v>
      </c>
      <c r="F34" s="318"/>
      <c r="G34" s="146"/>
      <c r="H34" s="146"/>
      <c r="I34" s="146"/>
      <c r="J34" s="146"/>
      <c r="K34" s="146"/>
      <c r="L34" s="146"/>
      <c r="M34" s="146"/>
      <c r="N34" s="146"/>
      <c r="O34" s="146"/>
      <c r="P34" s="146"/>
      <c r="Q34" s="146"/>
      <c r="R34" s="146"/>
      <c r="S34" s="146"/>
      <c r="T34" s="382"/>
      <c r="U34" s="159"/>
      <c r="V34" s="146"/>
      <c r="W34" s="146"/>
      <c r="X34" s="146"/>
      <c r="Y34" s="146"/>
      <c r="Z34" s="146"/>
      <c r="AA34" s="146"/>
      <c r="AB34" s="146"/>
      <c r="AC34" s="146"/>
      <c r="AD34" s="146"/>
      <c r="AE34" s="146"/>
      <c r="AF34" s="146"/>
      <c r="AG34" s="146"/>
      <c r="AH34" s="146"/>
      <c r="AI34" s="146"/>
      <c r="AJ34" s="146"/>
      <c r="AK34" s="146"/>
      <c r="AL34" s="146"/>
      <c r="AM34" s="146"/>
      <c r="AN34" s="146"/>
      <c r="AO34" s="146"/>
      <c r="AP34" s="382"/>
      <c r="AQ34" s="159"/>
      <c r="AR34" s="159"/>
      <c r="AS34" s="159"/>
      <c r="AT34" s="159"/>
      <c r="AU34" s="249"/>
      <c r="AV34" s="250"/>
      <c r="AW34" s="251"/>
      <c r="AX34" s="252"/>
      <c r="AY34" s="251"/>
      <c r="AZ34" s="252"/>
      <c r="BA34" s="253"/>
      <c r="BB34" s="25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row>
    <row r="35" spans="1:80" ht="12.75" customHeight="1">
      <c r="A35" s="1">
        <f>IF('СПИСОК КЛАССА'!I35&gt;0,1,0)</f>
        <v>1</v>
      </c>
      <c r="B35" s="325">
        <v>11</v>
      </c>
      <c r="C35" s="76">
        <f>IF(NOT(ISBLANK('СПИСОК КЛАССА'!C35)),'СПИСОК КЛАССА'!C35,"")</f>
        <v>11</v>
      </c>
      <c r="D35" s="105" t="str">
        <f>IF(NOT(ISBLANK('СПИСОК КЛАССА'!D35)),IF($A35=1,'СПИСОК КЛАССА'!D35, "УЧЕНИК НЕ ВЫПОЛНЯЛ РАБОТУ"),"")</f>
        <v/>
      </c>
      <c r="E35" s="117">
        <f>IF($C35&lt;&gt;"",'СПИСОК КЛАССА'!I35,"")</f>
        <v>2</v>
      </c>
      <c r="F35" s="318">
        <v>2</v>
      </c>
      <c r="G35" s="146">
        <v>3</v>
      </c>
      <c r="H35" s="146">
        <v>3</v>
      </c>
      <c r="I35" s="146">
        <v>4</v>
      </c>
      <c r="J35" s="146">
        <v>156</v>
      </c>
      <c r="K35" s="146">
        <v>3</v>
      </c>
      <c r="L35" s="146">
        <v>1</v>
      </c>
      <c r="M35" s="146">
        <v>1</v>
      </c>
      <c r="N35" s="146">
        <v>2</v>
      </c>
      <c r="O35" s="146">
        <v>1</v>
      </c>
      <c r="P35" s="146">
        <v>0</v>
      </c>
      <c r="Q35" s="146">
        <v>1</v>
      </c>
      <c r="R35" s="146">
        <v>1</v>
      </c>
      <c r="S35" s="146">
        <v>156</v>
      </c>
      <c r="T35" s="382">
        <v>312</v>
      </c>
      <c r="U35" s="159"/>
      <c r="V35" s="146"/>
      <c r="W35" s="146"/>
      <c r="X35" s="146"/>
      <c r="Y35" s="146"/>
      <c r="Z35" s="146"/>
      <c r="AA35" s="146"/>
      <c r="AB35" s="146"/>
      <c r="AC35" s="146"/>
      <c r="AD35" s="146"/>
      <c r="AE35" s="146"/>
      <c r="AF35" s="146"/>
      <c r="AG35" s="146"/>
      <c r="AH35" s="146"/>
      <c r="AI35" s="146"/>
      <c r="AJ35" s="146"/>
      <c r="AK35" s="146"/>
      <c r="AL35" s="146"/>
      <c r="AM35" s="146"/>
      <c r="AN35" s="146"/>
      <c r="AO35" s="146"/>
      <c r="AP35" s="382"/>
      <c r="AQ35" s="159"/>
      <c r="AR35" s="159"/>
      <c r="AS35" s="159"/>
      <c r="AT35" s="159"/>
      <c r="AU35" s="249"/>
      <c r="AV35" s="250"/>
      <c r="AW35" s="251"/>
      <c r="AX35" s="252"/>
      <c r="AY35" s="251"/>
      <c r="AZ35" s="252"/>
      <c r="BA35" s="253"/>
      <c r="BB35" s="25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c r="CB35" s="164"/>
    </row>
    <row r="36" spans="1:80" ht="12.75" customHeight="1">
      <c r="A36" s="1">
        <f>IF('СПИСОК КЛАССА'!I36&gt;0,1,0)</f>
        <v>1</v>
      </c>
      <c r="B36" s="325">
        <v>12</v>
      </c>
      <c r="C36" s="76">
        <f>IF(NOT(ISBLANK('СПИСОК КЛАССА'!C36)),'СПИСОК КЛАССА'!C36,"")</f>
        <v>12</v>
      </c>
      <c r="D36" s="105" t="str">
        <f>IF(NOT(ISBLANK('СПИСОК КЛАССА'!D36)),IF($A36=1,'СПИСОК КЛАССА'!D36, "УЧЕНИК НЕ ВЫПОЛНЯЛ РАБОТУ"),"")</f>
        <v/>
      </c>
      <c r="E36" s="117">
        <f>IF($C36&lt;&gt;"",'СПИСОК КЛАССА'!I36,"")</f>
        <v>2</v>
      </c>
      <c r="F36" s="318">
        <v>2</v>
      </c>
      <c r="G36" s="146">
        <v>2</v>
      </c>
      <c r="H36" s="146">
        <v>2</v>
      </c>
      <c r="I36" s="146">
        <v>2</v>
      </c>
      <c r="J36" s="146">
        <v>156</v>
      </c>
      <c r="K36" s="146">
        <v>3</v>
      </c>
      <c r="L36" s="146">
        <v>1</v>
      </c>
      <c r="M36" s="146">
        <v>1</v>
      </c>
      <c r="N36" s="146">
        <v>1</v>
      </c>
      <c r="O36" s="146">
        <v>1</v>
      </c>
      <c r="P36" s="146">
        <v>1</v>
      </c>
      <c r="Q36" s="146">
        <v>0</v>
      </c>
      <c r="R36" s="146">
        <v>1</v>
      </c>
      <c r="S36" s="146">
        <v>156</v>
      </c>
      <c r="T36" s="382">
        <v>312</v>
      </c>
      <c r="U36" s="159"/>
      <c r="V36" s="146"/>
      <c r="W36" s="146"/>
      <c r="X36" s="146"/>
      <c r="Y36" s="146"/>
      <c r="Z36" s="146"/>
      <c r="AA36" s="146"/>
      <c r="AB36" s="146"/>
      <c r="AC36" s="146"/>
      <c r="AD36" s="146"/>
      <c r="AE36" s="146"/>
      <c r="AF36" s="146"/>
      <c r="AG36" s="146"/>
      <c r="AH36" s="146"/>
      <c r="AI36" s="146"/>
      <c r="AJ36" s="146"/>
      <c r="AK36" s="146"/>
      <c r="AL36" s="146"/>
      <c r="AM36" s="146"/>
      <c r="AN36" s="146"/>
      <c r="AO36" s="146"/>
      <c r="AP36" s="382"/>
      <c r="AQ36" s="159"/>
      <c r="AR36" s="159"/>
      <c r="AS36" s="159"/>
      <c r="AT36" s="159"/>
      <c r="AU36" s="249"/>
      <c r="AV36" s="250"/>
      <c r="AW36" s="251"/>
      <c r="AX36" s="252"/>
      <c r="AY36" s="251"/>
      <c r="AZ36" s="252"/>
      <c r="BA36" s="253"/>
      <c r="BB36" s="25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row>
    <row r="37" spans="1:80" ht="12.75" customHeight="1">
      <c r="A37" s="1">
        <f>IF('СПИСОК КЛАССА'!I37&gt;0,1,0)</f>
        <v>1</v>
      </c>
      <c r="B37" s="325">
        <v>13</v>
      </c>
      <c r="C37" s="76">
        <f>IF(NOT(ISBLANK('СПИСОК КЛАССА'!C37)),'СПИСОК КЛАССА'!C37,"")</f>
        <v>13</v>
      </c>
      <c r="D37" s="105" t="str">
        <f>IF(NOT(ISBLANK('СПИСОК КЛАССА'!D37)),IF($A37=1,'СПИСОК КЛАССА'!D37, "УЧЕНИК НЕ ВЫПОЛНЯЛ РАБОТУ"),"")</f>
        <v/>
      </c>
      <c r="E37" s="117">
        <f>IF($C37&lt;&gt;"",'СПИСОК КЛАССА'!I37,"")</f>
        <v>1</v>
      </c>
      <c r="F37" s="318">
        <v>2</v>
      </c>
      <c r="G37" s="146">
        <v>1</v>
      </c>
      <c r="H37" s="146">
        <v>2</v>
      </c>
      <c r="I37" s="146">
        <v>2</v>
      </c>
      <c r="J37" s="146">
        <v>245</v>
      </c>
      <c r="K37" s="146">
        <v>1</v>
      </c>
      <c r="L37" s="146">
        <v>1</v>
      </c>
      <c r="M37" s="146">
        <v>0</v>
      </c>
      <c r="N37" s="146">
        <v>2</v>
      </c>
      <c r="O37" s="146">
        <v>2</v>
      </c>
      <c r="P37" s="146">
        <v>1</v>
      </c>
      <c r="Q37" s="146">
        <v>1</v>
      </c>
      <c r="R37" s="146">
        <v>1</v>
      </c>
      <c r="S37" s="146">
        <v>2356</v>
      </c>
      <c r="T37" s="382">
        <v>312</v>
      </c>
      <c r="U37" s="159"/>
      <c r="V37" s="146"/>
      <c r="W37" s="146"/>
      <c r="X37" s="146"/>
      <c r="Y37" s="146"/>
      <c r="Z37" s="146"/>
      <c r="AA37" s="146"/>
      <c r="AB37" s="146"/>
      <c r="AC37" s="146"/>
      <c r="AD37" s="146"/>
      <c r="AE37" s="146"/>
      <c r="AF37" s="146"/>
      <c r="AG37" s="146"/>
      <c r="AH37" s="146"/>
      <c r="AI37" s="146"/>
      <c r="AJ37" s="146"/>
      <c r="AK37" s="146"/>
      <c r="AL37" s="146"/>
      <c r="AM37" s="146"/>
      <c r="AN37" s="146"/>
      <c r="AO37" s="146"/>
      <c r="AP37" s="382"/>
      <c r="AQ37" s="159"/>
      <c r="AR37" s="159"/>
      <c r="AS37" s="159"/>
      <c r="AT37" s="159"/>
      <c r="AU37" s="249"/>
      <c r="AV37" s="250"/>
      <c r="AW37" s="251"/>
      <c r="AX37" s="252"/>
      <c r="AY37" s="251"/>
      <c r="AZ37" s="252"/>
      <c r="BA37" s="253"/>
      <c r="BB37" s="25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row>
    <row r="38" spans="1:80" ht="12.75" customHeight="1">
      <c r="A38" s="1">
        <f>IF('СПИСОК КЛАССА'!I38&gt;0,1,0)</f>
        <v>1</v>
      </c>
      <c r="B38" s="325">
        <v>14</v>
      </c>
      <c r="C38" s="76">
        <f>IF(NOT(ISBLANK('СПИСОК КЛАССА'!C38)),'СПИСОК КЛАССА'!C38,"")</f>
        <v>14</v>
      </c>
      <c r="D38" s="105" t="str">
        <f>IF(NOT(ISBLANK('СПИСОК КЛАССА'!D38)),IF($A38=1,'СПИСОК КЛАССА'!D38, "УЧЕНИК НЕ ВЫПОЛНЯЛ РАБОТУ"),"")</f>
        <v/>
      </c>
      <c r="E38" s="117">
        <f>IF($C38&lt;&gt;"",'СПИСОК КЛАССА'!I38,"")</f>
        <v>1</v>
      </c>
      <c r="F38" s="318">
        <v>2</v>
      </c>
      <c r="G38" s="146">
        <v>1</v>
      </c>
      <c r="H38" s="146">
        <v>2</v>
      </c>
      <c r="I38" s="146">
        <v>23</v>
      </c>
      <c r="J38" s="146">
        <v>2456</v>
      </c>
      <c r="K38" s="146">
        <v>1</v>
      </c>
      <c r="L38" s="146">
        <v>1</v>
      </c>
      <c r="M38" s="146">
        <v>1</v>
      </c>
      <c r="N38" s="146">
        <v>2</v>
      </c>
      <c r="O38" s="146">
        <v>2</v>
      </c>
      <c r="P38" s="146">
        <v>1</v>
      </c>
      <c r="Q38" s="146">
        <v>1</v>
      </c>
      <c r="R38" s="146">
        <v>1</v>
      </c>
      <c r="S38" s="146">
        <v>2356</v>
      </c>
      <c r="T38" s="382">
        <v>312</v>
      </c>
      <c r="U38" s="159"/>
      <c r="V38" s="146"/>
      <c r="W38" s="146"/>
      <c r="X38" s="146"/>
      <c r="Y38" s="146"/>
      <c r="Z38" s="146"/>
      <c r="AA38" s="146"/>
      <c r="AB38" s="146"/>
      <c r="AC38" s="146"/>
      <c r="AD38" s="146"/>
      <c r="AE38" s="146"/>
      <c r="AF38" s="146"/>
      <c r="AG38" s="146"/>
      <c r="AH38" s="146"/>
      <c r="AI38" s="146"/>
      <c r="AJ38" s="146"/>
      <c r="AK38" s="146"/>
      <c r="AL38" s="146"/>
      <c r="AM38" s="146"/>
      <c r="AN38" s="146"/>
      <c r="AO38" s="146"/>
      <c r="AP38" s="382"/>
      <c r="AQ38" s="159"/>
      <c r="AR38" s="159"/>
      <c r="AS38" s="159"/>
      <c r="AT38" s="159"/>
      <c r="AU38" s="249"/>
      <c r="AV38" s="250"/>
      <c r="AW38" s="251"/>
      <c r="AX38" s="252"/>
      <c r="AY38" s="251"/>
      <c r="AZ38" s="252"/>
      <c r="BA38" s="253"/>
      <c r="BB38" s="25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row>
    <row r="39" spans="1:80" ht="12.75" customHeight="1">
      <c r="A39" s="1">
        <f>IF('СПИСОК КЛАССА'!I39&gt;0,1,0)</f>
        <v>1</v>
      </c>
      <c r="B39" s="325">
        <v>15</v>
      </c>
      <c r="C39" s="76">
        <f>IF(NOT(ISBLANK('СПИСОК КЛАССА'!C39)),'СПИСОК КЛАССА'!C39,"")</f>
        <v>15</v>
      </c>
      <c r="D39" s="105" t="str">
        <f>IF(NOT(ISBLANK('СПИСОК КЛАССА'!D39)),IF($A39=1,'СПИСОК КЛАССА'!D39, "УЧЕНИК НЕ ВЫПОЛНЯЛ РАБОТУ"),"")</f>
        <v/>
      </c>
      <c r="E39" s="117">
        <f>IF($C39&lt;&gt;"",'СПИСОК КЛАССА'!I39,"")</f>
        <v>2</v>
      </c>
      <c r="F39" s="318">
        <v>2</v>
      </c>
      <c r="G39" s="146">
        <v>3</v>
      </c>
      <c r="H39" s="146">
        <v>3</v>
      </c>
      <c r="I39" s="146">
        <v>4</v>
      </c>
      <c r="J39" s="146">
        <v>156</v>
      </c>
      <c r="K39" s="146">
        <v>3</v>
      </c>
      <c r="L39" s="146">
        <v>1</v>
      </c>
      <c r="M39" s="146">
        <v>1</v>
      </c>
      <c r="N39" s="146">
        <v>2</v>
      </c>
      <c r="O39" s="146">
        <v>1</v>
      </c>
      <c r="P39" s="146">
        <v>1</v>
      </c>
      <c r="Q39" s="146">
        <v>1</v>
      </c>
      <c r="R39" s="146">
        <v>0</v>
      </c>
      <c r="S39" s="146">
        <v>156</v>
      </c>
      <c r="T39" s="382">
        <v>312</v>
      </c>
      <c r="U39" s="159"/>
      <c r="V39" s="146"/>
      <c r="W39" s="146"/>
      <c r="X39" s="146"/>
      <c r="Y39" s="146"/>
      <c r="Z39" s="146"/>
      <c r="AA39" s="146"/>
      <c r="AB39" s="146"/>
      <c r="AC39" s="146"/>
      <c r="AD39" s="146"/>
      <c r="AE39" s="146"/>
      <c r="AF39" s="146"/>
      <c r="AG39" s="146"/>
      <c r="AH39" s="146"/>
      <c r="AI39" s="146"/>
      <c r="AJ39" s="146"/>
      <c r="AK39" s="146"/>
      <c r="AL39" s="146"/>
      <c r="AM39" s="146"/>
      <c r="AN39" s="146"/>
      <c r="AO39" s="146"/>
      <c r="AP39" s="382"/>
      <c r="AQ39" s="159"/>
      <c r="AR39" s="159"/>
      <c r="AS39" s="159"/>
      <c r="AT39" s="159"/>
      <c r="AU39" s="249"/>
      <c r="AV39" s="250"/>
      <c r="AW39" s="251"/>
      <c r="AX39" s="252"/>
      <c r="AY39" s="251"/>
      <c r="AZ39" s="252"/>
      <c r="BA39" s="253"/>
      <c r="BB39" s="25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row>
    <row r="40" spans="1:80" ht="12.75" customHeight="1">
      <c r="A40" s="1">
        <f>IF('СПИСОК КЛАССА'!I40&gt;0,1,0)</f>
        <v>1</v>
      </c>
      <c r="B40" s="325">
        <v>16</v>
      </c>
      <c r="C40" s="76">
        <f>IF(NOT(ISBLANK('СПИСОК КЛАССА'!C40)),'СПИСОК КЛАССА'!C40,"")</f>
        <v>16</v>
      </c>
      <c r="D40" s="105" t="str">
        <f>IF(NOT(ISBLANK('СПИСОК КЛАССА'!D40)),IF($A40=1,'СПИСОК КЛАССА'!D40, "УЧЕНИК НЕ ВЫПОЛНЯЛ РАБОТУ"),"")</f>
        <v/>
      </c>
      <c r="E40" s="117">
        <f>IF($C40&lt;&gt;"",'СПИСОК КЛАССА'!I40,"")</f>
        <v>1</v>
      </c>
      <c r="F40" s="318">
        <v>2</v>
      </c>
      <c r="G40" s="146">
        <v>1</v>
      </c>
      <c r="H40" s="146">
        <v>2</v>
      </c>
      <c r="I40" s="146">
        <v>2</v>
      </c>
      <c r="J40" s="146">
        <v>2345</v>
      </c>
      <c r="K40" s="146">
        <v>3</v>
      </c>
      <c r="L40" s="146">
        <v>1</v>
      </c>
      <c r="M40" s="146">
        <v>0</v>
      </c>
      <c r="N40" s="146">
        <v>2</v>
      </c>
      <c r="O40" s="146">
        <v>2</v>
      </c>
      <c r="P40" s="146">
        <v>1</v>
      </c>
      <c r="Q40" s="146">
        <v>1</v>
      </c>
      <c r="R40" s="146">
        <v>0</v>
      </c>
      <c r="S40" s="146">
        <v>12346</v>
      </c>
      <c r="T40" s="382">
        <v>312</v>
      </c>
      <c r="U40" s="159"/>
      <c r="V40" s="146"/>
      <c r="W40" s="146"/>
      <c r="X40" s="146"/>
      <c r="Y40" s="146"/>
      <c r="Z40" s="146"/>
      <c r="AA40" s="146"/>
      <c r="AB40" s="146"/>
      <c r="AC40" s="146"/>
      <c r="AD40" s="146"/>
      <c r="AE40" s="146"/>
      <c r="AF40" s="146"/>
      <c r="AG40" s="146"/>
      <c r="AH40" s="146"/>
      <c r="AI40" s="146"/>
      <c r="AJ40" s="146"/>
      <c r="AK40" s="146"/>
      <c r="AL40" s="146"/>
      <c r="AM40" s="146"/>
      <c r="AN40" s="146"/>
      <c r="AO40" s="146"/>
      <c r="AP40" s="382"/>
      <c r="AQ40" s="159"/>
      <c r="AR40" s="159"/>
      <c r="AS40" s="159"/>
      <c r="AT40" s="159"/>
      <c r="AU40" s="249"/>
      <c r="AV40" s="250"/>
      <c r="AW40" s="251"/>
      <c r="AX40" s="252"/>
      <c r="AY40" s="251"/>
      <c r="AZ40" s="252"/>
      <c r="BA40" s="253"/>
      <c r="BB40" s="25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row>
    <row r="41" spans="1:80" ht="12.75" customHeight="1">
      <c r="A41" s="1">
        <f>IF('СПИСОК КЛАССА'!I41&gt;0,1,0)</f>
        <v>1</v>
      </c>
      <c r="B41" s="325">
        <v>17</v>
      </c>
      <c r="C41" s="76">
        <f>IF(NOT(ISBLANK('СПИСОК КЛАССА'!C41)),'СПИСОК КЛАССА'!C41,"")</f>
        <v>17</v>
      </c>
      <c r="D41" s="105" t="str">
        <f>IF(NOT(ISBLANK('СПИСОК КЛАССА'!D41)),IF($A41=1,'СПИСОК КЛАССА'!D41, "УЧЕНИК НЕ ВЫПОЛНЯЛ РАБОТУ"),"")</f>
        <v/>
      </c>
      <c r="E41" s="117">
        <f>IF($C41&lt;&gt;"",'СПИСОК КЛАССА'!I41,"")</f>
        <v>1</v>
      </c>
      <c r="F41" s="318">
        <v>2</v>
      </c>
      <c r="G41" s="146">
        <v>1</v>
      </c>
      <c r="H41" s="146">
        <v>1</v>
      </c>
      <c r="I41" s="146">
        <v>4</v>
      </c>
      <c r="J41" s="146">
        <v>245</v>
      </c>
      <c r="K41" s="146">
        <v>2</v>
      </c>
      <c r="L41" s="146">
        <v>1</v>
      </c>
      <c r="M41" s="146">
        <v>1</v>
      </c>
      <c r="N41" s="146">
        <v>2</v>
      </c>
      <c r="O41" s="146">
        <v>0</v>
      </c>
      <c r="P41" s="146">
        <v>1</v>
      </c>
      <c r="Q41" s="146">
        <v>0</v>
      </c>
      <c r="R41" s="146">
        <v>0</v>
      </c>
      <c r="S41" s="146">
        <v>2356</v>
      </c>
      <c r="T41" s="382">
        <v>312</v>
      </c>
      <c r="U41" s="159"/>
      <c r="V41" s="146"/>
      <c r="W41" s="146"/>
      <c r="X41" s="146"/>
      <c r="Y41" s="146"/>
      <c r="Z41" s="146"/>
      <c r="AA41" s="146"/>
      <c r="AB41" s="146"/>
      <c r="AC41" s="146"/>
      <c r="AD41" s="146"/>
      <c r="AE41" s="146"/>
      <c r="AF41" s="146"/>
      <c r="AG41" s="146"/>
      <c r="AH41" s="146"/>
      <c r="AI41" s="146"/>
      <c r="AJ41" s="146"/>
      <c r="AK41" s="146"/>
      <c r="AL41" s="146"/>
      <c r="AM41" s="146"/>
      <c r="AN41" s="146"/>
      <c r="AO41" s="146"/>
      <c r="AP41" s="382"/>
      <c r="AQ41" s="159"/>
      <c r="AR41" s="159"/>
      <c r="AS41" s="159"/>
      <c r="AT41" s="159"/>
      <c r="AU41" s="249"/>
      <c r="AV41" s="250"/>
      <c r="AW41" s="251"/>
      <c r="AX41" s="252"/>
      <c r="AY41" s="251"/>
      <c r="AZ41" s="252"/>
      <c r="BA41" s="253"/>
      <c r="BB41" s="25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row>
    <row r="42" spans="1:80" ht="12.75" customHeight="1">
      <c r="A42" s="1">
        <f>IF('СПИСОК КЛАССА'!I42&gt;0,1,0)</f>
        <v>1</v>
      </c>
      <c r="B42" s="325">
        <v>18</v>
      </c>
      <c r="C42" s="76">
        <f>IF(NOT(ISBLANK('СПИСОК КЛАССА'!C42)),'СПИСОК КЛАССА'!C42,"")</f>
        <v>18</v>
      </c>
      <c r="D42" s="105" t="str">
        <f>IF(NOT(ISBLANK('СПИСОК КЛАССА'!D42)),IF($A42=1,'СПИСОК КЛАССА'!D42, "УЧЕНИК НЕ ВЫПОЛНЯЛ РАБОТУ"),"")</f>
        <v/>
      </c>
      <c r="E42" s="117">
        <f>IF($C42&lt;&gt;"",'СПИСОК КЛАССА'!I42,"")</f>
        <v>1</v>
      </c>
      <c r="F42" s="318">
        <v>2</v>
      </c>
      <c r="G42" s="146">
        <v>1</v>
      </c>
      <c r="H42" s="146">
        <v>2</v>
      </c>
      <c r="I42" s="146">
        <v>2</v>
      </c>
      <c r="J42" s="146">
        <v>245</v>
      </c>
      <c r="K42" s="146">
        <v>2</v>
      </c>
      <c r="L42" s="146">
        <v>0</v>
      </c>
      <c r="M42" s="146">
        <v>1</v>
      </c>
      <c r="N42" s="146">
        <v>2</v>
      </c>
      <c r="O42" s="146">
        <v>0</v>
      </c>
      <c r="P42" s="146">
        <v>0</v>
      </c>
      <c r="Q42" s="146">
        <v>1</v>
      </c>
      <c r="R42" s="146">
        <v>1</v>
      </c>
      <c r="S42" s="146">
        <v>2356</v>
      </c>
      <c r="T42" s="382">
        <v>312</v>
      </c>
      <c r="U42" s="159"/>
      <c r="V42" s="146"/>
      <c r="W42" s="146"/>
      <c r="X42" s="146"/>
      <c r="Y42" s="146"/>
      <c r="Z42" s="146"/>
      <c r="AA42" s="146"/>
      <c r="AB42" s="146"/>
      <c r="AC42" s="146"/>
      <c r="AD42" s="146"/>
      <c r="AE42" s="146"/>
      <c r="AF42" s="146"/>
      <c r="AG42" s="146"/>
      <c r="AH42" s="146"/>
      <c r="AI42" s="146"/>
      <c r="AJ42" s="146"/>
      <c r="AK42" s="146"/>
      <c r="AL42" s="146"/>
      <c r="AM42" s="146"/>
      <c r="AN42" s="146"/>
      <c r="AO42" s="146"/>
      <c r="AP42" s="382"/>
      <c r="AQ42" s="159"/>
      <c r="AR42" s="159"/>
      <c r="AS42" s="159"/>
      <c r="AT42" s="159"/>
      <c r="AU42" s="249"/>
      <c r="AV42" s="250"/>
      <c r="AW42" s="251"/>
      <c r="AX42" s="252"/>
      <c r="AY42" s="251"/>
      <c r="AZ42" s="252"/>
      <c r="BA42" s="253"/>
      <c r="BB42" s="254"/>
      <c r="BC42" s="164"/>
      <c r="BD42" s="164"/>
      <c r="BE42" s="164"/>
      <c r="BF42" s="164"/>
      <c r="BG42" s="164"/>
      <c r="BH42" s="164"/>
      <c r="BI42" s="164"/>
      <c r="BJ42" s="164"/>
      <c r="BK42" s="164"/>
      <c r="BL42" s="164"/>
      <c r="BM42" s="164"/>
      <c r="BN42" s="164"/>
      <c r="BO42" s="164"/>
      <c r="BP42" s="164"/>
      <c r="BQ42" s="164"/>
      <c r="BR42" s="164"/>
      <c r="BS42" s="164"/>
      <c r="BT42" s="164"/>
      <c r="BU42" s="164"/>
      <c r="BV42" s="164"/>
      <c r="BW42" s="164"/>
      <c r="BX42" s="164"/>
      <c r="BY42" s="164"/>
      <c r="BZ42" s="164"/>
      <c r="CA42" s="164"/>
      <c r="CB42" s="164"/>
    </row>
    <row r="43" spans="1:80" ht="12.75" customHeight="1">
      <c r="A43" s="1">
        <f>IF('СПИСОК КЛАССА'!I43&gt;0,1,0)</f>
        <v>1</v>
      </c>
      <c r="B43" s="325">
        <v>19</v>
      </c>
      <c r="C43" s="76">
        <f>IF(NOT(ISBLANK('СПИСОК КЛАССА'!C43)),'СПИСОК КЛАССА'!C43,"")</f>
        <v>19</v>
      </c>
      <c r="D43" s="105" t="str">
        <f>IF(NOT(ISBLANK('СПИСОК КЛАССА'!D43)),IF($A43=1,'СПИСОК КЛАССА'!D43, "УЧЕНИК НЕ ВЫПОЛНЯЛ РАБОТУ"),"")</f>
        <v/>
      </c>
      <c r="E43" s="117">
        <f>IF($C43&lt;&gt;"",'СПИСОК КЛАССА'!I43,"")</f>
        <v>1</v>
      </c>
      <c r="F43" s="318">
        <v>2</v>
      </c>
      <c r="G43" s="146">
        <v>2</v>
      </c>
      <c r="H43" s="146">
        <v>2</v>
      </c>
      <c r="I43" s="146">
        <v>2</v>
      </c>
      <c r="J43" s="146">
        <v>1245</v>
      </c>
      <c r="K43" s="146">
        <v>3</v>
      </c>
      <c r="L43" s="146">
        <v>1</v>
      </c>
      <c r="M43" s="146">
        <v>1</v>
      </c>
      <c r="N43" s="146">
        <v>2</v>
      </c>
      <c r="O43" s="146">
        <v>2</v>
      </c>
      <c r="P43" s="146">
        <v>1</v>
      </c>
      <c r="Q43" s="146">
        <v>1</v>
      </c>
      <c r="R43" s="146">
        <v>1</v>
      </c>
      <c r="S43" s="146">
        <v>235</v>
      </c>
      <c r="T43" s="382">
        <v>312</v>
      </c>
      <c r="U43" s="159"/>
      <c r="V43" s="146"/>
      <c r="W43" s="146"/>
      <c r="X43" s="146"/>
      <c r="Y43" s="146"/>
      <c r="Z43" s="146"/>
      <c r="AA43" s="146"/>
      <c r="AB43" s="146"/>
      <c r="AC43" s="146"/>
      <c r="AD43" s="146"/>
      <c r="AE43" s="146"/>
      <c r="AF43" s="146"/>
      <c r="AG43" s="146"/>
      <c r="AH43" s="146"/>
      <c r="AI43" s="146"/>
      <c r="AJ43" s="146"/>
      <c r="AK43" s="146"/>
      <c r="AL43" s="146"/>
      <c r="AM43" s="146"/>
      <c r="AN43" s="146"/>
      <c r="AO43" s="146"/>
      <c r="AP43" s="382"/>
      <c r="AQ43" s="159"/>
      <c r="AR43" s="159"/>
      <c r="AS43" s="159"/>
      <c r="AT43" s="159"/>
      <c r="AU43" s="249"/>
      <c r="AV43" s="250"/>
      <c r="AW43" s="251"/>
      <c r="AX43" s="252"/>
      <c r="AY43" s="251"/>
      <c r="AZ43" s="252"/>
      <c r="BA43" s="253"/>
      <c r="BB43" s="25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row>
    <row r="44" spans="1:80" ht="12.75" customHeight="1">
      <c r="A44" s="1">
        <f>IF('СПИСОК КЛАССА'!I44&gt;0,1,0)</f>
        <v>1</v>
      </c>
      <c r="B44" s="325">
        <v>20</v>
      </c>
      <c r="C44" s="76">
        <f>IF(NOT(ISBLANK('СПИСОК КЛАССА'!C44)),'СПИСОК КЛАССА'!C44,"")</f>
        <v>20</v>
      </c>
      <c r="D44" s="105" t="str">
        <f>IF(NOT(ISBLANK('СПИСОК КЛАССА'!D44)),IF($A44=1,'СПИСОК КЛАССА'!D44, "УЧЕНИК НЕ ВЫПОЛНЯЛ РАБОТУ"),"")</f>
        <v/>
      </c>
      <c r="E44" s="117">
        <f>IF($C44&lt;&gt;"",'СПИСОК КЛАССА'!I44,"")</f>
        <v>2</v>
      </c>
      <c r="F44" s="318">
        <v>2</v>
      </c>
      <c r="G44" s="146">
        <v>3</v>
      </c>
      <c r="H44" s="146">
        <v>2</v>
      </c>
      <c r="I44" s="146">
        <v>2</v>
      </c>
      <c r="J44" s="146">
        <v>156</v>
      </c>
      <c r="K44" s="146">
        <v>3</v>
      </c>
      <c r="L44" s="146">
        <v>0</v>
      </c>
      <c r="M44" s="146">
        <v>0</v>
      </c>
      <c r="N44" s="146">
        <v>0</v>
      </c>
      <c r="O44" s="146">
        <v>1</v>
      </c>
      <c r="P44" s="146">
        <v>0</v>
      </c>
      <c r="Q44" s="146">
        <v>1</v>
      </c>
      <c r="R44" s="146">
        <v>0</v>
      </c>
      <c r="S44" s="146">
        <v>156</v>
      </c>
      <c r="T44" s="382">
        <v>312</v>
      </c>
      <c r="U44" s="159"/>
      <c r="V44" s="146"/>
      <c r="W44" s="146"/>
      <c r="X44" s="146"/>
      <c r="Y44" s="146"/>
      <c r="Z44" s="146"/>
      <c r="AA44" s="146"/>
      <c r="AB44" s="146"/>
      <c r="AC44" s="146"/>
      <c r="AD44" s="146"/>
      <c r="AE44" s="146"/>
      <c r="AF44" s="146"/>
      <c r="AG44" s="146"/>
      <c r="AH44" s="146"/>
      <c r="AI44" s="146"/>
      <c r="AJ44" s="146"/>
      <c r="AK44" s="146"/>
      <c r="AL44" s="146"/>
      <c r="AM44" s="146"/>
      <c r="AN44" s="146"/>
      <c r="AO44" s="146"/>
      <c r="AP44" s="382"/>
      <c r="AQ44" s="159"/>
      <c r="AR44" s="159"/>
      <c r="AS44" s="159"/>
      <c r="AT44" s="159"/>
      <c r="AU44" s="249"/>
      <c r="AV44" s="250"/>
      <c r="AW44" s="251"/>
      <c r="AX44" s="252"/>
      <c r="AY44" s="251"/>
      <c r="AZ44" s="252"/>
      <c r="BA44" s="253"/>
      <c r="BB44" s="254"/>
      <c r="BC44" s="164"/>
      <c r="BD44" s="164"/>
      <c r="BE44" s="164"/>
      <c r="BF44" s="164"/>
      <c r="BG44" s="164"/>
      <c r="BH44" s="164"/>
      <c r="BI44" s="164"/>
      <c r="BJ44" s="164"/>
      <c r="BK44" s="164"/>
      <c r="BL44" s="164"/>
      <c r="BM44" s="164"/>
      <c r="BN44" s="164"/>
      <c r="BO44" s="164"/>
      <c r="BP44" s="164"/>
      <c r="BQ44" s="164"/>
      <c r="BR44" s="164"/>
      <c r="BS44" s="164"/>
      <c r="BT44" s="164"/>
      <c r="BU44" s="164"/>
      <c r="BV44" s="164"/>
      <c r="BW44" s="164"/>
      <c r="BX44" s="164"/>
      <c r="BY44" s="164"/>
      <c r="BZ44" s="164"/>
      <c r="CA44" s="164"/>
      <c r="CB44" s="164"/>
    </row>
    <row r="45" spans="1:80" ht="12.75" customHeight="1">
      <c r="A45" s="1">
        <f>IF('СПИСОК КЛАССА'!I45&gt;0,1,0)</f>
        <v>1</v>
      </c>
      <c r="B45" s="325">
        <v>21</v>
      </c>
      <c r="C45" s="76">
        <f>IF(NOT(ISBLANK('СПИСОК КЛАССА'!C45)),'СПИСОК КЛАССА'!C45,"")</f>
        <v>21</v>
      </c>
      <c r="D45" s="105" t="str">
        <f>IF(NOT(ISBLANK('СПИСОК КЛАССА'!D45)),IF($A45=1,'СПИСОК КЛАССА'!D45, "УЧЕНИК НЕ ВЫПОЛНЯЛ РАБОТУ"),"")</f>
        <v/>
      </c>
      <c r="E45" s="117">
        <f>IF($C45&lt;&gt;"",'СПИСОК КЛАССА'!I45,"")</f>
        <v>2</v>
      </c>
      <c r="F45" s="318">
        <v>2</v>
      </c>
      <c r="G45" s="146">
        <v>3</v>
      </c>
      <c r="H45" s="146">
        <v>3</v>
      </c>
      <c r="I45" s="146">
        <v>2</v>
      </c>
      <c r="J45" s="146">
        <v>156</v>
      </c>
      <c r="K45" s="146">
        <v>3</v>
      </c>
      <c r="L45" s="146">
        <v>0</v>
      </c>
      <c r="M45" s="146">
        <v>0</v>
      </c>
      <c r="N45" s="146">
        <v>2</v>
      </c>
      <c r="O45" s="146">
        <v>1</v>
      </c>
      <c r="P45" s="146">
        <v>0</v>
      </c>
      <c r="Q45" s="146">
        <v>1</v>
      </c>
      <c r="R45" s="146">
        <v>0</v>
      </c>
      <c r="S45" s="146">
        <v>156</v>
      </c>
      <c r="T45" s="382">
        <v>312</v>
      </c>
      <c r="U45" s="159"/>
      <c r="V45" s="146"/>
      <c r="W45" s="146"/>
      <c r="X45" s="146"/>
      <c r="Y45" s="146"/>
      <c r="Z45" s="146"/>
      <c r="AA45" s="146"/>
      <c r="AB45" s="146"/>
      <c r="AC45" s="146"/>
      <c r="AD45" s="146"/>
      <c r="AE45" s="146"/>
      <c r="AF45" s="146"/>
      <c r="AG45" s="146"/>
      <c r="AH45" s="146"/>
      <c r="AI45" s="146"/>
      <c r="AJ45" s="146"/>
      <c r="AK45" s="146"/>
      <c r="AL45" s="146"/>
      <c r="AM45" s="146"/>
      <c r="AN45" s="146"/>
      <c r="AO45" s="146"/>
      <c r="AP45" s="382"/>
      <c r="AQ45" s="159"/>
      <c r="AR45" s="159"/>
      <c r="AS45" s="159"/>
      <c r="AT45" s="159"/>
      <c r="AU45" s="249"/>
      <c r="AV45" s="250"/>
      <c r="AW45" s="251"/>
      <c r="AX45" s="252"/>
      <c r="AY45" s="251"/>
      <c r="AZ45" s="252"/>
      <c r="BA45" s="253"/>
      <c r="BB45" s="254"/>
      <c r="BC45" s="164"/>
      <c r="BD45" s="164"/>
      <c r="BE45" s="164"/>
      <c r="BF45" s="164"/>
      <c r="BG45" s="164"/>
      <c r="BH45" s="164"/>
      <c r="BI45" s="164"/>
      <c r="BJ45" s="164"/>
      <c r="BK45" s="164"/>
      <c r="BL45" s="164"/>
      <c r="BM45" s="164"/>
      <c r="BN45" s="164"/>
      <c r="BO45" s="164"/>
      <c r="BP45" s="164"/>
      <c r="BQ45" s="164"/>
      <c r="BR45" s="164"/>
      <c r="BS45" s="164"/>
      <c r="BT45" s="164"/>
      <c r="BU45" s="164"/>
      <c r="BV45" s="164"/>
      <c r="BW45" s="164"/>
      <c r="BX45" s="164"/>
      <c r="BY45" s="164"/>
      <c r="BZ45" s="164"/>
      <c r="CA45" s="164"/>
      <c r="CB45" s="164"/>
    </row>
    <row r="46" spans="1:80" ht="12.75" customHeight="1">
      <c r="A46" s="1">
        <f>IF('СПИСОК КЛАССА'!I46&gt;0,1,0)</f>
        <v>1</v>
      </c>
      <c r="B46" s="325">
        <v>22</v>
      </c>
      <c r="C46" s="76">
        <f>IF(NOT(ISBLANK('СПИСОК КЛАССА'!C46)),'СПИСОК КЛАССА'!C46,"")</f>
        <v>22</v>
      </c>
      <c r="D46" s="105" t="str">
        <f>IF(NOT(ISBLANK('СПИСОК КЛАССА'!D46)),IF($A46=1,'СПИСОК КЛАССА'!D46, "УЧЕНИК НЕ ВЫПОЛНЯЛ РАБОТУ"),"")</f>
        <v/>
      </c>
      <c r="E46" s="117">
        <f>IF($C46&lt;&gt;"",'СПИСОК КЛАССА'!I46,"")</f>
        <v>2</v>
      </c>
      <c r="F46" s="318">
        <v>2</v>
      </c>
      <c r="G46" s="146">
        <v>3</v>
      </c>
      <c r="H46" s="146">
        <v>3</v>
      </c>
      <c r="I46" s="146">
        <v>4</v>
      </c>
      <c r="J46" s="146">
        <v>156</v>
      </c>
      <c r="K46" s="146">
        <v>3</v>
      </c>
      <c r="L46" s="146">
        <v>1</v>
      </c>
      <c r="M46" s="146">
        <v>0</v>
      </c>
      <c r="N46" s="146">
        <v>0</v>
      </c>
      <c r="O46" s="146">
        <v>1</v>
      </c>
      <c r="P46" s="146">
        <v>1</v>
      </c>
      <c r="Q46" s="146">
        <v>1</v>
      </c>
      <c r="R46" s="146">
        <v>2</v>
      </c>
      <c r="S46" s="146">
        <v>156</v>
      </c>
      <c r="T46" s="382">
        <v>312</v>
      </c>
      <c r="U46" s="159"/>
      <c r="V46" s="146"/>
      <c r="W46" s="146"/>
      <c r="X46" s="146"/>
      <c r="Y46" s="146"/>
      <c r="Z46" s="146"/>
      <c r="AA46" s="146"/>
      <c r="AB46" s="146"/>
      <c r="AC46" s="146"/>
      <c r="AD46" s="146"/>
      <c r="AE46" s="146"/>
      <c r="AF46" s="146"/>
      <c r="AG46" s="146"/>
      <c r="AH46" s="146"/>
      <c r="AI46" s="146"/>
      <c r="AJ46" s="146"/>
      <c r="AK46" s="146"/>
      <c r="AL46" s="146"/>
      <c r="AM46" s="146"/>
      <c r="AN46" s="146"/>
      <c r="AO46" s="146"/>
      <c r="AP46" s="382"/>
      <c r="AQ46" s="159"/>
      <c r="AR46" s="159"/>
      <c r="AS46" s="159"/>
      <c r="AT46" s="159"/>
      <c r="AU46" s="249"/>
      <c r="AV46" s="250"/>
      <c r="AW46" s="251"/>
      <c r="AX46" s="252"/>
      <c r="AY46" s="251"/>
      <c r="AZ46" s="252"/>
      <c r="BA46" s="253"/>
      <c r="BB46" s="25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row>
    <row r="47" spans="1:80" ht="12.75" customHeight="1">
      <c r="A47" s="1">
        <f>IF('СПИСОК КЛАССА'!I47&gt;0,1,0)</f>
        <v>1</v>
      </c>
      <c r="B47" s="325">
        <v>23</v>
      </c>
      <c r="C47" s="76">
        <f>IF(NOT(ISBLANK('СПИСОК КЛАССА'!C47)),'СПИСОК КЛАССА'!C47,"")</f>
        <v>23</v>
      </c>
      <c r="D47" s="105" t="str">
        <f>IF(NOT(ISBLANK('СПИСОК КЛАССА'!D47)),IF($A47=1,'СПИСОК КЛАССА'!D47, "УЧЕНИК НЕ ВЫПОЛНЯЛ РАБОТУ"),"")</f>
        <v/>
      </c>
      <c r="E47" s="117">
        <f>IF($C47&lt;&gt;"",'СПИСОК КЛАССА'!I47,"")</f>
        <v>1</v>
      </c>
      <c r="F47" s="318">
        <v>2</v>
      </c>
      <c r="G47" s="146">
        <v>1</v>
      </c>
      <c r="H47" s="146">
        <v>2</v>
      </c>
      <c r="I47" s="146">
        <v>2</v>
      </c>
      <c r="J47" s="146">
        <v>245</v>
      </c>
      <c r="K47" s="146">
        <v>1</v>
      </c>
      <c r="L47" s="146">
        <v>1</v>
      </c>
      <c r="M47" s="146">
        <v>1</v>
      </c>
      <c r="N47" s="146">
        <v>2</v>
      </c>
      <c r="O47" s="146">
        <v>0</v>
      </c>
      <c r="P47" s="146">
        <v>1</v>
      </c>
      <c r="Q47" s="146">
        <v>1</v>
      </c>
      <c r="R47" s="146">
        <v>0</v>
      </c>
      <c r="S47" s="146">
        <v>2356</v>
      </c>
      <c r="T47" s="382">
        <v>312</v>
      </c>
      <c r="U47" s="159"/>
      <c r="V47" s="146"/>
      <c r="W47" s="146"/>
      <c r="X47" s="146"/>
      <c r="Y47" s="146"/>
      <c r="Z47" s="146"/>
      <c r="AA47" s="146"/>
      <c r="AB47" s="146"/>
      <c r="AC47" s="146"/>
      <c r="AD47" s="146"/>
      <c r="AE47" s="146"/>
      <c r="AF47" s="146"/>
      <c r="AG47" s="146"/>
      <c r="AH47" s="146"/>
      <c r="AI47" s="146"/>
      <c r="AJ47" s="146"/>
      <c r="AK47" s="146"/>
      <c r="AL47" s="146"/>
      <c r="AM47" s="146"/>
      <c r="AN47" s="146"/>
      <c r="AO47" s="146"/>
      <c r="AP47" s="382"/>
      <c r="AQ47" s="159"/>
      <c r="AR47" s="159"/>
      <c r="AS47" s="159"/>
      <c r="AT47" s="159"/>
      <c r="AU47" s="249"/>
      <c r="AV47" s="250"/>
      <c r="AW47" s="251"/>
      <c r="AX47" s="252"/>
      <c r="AY47" s="251"/>
      <c r="AZ47" s="252"/>
      <c r="BA47" s="253"/>
      <c r="BB47" s="254"/>
      <c r="BC47" s="164"/>
      <c r="BD47" s="164"/>
      <c r="BE47" s="164"/>
      <c r="BF47" s="164"/>
      <c r="BG47" s="164"/>
      <c r="BH47" s="164"/>
      <c r="BI47" s="164"/>
      <c r="BJ47" s="164"/>
      <c r="BK47" s="164"/>
      <c r="BL47" s="164"/>
      <c r="BM47" s="164"/>
      <c r="BN47" s="164"/>
      <c r="BO47" s="164"/>
      <c r="BP47" s="164"/>
      <c r="BQ47" s="164"/>
      <c r="BR47" s="164"/>
      <c r="BS47" s="164"/>
      <c r="BT47" s="164"/>
      <c r="BU47" s="164"/>
      <c r="BV47" s="164"/>
      <c r="BW47" s="164"/>
      <c r="BX47" s="164"/>
      <c r="BY47" s="164"/>
      <c r="BZ47" s="164"/>
      <c r="CA47" s="164"/>
      <c r="CB47" s="164"/>
    </row>
    <row r="48" spans="1:80" ht="12.75" customHeight="1">
      <c r="A48" s="1">
        <f>IF('СПИСОК КЛАССА'!I48&gt;0,1,0)</f>
        <v>0</v>
      </c>
      <c r="B48" s="325">
        <v>24</v>
      </c>
      <c r="C48" s="76">
        <f>IF(NOT(ISBLANK('СПИСОК КЛАССА'!C48)),'СПИСОК КЛАССА'!C48,"")</f>
        <v>24</v>
      </c>
      <c r="D48" s="105" t="str">
        <f>IF(NOT(ISBLANK('СПИСОК КЛАССА'!D48)),IF($A48=1,'СПИСОК КЛАССА'!D48, "УЧЕНИК НЕ ВЫПОЛНЯЛ РАБОТУ"),"")</f>
        <v/>
      </c>
      <c r="E48" s="117">
        <f>IF($C48&lt;&gt;"",'СПИСОК КЛАССА'!I48,"")</f>
        <v>0</v>
      </c>
      <c r="F48" s="318"/>
      <c r="G48" s="146"/>
      <c r="H48" s="146"/>
      <c r="I48" s="146"/>
      <c r="J48" s="146"/>
      <c r="K48" s="146"/>
      <c r="L48" s="146"/>
      <c r="M48" s="146"/>
      <c r="N48" s="146"/>
      <c r="O48" s="146"/>
      <c r="P48" s="146"/>
      <c r="Q48" s="146"/>
      <c r="R48" s="146"/>
      <c r="S48" s="146"/>
      <c r="T48" s="382"/>
      <c r="U48" s="159"/>
      <c r="V48" s="146"/>
      <c r="W48" s="146"/>
      <c r="X48" s="146"/>
      <c r="Y48" s="146"/>
      <c r="Z48" s="146"/>
      <c r="AA48" s="146"/>
      <c r="AB48" s="146"/>
      <c r="AC48" s="146"/>
      <c r="AD48" s="146"/>
      <c r="AE48" s="146"/>
      <c r="AF48" s="146"/>
      <c r="AG48" s="146"/>
      <c r="AH48" s="146"/>
      <c r="AI48" s="146"/>
      <c r="AJ48" s="146"/>
      <c r="AK48" s="146"/>
      <c r="AL48" s="146"/>
      <c r="AM48" s="146"/>
      <c r="AN48" s="146"/>
      <c r="AO48" s="146"/>
      <c r="AP48" s="382"/>
      <c r="AQ48" s="159"/>
      <c r="AR48" s="159"/>
      <c r="AS48" s="159"/>
      <c r="AT48" s="159"/>
      <c r="AU48" s="249"/>
      <c r="AV48" s="250"/>
      <c r="AW48" s="251"/>
      <c r="AX48" s="252"/>
      <c r="AY48" s="251"/>
      <c r="AZ48" s="252"/>
      <c r="BA48" s="253"/>
      <c r="BB48" s="254"/>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row>
    <row r="49" spans="1:80" ht="12.75" customHeight="1">
      <c r="A49" s="1">
        <f>IF('СПИСОК КЛАССА'!I49&gt;0,1,0)</f>
        <v>0</v>
      </c>
      <c r="B49" s="325">
        <v>25</v>
      </c>
      <c r="C49" s="76">
        <f>IF(NOT(ISBLANK('СПИСОК КЛАССА'!C49)),'СПИСОК КЛАССА'!C49,"")</f>
        <v>25</v>
      </c>
      <c r="D49" s="105" t="str">
        <f>IF(NOT(ISBLANK('СПИСОК КЛАССА'!D49)),IF($A49=1,'СПИСОК КЛАССА'!D49, "УЧЕНИК НЕ ВЫПОЛНЯЛ РАБОТУ"),"")</f>
        <v/>
      </c>
      <c r="E49" s="117">
        <f>IF($C49&lt;&gt;"",'СПИСОК КЛАССА'!I49,"")</f>
        <v>0</v>
      </c>
      <c r="F49" s="318"/>
      <c r="G49" s="146"/>
      <c r="H49" s="146"/>
      <c r="I49" s="146"/>
      <c r="J49" s="146"/>
      <c r="K49" s="146"/>
      <c r="L49" s="146"/>
      <c r="M49" s="146"/>
      <c r="N49" s="146"/>
      <c r="O49" s="146"/>
      <c r="P49" s="146"/>
      <c r="Q49" s="146"/>
      <c r="R49" s="146"/>
      <c r="S49" s="146"/>
      <c r="T49" s="382"/>
      <c r="U49" s="159"/>
      <c r="V49" s="146"/>
      <c r="W49" s="146"/>
      <c r="X49" s="146"/>
      <c r="Y49" s="146"/>
      <c r="Z49" s="146"/>
      <c r="AA49" s="146"/>
      <c r="AB49" s="146"/>
      <c r="AC49" s="146"/>
      <c r="AD49" s="146"/>
      <c r="AE49" s="146"/>
      <c r="AF49" s="146"/>
      <c r="AG49" s="146"/>
      <c r="AH49" s="146"/>
      <c r="AI49" s="146"/>
      <c r="AJ49" s="146"/>
      <c r="AK49" s="146"/>
      <c r="AL49" s="146"/>
      <c r="AM49" s="146"/>
      <c r="AN49" s="146"/>
      <c r="AO49" s="146"/>
      <c r="AP49" s="382"/>
      <c r="AQ49" s="159"/>
      <c r="AR49" s="159"/>
      <c r="AS49" s="159"/>
      <c r="AT49" s="159"/>
      <c r="AU49" s="249"/>
      <c r="AV49" s="250"/>
      <c r="AW49" s="251"/>
      <c r="AX49" s="252"/>
      <c r="AY49" s="251"/>
      <c r="AZ49" s="252"/>
      <c r="BA49" s="253"/>
      <c r="BB49" s="254"/>
      <c r="BC49" s="164"/>
      <c r="BD49" s="164"/>
      <c r="BE49" s="164"/>
      <c r="BF49" s="164"/>
      <c r="BG49" s="164"/>
      <c r="BH49" s="164"/>
      <c r="BI49" s="164"/>
      <c r="BJ49" s="164"/>
      <c r="BK49" s="164"/>
      <c r="BL49" s="164"/>
      <c r="BM49" s="164"/>
      <c r="BN49" s="164"/>
      <c r="BO49" s="164"/>
      <c r="BP49" s="164"/>
      <c r="BQ49" s="164"/>
      <c r="BR49" s="164"/>
      <c r="BS49" s="164"/>
      <c r="BT49" s="164"/>
      <c r="BU49" s="164"/>
      <c r="BV49" s="164"/>
      <c r="BW49" s="164"/>
      <c r="BX49" s="164"/>
      <c r="BY49" s="164"/>
      <c r="BZ49" s="164"/>
      <c r="CA49" s="164"/>
      <c r="CB49" s="164"/>
    </row>
    <row r="50" spans="1:80" ht="12.75" customHeight="1">
      <c r="A50" s="1">
        <f>IF('СПИСОК КЛАССА'!I50&gt;0,1,0)</f>
        <v>1</v>
      </c>
      <c r="B50" s="325">
        <v>26</v>
      </c>
      <c r="C50" s="76">
        <f>IF(NOT(ISBLANK('СПИСОК КЛАССА'!C50)),'СПИСОК КЛАССА'!C50,"")</f>
        <v>26</v>
      </c>
      <c r="D50" s="105" t="str">
        <f>IF(NOT(ISBLANK('СПИСОК КЛАССА'!D50)),IF($A50=1,'СПИСОК КЛАССА'!D50, "УЧЕНИК НЕ ВЫПОЛНЯЛ РАБОТУ"),"")</f>
        <v/>
      </c>
      <c r="E50" s="117">
        <f>IF($C50&lt;&gt;"",'СПИСОК КЛАССА'!I50,"")</f>
        <v>1</v>
      </c>
      <c r="F50" s="318">
        <v>2</v>
      </c>
      <c r="G50" s="146">
        <v>1</v>
      </c>
      <c r="H50" s="146">
        <v>2</v>
      </c>
      <c r="I50" s="146">
        <v>2</v>
      </c>
      <c r="J50" s="146">
        <v>12456</v>
      </c>
      <c r="K50" s="146">
        <v>1</v>
      </c>
      <c r="L50" s="146">
        <v>1</v>
      </c>
      <c r="M50" s="146">
        <v>1</v>
      </c>
      <c r="N50" s="146">
        <v>2</v>
      </c>
      <c r="O50" s="146">
        <v>2</v>
      </c>
      <c r="P50" s="146">
        <v>1</v>
      </c>
      <c r="Q50" s="146">
        <v>1</v>
      </c>
      <c r="R50" s="146">
        <v>1</v>
      </c>
      <c r="S50" s="146">
        <v>2356</v>
      </c>
      <c r="T50" s="382">
        <v>132</v>
      </c>
      <c r="U50" s="159"/>
      <c r="V50" s="146"/>
      <c r="W50" s="146"/>
      <c r="X50" s="146"/>
      <c r="Y50" s="146"/>
      <c r="Z50" s="146"/>
      <c r="AA50" s="146"/>
      <c r="AB50" s="146"/>
      <c r="AC50" s="146"/>
      <c r="AD50" s="146"/>
      <c r="AE50" s="146"/>
      <c r="AF50" s="146"/>
      <c r="AG50" s="146"/>
      <c r="AH50" s="146"/>
      <c r="AI50" s="146"/>
      <c r="AJ50" s="146"/>
      <c r="AK50" s="146"/>
      <c r="AL50" s="146"/>
      <c r="AM50" s="146"/>
      <c r="AN50" s="146"/>
      <c r="AO50" s="146"/>
      <c r="AP50" s="382"/>
      <c r="AQ50" s="159"/>
      <c r="AR50" s="159"/>
      <c r="AS50" s="159"/>
      <c r="AT50" s="159"/>
      <c r="AU50" s="249"/>
      <c r="AV50" s="250"/>
      <c r="AW50" s="251"/>
      <c r="AX50" s="252"/>
      <c r="AY50" s="251"/>
      <c r="AZ50" s="252"/>
      <c r="BA50" s="253"/>
      <c r="BB50" s="254"/>
      <c r="BC50" s="164"/>
      <c r="BD50" s="164"/>
      <c r="BE50" s="164"/>
      <c r="BF50" s="164"/>
      <c r="BG50" s="164"/>
      <c r="BH50" s="164"/>
      <c r="BI50" s="164"/>
      <c r="BJ50" s="164"/>
      <c r="BK50" s="164"/>
      <c r="BL50" s="164"/>
      <c r="BM50" s="164"/>
      <c r="BN50" s="164"/>
      <c r="BO50" s="164"/>
      <c r="BP50" s="164"/>
      <c r="BQ50" s="164"/>
      <c r="BR50" s="164"/>
      <c r="BS50" s="164"/>
      <c r="BT50" s="164"/>
      <c r="BU50" s="164"/>
      <c r="BV50" s="164"/>
      <c r="BW50" s="164"/>
      <c r="BX50" s="164"/>
      <c r="BY50" s="164"/>
      <c r="BZ50" s="164"/>
      <c r="CA50" s="164"/>
      <c r="CB50" s="164"/>
    </row>
    <row r="51" spans="1:80" ht="12.75" customHeight="1">
      <c r="A51" s="1">
        <f>IF('СПИСОК КЛАССА'!I51&gt;0,1,0)</f>
        <v>1</v>
      </c>
      <c r="B51" s="325">
        <v>27</v>
      </c>
      <c r="C51" s="76">
        <f>IF(NOT(ISBLANK('СПИСОК КЛАССА'!C51)),'СПИСОК КЛАССА'!C51,"")</f>
        <v>27</v>
      </c>
      <c r="D51" s="105" t="str">
        <f>IF(NOT(ISBLANK('СПИСОК КЛАССА'!D51)),IF($A51=1,'СПИСОК КЛАССА'!D51, "УЧЕНИК НЕ ВЫПОЛНЯЛ РАБОТУ"),"")</f>
        <v/>
      </c>
      <c r="E51" s="117">
        <f>IF($C51&lt;&gt;"",'СПИСОК КЛАССА'!I51,"")</f>
        <v>2</v>
      </c>
      <c r="F51" s="318">
        <v>2</v>
      </c>
      <c r="G51" s="146">
        <v>3</v>
      </c>
      <c r="H51" s="146">
        <v>3</v>
      </c>
      <c r="I51" s="146">
        <v>24</v>
      </c>
      <c r="J51" s="146">
        <v>156</v>
      </c>
      <c r="K51" s="146">
        <v>3</v>
      </c>
      <c r="L51" s="146">
        <v>0</v>
      </c>
      <c r="M51" s="146">
        <v>1</v>
      </c>
      <c r="N51" s="146">
        <v>1</v>
      </c>
      <c r="O51" s="146">
        <v>1</v>
      </c>
      <c r="P51" s="146">
        <v>1</v>
      </c>
      <c r="Q51" s="146">
        <v>1</v>
      </c>
      <c r="R51" s="146">
        <v>1</v>
      </c>
      <c r="S51" s="146">
        <v>156</v>
      </c>
      <c r="T51" s="382">
        <v>312</v>
      </c>
      <c r="U51" s="159"/>
      <c r="V51" s="146"/>
      <c r="W51" s="146"/>
      <c r="X51" s="146"/>
      <c r="Y51" s="146"/>
      <c r="Z51" s="146"/>
      <c r="AA51" s="146"/>
      <c r="AB51" s="146"/>
      <c r="AC51" s="146"/>
      <c r="AD51" s="146"/>
      <c r="AE51" s="146"/>
      <c r="AF51" s="146"/>
      <c r="AG51" s="146"/>
      <c r="AH51" s="146"/>
      <c r="AI51" s="146"/>
      <c r="AJ51" s="146"/>
      <c r="AK51" s="146"/>
      <c r="AL51" s="146"/>
      <c r="AM51" s="146"/>
      <c r="AN51" s="146"/>
      <c r="AO51" s="146"/>
      <c r="AP51" s="382"/>
      <c r="AQ51" s="159"/>
      <c r="AR51" s="159"/>
      <c r="AS51" s="159"/>
      <c r="AT51" s="159"/>
      <c r="AU51" s="249"/>
      <c r="AV51" s="250"/>
      <c r="AW51" s="251"/>
      <c r="AX51" s="252"/>
      <c r="AY51" s="251"/>
      <c r="AZ51" s="252"/>
      <c r="BA51" s="253"/>
      <c r="BB51" s="254"/>
      <c r="BC51" s="164"/>
      <c r="BD51" s="164"/>
      <c r="BE51" s="164"/>
      <c r="BF51" s="164"/>
      <c r="BG51" s="164"/>
      <c r="BH51" s="164"/>
      <c r="BI51" s="164"/>
      <c r="BJ51" s="164"/>
      <c r="BK51" s="164"/>
      <c r="BL51" s="164"/>
      <c r="BM51" s="164"/>
      <c r="BN51" s="164"/>
      <c r="BO51" s="164"/>
      <c r="BP51" s="164"/>
      <c r="BQ51" s="164"/>
      <c r="BR51" s="164"/>
      <c r="BS51" s="164"/>
      <c r="BT51" s="164"/>
      <c r="BU51" s="164"/>
      <c r="BV51" s="164"/>
      <c r="BW51" s="164"/>
      <c r="BX51" s="164"/>
      <c r="BY51" s="164"/>
      <c r="BZ51" s="164"/>
      <c r="CA51" s="164"/>
      <c r="CB51" s="164"/>
    </row>
    <row r="52" spans="1:80" ht="12.75" customHeight="1">
      <c r="A52" s="1">
        <f>IF('СПИСОК КЛАССА'!I52&gt;0,1,0)</f>
        <v>1</v>
      </c>
      <c r="B52" s="325">
        <v>28</v>
      </c>
      <c r="C52" s="76">
        <f>IF(NOT(ISBLANK('СПИСОК КЛАССА'!C52)),'СПИСОК КЛАССА'!C52,"")</f>
        <v>28</v>
      </c>
      <c r="D52" s="105" t="str">
        <f>IF(NOT(ISBLANK('СПИСОК КЛАССА'!D52)),IF($A52=1,'СПИСОК КЛАССА'!D52, "УЧЕНИК НЕ ВЫПОЛНЯЛ РАБОТУ"),"")</f>
        <v/>
      </c>
      <c r="E52" s="117">
        <f>IF($C52&lt;&gt;"",'СПИСОК КЛАССА'!I52,"")</f>
        <v>2</v>
      </c>
      <c r="F52" s="318">
        <v>2</v>
      </c>
      <c r="G52" s="146">
        <v>3</v>
      </c>
      <c r="H52" s="146">
        <v>3</v>
      </c>
      <c r="I52" s="146">
        <v>4</v>
      </c>
      <c r="J52" s="146">
        <v>156</v>
      </c>
      <c r="K52" s="146">
        <v>3</v>
      </c>
      <c r="L52" s="146">
        <v>1</v>
      </c>
      <c r="M52" s="146">
        <v>1</v>
      </c>
      <c r="N52" s="146">
        <v>2</v>
      </c>
      <c r="O52" s="146">
        <v>1</v>
      </c>
      <c r="P52" s="146">
        <v>1</v>
      </c>
      <c r="Q52" s="146">
        <v>1</v>
      </c>
      <c r="R52" s="146">
        <v>1</v>
      </c>
      <c r="S52" s="146">
        <v>156</v>
      </c>
      <c r="T52" s="382">
        <v>312</v>
      </c>
      <c r="U52" s="159"/>
      <c r="V52" s="146"/>
      <c r="W52" s="146"/>
      <c r="X52" s="146"/>
      <c r="Y52" s="146"/>
      <c r="Z52" s="146"/>
      <c r="AA52" s="146"/>
      <c r="AB52" s="146"/>
      <c r="AC52" s="146"/>
      <c r="AD52" s="146"/>
      <c r="AE52" s="146"/>
      <c r="AF52" s="146"/>
      <c r="AG52" s="146"/>
      <c r="AH52" s="146"/>
      <c r="AI52" s="146"/>
      <c r="AJ52" s="146"/>
      <c r="AK52" s="146"/>
      <c r="AL52" s="146"/>
      <c r="AM52" s="146"/>
      <c r="AN52" s="146"/>
      <c r="AO52" s="146"/>
      <c r="AP52" s="382"/>
      <c r="AQ52" s="159"/>
      <c r="AR52" s="159"/>
      <c r="AS52" s="159"/>
      <c r="AT52" s="159"/>
      <c r="AU52" s="249"/>
      <c r="AV52" s="250"/>
      <c r="AW52" s="251"/>
      <c r="AX52" s="252"/>
      <c r="AY52" s="251"/>
      <c r="AZ52" s="252"/>
      <c r="BA52" s="253"/>
      <c r="BB52" s="254"/>
      <c r="BC52" s="164"/>
      <c r="BD52" s="164"/>
      <c r="BE52" s="164"/>
      <c r="BF52" s="164"/>
      <c r="BG52" s="164"/>
      <c r="BH52" s="164"/>
      <c r="BI52" s="164"/>
      <c r="BJ52" s="164"/>
      <c r="BK52" s="164"/>
      <c r="BL52" s="164"/>
      <c r="BM52" s="164"/>
      <c r="BN52" s="164"/>
      <c r="BO52" s="164"/>
      <c r="BP52" s="164"/>
      <c r="BQ52" s="164"/>
      <c r="BR52" s="164"/>
      <c r="BS52" s="164"/>
      <c r="BT52" s="164"/>
      <c r="BU52" s="164"/>
      <c r="BV52" s="164"/>
      <c r="BW52" s="164"/>
      <c r="BX52" s="164"/>
      <c r="BY52" s="164"/>
      <c r="BZ52" s="164"/>
      <c r="CA52" s="164"/>
      <c r="CB52" s="164"/>
    </row>
    <row r="53" spans="1:80" ht="12.75" customHeight="1">
      <c r="A53" s="1">
        <f>IF('СПИСОК КЛАССА'!I53&gt;0,1,0)</f>
        <v>1</v>
      </c>
      <c r="B53" s="325">
        <v>29</v>
      </c>
      <c r="C53" s="76">
        <f>IF(NOT(ISBLANK('СПИСОК КЛАССА'!C53)),'СПИСОК КЛАССА'!C53,"")</f>
        <v>29</v>
      </c>
      <c r="D53" s="105" t="str">
        <f>IF(NOT(ISBLANK('СПИСОК КЛАССА'!D53)),IF($A53=1,'СПИСОК КЛАССА'!D53, "УЧЕНИК НЕ ВЫПОЛНЯЛ РАБОТУ"),"")</f>
        <v/>
      </c>
      <c r="E53" s="117">
        <f>IF($C53&lt;&gt;"",'СПИСОК КЛАССА'!I53,"")</f>
        <v>2</v>
      </c>
      <c r="F53" s="318">
        <v>2</v>
      </c>
      <c r="G53" s="146">
        <v>3</v>
      </c>
      <c r="H53" s="146">
        <v>3</v>
      </c>
      <c r="I53" s="146">
        <v>2</v>
      </c>
      <c r="J53" s="146">
        <v>156</v>
      </c>
      <c r="K53" s="146">
        <v>4</v>
      </c>
      <c r="L53" s="146">
        <v>1</v>
      </c>
      <c r="M53" s="146">
        <v>0</v>
      </c>
      <c r="N53" s="146">
        <v>2</v>
      </c>
      <c r="O53" s="146">
        <v>2</v>
      </c>
      <c r="P53" s="146">
        <v>1</v>
      </c>
      <c r="Q53" s="146">
        <v>1</v>
      </c>
      <c r="R53" s="146">
        <v>2</v>
      </c>
      <c r="S53" s="146">
        <v>156</v>
      </c>
      <c r="T53" s="382">
        <v>132</v>
      </c>
      <c r="U53" s="159"/>
      <c r="V53" s="146"/>
      <c r="W53" s="146"/>
      <c r="X53" s="146"/>
      <c r="Y53" s="146"/>
      <c r="Z53" s="146"/>
      <c r="AA53" s="146"/>
      <c r="AB53" s="146"/>
      <c r="AC53" s="146"/>
      <c r="AD53" s="146"/>
      <c r="AE53" s="146"/>
      <c r="AF53" s="146"/>
      <c r="AG53" s="146"/>
      <c r="AH53" s="146"/>
      <c r="AI53" s="146"/>
      <c r="AJ53" s="146"/>
      <c r="AK53" s="146"/>
      <c r="AL53" s="146"/>
      <c r="AM53" s="146"/>
      <c r="AN53" s="146"/>
      <c r="AO53" s="146"/>
      <c r="AP53" s="382"/>
      <c r="AQ53" s="159"/>
      <c r="AR53" s="159"/>
      <c r="AS53" s="159"/>
      <c r="AT53" s="159"/>
      <c r="AU53" s="249"/>
      <c r="AV53" s="250"/>
      <c r="AW53" s="251"/>
      <c r="AX53" s="252"/>
      <c r="AY53" s="251"/>
      <c r="AZ53" s="252"/>
      <c r="BA53" s="253"/>
      <c r="BB53" s="25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row>
    <row r="54" spans="1:80" ht="12.75" customHeight="1">
      <c r="A54" s="1">
        <f>IF('СПИСОК КЛАССА'!I54&gt;0,1,0)</f>
        <v>1</v>
      </c>
      <c r="B54" s="325">
        <v>30</v>
      </c>
      <c r="C54" s="76">
        <f>IF(NOT(ISBLANK('СПИСОК КЛАССА'!C54)),'СПИСОК КЛАССА'!C54,"")</f>
        <v>30</v>
      </c>
      <c r="D54" s="105" t="str">
        <f>IF(NOT(ISBLANK('СПИСОК КЛАССА'!D54)),IF($A54=1,'СПИСОК КЛАССА'!D54, "УЧЕНИК НЕ ВЫПОЛНЯЛ РАБОТУ"),"")</f>
        <v/>
      </c>
      <c r="E54" s="117">
        <f>IF($C54&lt;&gt;"",'СПИСОК КЛАССА'!I54,"")</f>
        <v>1</v>
      </c>
      <c r="F54" s="318">
        <v>1</v>
      </c>
      <c r="G54" s="146">
        <v>1</v>
      </c>
      <c r="H54" s="146">
        <v>2</v>
      </c>
      <c r="I54" s="146">
        <v>3</v>
      </c>
      <c r="J54" s="146">
        <v>245</v>
      </c>
      <c r="K54" s="146">
        <v>1</v>
      </c>
      <c r="L54" s="146">
        <v>0</v>
      </c>
      <c r="M54" s="146">
        <v>0</v>
      </c>
      <c r="N54" s="146">
        <v>0</v>
      </c>
      <c r="O54" s="146" t="s">
        <v>29</v>
      </c>
      <c r="P54" s="146">
        <v>0</v>
      </c>
      <c r="Q54" s="146">
        <v>1</v>
      </c>
      <c r="R54" s="146">
        <v>0</v>
      </c>
      <c r="S54" s="146">
        <v>2356</v>
      </c>
      <c r="T54" s="382">
        <v>312</v>
      </c>
      <c r="U54" s="159"/>
      <c r="V54" s="146"/>
      <c r="W54" s="146"/>
      <c r="X54" s="146"/>
      <c r="Y54" s="146"/>
      <c r="Z54" s="146"/>
      <c r="AA54" s="146"/>
      <c r="AB54" s="146"/>
      <c r="AC54" s="146"/>
      <c r="AD54" s="146"/>
      <c r="AE54" s="146"/>
      <c r="AF54" s="146"/>
      <c r="AG54" s="146"/>
      <c r="AH54" s="146"/>
      <c r="AI54" s="146"/>
      <c r="AJ54" s="146"/>
      <c r="AK54" s="146"/>
      <c r="AL54" s="146"/>
      <c r="AM54" s="146"/>
      <c r="AN54" s="146"/>
      <c r="AO54" s="146"/>
      <c r="AP54" s="382"/>
      <c r="AQ54" s="159"/>
      <c r="AR54" s="159"/>
      <c r="AS54" s="159"/>
      <c r="AT54" s="159"/>
      <c r="AU54" s="249"/>
      <c r="AV54" s="250"/>
      <c r="AW54" s="251"/>
      <c r="AX54" s="252"/>
      <c r="AY54" s="251"/>
      <c r="AZ54" s="252"/>
      <c r="BA54" s="253"/>
      <c r="BB54" s="254"/>
      <c r="BC54" s="164"/>
      <c r="BD54" s="164"/>
      <c r="BE54" s="164"/>
      <c r="BF54" s="164"/>
      <c r="BG54" s="164"/>
      <c r="BH54" s="164"/>
      <c r="BI54" s="164"/>
      <c r="BJ54" s="164"/>
      <c r="BK54" s="164"/>
      <c r="BL54" s="164"/>
      <c r="BM54" s="164"/>
      <c r="BN54" s="164"/>
      <c r="BO54" s="164"/>
      <c r="BP54" s="164"/>
      <c r="BQ54" s="164"/>
      <c r="BR54" s="164"/>
      <c r="BS54" s="164"/>
      <c r="BT54" s="164"/>
      <c r="BU54" s="164"/>
      <c r="BV54" s="164"/>
      <c r="BW54" s="164"/>
      <c r="BX54" s="164"/>
      <c r="BY54" s="164"/>
      <c r="BZ54" s="164"/>
      <c r="CA54" s="164"/>
      <c r="CB54" s="164"/>
    </row>
    <row r="55" spans="1:80" ht="12.75" customHeight="1">
      <c r="A55" s="1">
        <f>IF('СПИСОК КЛАССА'!I55&gt;0,1,0)</f>
        <v>0</v>
      </c>
      <c r="B55" s="325">
        <v>31</v>
      </c>
      <c r="C55" s="76" t="str">
        <f>IF(NOT(ISBLANK('СПИСОК КЛАССА'!C55)),'СПИСОК КЛАССА'!C55,"")</f>
        <v/>
      </c>
      <c r="D55" s="105" t="str">
        <f>IF(NOT(ISBLANK('СПИСОК КЛАССА'!D55)),IF($A55=1,'СПИСОК КЛАССА'!D55, "УЧЕНИК НЕ ВЫПОЛНЯЛ РАБОТУ"),"")</f>
        <v/>
      </c>
      <c r="E55" s="117" t="str">
        <f>IF($C55&lt;&gt;"",'СПИСОК КЛАССА'!I55,"")</f>
        <v/>
      </c>
      <c r="F55" s="318"/>
      <c r="G55" s="146"/>
      <c r="H55" s="146"/>
      <c r="I55" s="146"/>
      <c r="J55" s="146"/>
      <c r="K55" s="146"/>
      <c r="L55" s="146"/>
      <c r="M55" s="146"/>
      <c r="N55" s="146"/>
      <c r="O55" s="146"/>
      <c r="P55" s="146"/>
      <c r="Q55" s="146"/>
      <c r="R55" s="146"/>
      <c r="S55" s="146"/>
      <c r="T55" s="382"/>
      <c r="U55" s="159"/>
      <c r="V55" s="146"/>
      <c r="W55" s="146"/>
      <c r="X55" s="146"/>
      <c r="Y55" s="146"/>
      <c r="Z55" s="146"/>
      <c r="AA55" s="146"/>
      <c r="AB55" s="146"/>
      <c r="AC55" s="146"/>
      <c r="AD55" s="146"/>
      <c r="AE55" s="146"/>
      <c r="AF55" s="146"/>
      <c r="AG55" s="146"/>
      <c r="AH55" s="146"/>
      <c r="AI55" s="146"/>
      <c r="AJ55" s="146"/>
      <c r="AK55" s="146"/>
      <c r="AL55" s="146"/>
      <c r="AM55" s="146"/>
      <c r="AN55" s="146"/>
      <c r="AO55" s="146"/>
      <c r="AP55" s="382"/>
      <c r="AQ55" s="159"/>
      <c r="AR55" s="159"/>
      <c r="AS55" s="159"/>
      <c r="AT55" s="159"/>
      <c r="AU55" s="249"/>
      <c r="AV55" s="250"/>
      <c r="AW55" s="251"/>
      <c r="AX55" s="252"/>
      <c r="AY55" s="251"/>
      <c r="AZ55" s="252"/>
      <c r="BA55" s="253"/>
      <c r="BB55" s="254"/>
      <c r="BC55" s="164"/>
      <c r="BD55" s="164"/>
      <c r="BE55" s="164"/>
      <c r="BF55" s="164"/>
      <c r="BG55" s="164"/>
      <c r="BH55" s="164"/>
      <c r="BI55" s="164"/>
      <c r="BJ55" s="164"/>
      <c r="BK55" s="164"/>
      <c r="BL55" s="164"/>
      <c r="BM55" s="164"/>
      <c r="BN55" s="164"/>
      <c r="BO55" s="164"/>
      <c r="BP55" s="164"/>
      <c r="BQ55" s="164"/>
      <c r="BR55" s="164"/>
      <c r="BS55" s="164"/>
      <c r="BT55" s="164"/>
      <c r="BU55" s="164"/>
      <c r="BV55" s="164"/>
      <c r="BW55" s="164"/>
      <c r="BX55" s="164"/>
      <c r="BY55" s="164"/>
      <c r="BZ55" s="164"/>
      <c r="CA55" s="164"/>
      <c r="CB55" s="164"/>
    </row>
    <row r="56" spans="1:80" ht="12.75" customHeight="1">
      <c r="A56" s="1">
        <f>IF('СПИСОК КЛАССА'!I56&gt;0,1,0)</f>
        <v>0</v>
      </c>
      <c r="B56" s="325">
        <v>32</v>
      </c>
      <c r="C56" s="76" t="str">
        <f>IF(NOT(ISBLANK('СПИСОК КЛАССА'!C56)),'СПИСОК КЛАССА'!C56,"")</f>
        <v/>
      </c>
      <c r="D56" s="105" t="str">
        <f>IF(NOT(ISBLANK('СПИСОК КЛАССА'!D56)),IF($A56=1,'СПИСОК КЛАССА'!D56, "УЧЕНИК НЕ ВЫПОЛНЯЛ РАБОТУ"),"")</f>
        <v/>
      </c>
      <c r="E56" s="117" t="str">
        <f>IF($C56&lt;&gt;"",'СПИСОК КЛАССА'!I56,"")</f>
        <v/>
      </c>
      <c r="F56" s="318"/>
      <c r="G56" s="146"/>
      <c r="H56" s="146"/>
      <c r="I56" s="146"/>
      <c r="J56" s="146"/>
      <c r="K56" s="146"/>
      <c r="L56" s="146"/>
      <c r="M56" s="146"/>
      <c r="N56" s="146"/>
      <c r="O56" s="146"/>
      <c r="P56" s="146"/>
      <c r="Q56" s="146"/>
      <c r="R56" s="146"/>
      <c r="S56" s="146"/>
      <c r="T56" s="382"/>
      <c r="U56" s="159"/>
      <c r="V56" s="146"/>
      <c r="W56" s="146"/>
      <c r="X56" s="146"/>
      <c r="Y56" s="146"/>
      <c r="Z56" s="146"/>
      <c r="AA56" s="146"/>
      <c r="AB56" s="146"/>
      <c r="AC56" s="146"/>
      <c r="AD56" s="146"/>
      <c r="AE56" s="146"/>
      <c r="AF56" s="146"/>
      <c r="AG56" s="146"/>
      <c r="AH56" s="146"/>
      <c r="AI56" s="146"/>
      <c r="AJ56" s="146"/>
      <c r="AK56" s="146"/>
      <c r="AL56" s="146"/>
      <c r="AM56" s="146"/>
      <c r="AN56" s="146"/>
      <c r="AO56" s="146"/>
      <c r="AP56" s="382"/>
      <c r="AQ56" s="159"/>
      <c r="AR56" s="159"/>
      <c r="AS56" s="159"/>
      <c r="AT56" s="159"/>
      <c r="AU56" s="249"/>
      <c r="AV56" s="250"/>
      <c r="AW56" s="251"/>
      <c r="AX56" s="252"/>
      <c r="AY56" s="251"/>
      <c r="AZ56" s="252"/>
      <c r="BA56" s="253"/>
      <c r="BB56" s="254"/>
      <c r="BC56" s="164"/>
      <c r="BD56" s="164"/>
      <c r="BE56" s="164"/>
      <c r="BF56" s="164"/>
      <c r="BG56" s="164"/>
      <c r="BH56" s="164"/>
      <c r="BI56" s="164"/>
      <c r="BJ56" s="164"/>
      <c r="BK56" s="164"/>
      <c r="BL56" s="164"/>
      <c r="BM56" s="164"/>
      <c r="BN56" s="164"/>
      <c r="BO56" s="164"/>
      <c r="BP56" s="164"/>
      <c r="BQ56" s="164"/>
      <c r="BR56" s="164"/>
      <c r="BS56" s="164"/>
      <c r="BT56" s="164"/>
      <c r="BU56" s="164"/>
      <c r="BV56" s="164"/>
      <c r="BW56" s="164"/>
      <c r="BX56" s="164"/>
      <c r="BY56" s="164"/>
      <c r="BZ56" s="164"/>
      <c r="CA56" s="164"/>
      <c r="CB56" s="164"/>
    </row>
    <row r="57" spans="1:80" ht="12.75" customHeight="1">
      <c r="A57" s="1">
        <f>IF('СПИСОК КЛАССА'!I57&gt;0,1,0)</f>
        <v>0</v>
      </c>
      <c r="B57" s="325">
        <v>33</v>
      </c>
      <c r="C57" s="76" t="str">
        <f>IF(NOT(ISBLANK('СПИСОК КЛАССА'!C57)),'СПИСОК КЛАССА'!C57,"")</f>
        <v/>
      </c>
      <c r="D57" s="105" t="str">
        <f>IF(NOT(ISBLANK('СПИСОК КЛАССА'!D57)),IF($A57=1,'СПИСОК КЛАССА'!D57, "УЧЕНИК НЕ ВЫПОЛНЯЛ РАБОТУ"),"")</f>
        <v/>
      </c>
      <c r="E57" s="117" t="str">
        <f>IF($C57&lt;&gt;"",'СПИСОК КЛАССА'!I57,"")</f>
        <v/>
      </c>
      <c r="F57" s="318"/>
      <c r="G57" s="146"/>
      <c r="H57" s="146"/>
      <c r="I57" s="146"/>
      <c r="J57" s="146"/>
      <c r="K57" s="146"/>
      <c r="L57" s="146"/>
      <c r="M57" s="146"/>
      <c r="N57" s="146"/>
      <c r="O57" s="146"/>
      <c r="P57" s="146"/>
      <c r="Q57" s="146"/>
      <c r="R57" s="146"/>
      <c r="S57" s="146"/>
      <c r="T57" s="382"/>
      <c r="U57" s="159"/>
      <c r="V57" s="146"/>
      <c r="W57" s="146"/>
      <c r="X57" s="146"/>
      <c r="Y57" s="146"/>
      <c r="Z57" s="146"/>
      <c r="AA57" s="146"/>
      <c r="AB57" s="146"/>
      <c r="AC57" s="146"/>
      <c r="AD57" s="146"/>
      <c r="AE57" s="146"/>
      <c r="AF57" s="146"/>
      <c r="AG57" s="146"/>
      <c r="AH57" s="146"/>
      <c r="AI57" s="146"/>
      <c r="AJ57" s="146"/>
      <c r="AK57" s="146"/>
      <c r="AL57" s="146"/>
      <c r="AM57" s="146"/>
      <c r="AN57" s="146"/>
      <c r="AO57" s="146"/>
      <c r="AP57" s="382"/>
      <c r="AQ57" s="159"/>
      <c r="AR57" s="159"/>
      <c r="AS57" s="159"/>
      <c r="AT57" s="159"/>
      <c r="AU57" s="249"/>
      <c r="AV57" s="250"/>
      <c r="AW57" s="251"/>
      <c r="AX57" s="252"/>
      <c r="AY57" s="251"/>
      <c r="AZ57" s="252"/>
      <c r="BA57" s="253"/>
      <c r="BB57" s="254"/>
      <c r="BC57" s="164"/>
      <c r="BD57" s="164"/>
      <c r="BE57" s="164"/>
      <c r="BF57" s="164"/>
      <c r="BG57" s="164"/>
      <c r="BH57" s="164"/>
      <c r="BI57" s="164"/>
      <c r="BJ57" s="164"/>
      <c r="BK57" s="164"/>
      <c r="BL57" s="164"/>
      <c r="BM57" s="164"/>
      <c r="BN57" s="164"/>
      <c r="BO57" s="164"/>
      <c r="BP57" s="164"/>
      <c r="BQ57" s="164"/>
      <c r="BR57" s="164"/>
      <c r="BS57" s="164"/>
      <c r="BT57" s="164"/>
      <c r="BU57" s="164"/>
      <c r="BV57" s="164"/>
      <c r="BW57" s="164"/>
      <c r="BX57" s="164"/>
      <c r="BY57" s="164"/>
      <c r="BZ57" s="164"/>
      <c r="CA57" s="164"/>
      <c r="CB57" s="164"/>
    </row>
    <row r="58" spans="1:80" ht="12.75" customHeight="1">
      <c r="A58" s="1">
        <f>IF('СПИСОК КЛАССА'!I58&gt;0,1,0)</f>
        <v>0</v>
      </c>
      <c r="B58" s="325">
        <v>34</v>
      </c>
      <c r="C58" s="76" t="str">
        <f>IF(NOT(ISBLANK('СПИСОК КЛАССА'!C58)),'СПИСОК КЛАССА'!C58,"")</f>
        <v/>
      </c>
      <c r="D58" s="105" t="str">
        <f>IF(NOT(ISBLANK('СПИСОК КЛАССА'!D58)),IF($A58=1,'СПИСОК КЛАССА'!D58, "УЧЕНИК НЕ ВЫПОЛНЯЛ РАБОТУ"),"")</f>
        <v/>
      </c>
      <c r="E58" s="117" t="str">
        <f>IF($C58&lt;&gt;"",'СПИСОК КЛАССА'!I58,"")</f>
        <v/>
      </c>
      <c r="F58" s="318"/>
      <c r="G58" s="146"/>
      <c r="H58" s="146"/>
      <c r="I58" s="146"/>
      <c r="J58" s="146"/>
      <c r="K58" s="146"/>
      <c r="L58" s="146"/>
      <c r="M58" s="146"/>
      <c r="N58" s="146"/>
      <c r="O58" s="146"/>
      <c r="P58" s="146"/>
      <c r="Q58" s="146"/>
      <c r="R58" s="146"/>
      <c r="S58" s="146"/>
      <c r="T58" s="382"/>
      <c r="U58" s="159"/>
      <c r="V58" s="146"/>
      <c r="W58" s="146"/>
      <c r="X58" s="146"/>
      <c r="Y58" s="146"/>
      <c r="Z58" s="146"/>
      <c r="AA58" s="146"/>
      <c r="AB58" s="146"/>
      <c r="AC58" s="146"/>
      <c r="AD58" s="146"/>
      <c r="AE58" s="146"/>
      <c r="AF58" s="146"/>
      <c r="AG58" s="146"/>
      <c r="AH58" s="146"/>
      <c r="AI58" s="146"/>
      <c r="AJ58" s="146"/>
      <c r="AK58" s="146"/>
      <c r="AL58" s="146"/>
      <c r="AM58" s="146"/>
      <c r="AN58" s="146"/>
      <c r="AO58" s="146"/>
      <c r="AP58" s="382"/>
      <c r="AQ58" s="159"/>
      <c r="AR58" s="159"/>
      <c r="AS58" s="159"/>
      <c r="AT58" s="159"/>
      <c r="AU58" s="249"/>
      <c r="AV58" s="250"/>
      <c r="AW58" s="251"/>
      <c r="AX58" s="252"/>
      <c r="AY58" s="251"/>
      <c r="AZ58" s="252"/>
      <c r="BA58" s="253"/>
      <c r="BB58" s="25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4"/>
      <c r="BY58" s="164"/>
      <c r="BZ58" s="164"/>
      <c r="CA58" s="164"/>
      <c r="CB58" s="164"/>
    </row>
    <row r="59" spans="1:80" ht="12.75" customHeight="1">
      <c r="A59" s="1">
        <f>IF('СПИСОК КЛАССА'!I59&gt;0,1,0)</f>
        <v>0</v>
      </c>
      <c r="B59" s="325">
        <v>35</v>
      </c>
      <c r="C59" s="76" t="str">
        <f>IF(NOT(ISBLANK('СПИСОК КЛАССА'!C59)),'СПИСОК КЛАССА'!C59,"")</f>
        <v/>
      </c>
      <c r="D59" s="105" t="str">
        <f>IF(NOT(ISBLANK('СПИСОК КЛАССА'!D59)),IF($A59=1,'СПИСОК КЛАССА'!D59, "УЧЕНИК НЕ ВЫПОЛНЯЛ РАБОТУ"),"")</f>
        <v/>
      </c>
      <c r="E59" s="117" t="str">
        <f>IF($C59&lt;&gt;"",'СПИСОК КЛАССА'!I59,"")</f>
        <v/>
      </c>
      <c r="F59" s="318"/>
      <c r="G59" s="146"/>
      <c r="H59" s="146"/>
      <c r="I59" s="146"/>
      <c r="J59" s="146"/>
      <c r="K59" s="146"/>
      <c r="L59" s="146"/>
      <c r="M59" s="146"/>
      <c r="N59" s="146"/>
      <c r="O59" s="146"/>
      <c r="P59" s="146"/>
      <c r="Q59" s="146"/>
      <c r="R59" s="146"/>
      <c r="S59" s="146"/>
      <c r="T59" s="382"/>
      <c r="U59" s="159"/>
      <c r="V59" s="146"/>
      <c r="W59" s="146"/>
      <c r="X59" s="146"/>
      <c r="Y59" s="146"/>
      <c r="Z59" s="146"/>
      <c r="AA59" s="146"/>
      <c r="AB59" s="146"/>
      <c r="AC59" s="146"/>
      <c r="AD59" s="146"/>
      <c r="AE59" s="146"/>
      <c r="AF59" s="146"/>
      <c r="AG59" s="146"/>
      <c r="AH59" s="146"/>
      <c r="AI59" s="146"/>
      <c r="AJ59" s="146"/>
      <c r="AK59" s="146"/>
      <c r="AL59" s="146"/>
      <c r="AM59" s="146"/>
      <c r="AN59" s="146"/>
      <c r="AO59" s="146"/>
      <c r="AP59" s="382"/>
      <c r="AQ59" s="159"/>
      <c r="AR59" s="159"/>
      <c r="AS59" s="159"/>
      <c r="AT59" s="159"/>
      <c r="AU59" s="249"/>
      <c r="AV59" s="250"/>
      <c r="AW59" s="251"/>
      <c r="AX59" s="252"/>
      <c r="AY59" s="251"/>
      <c r="AZ59" s="252"/>
      <c r="BA59" s="253"/>
      <c r="BB59" s="254"/>
      <c r="BC59" s="164"/>
      <c r="BD59" s="164"/>
      <c r="BE59" s="164"/>
      <c r="BF59" s="164"/>
      <c r="BG59" s="164"/>
      <c r="BH59" s="164"/>
      <c r="BI59" s="164"/>
      <c r="BJ59" s="164"/>
      <c r="BK59" s="164"/>
      <c r="BL59" s="164"/>
      <c r="BM59" s="164"/>
      <c r="BN59" s="164"/>
      <c r="BO59" s="164"/>
      <c r="BP59" s="164"/>
      <c r="BQ59" s="164"/>
      <c r="BR59" s="164"/>
      <c r="BS59" s="164"/>
      <c r="BT59" s="164"/>
      <c r="BU59" s="164"/>
      <c r="BV59" s="164"/>
      <c r="BW59" s="164"/>
      <c r="BX59" s="164"/>
      <c r="BY59" s="164"/>
      <c r="BZ59" s="164"/>
      <c r="CA59" s="164"/>
      <c r="CB59" s="164"/>
    </row>
    <row r="60" spans="1:80" ht="12.75" customHeight="1">
      <c r="A60" s="1">
        <f>IF('СПИСОК КЛАССА'!I60&gt;0,1,0)</f>
        <v>0</v>
      </c>
      <c r="B60" s="325">
        <v>36</v>
      </c>
      <c r="C60" s="76" t="str">
        <f>IF(NOT(ISBLANK('СПИСОК КЛАССА'!C60)),'СПИСОК КЛАССА'!C60,"")</f>
        <v/>
      </c>
      <c r="D60" s="105" t="str">
        <f>IF(NOT(ISBLANK('СПИСОК КЛАССА'!D60)),IF($A60=1,'СПИСОК КЛАССА'!D60, "УЧЕНИК НЕ ВЫПОЛНЯЛ РАБОТУ"),"")</f>
        <v/>
      </c>
      <c r="E60" s="117" t="str">
        <f>IF($C60&lt;&gt;"",'СПИСОК КЛАССА'!I60,"")</f>
        <v/>
      </c>
      <c r="F60" s="318"/>
      <c r="G60" s="146"/>
      <c r="H60" s="146"/>
      <c r="I60" s="146"/>
      <c r="J60" s="146"/>
      <c r="K60" s="146"/>
      <c r="L60" s="146"/>
      <c r="M60" s="146"/>
      <c r="N60" s="146"/>
      <c r="O60" s="146"/>
      <c r="P60" s="146"/>
      <c r="Q60" s="146"/>
      <c r="R60" s="146"/>
      <c r="S60" s="146"/>
      <c r="T60" s="382"/>
      <c r="U60" s="159"/>
      <c r="V60" s="146"/>
      <c r="W60" s="146"/>
      <c r="X60" s="146"/>
      <c r="Y60" s="146"/>
      <c r="Z60" s="146"/>
      <c r="AA60" s="146"/>
      <c r="AB60" s="146"/>
      <c r="AC60" s="146"/>
      <c r="AD60" s="146"/>
      <c r="AE60" s="146"/>
      <c r="AF60" s="146"/>
      <c r="AG60" s="146"/>
      <c r="AH60" s="146"/>
      <c r="AI60" s="146"/>
      <c r="AJ60" s="146"/>
      <c r="AK60" s="146"/>
      <c r="AL60" s="146"/>
      <c r="AM60" s="146"/>
      <c r="AN60" s="146"/>
      <c r="AO60" s="146"/>
      <c r="AP60" s="382"/>
      <c r="AQ60" s="159"/>
      <c r="AR60" s="159"/>
      <c r="AS60" s="159"/>
      <c r="AT60" s="159"/>
      <c r="AU60" s="249"/>
      <c r="AV60" s="250"/>
      <c r="AW60" s="251"/>
      <c r="AX60" s="252"/>
      <c r="AY60" s="251"/>
      <c r="AZ60" s="252"/>
      <c r="BA60" s="253"/>
      <c r="BB60" s="254"/>
      <c r="BC60" s="164"/>
      <c r="BD60" s="164"/>
      <c r="BE60" s="164"/>
      <c r="BF60" s="164"/>
      <c r="BG60" s="164"/>
      <c r="BH60" s="164"/>
      <c r="BI60" s="164"/>
      <c r="BJ60" s="164"/>
      <c r="BK60" s="164"/>
      <c r="BL60" s="164"/>
      <c r="BM60" s="164"/>
      <c r="BN60" s="164"/>
      <c r="BO60" s="164"/>
      <c r="BP60" s="164"/>
      <c r="BQ60" s="164"/>
      <c r="BR60" s="164"/>
      <c r="BS60" s="164"/>
      <c r="BT60" s="164"/>
      <c r="BU60" s="164"/>
      <c r="BV60" s="164"/>
      <c r="BW60" s="164"/>
      <c r="BX60" s="164"/>
      <c r="BY60" s="164"/>
      <c r="BZ60" s="164"/>
      <c r="CA60" s="164"/>
      <c r="CB60" s="164"/>
    </row>
    <row r="61" spans="1:80" ht="12.75" customHeight="1">
      <c r="A61" s="1">
        <f>IF('СПИСОК КЛАССА'!I61&gt;0,1,0)</f>
        <v>0</v>
      </c>
      <c r="B61" s="325">
        <v>37</v>
      </c>
      <c r="C61" s="76" t="str">
        <f>IF(NOT(ISBLANK('СПИСОК КЛАССА'!C61)),'СПИСОК КЛАССА'!C61,"")</f>
        <v/>
      </c>
      <c r="D61" s="105" t="str">
        <f>IF(NOT(ISBLANK('СПИСОК КЛАССА'!D61)),IF($A61=1,'СПИСОК КЛАССА'!D61, "УЧЕНИК НЕ ВЫПОЛНЯЛ РАБОТУ"),"")</f>
        <v/>
      </c>
      <c r="E61" s="117" t="str">
        <f>IF($C61&lt;&gt;"",'СПИСОК КЛАССА'!I61,"")</f>
        <v/>
      </c>
      <c r="F61" s="318"/>
      <c r="G61" s="146"/>
      <c r="H61" s="146"/>
      <c r="I61" s="146"/>
      <c r="J61" s="146"/>
      <c r="K61" s="146"/>
      <c r="L61" s="146"/>
      <c r="M61" s="146"/>
      <c r="N61" s="146"/>
      <c r="O61" s="146"/>
      <c r="P61" s="146"/>
      <c r="Q61" s="146"/>
      <c r="R61" s="146"/>
      <c r="S61" s="146"/>
      <c r="T61" s="382"/>
      <c r="U61" s="159"/>
      <c r="V61" s="146"/>
      <c r="W61" s="146"/>
      <c r="X61" s="146"/>
      <c r="Y61" s="146"/>
      <c r="Z61" s="146"/>
      <c r="AA61" s="146"/>
      <c r="AB61" s="146"/>
      <c r="AC61" s="146"/>
      <c r="AD61" s="146"/>
      <c r="AE61" s="146"/>
      <c r="AF61" s="146"/>
      <c r="AG61" s="146"/>
      <c r="AH61" s="146"/>
      <c r="AI61" s="146"/>
      <c r="AJ61" s="146"/>
      <c r="AK61" s="146"/>
      <c r="AL61" s="146"/>
      <c r="AM61" s="146"/>
      <c r="AN61" s="146"/>
      <c r="AO61" s="146"/>
      <c r="AP61" s="382"/>
      <c r="AQ61" s="159"/>
      <c r="AR61" s="159"/>
      <c r="AS61" s="159"/>
      <c r="AT61" s="159"/>
      <c r="AU61" s="249"/>
      <c r="AV61" s="250"/>
      <c r="AW61" s="251"/>
      <c r="AX61" s="252"/>
      <c r="AY61" s="251"/>
      <c r="AZ61" s="252"/>
      <c r="BA61" s="253"/>
      <c r="BB61" s="254"/>
      <c r="BC61" s="164"/>
      <c r="BD61" s="164"/>
      <c r="BE61" s="164"/>
      <c r="BF61" s="164"/>
      <c r="BG61" s="164"/>
      <c r="BH61" s="164"/>
      <c r="BI61" s="164"/>
      <c r="BJ61" s="164"/>
      <c r="BK61" s="164"/>
      <c r="BL61" s="164"/>
      <c r="BM61" s="164"/>
      <c r="BN61" s="164"/>
      <c r="BO61" s="164"/>
      <c r="BP61" s="164"/>
      <c r="BQ61" s="164"/>
      <c r="BR61" s="164"/>
      <c r="BS61" s="164"/>
      <c r="BT61" s="164"/>
      <c r="BU61" s="164"/>
      <c r="BV61" s="164"/>
      <c r="BW61" s="164"/>
      <c r="BX61" s="164"/>
      <c r="BY61" s="164"/>
      <c r="BZ61" s="164"/>
      <c r="CA61" s="164"/>
      <c r="CB61" s="164"/>
    </row>
    <row r="62" spans="1:80" ht="12.75" customHeight="1">
      <c r="A62" s="1">
        <f>IF('СПИСОК КЛАССА'!I62&gt;0,1,0)</f>
        <v>0</v>
      </c>
      <c r="B62" s="325">
        <v>38</v>
      </c>
      <c r="C62" s="76" t="str">
        <f>IF(NOT(ISBLANK('СПИСОК КЛАССА'!C62)),'СПИСОК КЛАССА'!C62,"")</f>
        <v/>
      </c>
      <c r="D62" s="105" t="str">
        <f>IF(NOT(ISBLANK('СПИСОК КЛАССА'!D62)),IF($A62=1,'СПИСОК КЛАССА'!D62, "УЧЕНИК НЕ ВЫПОЛНЯЛ РАБОТУ"),"")</f>
        <v/>
      </c>
      <c r="E62" s="117" t="str">
        <f>IF($C62&lt;&gt;"",'СПИСОК КЛАССА'!I62,"")</f>
        <v/>
      </c>
      <c r="F62" s="318"/>
      <c r="G62" s="146"/>
      <c r="H62" s="146"/>
      <c r="I62" s="146"/>
      <c r="J62" s="146"/>
      <c r="K62" s="146"/>
      <c r="L62" s="146"/>
      <c r="M62" s="146"/>
      <c r="N62" s="146"/>
      <c r="O62" s="146"/>
      <c r="P62" s="146"/>
      <c r="Q62" s="146"/>
      <c r="R62" s="146"/>
      <c r="S62" s="146"/>
      <c r="T62" s="382"/>
      <c r="U62" s="159"/>
      <c r="V62" s="146"/>
      <c r="W62" s="146"/>
      <c r="X62" s="146"/>
      <c r="Y62" s="146"/>
      <c r="Z62" s="146"/>
      <c r="AA62" s="146"/>
      <c r="AB62" s="146"/>
      <c r="AC62" s="146"/>
      <c r="AD62" s="146"/>
      <c r="AE62" s="146"/>
      <c r="AF62" s="146"/>
      <c r="AG62" s="146"/>
      <c r="AH62" s="146"/>
      <c r="AI62" s="146"/>
      <c r="AJ62" s="146"/>
      <c r="AK62" s="146"/>
      <c r="AL62" s="146"/>
      <c r="AM62" s="146"/>
      <c r="AN62" s="146"/>
      <c r="AO62" s="146"/>
      <c r="AP62" s="382"/>
      <c r="AQ62" s="159"/>
      <c r="AR62" s="159"/>
      <c r="AS62" s="159"/>
      <c r="AT62" s="159"/>
      <c r="AU62" s="249"/>
      <c r="AV62" s="250"/>
      <c r="AW62" s="251"/>
      <c r="AX62" s="252"/>
      <c r="AY62" s="251"/>
      <c r="AZ62" s="252"/>
      <c r="BA62" s="253"/>
      <c r="BB62" s="254"/>
      <c r="BC62" s="164"/>
      <c r="BD62" s="164"/>
      <c r="BE62" s="164"/>
      <c r="BF62" s="164"/>
      <c r="BG62" s="164"/>
      <c r="BH62" s="164"/>
      <c r="BI62" s="164"/>
      <c r="BJ62" s="164"/>
      <c r="BK62" s="164"/>
      <c r="BL62" s="164"/>
      <c r="BM62" s="164"/>
      <c r="BN62" s="164"/>
      <c r="BO62" s="164"/>
      <c r="BP62" s="164"/>
      <c r="BQ62" s="164"/>
      <c r="BR62" s="164"/>
      <c r="BS62" s="164"/>
      <c r="BT62" s="164"/>
      <c r="BU62" s="164"/>
      <c r="BV62" s="164"/>
      <c r="BW62" s="164"/>
      <c r="BX62" s="164"/>
      <c r="BY62" s="164"/>
      <c r="BZ62" s="164"/>
      <c r="CA62" s="164"/>
      <c r="CB62" s="164"/>
    </row>
    <row r="63" spans="1:80" ht="12.75" customHeight="1">
      <c r="A63" s="1">
        <f>IF('СПИСОК КЛАССА'!I63&gt;0,1,0)</f>
        <v>0</v>
      </c>
      <c r="B63" s="325">
        <v>39</v>
      </c>
      <c r="C63" s="76" t="str">
        <f>IF(NOT(ISBLANK('СПИСОК КЛАССА'!C63)),'СПИСОК КЛАССА'!C63,"")</f>
        <v/>
      </c>
      <c r="D63" s="105" t="str">
        <f>IF(NOT(ISBLANK('СПИСОК КЛАССА'!D63)),IF($A63=1,'СПИСОК КЛАССА'!D63, "УЧЕНИК НЕ ВЫПОЛНЯЛ РАБОТУ"),"")</f>
        <v/>
      </c>
      <c r="E63" s="117" t="str">
        <f>IF($C63&lt;&gt;"",'СПИСОК КЛАССА'!I63,"")</f>
        <v/>
      </c>
      <c r="F63" s="318"/>
      <c r="G63" s="146"/>
      <c r="H63" s="146"/>
      <c r="I63" s="146"/>
      <c r="J63" s="146"/>
      <c r="K63" s="146"/>
      <c r="L63" s="146"/>
      <c r="M63" s="146"/>
      <c r="N63" s="146"/>
      <c r="O63" s="146"/>
      <c r="P63" s="146"/>
      <c r="Q63" s="146"/>
      <c r="R63" s="146"/>
      <c r="S63" s="146"/>
      <c r="T63" s="382"/>
      <c r="U63" s="159"/>
      <c r="V63" s="146"/>
      <c r="W63" s="146"/>
      <c r="X63" s="146"/>
      <c r="Y63" s="146"/>
      <c r="Z63" s="146"/>
      <c r="AA63" s="146"/>
      <c r="AB63" s="146"/>
      <c r="AC63" s="146"/>
      <c r="AD63" s="146"/>
      <c r="AE63" s="146"/>
      <c r="AF63" s="146"/>
      <c r="AG63" s="146"/>
      <c r="AH63" s="146"/>
      <c r="AI63" s="146"/>
      <c r="AJ63" s="146"/>
      <c r="AK63" s="146"/>
      <c r="AL63" s="146"/>
      <c r="AM63" s="146"/>
      <c r="AN63" s="146"/>
      <c r="AO63" s="146"/>
      <c r="AP63" s="382"/>
      <c r="AQ63" s="159"/>
      <c r="AR63" s="159"/>
      <c r="AS63" s="159"/>
      <c r="AT63" s="159"/>
      <c r="AU63" s="249"/>
      <c r="AV63" s="250"/>
      <c r="AW63" s="251"/>
      <c r="AX63" s="252"/>
      <c r="AY63" s="251"/>
      <c r="AZ63" s="252"/>
      <c r="BA63" s="253"/>
      <c r="BB63" s="254"/>
      <c r="BC63" s="164"/>
      <c r="BD63" s="164"/>
      <c r="BE63" s="164"/>
      <c r="BF63" s="164"/>
      <c r="BG63" s="164"/>
      <c r="BH63" s="164"/>
      <c r="BI63" s="164"/>
      <c r="BJ63" s="164"/>
      <c r="BK63" s="164"/>
      <c r="BL63" s="164"/>
      <c r="BM63" s="164"/>
      <c r="BN63" s="164"/>
      <c r="BO63" s="164"/>
      <c r="BP63" s="164"/>
      <c r="BQ63" s="164"/>
      <c r="BR63" s="164"/>
      <c r="BS63" s="164"/>
      <c r="BT63" s="164"/>
      <c r="BU63" s="164"/>
      <c r="BV63" s="164"/>
      <c r="BW63" s="164"/>
      <c r="BX63" s="164"/>
      <c r="BY63" s="164"/>
      <c r="BZ63" s="164"/>
      <c r="CA63" s="164"/>
      <c r="CB63" s="164"/>
    </row>
    <row r="64" spans="1:80" ht="12.75" customHeight="1" thickBot="1">
      <c r="A64" s="1">
        <f>IF('СПИСОК КЛАССА'!I64&gt;0,1,0)</f>
        <v>0</v>
      </c>
      <c r="B64" s="326">
        <v>40</v>
      </c>
      <c r="C64" s="327" t="str">
        <f>IF(NOT(ISBLANK('СПИСОК КЛАССА'!C64)),'СПИСОК КЛАССА'!C64,"")</f>
        <v/>
      </c>
      <c r="D64" s="328" t="str">
        <f>IF(NOT(ISBLANK('СПИСОК КЛАССА'!D64)),IF($A64=1,'СПИСОК КЛАССА'!D64, "УЧЕНИК НЕ ВЫПОЛНЯЛ РАБОТУ"),"")</f>
        <v/>
      </c>
      <c r="E64" s="386" t="str">
        <f>IF($C64&lt;&gt;"",'СПИСОК КЛАССА'!I64,"")</f>
        <v/>
      </c>
      <c r="F64" s="383"/>
      <c r="G64" s="384"/>
      <c r="H64" s="384"/>
      <c r="I64" s="384"/>
      <c r="J64" s="384"/>
      <c r="K64" s="384"/>
      <c r="L64" s="384"/>
      <c r="M64" s="384"/>
      <c r="N64" s="384"/>
      <c r="O64" s="384"/>
      <c r="P64" s="384"/>
      <c r="Q64" s="384"/>
      <c r="R64" s="384"/>
      <c r="S64" s="384"/>
      <c r="T64" s="385"/>
      <c r="U64" s="387"/>
      <c r="V64" s="146"/>
      <c r="W64" s="146"/>
      <c r="X64" s="146"/>
      <c r="Y64" s="146"/>
      <c r="Z64" s="146"/>
      <c r="AA64" s="146"/>
      <c r="AB64" s="146"/>
      <c r="AC64" s="146"/>
      <c r="AD64" s="146"/>
      <c r="AE64" s="146"/>
      <c r="AF64" s="146"/>
      <c r="AG64" s="146"/>
      <c r="AH64" s="146"/>
      <c r="AI64" s="146"/>
      <c r="AJ64" s="384"/>
      <c r="AK64" s="384"/>
      <c r="AL64" s="384"/>
      <c r="AM64" s="384"/>
      <c r="AN64" s="384"/>
      <c r="AO64" s="384"/>
      <c r="AP64" s="385"/>
      <c r="AQ64" s="159"/>
      <c r="AR64" s="159"/>
      <c r="AS64" s="159"/>
      <c r="AT64" s="159"/>
      <c r="AU64" s="249"/>
      <c r="AV64" s="250"/>
      <c r="AW64" s="251"/>
      <c r="AX64" s="252"/>
      <c r="AY64" s="251"/>
      <c r="AZ64" s="252"/>
      <c r="BA64" s="253"/>
      <c r="BB64" s="254"/>
      <c r="BC64" s="164"/>
      <c r="BD64" s="164"/>
      <c r="BE64" s="164"/>
      <c r="BF64" s="164"/>
      <c r="BG64" s="164"/>
      <c r="BH64" s="164"/>
      <c r="BI64" s="164"/>
      <c r="BJ64" s="164"/>
      <c r="BK64" s="164"/>
      <c r="BL64" s="164"/>
      <c r="BM64" s="164"/>
      <c r="BN64" s="164"/>
      <c r="BO64" s="164"/>
      <c r="BP64" s="164"/>
      <c r="BQ64" s="164"/>
      <c r="BR64" s="164"/>
      <c r="BS64" s="164"/>
      <c r="BT64" s="164"/>
      <c r="BU64" s="164"/>
      <c r="BV64" s="164"/>
      <c r="BW64" s="164"/>
      <c r="BX64" s="164"/>
      <c r="BY64" s="164"/>
      <c r="BZ64" s="164"/>
      <c r="CA64" s="164"/>
      <c r="CB64" s="164"/>
    </row>
    <row r="65" spans="1:82">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255"/>
      <c r="AV65" s="255"/>
      <c r="AW65" s="255"/>
      <c r="AX65" s="255"/>
      <c r="AY65" s="255"/>
      <c r="AZ65" s="255"/>
      <c r="BA65" s="255"/>
      <c r="BB65" s="161"/>
      <c r="BC65" s="79"/>
      <c r="BD65" s="79"/>
      <c r="BE65" s="161"/>
      <c r="BF65" s="161"/>
      <c r="BG65" s="161"/>
      <c r="BH65" s="161"/>
      <c r="BI65" s="161"/>
      <c r="BJ65" s="161"/>
      <c r="BK65" s="161"/>
      <c r="BL65" s="161"/>
      <c r="BM65" s="161"/>
      <c r="BN65" s="161"/>
      <c r="BO65" s="161"/>
      <c r="BP65" s="161"/>
      <c r="BQ65" s="161"/>
      <c r="BR65" s="161"/>
      <c r="BS65" s="161"/>
      <c r="BT65" s="161"/>
      <c r="BU65" s="161"/>
      <c r="BV65" s="161"/>
      <c r="BW65" s="161"/>
      <c r="BX65" s="161"/>
      <c r="BY65" s="161"/>
      <c r="BZ65" s="161"/>
      <c r="CA65" s="161"/>
      <c r="CB65" s="161"/>
      <c r="CC65" s="161"/>
      <c r="CD65" s="161"/>
    </row>
    <row r="66" spans="1:82">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255"/>
      <c r="AV66" s="255"/>
      <c r="AW66" s="255"/>
      <c r="AX66" s="255"/>
      <c r="AY66" s="255"/>
      <c r="AZ66" s="255"/>
      <c r="BA66" s="255"/>
      <c r="BB66" s="161"/>
      <c r="BC66" s="79"/>
      <c r="BD66" s="79"/>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row>
    <row r="67" spans="1:82">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61"/>
      <c r="BC67" s="79"/>
      <c r="BD67" s="79"/>
      <c r="BE67" s="161"/>
      <c r="BF67" s="161"/>
      <c r="BG67" s="161"/>
      <c r="BH67" s="161"/>
      <c r="BI67" s="161"/>
      <c r="BJ67" s="161"/>
      <c r="BK67" s="161"/>
      <c r="BL67" s="161"/>
      <c r="BM67" s="161"/>
      <c r="BN67" s="161"/>
      <c r="BO67" s="161"/>
      <c r="BP67" s="161"/>
      <c r="BQ67" s="161"/>
      <c r="BR67" s="161"/>
      <c r="BS67" s="161"/>
      <c r="BT67" s="161"/>
      <c r="BU67" s="161"/>
      <c r="BV67" s="161"/>
      <c r="BW67" s="161"/>
      <c r="BX67" s="161"/>
      <c r="BY67" s="161"/>
      <c r="BZ67" s="161"/>
      <c r="CA67" s="161"/>
      <c r="CB67" s="161"/>
      <c r="CC67" s="161"/>
      <c r="CD67" s="161"/>
    </row>
    <row r="68" spans="1:82">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61"/>
      <c r="BC68" s="79"/>
      <c r="BD68" s="79"/>
      <c r="BE68" s="161"/>
      <c r="BF68" s="161"/>
      <c r="BG68" s="161"/>
      <c r="BH68" s="161"/>
      <c r="BI68" s="161"/>
      <c r="BJ68" s="161"/>
      <c r="BK68" s="161"/>
      <c r="BL68" s="161"/>
      <c r="BM68" s="161"/>
      <c r="BN68" s="161"/>
      <c r="BO68" s="161"/>
      <c r="BP68" s="161"/>
      <c r="BQ68" s="161"/>
      <c r="BR68" s="161"/>
      <c r="BS68" s="161"/>
      <c r="BT68" s="161"/>
      <c r="BU68" s="161"/>
      <c r="BV68" s="161"/>
      <c r="BW68" s="161"/>
      <c r="BX68" s="161"/>
      <c r="BY68" s="161"/>
      <c r="BZ68" s="161"/>
      <c r="CA68" s="161"/>
      <c r="CB68" s="161"/>
      <c r="CC68" s="161"/>
      <c r="CD68" s="161"/>
    </row>
    <row r="69" spans="1:82">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61"/>
      <c r="BC69" s="79"/>
      <c r="BD69" s="79"/>
      <c r="BE69" s="161"/>
      <c r="BF69" s="161"/>
      <c r="BG69" s="161"/>
      <c r="BH69" s="161"/>
      <c r="BI69" s="161"/>
      <c r="BJ69" s="161"/>
      <c r="BK69" s="161"/>
      <c r="BL69" s="161"/>
      <c r="BM69" s="161"/>
      <c r="BN69" s="161"/>
      <c r="BO69" s="161"/>
      <c r="BP69" s="161"/>
      <c r="BQ69" s="161"/>
      <c r="BR69" s="161"/>
      <c r="BS69" s="161"/>
      <c r="BT69" s="161"/>
      <c r="BU69" s="161"/>
      <c r="BV69" s="161"/>
      <c r="BW69" s="161"/>
      <c r="BX69" s="161"/>
      <c r="BY69" s="161"/>
      <c r="BZ69" s="161"/>
      <c r="CA69" s="161"/>
      <c r="CB69" s="161"/>
      <c r="CC69" s="161"/>
      <c r="CD69" s="161"/>
    </row>
    <row r="70" spans="1:82">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61"/>
      <c r="BC70" s="79"/>
      <c r="BD70" s="79"/>
      <c r="BE70" s="161"/>
      <c r="BF70" s="161"/>
      <c r="BG70" s="161"/>
      <c r="BH70" s="161"/>
      <c r="BI70" s="161"/>
      <c r="BJ70" s="161"/>
      <c r="BK70" s="161"/>
      <c r="BL70" s="161"/>
      <c r="BM70" s="161"/>
      <c r="BN70" s="161"/>
      <c r="BO70" s="161"/>
      <c r="BP70" s="161"/>
      <c r="BQ70" s="161"/>
      <c r="BR70" s="161"/>
      <c r="BS70" s="161"/>
      <c r="BT70" s="161"/>
      <c r="BU70" s="161"/>
      <c r="BV70" s="161"/>
      <c r="BW70" s="161"/>
      <c r="BX70" s="161"/>
      <c r="BY70" s="161"/>
      <c r="BZ70" s="161"/>
      <c r="CA70" s="161"/>
      <c r="CB70" s="161"/>
      <c r="CC70" s="161"/>
      <c r="CD70" s="161"/>
    </row>
    <row r="71" spans="1:82">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61"/>
      <c r="BC71" s="79"/>
      <c r="BD71" s="79"/>
      <c r="BE71" s="161"/>
      <c r="BF71" s="161"/>
      <c r="BG71" s="161"/>
      <c r="BH71" s="161"/>
      <c r="BI71" s="161"/>
      <c r="BJ71" s="161"/>
      <c r="BK71" s="161"/>
      <c r="BL71" s="161"/>
      <c r="BM71" s="161"/>
      <c r="BN71" s="161"/>
      <c r="BO71" s="161"/>
      <c r="BP71" s="161"/>
      <c r="BQ71" s="161"/>
      <c r="BR71" s="161"/>
      <c r="BS71" s="161"/>
      <c r="BT71" s="161"/>
      <c r="BU71" s="161"/>
      <c r="BV71" s="161"/>
      <c r="BW71" s="161"/>
      <c r="BX71" s="161"/>
      <c r="BY71" s="161"/>
      <c r="BZ71" s="161"/>
      <c r="CA71" s="161"/>
      <c r="CB71" s="161"/>
      <c r="CC71" s="161"/>
      <c r="CD71" s="161"/>
    </row>
    <row r="72" spans="1:82">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61"/>
      <c r="BC72" s="79"/>
      <c r="BD72" s="79"/>
      <c r="BE72" s="161"/>
      <c r="BF72" s="161"/>
      <c r="BG72" s="161"/>
      <c r="BH72" s="161"/>
      <c r="BI72" s="161"/>
      <c r="BJ72" s="161"/>
      <c r="BK72" s="161"/>
      <c r="BL72" s="161"/>
      <c r="BM72" s="161"/>
      <c r="BN72" s="161"/>
      <c r="BO72" s="161"/>
      <c r="BP72" s="161"/>
      <c r="BQ72" s="161"/>
      <c r="BR72" s="161"/>
      <c r="BS72" s="161"/>
      <c r="BT72" s="161"/>
      <c r="BU72" s="161"/>
      <c r="BV72" s="161"/>
      <c r="BW72" s="161"/>
      <c r="BX72" s="161"/>
      <c r="BY72" s="161"/>
      <c r="BZ72" s="161"/>
      <c r="CA72" s="161"/>
      <c r="CB72" s="161"/>
      <c r="CC72" s="161"/>
      <c r="CD72" s="161"/>
    </row>
    <row r="73" spans="1:82">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61"/>
      <c r="BC73" s="79"/>
      <c r="BD73" s="79"/>
      <c r="BE73" s="161"/>
      <c r="BF73" s="161"/>
      <c r="BG73" s="161"/>
      <c r="BH73" s="161"/>
      <c r="BI73" s="161"/>
      <c r="BJ73" s="161"/>
      <c r="BK73" s="161"/>
      <c r="BL73" s="161"/>
      <c r="BM73" s="161"/>
      <c r="BN73" s="161"/>
      <c r="BO73" s="161"/>
      <c r="BP73" s="161"/>
      <c r="BQ73" s="161"/>
      <c r="BR73" s="161"/>
      <c r="BS73" s="161"/>
      <c r="BT73" s="161"/>
      <c r="BU73" s="161"/>
      <c r="BV73" s="161"/>
      <c r="BW73" s="161"/>
      <c r="BX73" s="161"/>
      <c r="BY73" s="161"/>
      <c r="BZ73" s="161"/>
      <c r="CA73" s="161"/>
      <c r="CB73" s="161"/>
      <c r="CC73" s="161"/>
      <c r="CD73" s="161"/>
    </row>
    <row r="74" spans="1:82">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61"/>
      <c r="BC74" s="79"/>
      <c r="BD74" s="79"/>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row>
    <row r="75" spans="1:82">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61"/>
      <c r="BC75" s="79"/>
      <c r="BD75" s="79"/>
      <c r="BE75" s="161"/>
      <c r="BF75" s="161"/>
      <c r="BG75" s="161"/>
      <c r="BH75" s="161"/>
      <c r="BI75" s="161"/>
      <c r="BJ75" s="161"/>
      <c r="BK75" s="161"/>
      <c r="BL75" s="161"/>
      <c r="BM75" s="161"/>
      <c r="BN75" s="161"/>
      <c r="BO75" s="161"/>
      <c r="BP75" s="161"/>
      <c r="BQ75" s="161"/>
      <c r="BR75" s="161"/>
      <c r="BS75" s="161"/>
      <c r="BT75" s="161"/>
      <c r="BU75" s="161"/>
      <c r="BV75" s="161"/>
      <c r="BW75" s="161"/>
      <c r="BX75" s="161"/>
      <c r="BY75" s="161"/>
      <c r="BZ75" s="161"/>
      <c r="CA75" s="161"/>
      <c r="CB75" s="161"/>
      <c r="CC75" s="161"/>
      <c r="CD75" s="161"/>
    </row>
    <row r="76" spans="1:82">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61"/>
      <c r="BC76" s="79"/>
      <c r="BD76" s="79"/>
      <c r="BE76" s="161"/>
      <c r="BF76" s="161"/>
      <c r="BG76" s="161"/>
      <c r="BH76" s="161"/>
      <c r="BI76" s="161"/>
      <c r="BJ76" s="161"/>
      <c r="BK76" s="161"/>
      <c r="BL76" s="161"/>
      <c r="BM76" s="161"/>
      <c r="BN76" s="161"/>
      <c r="BO76" s="161"/>
      <c r="BP76" s="161"/>
      <c r="BQ76" s="161"/>
      <c r="BR76" s="161"/>
      <c r="BS76" s="161"/>
      <c r="BT76" s="161"/>
      <c r="BU76" s="161"/>
      <c r="BV76" s="161"/>
      <c r="BW76" s="161"/>
      <c r="BX76" s="161"/>
      <c r="BY76" s="161"/>
      <c r="BZ76" s="161"/>
      <c r="CA76" s="161"/>
      <c r="CB76" s="161"/>
      <c r="CC76" s="161"/>
      <c r="CD76" s="161"/>
    </row>
    <row r="77" spans="1:82">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61"/>
      <c r="BC77" s="79"/>
      <c r="BD77" s="79"/>
      <c r="BE77" s="161"/>
      <c r="BF77" s="161"/>
      <c r="BG77" s="161"/>
      <c r="BH77" s="161"/>
      <c r="BI77" s="161"/>
      <c r="BJ77" s="161"/>
      <c r="BK77" s="161"/>
      <c r="BL77" s="161"/>
      <c r="BM77" s="161"/>
      <c r="BN77" s="161"/>
      <c r="BO77" s="161"/>
      <c r="BP77" s="161"/>
      <c r="BQ77" s="161"/>
      <c r="BR77" s="161"/>
      <c r="BS77" s="161"/>
      <c r="BT77" s="161"/>
      <c r="BU77" s="161"/>
      <c r="BV77" s="161"/>
      <c r="BW77" s="161"/>
      <c r="BX77" s="161"/>
      <c r="BY77" s="161"/>
      <c r="BZ77" s="161"/>
      <c r="CA77" s="161"/>
      <c r="CB77" s="161"/>
      <c r="CC77" s="161"/>
      <c r="CD77" s="161"/>
    </row>
    <row r="78" spans="1:82">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161"/>
      <c r="BC78" s="79"/>
      <c r="BD78" s="79"/>
      <c r="BE78" s="161"/>
      <c r="BF78" s="161"/>
      <c r="BG78" s="161"/>
      <c r="BH78" s="161"/>
      <c r="BI78" s="161"/>
      <c r="BJ78" s="161"/>
      <c r="BK78" s="161"/>
      <c r="BL78" s="161"/>
      <c r="BM78" s="161"/>
      <c r="BN78" s="161"/>
      <c r="BO78" s="161"/>
      <c r="BP78" s="161"/>
      <c r="BQ78" s="161"/>
      <c r="BR78" s="161"/>
      <c r="BS78" s="161"/>
      <c r="BT78" s="161"/>
      <c r="BU78" s="161"/>
      <c r="BV78" s="161"/>
      <c r="BW78" s="161"/>
      <c r="BX78" s="161"/>
      <c r="BY78" s="161"/>
      <c r="BZ78" s="161"/>
      <c r="CA78" s="161"/>
      <c r="CB78" s="161"/>
      <c r="CC78" s="161"/>
      <c r="CD78" s="161"/>
    </row>
    <row r="79" spans="1:82">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161"/>
      <c r="BC79" s="79"/>
      <c r="BD79" s="79"/>
      <c r="BE79" s="161"/>
      <c r="BF79" s="161"/>
      <c r="BG79" s="161"/>
      <c r="BH79" s="161"/>
      <c r="BI79" s="161"/>
      <c r="BJ79" s="161"/>
      <c r="BK79" s="161"/>
      <c r="BL79" s="161"/>
      <c r="BM79" s="161"/>
      <c r="BN79" s="161"/>
      <c r="BO79" s="161"/>
      <c r="BP79" s="161"/>
      <c r="BQ79" s="161"/>
      <c r="BR79" s="161"/>
      <c r="BS79" s="161"/>
      <c r="BT79" s="161"/>
      <c r="BU79" s="161"/>
      <c r="BV79" s="161"/>
      <c r="BW79" s="161"/>
      <c r="BX79" s="161"/>
      <c r="BY79" s="161"/>
      <c r="BZ79" s="161"/>
      <c r="CA79" s="161"/>
      <c r="CB79" s="161"/>
      <c r="CC79" s="161"/>
      <c r="CD79" s="161"/>
    </row>
    <row r="80" spans="1:82">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161"/>
      <c r="BC80" s="79"/>
      <c r="BD80" s="79"/>
      <c r="BE80" s="161"/>
      <c r="BF80" s="161"/>
      <c r="BG80" s="161"/>
      <c r="BH80" s="161"/>
      <c r="BI80" s="161"/>
      <c r="BJ80" s="161"/>
      <c r="BK80" s="161"/>
      <c r="BL80" s="161"/>
      <c r="BM80" s="161"/>
      <c r="BN80" s="161"/>
      <c r="BO80" s="161"/>
      <c r="BP80" s="161"/>
      <c r="BQ80" s="161"/>
      <c r="BR80" s="161"/>
      <c r="BS80" s="161"/>
      <c r="BT80" s="161"/>
      <c r="BU80" s="161"/>
      <c r="BV80" s="161"/>
      <c r="BW80" s="161"/>
      <c r="BX80" s="161"/>
      <c r="BY80" s="161"/>
      <c r="BZ80" s="161"/>
      <c r="CA80" s="161"/>
      <c r="CB80" s="161"/>
      <c r="CC80" s="161"/>
      <c r="CD80" s="161"/>
    </row>
    <row r="81" spans="1:82">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161"/>
      <c r="BC81" s="79"/>
      <c r="BD81" s="79"/>
      <c r="BE81" s="161"/>
      <c r="BF81" s="161"/>
      <c r="BG81" s="161"/>
      <c r="BH81" s="161"/>
      <c r="BI81" s="161"/>
      <c r="BJ81" s="161"/>
      <c r="BK81" s="161"/>
      <c r="BL81" s="161"/>
      <c r="BM81" s="161"/>
      <c r="BN81" s="161"/>
      <c r="BO81" s="161"/>
      <c r="BP81" s="161"/>
      <c r="BQ81" s="161"/>
      <c r="BR81" s="161"/>
      <c r="BS81" s="161"/>
      <c r="BT81" s="161"/>
      <c r="BU81" s="161"/>
      <c r="BV81" s="161"/>
      <c r="BW81" s="161"/>
      <c r="BX81" s="161"/>
      <c r="BY81" s="161"/>
      <c r="BZ81" s="161"/>
      <c r="CA81" s="161"/>
      <c r="CB81" s="161"/>
      <c r="CC81" s="161"/>
      <c r="CD81" s="161"/>
    </row>
    <row r="82" spans="1:82">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161"/>
      <c r="BC82" s="79"/>
      <c r="BD82" s="79"/>
      <c r="BE82" s="161"/>
      <c r="BF82" s="161"/>
      <c r="BG82" s="161"/>
      <c r="BH82" s="161"/>
      <c r="BI82" s="161"/>
      <c r="BJ82" s="161"/>
      <c r="BK82" s="161"/>
      <c r="BL82" s="161"/>
      <c r="BM82" s="161"/>
      <c r="BN82" s="161"/>
      <c r="BO82" s="161"/>
      <c r="BP82" s="161"/>
      <c r="BQ82" s="161"/>
      <c r="BR82" s="161"/>
      <c r="BS82" s="161"/>
      <c r="BT82" s="161"/>
      <c r="BU82" s="161"/>
      <c r="BV82" s="161"/>
      <c r="BW82" s="161"/>
      <c r="BX82" s="161"/>
      <c r="BY82" s="161"/>
      <c r="BZ82" s="161"/>
      <c r="CA82" s="161"/>
      <c r="CB82" s="161"/>
      <c r="CC82" s="161"/>
      <c r="CD82" s="161"/>
    </row>
    <row r="83" spans="1:82">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161"/>
      <c r="BC83" s="79"/>
      <c r="BD83" s="79"/>
      <c r="BE83" s="161"/>
      <c r="BF83" s="161"/>
      <c r="BG83" s="161"/>
      <c r="BH83" s="161"/>
      <c r="BI83" s="161"/>
      <c r="BJ83" s="161"/>
      <c r="BK83" s="161"/>
      <c r="BL83" s="161"/>
      <c r="BM83" s="161"/>
      <c r="BN83" s="161"/>
      <c r="BO83" s="161"/>
      <c r="BP83" s="161"/>
      <c r="BQ83" s="161"/>
      <c r="BR83" s="161"/>
      <c r="BS83" s="161"/>
      <c r="BT83" s="161"/>
      <c r="BU83" s="161"/>
      <c r="BV83" s="161"/>
      <c r="BW83" s="161"/>
      <c r="BX83" s="161"/>
      <c r="BY83" s="161"/>
      <c r="BZ83" s="161"/>
      <c r="CA83" s="161"/>
      <c r="CB83" s="161"/>
      <c r="CC83" s="161"/>
      <c r="CD83" s="161"/>
    </row>
    <row r="84" spans="1:82">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161"/>
      <c r="BC84" s="79"/>
      <c r="BD84" s="79"/>
      <c r="BE84" s="161"/>
      <c r="BF84" s="161"/>
      <c r="BG84" s="161"/>
      <c r="BH84" s="161"/>
      <c r="BI84" s="161"/>
      <c r="BJ84" s="161"/>
      <c r="BK84" s="161"/>
      <c r="BL84" s="161"/>
      <c r="BM84" s="161"/>
      <c r="BN84" s="161"/>
      <c r="BO84" s="161"/>
      <c r="BP84" s="161"/>
      <c r="BQ84" s="161"/>
      <c r="BR84" s="161"/>
      <c r="BS84" s="161"/>
      <c r="BT84" s="161"/>
      <c r="BU84" s="161"/>
      <c r="BV84" s="161"/>
      <c r="BW84" s="161"/>
      <c r="BX84" s="161"/>
      <c r="BY84" s="161"/>
      <c r="BZ84" s="161"/>
      <c r="CA84" s="161"/>
      <c r="CB84" s="161"/>
      <c r="CC84" s="161"/>
      <c r="CD84" s="161"/>
    </row>
    <row r="85" spans="1:82">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161"/>
      <c r="BC85" s="79"/>
      <c r="BD85" s="79"/>
      <c r="BE85" s="161"/>
      <c r="BF85" s="161"/>
      <c r="BG85" s="161"/>
      <c r="BH85" s="161"/>
      <c r="BI85" s="161"/>
      <c r="BJ85" s="161"/>
      <c r="BK85" s="161"/>
      <c r="BL85" s="161"/>
      <c r="BM85" s="161"/>
      <c r="BN85" s="161"/>
      <c r="BO85" s="161"/>
      <c r="BP85" s="161"/>
      <c r="BQ85" s="161"/>
      <c r="BR85" s="161"/>
      <c r="BS85" s="161"/>
      <c r="BT85" s="161"/>
      <c r="BU85" s="161"/>
      <c r="BV85" s="161"/>
      <c r="BW85" s="161"/>
      <c r="BX85" s="161"/>
      <c r="BY85" s="161"/>
      <c r="BZ85" s="161"/>
      <c r="CA85" s="161"/>
      <c r="CB85" s="161"/>
      <c r="CC85" s="161"/>
      <c r="CD85" s="161"/>
    </row>
    <row r="86" spans="1:82">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161"/>
      <c r="BC86" s="79"/>
      <c r="BD86" s="79"/>
      <c r="BE86" s="161"/>
      <c r="BF86" s="161"/>
      <c r="BG86" s="161"/>
      <c r="BH86" s="161"/>
      <c r="BI86" s="161"/>
      <c r="BJ86" s="161"/>
      <c r="BK86" s="161"/>
      <c r="BL86" s="161"/>
      <c r="BM86" s="161"/>
      <c r="BN86" s="161"/>
      <c r="BO86" s="161"/>
      <c r="BP86" s="161"/>
      <c r="BQ86" s="161"/>
      <c r="BR86" s="161"/>
      <c r="BS86" s="161"/>
      <c r="BT86" s="161"/>
      <c r="BU86" s="161"/>
      <c r="BV86" s="161"/>
      <c r="BW86" s="161"/>
      <c r="BX86" s="161"/>
      <c r="BY86" s="161"/>
      <c r="BZ86" s="161"/>
      <c r="CA86" s="161"/>
      <c r="CB86" s="161"/>
      <c r="CC86" s="161"/>
      <c r="CD86" s="161"/>
    </row>
    <row r="87" spans="1:82">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161"/>
      <c r="BC87" s="79"/>
      <c r="BD87" s="79"/>
      <c r="BE87" s="161"/>
      <c r="BF87" s="161"/>
      <c r="BG87" s="161"/>
      <c r="BH87" s="161"/>
      <c r="BI87" s="161"/>
      <c r="BJ87" s="161"/>
      <c r="BK87" s="161"/>
      <c r="BL87" s="161"/>
      <c r="BM87" s="161"/>
      <c r="BN87" s="161"/>
      <c r="BO87" s="161"/>
      <c r="BP87" s="161"/>
      <c r="BQ87" s="161"/>
      <c r="BR87" s="161"/>
      <c r="BS87" s="161"/>
      <c r="BT87" s="161"/>
      <c r="BU87" s="161"/>
      <c r="BV87" s="161"/>
      <c r="BW87" s="161"/>
      <c r="BX87" s="161"/>
      <c r="BY87" s="161"/>
      <c r="BZ87" s="161"/>
      <c r="CA87" s="161"/>
      <c r="CB87" s="161"/>
      <c r="CC87" s="161"/>
      <c r="CD87" s="161"/>
    </row>
    <row r="88" spans="1:82">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161"/>
      <c r="BC88" s="79"/>
      <c r="BD88" s="79"/>
      <c r="BE88" s="161"/>
      <c r="BF88" s="161"/>
      <c r="BG88" s="161"/>
      <c r="BH88" s="161"/>
      <c r="BI88" s="161"/>
      <c r="BJ88" s="161"/>
      <c r="BK88" s="161"/>
      <c r="BL88" s="161"/>
      <c r="BM88" s="161"/>
      <c r="BN88" s="161"/>
      <c r="BO88" s="161"/>
      <c r="BP88" s="161"/>
      <c r="BQ88" s="161"/>
      <c r="BR88" s="161"/>
      <c r="BS88" s="161"/>
      <c r="BT88" s="161"/>
      <c r="BU88" s="161"/>
      <c r="BV88" s="161"/>
      <c r="BW88" s="161"/>
      <c r="BX88" s="161"/>
      <c r="BY88" s="161"/>
      <c r="BZ88" s="161"/>
      <c r="CA88" s="161"/>
      <c r="CB88" s="161"/>
      <c r="CC88" s="161"/>
      <c r="CD88" s="161"/>
    </row>
    <row r="89" spans="1:82">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161"/>
      <c r="BC89" s="79"/>
      <c r="BD89" s="79"/>
      <c r="BE89" s="161"/>
      <c r="BF89" s="161"/>
      <c r="BG89" s="161"/>
      <c r="BH89" s="161"/>
      <c r="BI89" s="161"/>
      <c r="BJ89" s="161"/>
      <c r="BK89" s="161"/>
      <c r="BL89" s="161"/>
      <c r="BM89" s="161"/>
      <c r="BN89" s="161"/>
      <c r="BO89" s="161"/>
      <c r="BP89" s="161"/>
      <c r="BQ89" s="161"/>
      <c r="BR89" s="161"/>
      <c r="BS89" s="161"/>
      <c r="BT89" s="161"/>
      <c r="BU89" s="161"/>
      <c r="BV89" s="161"/>
      <c r="BW89" s="161"/>
      <c r="BX89" s="161"/>
      <c r="BY89" s="161"/>
      <c r="BZ89" s="161"/>
      <c r="CA89" s="161"/>
      <c r="CB89" s="161"/>
      <c r="CC89" s="161"/>
      <c r="CD89" s="161"/>
    </row>
    <row r="90" spans="1:82">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161"/>
      <c r="BC90" s="79"/>
      <c r="BD90" s="79"/>
      <c r="BE90" s="161"/>
      <c r="BF90" s="161"/>
      <c r="BG90" s="161"/>
      <c r="BH90" s="161"/>
      <c r="BI90" s="161"/>
      <c r="BJ90" s="161"/>
      <c r="BK90" s="161"/>
      <c r="BL90" s="161"/>
      <c r="BM90" s="161"/>
      <c r="BN90" s="161"/>
      <c r="BO90" s="161"/>
      <c r="BP90" s="161"/>
      <c r="BQ90" s="161"/>
      <c r="BR90" s="161"/>
      <c r="BS90" s="161"/>
      <c r="BT90" s="161"/>
      <c r="BU90" s="161"/>
      <c r="BV90" s="161"/>
      <c r="BW90" s="161"/>
      <c r="BX90" s="161"/>
      <c r="BY90" s="161"/>
      <c r="BZ90" s="161"/>
      <c r="CA90" s="161"/>
      <c r="CB90" s="161"/>
      <c r="CC90" s="161"/>
      <c r="CD90" s="161"/>
    </row>
    <row r="91" spans="1:82">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161"/>
      <c r="BC91" s="79"/>
      <c r="BD91" s="79"/>
      <c r="BE91" s="161"/>
      <c r="BF91" s="161"/>
      <c r="BG91" s="161"/>
      <c r="BH91" s="161"/>
      <c r="BI91" s="161"/>
      <c r="BJ91" s="161"/>
      <c r="BK91" s="161"/>
      <c r="BL91" s="161"/>
      <c r="BM91" s="161"/>
      <c r="BN91" s="161"/>
      <c r="BO91" s="161"/>
      <c r="BP91" s="161"/>
      <c r="BQ91" s="161"/>
      <c r="BR91" s="161"/>
      <c r="BS91" s="161"/>
      <c r="BT91" s="161"/>
      <c r="BU91" s="161"/>
      <c r="BV91" s="161"/>
      <c r="BW91" s="161"/>
      <c r="BX91" s="161"/>
      <c r="BY91" s="161"/>
      <c r="BZ91" s="161"/>
      <c r="CA91" s="161"/>
      <c r="CB91" s="161"/>
      <c r="CC91" s="161"/>
      <c r="CD91" s="161"/>
    </row>
    <row r="92" spans="1:82">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161"/>
      <c r="BC92" s="79"/>
      <c r="BD92" s="79"/>
      <c r="BE92" s="161"/>
      <c r="BF92" s="161"/>
      <c r="BG92" s="161"/>
      <c r="BH92" s="161"/>
      <c r="BI92" s="161"/>
      <c r="BJ92" s="161"/>
      <c r="BK92" s="161"/>
      <c r="BL92" s="161"/>
      <c r="BM92" s="161"/>
      <c r="BN92" s="161"/>
      <c r="BO92" s="161"/>
      <c r="BP92" s="161"/>
      <c r="BQ92" s="161"/>
      <c r="BR92" s="161"/>
      <c r="BS92" s="161"/>
      <c r="BT92" s="161"/>
      <c r="BU92" s="161"/>
      <c r="BV92" s="161"/>
      <c r="BW92" s="161"/>
      <c r="BX92" s="161"/>
      <c r="BY92" s="161"/>
      <c r="BZ92" s="161"/>
      <c r="CA92" s="161"/>
      <c r="CB92" s="161"/>
      <c r="CC92" s="161"/>
      <c r="CD92" s="161"/>
    </row>
    <row r="93" spans="1:82">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161"/>
      <c r="BC93" s="79"/>
      <c r="BD93" s="79"/>
      <c r="BE93" s="161"/>
      <c r="BF93" s="161"/>
      <c r="BG93" s="161"/>
      <c r="BH93" s="161"/>
      <c r="BI93" s="161"/>
      <c r="BJ93" s="161"/>
      <c r="BK93" s="161"/>
      <c r="BL93" s="161"/>
      <c r="BM93" s="161"/>
      <c r="BN93" s="161"/>
      <c r="BO93" s="161"/>
      <c r="BP93" s="161"/>
      <c r="BQ93" s="161"/>
      <c r="BR93" s="161"/>
      <c r="BS93" s="161"/>
      <c r="BT93" s="161"/>
      <c r="BU93" s="161"/>
      <c r="BV93" s="161"/>
      <c r="BW93" s="161"/>
      <c r="BX93" s="161"/>
      <c r="BY93" s="161"/>
      <c r="BZ93" s="161"/>
      <c r="CA93" s="161"/>
      <c r="CB93" s="161"/>
      <c r="CC93" s="161"/>
      <c r="CD93" s="161"/>
    </row>
    <row r="94" spans="1:82">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161"/>
      <c r="BC94" s="79"/>
      <c r="BD94" s="79"/>
      <c r="BE94" s="161"/>
      <c r="BF94" s="161"/>
      <c r="BG94" s="161"/>
      <c r="BH94" s="161"/>
      <c r="BI94" s="161"/>
      <c r="BJ94" s="161"/>
      <c r="BK94" s="161"/>
      <c r="BL94" s="161"/>
      <c r="BM94" s="161"/>
      <c r="BN94" s="161"/>
      <c r="BO94" s="161"/>
      <c r="BP94" s="161"/>
      <c r="BQ94" s="161"/>
      <c r="BR94" s="161"/>
      <c r="BS94" s="161"/>
      <c r="BT94" s="161"/>
      <c r="BU94" s="161"/>
      <c r="BV94" s="161"/>
      <c r="BW94" s="161"/>
      <c r="BX94" s="161"/>
      <c r="BY94" s="161"/>
      <c r="BZ94" s="161"/>
      <c r="CA94" s="161"/>
      <c r="CB94" s="161"/>
      <c r="CC94" s="161"/>
      <c r="CD94" s="161"/>
    </row>
    <row r="95" spans="1:82">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161"/>
      <c r="BC95" s="79"/>
      <c r="BD95" s="79"/>
      <c r="BE95" s="161"/>
      <c r="BF95" s="161"/>
      <c r="BG95" s="161"/>
      <c r="BH95" s="161"/>
      <c r="BI95" s="161"/>
      <c r="BJ95" s="161"/>
      <c r="BK95" s="161"/>
      <c r="BL95" s="161"/>
      <c r="BM95" s="161"/>
      <c r="BN95" s="161"/>
      <c r="BO95" s="161"/>
      <c r="BP95" s="161"/>
      <c r="BQ95" s="161"/>
      <c r="BR95" s="161"/>
      <c r="BS95" s="161"/>
      <c r="BT95" s="161"/>
      <c r="BU95" s="161"/>
      <c r="BV95" s="161"/>
      <c r="BW95" s="161"/>
      <c r="BX95" s="161"/>
      <c r="BY95" s="161"/>
      <c r="BZ95" s="161"/>
      <c r="CA95" s="161"/>
      <c r="CB95" s="161"/>
      <c r="CC95" s="161"/>
      <c r="CD95" s="161"/>
    </row>
    <row r="96" spans="1:82">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161"/>
      <c r="BC96" s="79"/>
      <c r="BD96" s="79"/>
      <c r="BE96" s="161"/>
      <c r="BF96" s="161"/>
      <c r="BG96" s="161"/>
      <c r="BH96" s="161"/>
      <c r="BI96" s="161"/>
      <c r="BJ96" s="161"/>
      <c r="BK96" s="161"/>
      <c r="BL96" s="161"/>
      <c r="BM96" s="161"/>
      <c r="BN96" s="161"/>
      <c r="BO96" s="161"/>
      <c r="BP96" s="161"/>
      <c r="BQ96" s="161"/>
      <c r="BR96" s="161"/>
      <c r="BS96" s="161"/>
      <c r="BT96" s="161"/>
      <c r="BU96" s="161"/>
      <c r="BV96" s="161"/>
      <c r="BW96" s="161"/>
      <c r="BX96" s="161"/>
      <c r="BY96" s="161"/>
      <c r="BZ96" s="161"/>
      <c r="CA96" s="161"/>
      <c r="CB96" s="161"/>
      <c r="CC96" s="161"/>
      <c r="CD96" s="161"/>
    </row>
    <row r="97" spans="1:82">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161"/>
      <c r="BC97" s="79"/>
      <c r="BD97" s="79"/>
      <c r="BE97" s="161"/>
      <c r="BF97" s="161"/>
      <c r="BG97" s="161"/>
      <c r="BH97" s="161"/>
      <c r="BI97" s="161"/>
      <c r="BJ97" s="161"/>
      <c r="BK97" s="161"/>
      <c r="BL97" s="161"/>
      <c r="BM97" s="161"/>
      <c r="BN97" s="161"/>
      <c r="BO97" s="161"/>
      <c r="BP97" s="161"/>
      <c r="BQ97" s="161"/>
      <c r="BR97" s="161"/>
      <c r="BS97" s="161"/>
      <c r="BT97" s="161"/>
      <c r="BU97" s="161"/>
      <c r="BV97" s="161"/>
      <c r="BW97" s="161"/>
      <c r="BX97" s="161"/>
      <c r="BY97" s="161"/>
      <c r="BZ97" s="161"/>
      <c r="CA97" s="161"/>
      <c r="CB97" s="161"/>
      <c r="CC97" s="161"/>
      <c r="CD97" s="161"/>
    </row>
    <row r="98" spans="1:82">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161"/>
      <c r="BC98" s="79"/>
      <c r="BD98" s="79"/>
      <c r="BE98" s="161"/>
      <c r="BF98" s="161"/>
      <c r="BG98" s="161"/>
      <c r="BH98" s="161"/>
      <c r="BI98" s="161"/>
      <c r="BJ98" s="161"/>
      <c r="BK98" s="161"/>
      <c r="BL98" s="161"/>
      <c r="BM98" s="161"/>
      <c r="BN98" s="161"/>
      <c r="BO98" s="161"/>
      <c r="BP98" s="161"/>
      <c r="BQ98" s="161"/>
      <c r="BR98" s="161"/>
      <c r="BS98" s="161"/>
      <c r="BT98" s="161"/>
      <c r="BU98" s="161"/>
      <c r="BV98" s="161"/>
      <c r="BW98" s="161"/>
      <c r="BX98" s="161"/>
      <c r="BY98" s="161"/>
      <c r="BZ98" s="161"/>
      <c r="CA98" s="161"/>
      <c r="CB98" s="161"/>
      <c r="CC98" s="161"/>
      <c r="CD98" s="161"/>
    </row>
    <row r="99" spans="1:82">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161"/>
      <c r="BC99" s="79"/>
      <c r="BD99" s="79"/>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161"/>
      <c r="CA99" s="161"/>
      <c r="CB99" s="161"/>
      <c r="CC99" s="161"/>
      <c r="CD99" s="161"/>
    </row>
    <row r="100" spans="1:82">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161"/>
      <c r="BC100" s="79"/>
      <c r="BD100" s="79"/>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161"/>
      <c r="CA100" s="161"/>
      <c r="CB100" s="161"/>
      <c r="CC100" s="161"/>
      <c r="CD100" s="161"/>
    </row>
    <row r="101" spans="1:82">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161"/>
      <c r="BC101" s="79"/>
      <c r="BD101" s="79"/>
      <c r="BE101" s="161"/>
      <c r="BF101" s="161"/>
      <c r="BG101" s="161"/>
      <c r="BH101" s="161"/>
      <c r="BI101" s="161"/>
      <c r="BJ101" s="161"/>
      <c r="BK101" s="161"/>
      <c r="BL101" s="161"/>
      <c r="BM101" s="161"/>
      <c r="BN101" s="161"/>
      <c r="BO101" s="161"/>
      <c r="BP101" s="161"/>
      <c r="BQ101" s="161"/>
      <c r="BR101" s="161"/>
      <c r="BS101" s="161"/>
      <c r="BT101" s="161"/>
      <c r="BU101" s="161"/>
      <c r="BV101" s="161"/>
      <c r="BW101" s="161"/>
      <c r="BX101" s="161"/>
      <c r="BY101" s="161"/>
      <c r="BZ101" s="161"/>
      <c r="CA101" s="161"/>
      <c r="CB101" s="161"/>
      <c r="CC101" s="161"/>
      <c r="CD101" s="161"/>
    </row>
    <row r="102" spans="1:82">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161"/>
      <c r="BC102" s="79"/>
      <c r="BD102" s="79"/>
      <c r="BE102" s="161"/>
      <c r="BF102" s="161"/>
      <c r="BG102" s="161"/>
      <c r="BH102" s="161"/>
      <c r="BI102" s="161"/>
      <c r="BJ102" s="161"/>
      <c r="BK102" s="161"/>
      <c r="BL102" s="161"/>
      <c r="BM102" s="161"/>
      <c r="BN102" s="161"/>
      <c r="BO102" s="161"/>
      <c r="BP102" s="161"/>
      <c r="BQ102" s="161"/>
      <c r="BR102" s="161"/>
      <c r="BS102" s="161"/>
      <c r="BT102" s="161"/>
      <c r="BU102" s="161"/>
      <c r="BV102" s="161"/>
      <c r="BW102" s="161"/>
      <c r="BX102" s="161"/>
      <c r="BY102" s="161"/>
      <c r="BZ102" s="161"/>
      <c r="CA102" s="161"/>
      <c r="CB102" s="161"/>
      <c r="CC102" s="161"/>
      <c r="CD102" s="161"/>
    </row>
    <row r="103" spans="1:82">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161"/>
      <c r="BC103" s="79"/>
      <c r="BD103" s="79"/>
      <c r="BE103" s="161"/>
      <c r="BF103" s="161"/>
      <c r="BG103" s="161"/>
      <c r="BH103" s="161"/>
      <c r="BI103" s="161"/>
      <c r="BJ103" s="161"/>
      <c r="BK103" s="161"/>
      <c r="BL103" s="161"/>
      <c r="BM103" s="161"/>
      <c r="BN103" s="161"/>
      <c r="BO103" s="161"/>
      <c r="BP103" s="161"/>
      <c r="BQ103" s="161"/>
      <c r="BR103" s="161"/>
      <c r="BS103" s="161"/>
      <c r="BT103" s="161"/>
      <c r="BU103" s="161"/>
      <c r="BV103" s="161"/>
      <c r="BW103" s="161"/>
      <c r="BX103" s="161"/>
      <c r="BY103" s="161"/>
      <c r="BZ103" s="161"/>
      <c r="CA103" s="161"/>
      <c r="CB103" s="161"/>
      <c r="CC103" s="161"/>
      <c r="CD103" s="161"/>
    </row>
    <row r="104" spans="1:82">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161"/>
      <c r="BC104" s="79"/>
      <c r="BD104" s="79"/>
      <c r="BE104" s="161"/>
      <c r="BF104" s="161"/>
      <c r="BG104" s="161"/>
      <c r="BH104" s="161"/>
      <c r="BI104" s="161"/>
      <c r="BJ104" s="161"/>
      <c r="BK104" s="161"/>
      <c r="BL104" s="161"/>
      <c r="BM104" s="161"/>
      <c r="BN104" s="161"/>
      <c r="BO104" s="161"/>
      <c r="BP104" s="161"/>
      <c r="BQ104" s="161"/>
      <c r="BR104" s="161"/>
      <c r="BS104" s="161"/>
      <c r="BT104" s="161"/>
      <c r="BU104" s="161"/>
      <c r="BV104" s="161"/>
      <c r="BW104" s="161"/>
      <c r="BX104" s="161"/>
      <c r="BY104" s="161"/>
      <c r="BZ104" s="161"/>
      <c r="CA104" s="161"/>
      <c r="CB104" s="161"/>
      <c r="CC104" s="161"/>
      <c r="CD104" s="161"/>
    </row>
    <row r="105" spans="1:82">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161"/>
      <c r="BC105" s="79"/>
      <c r="BD105" s="79"/>
      <c r="BE105" s="161"/>
      <c r="BF105" s="161"/>
      <c r="BG105" s="161"/>
      <c r="BH105" s="161"/>
      <c r="BI105" s="161"/>
      <c r="BJ105" s="161"/>
      <c r="BK105" s="161"/>
      <c r="BL105" s="161"/>
      <c r="BM105" s="161"/>
      <c r="BN105" s="161"/>
      <c r="BO105" s="161"/>
      <c r="BP105" s="161"/>
      <c r="BQ105" s="161"/>
      <c r="BR105" s="161"/>
      <c r="BS105" s="161"/>
      <c r="BT105" s="161"/>
      <c r="BU105" s="161"/>
      <c r="BV105" s="161"/>
      <c r="BW105" s="161"/>
      <c r="BX105" s="161"/>
      <c r="BY105" s="161"/>
      <c r="BZ105" s="161"/>
      <c r="CA105" s="161"/>
      <c r="CB105" s="161"/>
      <c r="CC105" s="161"/>
      <c r="CD105" s="161"/>
    </row>
    <row r="106" spans="1:82">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161"/>
      <c r="BC106" s="79"/>
      <c r="BD106" s="79"/>
      <c r="BE106" s="161"/>
      <c r="BF106" s="161"/>
      <c r="BG106" s="161"/>
      <c r="BH106" s="161"/>
      <c r="BI106" s="161"/>
      <c r="BJ106" s="161"/>
      <c r="BK106" s="161"/>
      <c r="BL106" s="161"/>
      <c r="BM106" s="161"/>
      <c r="BN106" s="161"/>
      <c r="BO106" s="161"/>
      <c r="BP106" s="161"/>
      <c r="BQ106" s="161"/>
      <c r="BR106" s="161"/>
      <c r="BS106" s="161"/>
      <c r="BT106" s="161"/>
      <c r="BU106" s="161"/>
      <c r="BV106" s="161"/>
      <c r="BW106" s="161"/>
      <c r="BX106" s="161"/>
      <c r="BY106" s="161"/>
      <c r="BZ106" s="161"/>
      <c r="CA106" s="161"/>
      <c r="CB106" s="161"/>
      <c r="CC106" s="161"/>
      <c r="CD106" s="161"/>
    </row>
    <row r="107" spans="1:82">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161"/>
      <c r="BC107" s="79"/>
      <c r="BD107" s="79"/>
      <c r="BE107" s="161"/>
      <c r="BF107" s="161"/>
      <c r="BG107" s="161"/>
      <c r="BH107" s="161"/>
      <c r="BI107" s="161"/>
      <c r="BJ107" s="161"/>
      <c r="BK107" s="161"/>
      <c r="BL107" s="161"/>
      <c r="BM107" s="161"/>
      <c r="BN107" s="161"/>
      <c r="BO107" s="161"/>
      <c r="BP107" s="161"/>
      <c r="BQ107" s="161"/>
      <c r="BR107" s="161"/>
      <c r="BS107" s="161"/>
      <c r="BT107" s="161"/>
      <c r="BU107" s="161"/>
      <c r="BV107" s="161"/>
      <c r="BW107" s="161"/>
      <c r="BX107" s="161"/>
      <c r="BY107" s="161"/>
      <c r="BZ107" s="161"/>
      <c r="CA107" s="161"/>
      <c r="CB107" s="161"/>
      <c r="CC107" s="161"/>
      <c r="CD107" s="161"/>
    </row>
    <row r="108" spans="1:82">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161"/>
      <c r="BC108" s="79"/>
      <c r="BD108" s="79"/>
      <c r="BE108" s="161"/>
      <c r="BF108" s="161"/>
      <c r="BG108" s="161"/>
      <c r="BH108" s="161"/>
      <c r="BI108" s="161"/>
      <c r="BJ108" s="161"/>
      <c r="BK108" s="161"/>
      <c r="BL108" s="161"/>
      <c r="BM108" s="161"/>
      <c r="BN108" s="161"/>
      <c r="BO108" s="161"/>
      <c r="BP108" s="161"/>
      <c r="BQ108" s="161"/>
      <c r="BR108" s="161"/>
      <c r="BS108" s="161"/>
      <c r="BT108" s="161"/>
      <c r="BU108" s="161"/>
      <c r="BV108" s="161"/>
      <c r="BW108" s="161"/>
      <c r="BX108" s="161"/>
      <c r="BY108" s="161"/>
      <c r="BZ108" s="161"/>
      <c r="CA108" s="161"/>
      <c r="CB108" s="161"/>
      <c r="CC108" s="161"/>
      <c r="CD108" s="161"/>
    </row>
    <row r="109" spans="1:82">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161"/>
      <c r="BC109" s="79"/>
      <c r="BD109" s="79"/>
      <c r="BE109" s="161"/>
      <c r="BF109" s="161"/>
      <c r="BG109" s="161"/>
      <c r="BH109" s="161"/>
      <c r="BI109" s="161"/>
      <c r="BJ109" s="161"/>
      <c r="BK109" s="161"/>
      <c r="BL109" s="161"/>
      <c r="BM109" s="161"/>
      <c r="BN109" s="161"/>
      <c r="BO109" s="161"/>
      <c r="BP109" s="161"/>
      <c r="BQ109" s="161"/>
      <c r="BR109" s="161"/>
      <c r="BS109" s="161"/>
      <c r="BT109" s="161"/>
      <c r="BU109" s="161"/>
      <c r="BV109" s="161"/>
      <c r="BW109" s="161"/>
      <c r="BX109" s="161"/>
      <c r="BY109" s="161"/>
      <c r="BZ109" s="161"/>
      <c r="CA109" s="161"/>
      <c r="CB109" s="161"/>
      <c r="CC109" s="161"/>
      <c r="CD109" s="161"/>
    </row>
    <row r="110" spans="1:82">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161"/>
      <c r="BC110" s="79"/>
      <c r="BD110" s="79"/>
      <c r="BE110" s="161"/>
      <c r="BF110" s="161"/>
      <c r="BG110" s="161"/>
      <c r="BH110" s="161"/>
      <c r="BI110" s="161"/>
      <c r="BJ110" s="161"/>
      <c r="BK110" s="161"/>
      <c r="BL110" s="161"/>
      <c r="BM110" s="161"/>
      <c r="BN110" s="161"/>
      <c r="BO110" s="161"/>
      <c r="BP110" s="161"/>
      <c r="BQ110" s="161"/>
      <c r="BR110" s="161"/>
      <c r="BS110" s="161"/>
      <c r="BT110" s="161"/>
      <c r="BU110" s="161"/>
      <c r="BV110" s="161"/>
      <c r="BW110" s="161"/>
      <c r="BX110" s="161"/>
      <c r="BY110" s="161"/>
      <c r="BZ110" s="161"/>
      <c r="CA110" s="161"/>
      <c r="CB110" s="161"/>
      <c r="CC110" s="161"/>
      <c r="CD110" s="161"/>
    </row>
    <row r="111" spans="1:82">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161"/>
      <c r="BC111" s="79"/>
      <c r="BD111" s="79"/>
      <c r="BE111" s="161"/>
      <c r="BF111" s="161"/>
      <c r="BG111" s="161"/>
      <c r="BH111" s="161"/>
      <c r="BI111" s="161"/>
      <c r="BJ111" s="161"/>
      <c r="BK111" s="161"/>
      <c r="BL111" s="161"/>
      <c r="BM111" s="161"/>
      <c r="BN111" s="161"/>
      <c r="BO111" s="161"/>
      <c r="BP111" s="161"/>
      <c r="BQ111" s="161"/>
      <c r="BR111" s="161"/>
      <c r="BS111" s="161"/>
      <c r="BT111" s="161"/>
      <c r="BU111" s="161"/>
      <c r="BV111" s="161"/>
      <c r="BW111" s="161"/>
      <c r="BX111" s="161"/>
      <c r="BY111" s="161"/>
      <c r="BZ111" s="161"/>
      <c r="CA111" s="161"/>
      <c r="CB111" s="161"/>
      <c r="CC111" s="161"/>
      <c r="CD111" s="161"/>
    </row>
    <row r="112" spans="1:82">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161"/>
      <c r="BC112" s="79"/>
      <c r="BD112" s="79"/>
      <c r="BE112" s="161"/>
      <c r="BF112" s="161"/>
      <c r="BG112" s="161"/>
      <c r="BH112" s="161"/>
      <c r="BI112" s="161"/>
      <c r="BJ112" s="161"/>
      <c r="BK112" s="161"/>
      <c r="BL112" s="161"/>
      <c r="BM112" s="161"/>
      <c r="BN112" s="161"/>
      <c r="BO112" s="161"/>
      <c r="BP112" s="161"/>
      <c r="BQ112" s="161"/>
      <c r="BR112" s="161"/>
      <c r="BS112" s="161"/>
      <c r="BT112" s="161"/>
      <c r="BU112" s="161"/>
      <c r="BV112" s="161"/>
      <c r="BW112" s="161"/>
      <c r="BX112" s="161"/>
      <c r="BY112" s="161"/>
      <c r="BZ112" s="161"/>
      <c r="CA112" s="161"/>
      <c r="CB112" s="161"/>
      <c r="CC112" s="161"/>
      <c r="CD112" s="161"/>
    </row>
    <row r="113" spans="1:82">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161"/>
      <c r="BC113" s="79"/>
      <c r="BD113" s="79"/>
      <c r="BE113" s="161"/>
      <c r="BF113" s="161"/>
      <c r="BG113" s="161"/>
      <c r="BH113" s="161"/>
      <c r="BI113" s="161"/>
      <c r="BJ113" s="161"/>
      <c r="BK113" s="161"/>
      <c r="BL113" s="161"/>
      <c r="BM113" s="161"/>
      <c r="BN113" s="161"/>
      <c r="BO113" s="161"/>
      <c r="BP113" s="161"/>
      <c r="BQ113" s="161"/>
      <c r="BR113" s="161"/>
      <c r="BS113" s="161"/>
      <c r="BT113" s="161"/>
      <c r="BU113" s="161"/>
      <c r="BV113" s="161"/>
      <c r="BW113" s="161"/>
      <c r="BX113" s="161"/>
      <c r="BY113" s="161"/>
      <c r="BZ113" s="161"/>
      <c r="CA113" s="161"/>
      <c r="CB113" s="161"/>
      <c r="CC113" s="161"/>
      <c r="CD113" s="161"/>
    </row>
    <row r="114" spans="1:82">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161"/>
      <c r="BC114" s="79"/>
      <c r="BD114" s="79"/>
      <c r="BE114" s="161"/>
      <c r="BF114" s="161"/>
      <c r="BG114" s="161"/>
      <c r="BH114" s="161"/>
      <c r="BI114" s="161"/>
      <c r="BJ114" s="161"/>
      <c r="BK114" s="161"/>
      <c r="BL114" s="161"/>
      <c r="BM114" s="161"/>
      <c r="BN114" s="161"/>
      <c r="BO114" s="161"/>
      <c r="BP114" s="161"/>
      <c r="BQ114" s="161"/>
      <c r="BR114" s="161"/>
      <c r="BS114" s="161"/>
      <c r="BT114" s="161"/>
      <c r="BU114" s="161"/>
      <c r="BV114" s="161"/>
      <c r="BW114" s="161"/>
      <c r="BX114" s="161"/>
      <c r="BY114" s="161"/>
      <c r="BZ114" s="161"/>
      <c r="CA114" s="161"/>
      <c r="CB114" s="161"/>
      <c r="CC114" s="161"/>
      <c r="CD114" s="161"/>
    </row>
    <row r="115" spans="1:82">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161"/>
      <c r="BC115" s="79"/>
      <c r="BD115" s="79"/>
      <c r="BE115" s="161"/>
      <c r="BF115" s="161"/>
      <c r="BG115" s="161"/>
      <c r="BH115" s="161"/>
      <c r="BI115" s="161"/>
      <c r="BJ115" s="161"/>
      <c r="BK115" s="161"/>
      <c r="BL115" s="161"/>
      <c r="BM115" s="161"/>
      <c r="BN115" s="161"/>
      <c r="BO115" s="161"/>
      <c r="BP115" s="161"/>
      <c r="BQ115" s="161"/>
      <c r="BR115" s="161"/>
      <c r="BS115" s="161"/>
      <c r="BT115" s="161"/>
      <c r="BU115" s="161"/>
      <c r="BV115" s="161"/>
      <c r="BW115" s="161"/>
      <c r="BX115" s="161"/>
      <c r="BY115" s="161"/>
      <c r="BZ115" s="161"/>
      <c r="CA115" s="161"/>
      <c r="CB115" s="161"/>
      <c r="CC115" s="161"/>
      <c r="CD115" s="161"/>
    </row>
    <row r="116" spans="1:82">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161"/>
      <c r="BC116" s="79"/>
      <c r="BD116" s="79"/>
      <c r="BE116" s="161"/>
      <c r="BF116" s="161"/>
      <c r="BG116" s="161"/>
      <c r="BH116" s="161"/>
      <c r="BI116" s="161"/>
      <c r="BJ116" s="161"/>
      <c r="BK116" s="161"/>
      <c r="BL116" s="161"/>
      <c r="BM116" s="161"/>
      <c r="BN116" s="161"/>
      <c r="BO116" s="161"/>
      <c r="BP116" s="161"/>
      <c r="BQ116" s="161"/>
      <c r="BR116" s="161"/>
      <c r="BS116" s="161"/>
      <c r="BT116" s="161"/>
      <c r="BU116" s="161"/>
      <c r="BV116" s="161"/>
      <c r="BW116" s="161"/>
      <c r="BX116" s="161"/>
      <c r="BY116" s="161"/>
      <c r="BZ116" s="161"/>
      <c r="CA116" s="161"/>
      <c r="CB116" s="161"/>
      <c r="CC116" s="161"/>
      <c r="CD116" s="161"/>
    </row>
    <row r="117" spans="1:82">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161"/>
      <c r="BC117" s="79"/>
      <c r="BD117" s="79"/>
      <c r="BE117" s="161"/>
      <c r="BF117" s="161"/>
      <c r="BG117" s="161"/>
      <c r="BH117" s="161"/>
      <c r="BI117" s="161"/>
      <c r="BJ117" s="161"/>
      <c r="BK117" s="161"/>
      <c r="BL117" s="161"/>
      <c r="BM117" s="161"/>
      <c r="BN117" s="161"/>
      <c r="BO117" s="161"/>
      <c r="BP117" s="161"/>
      <c r="BQ117" s="161"/>
      <c r="BR117" s="161"/>
      <c r="BS117" s="161"/>
      <c r="BT117" s="161"/>
      <c r="BU117" s="161"/>
      <c r="BV117" s="161"/>
      <c r="BW117" s="161"/>
      <c r="BX117" s="161"/>
      <c r="BY117" s="161"/>
      <c r="BZ117" s="161"/>
      <c r="CA117" s="161"/>
      <c r="CB117" s="161"/>
      <c r="CC117" s="161"/>
      <c r="CD117" s="161"/>
    </row>
    <row r="118" spans="1:82">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161"/>
      <c r="BC118" s="79"/>
      <c r="BD118" s="79"/>
      <c r="BE118" s="161"/>
      <c r="BF118" s="161"/>
      <c r="BG118" s="161"/>
      <c r="BH118" s="161"/>
      <c r="BI118" s="161"/>
      <c r="BJ118" s="161"/>
      <c r="BK118" s="161"/>
      <c r="BL118" s="161"/>
      <c r="BM118" s="161"/>
      <c r="BN118" s="161"/>
      <c r="BO118" s="161"/>
      <c r="BP118" s="161"/>
      <c r="BQ118" s="161"/>
      <c r="BR118" s="161"/>
      <c r="BS118" s="161"/>
      <c r="BT118" s="161"/>
      <c r="BU118" s="161"/>
      <c r="BV118" s="161"/>
      <c r="BW118" s="161"/>
      <c r="BX118" s="161"/>
      <c r="BY118" s="161"/>
      <c r="BZ118" s="161"/>
      <c r="CA118" s="161"/>
      <c r="CB118" s="161"/>
      <c r="CC118" s="161"/>
      <c r="CD118" s="161"/>
    </row>
    <row r="119" spans="1:82">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161"/>
      <c r="BC119" s="79"/>
      <c r="BD119" s="79"/>
      <c r="BE119" s="161"/>
      <c r="BF119" s="161"/>
      <c r="BG119" s="161"/>
      <c r="BH119" s="161"/>
      <c r="BI119" s="161"/>
      <c r="BJ119" s="161"/>
      <c r="BK119" s="161"/>
      <c r="BL119" s="161"/>
      <c r="BM119" s="161"/>
      <c r="BN119" s="161"/>
      <c r="BO119" s="161"/>
      <c r="BP119" s="161"/>
      <c r="BQ119" s="161"/>
      <c r="BR119" s="161"/>
      <c r="BS119" s="161"/>
      <c r="BT119" s="161"/>
      <c r="BU119" s="161"/>
      <c r="BV119" s="161"/>
      <c r="BW119" s="161"/>
      <c r="BX119" s="161"/>
      <c r="BY119" s="161"/>
      <c r="BZ119" s="161"/>
      <c r="CA119" s="161"/>
      <c r="CB119" s="161"/>
      <c r="CC119" s="161"/>
      <c r="CD119" s="161"/>
    </row>
    <row r="120" spans="1:82">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161"/>
      <c r="BC120" s="79"/>
      <c r="BD120" s="79"/>
      <c r="BE120" s="161"/>
      <c r="BF120" s="161"/>
      <c r="BG120" s="161"/>
      <c r="BH120" s="161"/>
      <c r="BI120" s="161"/>
      <c r="BJ120" s="161"/>
      <c r="BK120" s="161"/>
      <c r="BL120" s="161"/>
      <c r="BM120" s="161"/>
      <c r="BN120" s="161"/>
      <c r="BO120" s="161"/>
      <c r="BP120" s="161"/>
      <c r="BQ120" s="161"/>
      <c r="BR120" s="161"/>
      <c r="BS120" s="161"/>
      <c r="BT120" s="161"/>
      <c r="BU120" s="161"/>
      <c r="BV120" s="161"/>
      <c r="BW120" s="161"/>
      <c r="BX120" s="161"/>
      <c r="BY120" s="161"/>
      <c r="BZ120" s="161"/>
      <c r="CA120" s="161"/>
      <c r="CB120" s="161"/>
      <c r="CC120" s="161"/>
      <c r="CD120" s="161"/>
    </row>
    <row r="121" spans="1:82">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161"/>
      <c r="BC121" s="79"/>
      <c r="BD121" s="79"/>
      <c r="BE121" s="161"/>
      <c r="BF121" s="161"/>
      <c r="BG121" s="161"/>
      <c r="BH121" s="161"/>
      <c r="BI121" s="161"/>
      <c r="BJ121" s="161"/>
      <c r="BK121" s="161"/>
      <c r="BL121" s="161"/>
      <c r="BM121" s="161"/>
      <c r="BN121" s="161"/>
      <c r="BO121" s="161"/>
      <c r="BP121" s="161"/>
      <c r="BQ121" s="161"/>
      <c r="BR121" s="161"/>
      <c r="BS121" s="161"/>
      <c r="BT121" s="161"/>
      <c r="BU121" s="161"/>
      <c r="BV121" s="161"/>
      <c r="BW121" s="161"/>
      <c r="BX121" s="161"/>
      <c r="BY121" s="161"/>
      <c r="BZ121" s="161"/>
      <c r="CA121" s="161"/>
      <c r="CB121" s="161"/>
      <c r="CC121" s="161"/>
      <c r="CD121" s="161"/>
    </row>
    <row r="122" spans="1:82">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161"/>
      <c r="BC122" s="79"/>
      <c r="BD122" s="79"/>
      <c r="BE122" s="161"/>
      <c r="BF122" s="161"/>
      <c r="BG122" s="161"/>
      <c r="BH122" s="161"/>
      <c r="BI122" s="161"/>
      <c r="BJ122" s="161"/>
      <c r="BK122" s="161"/>
      <c r="BL122" s="161"/>
      <c r="BM122" s="161"/>
      <c r="BN122" s="161"/>
      <c r="BO122" s="161"/>
      <c r="BP122" s="161"/>
      <c r="BQ122" s="161"/>
      <c r="BR122" s="161"/>
      <c r="BS122" s="161"/>
      <c r="BT122" s="161"/>
      <c r="BU122" s="161"/>
      <c r="BV122" s="161"/>
      <c r="BW122" s="161"/>
      <c r="BX122" s="161"/>
      <c r="BY122" s="161"/>
      <c r="BZ122" s="161"/>
      <c r="CA122" s="161"/>
      <c r="CB122" s="161"/>
      <c r="CC122" s="161"/>
      <c r="CD122" s="161"/>
    </row>
    <row r="123" spans="1:82">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161"/>
      <c r="BC123" s="79"/>
      <c r="BD123" s="79"/>
      <c r="BE123" s="161"/>
      <c r="BF123" s="161"/>
      <c r="BG123" s="161"/>
      <c r="BH123" s="161"/>
      <c r="BI123" s="161"/>
      <c r="BJ123" s="161"/>
      <c r="BK123" s="161"/>
      <c r="BL123" s="161"/>
      <c r="BM123" s="161"/>
      <c r="BN123" s="161"/>
      <c r="BO123" s="161"/>
      <c r="BP123" s="161"/>
      <c r="BQ123" s="161"/>
      <c r="BR123" s="161"/>
      <c r="BS123" s="161"/>
      <c r="BT123" s="161"/>
      <c r="BU123" s="161"/>
      <c r="BV123" s="161"/>
      <c r="BW123" s="161"/>
      <c r="BX123" s="161"/>
      <c r="BY123" s="161"/>
      <c r="BZ123" s="161"/>
      <c r="CA123" s="161"/>
      <c r="CB123" s="161"/>
      <c r="CC123" s="161"/>
      <c r="CD123" s="161"/>
    </row>
    <row r="124" spans="1:82">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161"/>
      <c r="BC124" s="79"/>
      <c r="BD124" s="79"/>
      <c r="BE124" s="161"/>
      <c r="BF124" s="161"/>
      <c r="BG124" s="161"/>
      <c r="BH124" s="161"/>
      <c r="BI124" s="161"/>
      <c r="BJ124" s="161"/>
      <c r="BK124" s="161"/>
      <c r="BL124" s="161"/>
      <c r="BM124" s="161"/>
      <c r="BN124" s="161"/>
      <c r="BO124" s="161"/>
      <c r="BP124" s="161"/>
      <c r="BQ124" s="161"/>
      <c r="BR124" s="161"/>
      <c r="BS124" s="161"/>
      <c r="BT124" s="161"/>
      <c r="BU124" s="161"/>
      <c r="BV124" s="161"/>
      <c r="BW124" s="161"/>
      <c r="BX124" s="161"/>
      <c r="BY124" s="161"/>
      <c r="BZ124" s="161"/>
      <c r="CA124" s="161"/>
      <c r="CB124" s="161"/>
      <c r="CC124" s="161"/>
      <c r="CD124" s="161"/>
    </row>
    <row r="125" spans="1:82">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161"/>
      <c r="BC125" s="79"/>
      <c r="BD125" s="79"/>
      <c r="BE125" s="161"/>
      <c r="BF125" s="161"/>
      <c r="BG125" s="161"/>
      <c r="BH125" s="161"/>
      <c r="BI125" s="161"/>
      <c r="BJ125" s="161"/>
      <c r="BK125" s="161"/>
      <c r="BL125" s="161"/>
      <c r="BM125" s="161"/>
      <c r="BN125" s="161"/>
      <c r="BO125" s="161"/>
      <c r="BP125" s="161"/>
      <c r="BQ125" s="161"/>
      <c r="BR125" s="161"/>
      <c r="BS125" s="161"/>
      <c r="BT125" s="161"/>
      <c r="BU125" s="161"/>
      <c r="BV125" s="161"/>
      <c r="BW125" s="161"/>
      <c r="BX125" s="161"/>
      <c r="BY125" s="161"/>
      <c r="BZ125" s="161"/>
      <c r="CA125" s="161"/>
      <c r="CB125" s="161"/>
      <c r="CC125" s="161"/>
      <c r="CD125" s="161"/>
    </row>
    <row r="126" spans="1:82">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161"/>
      <c r="BC126" s="79"/>
      <c r="BD126" s="79"/>
      <c r="BE126" s="161"/>
      <c r="BF126" s="161"/>
      <c r="BG126" s="161"/>
      <c r="BH126" s="161"/>
      <c r="BI126" s="161"/>
      <c r="BJ126" s="161"/>
      <c r="BK126" s="161"/>
      <c r="BL126" s="161"/>
      <c r="BM126" s="161"/>
      <c r="BN126" s="161"/>
      <c r="BO126" s="161"/>
      <c r="BP126" s="161"/>
      <c r="BQ126" s="161"/>
      <c r="BR126" s="161"/>
      <c r="BS126" s="161"/>
      <c r="BT126" s="161"/>
      <c r="BU126" s="161"/>
      <c r="BV126" s="161"/>
      <c r="BW126" s="161"/>
      <c r="BX126" s="161"/>
      <c r="BY126" s="161"/>
      <c r="BZ126" s="161"/>
      <c r="CA126" s="161"/>
      <c r="CB126" s="161"/>
      <c r="CC126" s="161"/>
      <c r="CD126" s="161"/>
    </row>
    <row r="127" spans="1:82">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161"/>
      <c r="BC127" s="79"/>
      <c r="BD127" s="79"/>
      <c r="BE127" s="161"/>
      <c r="BF127" s="161"/>
      <c r="BG127" s="161"/>
      <c r="BH127" s="161"/>
      <c r="BI127" s="161"/>
      <c r="BJ127" s="161"/>
      <c r="BK127" s="161"/>
      <c r="BL127" s="161"/>
      <c r="BM127" s="161"/>
      <c r="BN127" s="161"/>
      <c r="BO127" s="161"/>
      <c r="BP127" s="161"/>
      <c r="BQ127" s="161"/>
      <c r="BR127" s="161"/>
      <c r="BS127" s="161"/>
      <c r="BT127" s="161"/>
      <c r="BU127" s="161"/>
      <c r="BV127" s="161"/>
      <c r="BW127" s="161"/>
      <c r="BX127" s="161"/>
      <c r="BY127" s="161"/>
      <c r="BZ127" s="161"/>
      <c r="CA127" s="161"/>
      <c r="CB127" s="161"/>
      <c r="CC127" s="161"/>
      <c r="CD127" s="161"/>
    </row>
    <row r="128" spans="1:82">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161"/>
      <c r="BC128" s="79"/>
      <c r="BD128" s="79"/>
      <c r="BE128" s="161"/>
      <c r="BF128" s="161"/>
      <c r="BG128" s="161"/>
      <c r="BH128" s="161"/>
      <c r="BI128" s="161"/>
      <c r="BJ128" s="161"/>
      <c r="BK128" s="161"/>
      <c r="BL128" s="161"/>
      <c r="BM128" s="161"/>
      <c r="BN128" s="161"/>
      <c r="BO128" s="161"/>
      <c r="BP128" s="161"/>
      <c r="BQ128" s="161"/>
      <c r="BR128" s="161"/>
      <c r="BS128" s="161"/>
      <c r="BT128" s="161"/>
      <c r="BU128" s="161"/>
      <c r="BV128" s="161"/>
      <c r="BW128" s="161"/>
      <c r="BX128" s="161"/>
      <c r="BY128" s="161"/>
      <c r="BZ128" s="161"/>
      <c r="CA128" s="161"/>
      <c r="CB128" s="161"/>
      <c r="CC128" s="161"/>
      <c r="CD128" s="161"/>
    </row>
    <row r="129" spans="1:82">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161"/>
      <c r="BC129" s="79"/>
      <c r="BD129" s="79"/>
      <c r="BE129" s="161"/>
      <c r="BF129" s="161"/>
      <c r="BG129" s="161"/>
      <c r="BH129" s="161"/>
      <c r="BI129" s="161"/>
      <c r="BJ129" s="161"/>
      <c r="BK129" s="161"/>
      <c r="BL129" s="161"/>
      <c r="BM129" s="161"/>
      <c r="BN129" s="161"/>
      <c r="BO129" s="161"/>
      <c r="BP129" s="161"/>
      <c r="BQ129" s="161"/>
      <c r="BR129" s="161"/>
      <c r="BS129" s="161"/>
      <c r="BT129" s="161"/>
      <c r="BU129" s="161"/>
      <c r="BV129" s="161"/>
      <c r="BW129" s="161"/>
      <c r="BX129" s="161"/>
      <c r="BY129" s="161"/>
      <c r="BZ129" s="161"/>
      <c r="CA129" s="161"/>
      <c r="CB129" s="161"/>
      <c r="CC129" s="161"/>
      <c r="CD129" s="161"/>
    </row>
    <row r="130" spans="1:82">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161"/>
      <c r="BC130" s="79"/>
      <c r="BD130" s="79"/>
      <c r="BE130" s="161"/>
      <c r="BF130" s="161"/>
      <c r="BG130" s="161"/>
      <c r="BH130" s="161"/>
      <c r="BI130" s="161"/>
      <c r="BJ130" s="161"/>
      <c r="BK130" s="161"/>
      <c r="BL130" s="161"/>
      <c r="BM130" s="161"/>
      <c r="BN130" s="161"/>
      <c r="BO130" s="161"/>
      <c r="BP130" s="161"/>
      <c r="BQ130" s="161"/>
      <c r="BR130" s="161"/>
      <c r="BS130" s="161"/>
      <c r="BT130" s="161"/>
      <c r="BU130" s="161"/>
      <c r="BV130" s="161"/>
      <c r="BW130" s="161"/>
      <c r="BX130" s="161"/>
      <c r="BY130" s="161"/>
      <c r="BZ130" s="161"/>
      <c r="CA130" s="161"/>
      <c r="CB130" s="161"/>
      <c r="CC130" s="161"/>
      <c r="CD130" s="161"/>
    </row>
    <row r="131" spans="1:82">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161"/>
      <c r="BC131" s="79"/>
      <c r="BD131" s="79"/>
      <c r="BE131" s="161"/>
      <c r="BF131" s="161"/>
      <c r="BG131" s="161"/>
      <c r="BH131" s="161"/>
      <c r="BI131" s="161"/>
      <c r="BJ131" s="161"/>
      <c r="BK131" s="161"/>
      <c r="BL131" s="161"/>
      <c r="BM131" s="161"/>
      <c r="BN131" s="161"/>
      <c r="BO131" s="161"/>
      <c r="BP131" s="161"/>
      <c r="BQ131" s="161"/>
      <c r="BR131" s="161"/>
      <c r="BS131" s="161"/>
      <c r="BT131" s="161"/>
      <c r="BU131" s="161"/>
      <c r="BV131" s="161"/>
      <c r="BW131" s="161"/>
      <c r="BX131" s="161"/>
      <c r="BY131" s="161"/>
      <c r="BZ131" s="161"/>
      <c r="CA131" s="161"/>
      <c r="CB131" s="161"/>
      <c r="CC131" s="161"/>
      <c r="CD131" s="161"/>
    </row>
    <row r="132" spans="1:82">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161"/>
      <c r="BC132" s="79"/>
      <c r="BD132" s="79"/>
      <c r="BE132" s="161"/>
      <c r="BF132" s="161"/>
      <c r="BG132" s="161"/>
      <c r="BH132" s="161"/>
      <c r="BI132" s="161"/>
      <c r="BJ132" s="161"/>
      <c r="BK132" s="161"/>
      <c r="BL132" s="161"/>
      <c r="BM132" s="161"/>
      <c r="BN132" s="161"/>
      <c r="BO132" s="161"/>
      <c r="BP132" s="161"/>
      <c r="BQ132" s="161"/>
      <c r="BR132" s="161"/>
      <c r="BS132" s="161"/>
      <c r="BT132" s="161"/>
      <c r="BU132" s="161"/>
      <c r="BV132" s="161"/>
      <c r="BW132" s="161"/>
      <c r="BX132" s="161"/>
      <c r="BY132" s="161"/>
      <c r="BZ132" s="161"/>
      <c r="CA132" s="161"/>
      <c r="CB132" s="161"/>
      <c r="CC132" s="161"/>
      <c r="CD132" s="161"/>
    </row>
    <row r="133" spans="1:82">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161"/>
      <c r="BC133" s="79"/>
      <c r="BD133" s="79"/>
      <c r="BE133" s="161"/>
      <c r="BF133" s="161"/>
      <c r="BG133" s="161"/>
      <c r="BH133" s="161"/>
      <c r="BI133" s="161"/>
      <c r="BJ133" s="161"/>
      <c r="BK133" s="161"/>
      <c r="BL133" s="161"/>
      <c r="BM133" s="161"/>
      <c r="BN133" s="161"/>
      <c r="BO133" s="161"/>
      <c r="BP133" s="161"/>
      <c r="BQ133" s="161"/>
      <c r="BR133" s="161"/>
      <c r="BS133" s="161"/>
      <c r="BT133" s="161"/>
      <c r="BU133" s="161"/>
      <c r="BV133" s="161"/>
      <c r="BW133" s="161"/>
      <c r="BX133" s="161"/>
      <c r="BY133" s="161"/>
      <c r="BZ133" s="161"/>
      <c r="CA133" s="161"/>
      <c r="CB133" s="161"/>
      <c r="CC133" s="161"/>
      <c r="CD133" s="161"/>
    </row>
    <row r="134" spans="1:82">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161"/>
      <c r="BC134" s="79"/>
      <c r="BD134" s="79"/>
      <c r="BE134" s="161"/>
      <c r="BF134" s="161"/>
      <c r="BG134" s="161"/>
      <c r="BH134" s="161"/>
      <c r="BI134" s="161"/>
      <c r="BJ134" s="161"/>
      <c r="BK134" s="161"/>
      <c r="BL134" s="161"/>
      <c r="BM134" s="161"/>
      <c r="BN134" s="161"/>
      <c r="BO134" s="161"/>
      <c r="BP134" s="161"/>
      <c r="BQ134" s="161"/>
      <c r="BR134" s="161"/>
      <c r="BS134" s="161"/>
      <c r="BT134" s="161"/>
      <c r="BU134" s="161"/>
      <c r="BV134" s="161"/>
      <c r="BW134" s="161"/>
      <c r="BX134" s="161"/>
      <c r="BY134" s="161"/>
      <c r="BZ134" s="161"/>
      <c r="CA134" s="161"/>
      <c r="CB134" s="161"/>
      <c r="CC134" s="161"/>
      <c r="CD134" s="161"/>
    </row>
    <row r="135" spans="1:82">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161"/>
      <c r="BC135" s="79"/>
      <c r="BD135" s="79"/>
      <c r="BE135" s="161"/>
      <c r="BF135" s="161"/>
      <c r="BG135" s="161"/>
      <c r="BH135" s="161"/>
      <c r="BI135" s="161"/>
      <c r="BJ135" s="161"/>
      <c r="BK135" s="161"/>
      <c r="BL135" s="161"/>
      <c r="BM135" s="161"/>
      <c r="BN135" s="161"/>
      <c r="BO135" s="161"/>
      <c r="BP135" s="161"/>
      <c r="BQ135" s="161"/>
      <c r="BR135" s="161"/>
      <c r="BS135" s="161"/>
      <c r="BT135" s="161"/>
      <c r="BU135" s="161"/>
      <c r="BV135" s="161"/>
      <c r="BW135" s="161"/>
      <c r="BX135" s="161"/>
      <c r="BY135" s="161"/>
      <c r="BZ135" s="161"/>
      <c r="CA135" s="161"/>
      <c r="CB135" s="161"/>
      <c r="CC135" s="161"/>
      <c r="CD135" s="161"/>
    </row>
    <row r="136" spans="1:82">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161"/>
      <c r="BC136" s="79"/>
      <c r="BD136" s="79"/>
      <c r="BE136" s="161"/>
      <c r="BF136" s="161"/>
      <c r="BG136" s="161"/>
      <c r="BH136" s="161"/>
      <c r="BI136" s="161"/>
      <c r="BJ136" s="161"/>
      <c r="BK136" s="161"/>
      <c r="BL136" s="161"/>
      <c r="BM136" s="161"/>
      <c r="BN136" s="161"/>
      <c r="BO136" s="161"/>
      <c r="BP136" s="161"/>
      <c r="BQ136" s="161"/>
      <c r="BR136" s="161"/>
      <c r="BS136" s="161"/>
      <c r="BT136" s="161"/>
      <c r="BU136" s="161"/>
      <c r="BV136" s="161"/>
      <c r="BW136" s="161"/>
      <c r="BX136" s="161"/>
      <c r="BY136" s="161"/>
      <c r="BZ136" s="161"/>
      <c r="CA136" s="161"/>
      <c r="CB136" s="161"/>
      <c r="CC136" s="161"/>
      <c r="CD136" s="161"/>
    </row>
    <row r="137" spans="1:82">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161"/>
      <c r="BC137" s="79"/>
      <c r="BD137" s="79"/>
      <c r="BE137" s="161"/>
      <c r="BF137" s="161"/>
      <c r="BG137" s="161"/>
      <c r="BH137" s="161"/>
      <c r="BI137" s="161"/>
      <c r="BJ137" s="161"/>
      <c r="BK137" s="161"/>
      <c r="BL137" s="161"/>
      <c r="BM137" s="161"/>
      <c r="BN137" s="161"/>
      <c r="BO137" s="161"/>
      <c r="BP137" s="161"/>
      <c r="BQ137" s="161"/>
      <c r="BR137" s="161"/>
      <c r="BS137" s="161"/>
      <c r="BT137" s="161"/>
      <c r="BU137" s="161"/>
      <c r="BV137" s="161"/>
      <c r="BW137" s="161"/>
      <c r="BX137" s="161"/>
      <c r="BY137" s="161"/>
      <c r="BZ137" s="161"/>
      <c r="CA137" s="161"/>
      <c r="CB137" s="161"/>
      <c r="CC137" s="161"/>
      <c r="CD137" s="161"/>
    </row>
    <row r="138" spans="1:82">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161"/>
      <c r="BC138" s="79"/>
      <c r="BD138" s="79"/>
      <c r="BE138" s="161"/>
      <c r="BF138" s="161"/>
      <c r="BG138" s="161"/>
      <c r="BH138" s="161"/>
      <c r="BI138" s="161"/>
      <c r="BJ138" s="161"/>
      <c r="BK138" s="161"/>
      <c r="BL138" s="161"/>
      <c r="BM138" s="161"/>
      <c r="BN138" s="161"/>
      <c r="BO138" s="161"/>
      <c r="BP138" s="161"/>
      <c r="BQ138" s="161"/>
      <c r="BR138" s="161"/>
      <c r="BS138" s="161"/>
      <c r="BT138" s="161"/>
      <c r="BU138" s="161"/>
      <c r="BV138" s="161"/>
      <c r="BW138" s="161"/>
      <c r="BX138" s="161"/>
      <c r="BY138" s="161"/>
      <c r="BZ138" s="161"/>
      <c r="CA138" s="161"/>
      <c r="CB138" s="161"/>
      <c r="CC138" s="161"/>
      <c r="CD138" s="161"/>
    </row>
    <row r="139" spans="1:82">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161"/>
      <c r="BC139" s="79"/>
      <c r="BD139" s="79"/>
      <c r="BE139" s="161"/>
      <c r="BF139" s="161"/>
      <c r="BG139" s="161"/>
      <c r="BH139" s="161"/>
      <c r="BI139" s="161"/>
      <c r="BJ139" s="161"/>
      <c r="BK139" s="161"/>
      <c r="BL139" s="161"/>
      <c r="BM139" s="161"/>
      <c r="BN139" s="161"/>
      <c r="BO139" s="161"/>
      <c r="BP139" s="161"/>
      <c r="BQ139" s="161"/>
      <c r="BR139" s="161"/>
      <c r="BS139" s="161"/>
      <c r="BT139" s="161"/>
      <c r="BU139" s="161"/>
      <c r="BV139" s="161"/>
      <c r="BW139" s="161"/>
      <c r="BX139" s="161"/>
      <c r="BY139" s="161"/>
      <c r="BZ139" s="161"/>
      <c r="CA139" s="161"/>
      <c r="CB139" s="161"/>
      <c r="CC139" s="161"/>
      <c r="CD139" s="161"/>
    </row>
    <row r="140" spans="1:82">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161"/>
      <c r="BC140" s="79"/>
      <c r="BD140" s="79"/>
      <c r="BE140" s="161"/>
      <c r="BF140" s="161"/>
      <c r="BG140" s="161"/>
      <c r="BH140" s="161"/>
      <c r="BI140" s="161"/>
      <c r="BJ140" s="161"/>
      <c r="BK140" s="161"/>
      <c r="BL140" s="161"/>
      <c r="BM140" s="161"/>
      <c r="BN140" s="161"/>
      <c r="BO140" s="161"/>
      <c r="BP140" s="161"/>
      <c r="BQ140" s="161"/>
      <c r="BR140" s="161"/>
      <c r="BS140" s="161"/>
      <c r="BT140" s="161"/>
      <c r="BU140" s="161"/>
      <c r="BV140" s="161"/>
      <c r="BW140" s="161"/>
      <c r="BX140" s="161"/>
      <c r="BY140" s="161"/>
      <c r="BZ140" s="161"/>
      <c r="CA140" s="161"/>
      <c r="CB140" s="161"/>
      <c r="CC140" s="161"/>
      <c r="CD140" s="161"/>
    </row>
    <row r="141" spans="1:82">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161"/>
      <c r="BC141" s="79"/>
      <c r="BD141" s="79"/>
      <c r="BE141" s="161"/>
      <c r="BF141" s="161"/>
      <c r="BG141" s="161"/>
      <c r="BH141" s="161"/>
      <c r="BI141" s="161"/>
      <c r="BJ141" s="161"/>
      <c r="BK141" s="161"/>
      <c r="BL141" s="161"/>
      <c r="BM141" s="161"/>
      <c r="BN141" s="161"/>
      <c r="BO141" s="161"/>
      <c r="BP141" s="161"/>
      <c r="BQ141" s="161"/>
      <c r="BR141" s="161"/>
      <c r="BS141" s="161"/>
      <c r="BT141" s="161"/>
      <c r="BU141" s="161"/>
      <c r="BV141" s="161"/>
      <c r="BW141" s="161"/>
      <c r="BX141" s="161"/>
      <c r="BY141" s="161"/>
      <c r="BZ141" s="161"/>
      <c r="CA141" s="161"/>
      <c r="CB141" s="161"/>
      <c r="CC141" s="161"/>
      <c r="CD141" s="161"/>
    </row>
    <row r="142" spans="1:82">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161"/>
      <c r="BC142" s="79"/>
      <c r="BD142" s="79"/>
      <c r="BE142" s="161"/>
      <c r="BF142" s="161"/>
      <c r="BG142" s="161"/>
      <c r="BH142" s="161"/>
      <c r="BI142" s="161"/>
      <c r="BJ142" s="161"/>
      <c r="BK142" s="161"/>
      <c r="BL142" s="161"/>
      <c r="BM142" s="161"/>
      <c r="BN142" s="161"/>
      <c r="BO142" s="161"/>
      <c r="BP142" s="161"/>
      <c r="BQ142" s="161"/>
      <c r="BR142" s="161"/>
      <c r="BS142" s="161"/>
      <c r="BT142" s="161"/>
      <c r="BU142" s="161"/>
      <c r="BV142" s="161"/>
      <c r="BW142" s="161"/>
      <c r="BX142" s="161"/>
      <c r="BY142" s="161"/>
      <c r="BZ142" s="161"/>
      <c r="CA142" s="161"/>
      <c r="CB142" s="161"/>
      <c r="CC142" s="161"/>
      <c r="CD142" s="161"/>
    </row>
    <row r="143" spans="1:82">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161"/>
      <c r="BC143" s="79"/>
      <c r="BD143" s="79"/>
      <c r="BE143" s="161"/>
      <c r="BF143" s="161"/>
      <c r="BG143" s="161"/>
      <c r="BH143" s="161"/>
      <c r="BI143" s="161"/>
      <c r="BJ143" s="161"/>
      <c r="BK143" s="161"/>
      <c r="BL143" s="161"/>
      <c r="BM143" s="161"/>
      <c r="BN143" s="161"/>
      <c r="BO143" s="161"/>
      <c r="BP143" s="161"/>
      <c r="BQ143" s="161"/>
      <c r="BR143" s="161"/>
      <c r="BS143" s="161"/>
      <c r="BT143" s="161"/>
      <c r="BU143" s="161"/>
      <c r="BV143" s="161"/>
      <c r="BW143" s="161"/>
      <c r="BX143" s="161"/>
      <c r="BY143" s="161"/>
      <c r="BZ143" s="161"/>
      <c r="CA143" s="161"/>
      <c r="CB143" s="161"/>
      <c r="CC143" s="161"/>
      <c r="CD143" s="161"/>
    </row>
    <row r="144" spans="1:82">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161"/>
      <c r="BC144" s="79"/>
      <c r="BD144" s="79"/>
      <c r="BE144" s="161"/>
      <c r="BF144" s="161"/>
      <c r="BG144" s="161"/>
      <c r="BH144" s="161"/>
      <c r="BI144" s="161"/>
      <c r="BJ144" s="161"/>
      <c r="BK144" s="161"/>
      <c r="BL144" s="161"/>
      <c r="BM144" s="161"/>
      <c r="BN144" s="161"/>
      <c r="BO144" s="161"/>
      <c r="BP144" s="161"/>
      <c r="BQ144" s="161"/>
      <c r="BR144" s="161"/>
      <c r="BS144" s="161"/>
      <c r="BT144" s="161"/>
      <c r="BU144" s="161"/>
      <c r="BV144" s="161"/>
      <c r="BW144" s="161"/>
      <c r="BX144" s="161"/>
      <c r="BY144" s="161"/>
      <c r="BZ144" s="161"/>
      <c r="CA144" s="161"/>
      <c r="CB144" s="161"/>
      <c r="CC144" s="161"/>
      <c r="CD144" s="161"/>
    </row>
    <row r="145" spans="1:82">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161"/>
      <c r="BC145" s="79"/>
      <c r="BD145" s="79"/>
      <c r="BE145" s="161"/>
      <c r="BF145" s="161"/>
      <c r="BG145" s="161"/>
      <c r="BH145" s="161"/>
      <c r="BI145" s="161"/>
      <c r="BJ145" s="161"/>
      <c r="BK145" s="161"/>
      <c r="BL145" s="161"/>
      <c r="BM145" s="161"/>
      <c r="BN145" s="161"/>
      <c r="BO145" s="161"/>
      <c r="BP145" s="161"/>
      <c r="BQ145" s="161"/>
      <c r="BR145" s="161"/>
      <c r="BS145" s="161"/>
      <c r="BT145" s="161"/>
      <c r="BU145" s="161"/>
      <c r="BV145" s="161"/>
      <c r="BW145" s="161"/>
      <c r="BX145" s="161"/>
      <c r="BY145" s="161"/>
      <c r="BZ145" s="161"/>
      <c r="CA145" s="161"/>
      <c r="CB145" s="161"/>
      <c r="CC145" s="161"/>
      <c r="CD145" s="161"/>
    </row>
    <row r="146" spans="1:82">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161"/>
      <c r="BC146" s="79"/>
      <c r="BD146" s="79"/>
      <c r="BE146" s="161"/>
      <c r="BF146" s="161"/>
      <c r="BG146" s="161"/>
      <c r="BH146" s="161"/>
      <c r="BI146" s="161"/>
      <c r="BJ146" s="161"/>
      <c r="BK146" s="161"/>
      <c r="BL146" s="161"/>
      <c r="BM146" s="161"/>
      <c r="BN146" s="161"/>
      <c r="BO146" s="161"/>
      <c r="BP146" s="161"/>
      <c r="BQ146" s="161"/>
      <c r="BR146" s="161"/>
      <c r="BS146" s="161"/>
      <c r="BT146" s="161"/>
      <c r="BU146" s="161"/>
      <c r="BV146" s="161"/>
      <c r="BW146" s="161"/>
      <c r="BX146" s="161"/>
      <c r="BY146" s="161"/>
      <c r="BZ146" s="161"/>
      <c r="CA146" s="161"/>
      <c r="CB146" s="161"/>
      <c r="CC146" s="161"/>
      <c r="CD146" s="161"/>
    </row>
    <row r="147" spans="1:82">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161"/>
      <c r="BC147" s="79"/>
      <c r="BD147" s="79"/>
      <c r="BE147" s="161"/>
      <c r="BF147" s="161"/>
      <c r="BG147" s="161"/>
      <c r="BH147" s="161"/>
      <c r="BI147" s="161"/>
      <c r="BJ147" s="161"/>
      <c r="BK147" s="161"/>
      <c r="BL147" s="161"/>
      <c r="BM147" s="161"/>
      <c r="BN147" s="161"/>
      <c r="BO147" s="161"/>
      <c r="BP147" s="161"/>
      <c r="BQ147" s="161"/>
      <c r="BR147" s="161"/>
      <c r="BS147" s="161"/>
      <c r="BT147" s="161"/>
      <c r="BU147" s="161"/>
      <c r="BV147" s="161"/>
      <c r="BW147" s="161"/>
      <c r="BX147" s="161"/>
      <c r="BY147" s="161"/>
      <c r="BZ147" s="161"/>
      <c r="CA147" s="161"/>
      <c r="CB147" s="161"/>
      <c r="CC147" s="161"/>
      <c r="CD147" s="161"/>
    </row>
    <row r="148" spans="1:82">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161"/>
      <c r="BC148" s="79"/>
      <c r="BD148" s="79"/>
      <c r="BE148" s="161"/>
      <c r="BF148" s="161"/>
      <c r="BG148" s="161"/>
      <c r="BH148" s="161"/>
      <c r="BI148" s="161"/>
      <c r="BJ148" s="161"/>
      <c r="BK148" s="161"/>
      <c r="BL148" s="161"/>
      <c r="BM148" s="161"/>
      <c r="BN148" s="161"/>
      <c r="BO148" s="161"/>
      <c r="BP148" s="161"/>
      <c r="BQ148" s="161"/>
      <c r="BR148" s="161"/>
      <c r="BS148" s="161"/>
      <c r="BT148" s="161"/>
      <c r="BU148" s="161"/>
      <c r="BV148" s="161"/>
      <c r="BW148" s="161"/>
      <c r="BX148" s="161"/>
      <c r="BY148" s="161"/>
      <c r="BZ148" s="161"/>
      <c r="CA148" s="161"/>
      <c r="CB148" s="161"/>
      <c r="CC148" s="161"/>
      <c r="CD148" s="161"/>
    </row>
    <row r="149" spans="1:82">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161"/>
      <c r="BC149" s="79"/>
      <c r="BD149" s="79"/>
      <c r="BE149" s="161"/>
      <c r="BF149" s="161"/>
      <c r="BG149" s="161"/>
      <c r="BH149" s="161"/>
      <c r="BI149" s="161"/>
      <c r="BJ149" s="161"/>
      <c r="BK149" s="161"/>
      <c r="BL149" s="161"/>
      <c r="BM149" s="161"/>
      <c r="BN149" s="161"/>
      <c r="BO149" s="161"/>
      <c r="BP149" s="161"/>
      <c r="BQ149" s="161"/>
      <c r="BR149" s="161"/>
      <c r="BS149" s="161"/>
      <c r="BT149" s="161"/>
      <c r="BU149" s="161"/>
      <c r="BV149" s="161"/>
      <c r="BW149" s="161"/>
      <c r="BX149" s="161"/>
      <c r="BY149" s="161"/>
      <c r="BZ149" s="161"/>
      <c r="CA149" s="161"/>
      <c r="CB149" s="161"/>
      <c r="CC149" s="161"/>
      <c r="CD149" s="161"/>
    </row>
    <row r="150" spans="1:82">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161"/>
      <c r="BC150" s="79"/>
      <c r="BD150" s="79"/>
      <c r="BE150" s="161"/>
      <c r="BF150" s="161"/>
      <c r="BG150" s="161"/>
      <c r="BH150" s="161"/>
      <c r="BI150" s="161"/>
      <c r="BJ150" s="161"/>
      <c r="BK150" s="161"/>
      <c r="BL150" s="161"/>
      <c r="BM150" s="161"/>
      <c r="BN150" s="161"/>
      <c r="BO150" s="161"/>
      <c r="BP150" s="161"/>
      <c r="BQ150" s="161"/>
      <c r="BR150" s="161"/>
      <c r="BS150" s="161"/>
      <c r="BT150" s="161"/>
      <c r="BU150" s="161"/>
      <c r="BV150" s="161"/>
      <c r="BW150" s="161"/>
      <c r="BX150" s="161"/>
      <c r="BY150" s="161"/>
      <c r="BZ150" s="161"/>
      <c r="CA150" s="161"/>
      <c r="CB150" s="161"/>
      <c r="CC150" s="161"/>
      <c r="CD150" s="161"/>
    </row>
    <row r="151" spans="1:82">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161"/>
      <c r="BC151" s="79"/>
      <c r="BD151" s="79"/>
      <c r="BE151" s="161"/>
      <c r="BF151" s="161"/>
      <c r="BG151" s="161"/>
      <c r="BH151" s="161"/>
      <c r="BI151" s="161"/>
      <c r="BJ151" s="161"/>
      <c r="BK151" s="161"/>
      <c r="BL151" s="161"/>
      <c r="BM151" s="161"/>
      <c r="BN151" s="161"/>
      <c r="BO151" s="161"/>
      <c r="BP151" s="161"/>
      <c r="BQ151" s="161"/>
      <c r="BR151" s="161"/>
      <c r="BS151" s="161"/>
      <c r="BT151" s="161"/>
      <c r="BU151" s="161"/>
      <c r="BV151" s="161"/>
      <c r="BW151" s="161"/>
      <c r="BX151" s="161"/>
      <c r="BY151" s="161"/>
      <c r="BZ151" s="161"/>
      <c r="CA151" s="161"/>
      <c r="CB151" s="161"/>
      <c r="CC151" s="161"/>
      <c r="CD151" s="161"/>
    </row>
    <row r="152" spans="1:82">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161"/>
      <c r="BC152" s="79"/>
      <c r="BD152" s="79"/>
      <c r="BE152" s="161"/>
      <c r="BF152" s="161"/>
      <c r="BG152" s="161"/>
      <c r="BH152" s="161"/>
      <c r="BI152" s="161"/>
      <c r="BJ152" s="161"/>
      <c r="BK152" s="161"/>
      <c r="BL152" s="161"/>
      <c r="BM152" s="161"/>
      <c r="BN152" s="161"/>
      <c r="BO152" s="161"/>
      <c r="BP152" s="161"/>
      <c r="BQ152" s="161"/>
      <c r="BR152" s="161"/>
      <c r="BS152" s="161"/>
      <c r="BT152" s="161"/>
      <c r="BU152" s="161"/>
      <c r="BV152" s="161"/>
      <c r="BW152" s="161"/>
      <c r="BX152" s="161"/>
      <c r="BY152" s="161"/>
      <c r="BZ152" s="161"/>
      <c r="CA152" s="161"/>
      <c r="CB152" s="161"/>
      <c r="CC152" s="161"/>
      <c r="CD152" s="161"/>
    </row>
    <row r="153" spans="1:82">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161"/>
      <c r="BC153" s="79"/>
      <c r="BD153" s="79"/>
      <c r="BE153" s="161"/>
      <c r="BF153" s="161"/>
      <c r="BG153" s="161"/>
      <c r="BH153" s="161"/>
      <c r="BI153" s="161"/>
      <c r="BJ153" s="161"/>
      <c r="BK153" s="161"/>
      <c r="BL153" s="161"/>
      <c r="BM153" s="161"/>
      <c r="BN153" s="161"/>
      <c r="BO153" s="161"/>
      <c r="BP153" s="161"/>
      <c r="BQ153" s="161"/>
      <c r="BR153" s="161"/>
      <c r="BS153" s="161"/>
      <c r="BT153" s="161"/>
      <c r="BU153" s="161"/>
      <c r="BV153" s="161"/>
      <c r="BW153" s="161"/>
      <c r="BX153" s="161"/>
      <c r="BY153" s="161"/>
      <c r="BZ153" s="161"/>
      <c r="CA153" s="161"/>
      <c r="CB153" s="161"/>
      <c r="CC153" s="161"/>
      <c r="CD153" s="161"/>
    </row>
    <row r="154" spans="1:82">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161"/>
      <c r="BC154" s="79"/>
      <c r="BD154" s="79"/>
      <c r="BE154" s="161"/>
      <c r="BF154" s="161"/>
      <c r="BG154" s="161"/>
      <c r="BH154" s="161"/>
      <c r="BI154" s="161"/>
      <c r="BJ154" s="161"/>
      <c r="BK154" s="161"/>
      <c r="BL154" s="161"/>
      <c r="BM154" s="161"/>
      <c r="BN154" s="161"/>
      <c r="BO154" s="161"/>
      <c r="BP154" s="161"/>
      <c r="BQ154" s="161"/>
      <c r="BR154" s="161"/>
      <c r="BS154" s="161"/>
      <c r="BT154" s="161"/>
      <c r="BU154" s="161"/>
      <c r="BV154" s="161"/>
      <c r="BW154" s="161"/>
      <c r="BX154" s="161"/>
      <c r="BY154" s="161"/>
      <c r="BZ154" s="161"/>
      <c r="CA154" s="161"/>
      <c r="CB154" s="161"/>
      <c r="CC154" s="161"/>
      <c r="CD154" s="161"/>
    </row>
    <row r="155" spans="1:82">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161"/>
      <c r="BC155" s="79"/>
      <c r="BD155" s="79"/>
      <c r="BE155" s="161"/>
      <c r="BF155" s="161"/>
      <c r="BG155" s="161"/>
      <c r="BH155" s="161"/>
      <c r="BI155" s="161"/>
      <c r="BJ155" s="161"/>
      <c r="BK155" s="161"/>
      <c r="BL155" s="161"/>
      <c r="BM155" s="161"/>
      <c r="BN155" s="161"/>
      <c r="BO155" s="161"/>
      <c r="BP155" s="161"/>
      <c r="BQ155" s="161"/>
      <c r="BR155" s="161"/>
      <c r="BS155" s="161"/>
      <c r="BT155" s="161"/>
      <c r="BU155" s="161"/>
      <c r="BV155" s="161"/>
      <c r="BW155" s="161"/>
      <c r="BX155" s="161"/>
      <c r="BY155" s="161"/>
      <c r="BZ155" s="161"/>
      <c r="CA155" s="161"/>
      <c r="CB155" s="161"/>
      <c r="CC155" s="161"/>
      <c r="CD155" s="161"/>
    </row>
    <row r="156" spans="1:82">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161"/>
      <c r="BC156" s="79"/>
      <c r="BD156" s="79"/>
      <c r="BE156" s="161"/>
      <c r="BF156" s="161"/>
      <c r="BG156" s="161"/>
      <c r="BH156" s="161"/>
      <c r="BI156" s="161"/>
      <c r="BJ156" s="161"/>
      <c r="BK156" s="161"/>
      <c r="BL156" s="161"/>
      <c r="BM156" s="161"/>
      <c r="BN156" s="161"/>
      <c r="BO156" s="161"/>
      <c r="BP156" s="161"/>
      <c r="BQ156" s="161"/>
      <c r="BR156" s="161"/>
      <c r="BS156" s="161"/>
      <c r="BT156" s="161"/>
      <c r="BU156" s="161"/>
      <c r="BV156" s="161"/>
      <c r="BW156" s="161"/>
      <c r="BX156" s="161"/>
      <c r="BY156" s="161"/>
      <c r="BZ156" s="161"/>
      <c r="CA156" s="161"/>
      <c r="CB156" s="161"/>
      <c r="CC156" s="161"/>
      <c r="CD156" s="161"/>
    </row>
    <row r="157" spans="1:82">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161"/>
      <c r="BC157" s="79"/>
      <c r="BD157" s="79"/>
      <c r="BE157" s="161"/>
      <c r="BF157" s="161"/>
      <c r="BG157" s="161"/>
      <c r="BH157" s="161"/>
      <c r="BI157" s="161"/>
      <c r="BJ157" s="161"/>
      <c r="BK157" s="161"/>
      <c r="BL157" s="161"/>
      <c r="BM157" s="161"/>
      <c r="BN157" s="161"/>
      <c r="BO157" s="161"/>
      <c r="BP157" s="161"/>
      <c r="BQ157" s="161"/>
      <c r="BR157" s="161"/>
      <c r="BS157" s="161"/>
      <c r="BT157" s="161"/>
      <c r="BU157" s="161"/>
      <c r="BV157" s="161"/>
      <c r="BW157" s="161"/>
      <c r="BX157" s="161"/>
      <c r="BY157" s="161"/>
      <c r="BZ157" s="161"/>
      <c r="CA157" s="161"/>
      <c r="CB157" s="161"/>
      <c r="CC157" s="161"/>
      <c r="CD157" s="161"/>
    </row>
    <row r="158" spans="1:82">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161"/>
      <c r="BC158" s="79"/>
      <c r="BD158" s="79"/>
      <c r="BE158" s="161"/>
      <c r="BF158" s="161"/>
      <c r="BG158" s="161"/>
      <c r="BH158" s="161"/>
      <c r="BI158" s="161"/>
      <c r="BJ158" s="161"/>
      <c r="BK158" s="161"/>
      <c r="BL158" s="161"/>
      <c r="BM158" s="161"/>
      <c r="BN158" s="161"/>
      <c r="BO158" s="161"/>
      <c r="BP158" s="161"/>
      <c r="BQ158" s="161"/>
      <c r="BR158" s="161"/>
      <c r="BS158" s="161"/>
      <c r="BT158" s="161"/>
      <c r="BU158" s="161"/>
      <c r="BV158" s="161"/>
      <c r="BW158" s="161"/>
      <c r="BX158" s="161"/>
      <c r="BY158" s="161"/>
      <c r="BZ158" s="161"/>
      <c r="CA158" s="161"/>
      <c r="CB158" s="161"/>
      <c r="CC158" s="161"/>
      <c r="CD158" s="161"/>
    </row>
    <row r="159" spans="1:82">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161"/>
      <c r="BC159" s="79"/>
      <c r="BD159" s="79"/>
      <c r="BE159" s="161"/>
      <c r="BF159" s="161"/>
      <c r="BG159" s="161"/>
      <c r="BH159" s="161"/>
      <c r="BI159" s="161"/>
      <c r="BJ159" s="161"/>
      <c r="BK159" s="161"/>
      <c r="BL159" s="161"/>
      <c r="BM159" s="161"/>
      <c r="BN159" s="161"/>
      <c r="BO159" s="161"/>
      <c r="BP159" s="161"/>
      <c r="BQ159" s="161"/>
      <c r="BR159" s="161"/>
      <c r="BS159" s="161"/>
      <c r="BT159" s="161"/>
      <c r="BU159" s="161"/>
      <c r="BV159" s="161"/>
      <c r="BW159" s="161"/>
      <c r="BX159" s="161"/>
      <c r="BY159" s="161"/>
      <c r="BZ159" s="161"/>
      <c r="CA159" s="161"/>
      <c r="CB159" s="161"/>
      <c r="CC159" s="161"/>
      <c r="CD159" s="161"/>
    </row>
    <row r="160" spans="1:82">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161"/>
      <c r="BC160" s="79"/>
      <c r="BD160" s="79"/>
      <c r="BE160" s="161"/>
      <c r="BF160" s="161"/>
      <c r="BG160" s="161"/>
      <c r="BH160" s="161"/>
      <c r="BI160" s="161"/>
      <c r="BJ160" s="161"/>
      <c r="BK160" s="161"/>
      <c r="BL160" s="161"/>
      <c r="BM160" s="161"/>
      <c r="BN160" s="161"/>
      <c r="BO160" s="161"/>
      <c r="BP160" s="161"/>
      <c r="BQ160" s="161"/>
      <c r="BR160" s="161"/>
      <c r="BS160" s="161"/>
      <c r="BT160" s="161"/>
      <c r="BU160" s="161"/>
      <c r="BV160" s="161"/>
      <c r="BW160" s="161"/>
      <c r="BX160" s="161"/>
      <c r="BY160" s="161"/>
      <c r="BZ160" s="161"/>
      <c r="CA160" s="161"/>
      <c r="CB160" s="161"/>
      <c r="CC160" s="161"/>
      <c r="CD160" s="161"/>
    </row>
    <row r="161" spans="1:82">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161"/>
      <c r="BC161" s="79"/>
      <c r="BD161" s="79"/>
      <c r="BE161" s="161"/>
      <c r="BF161" s="161"/>
      <c r="BG161" s="161"/>
      <c r="BH161" s="161"/>
      <c r="BI161" s="161"/>
      <c r="BJ161" s="161"/>
      <c r="BK161" s="161"/>
      <c r="BL161" s="161"/>
      <c r="BM161" s="161"/>
      <c r="BN161" s="161"/>
      <c r="BO161" s="161"/>
      <c r="BP161" s="161"/>
      <c r="BQ161" s="161"/>
      <c r="BR161" s="161"/>
      <c r="BS161" s="161"/>
      <c r="BT161" s="161"/>
      <c r="BU161" s="161"/>
      <c r="BV161" s="161"/>
      <c r="BW161" s="161"/>
      <c r="BX161" s="161"/>
      <c r="BY161" s="161"/>
      <c r="BZ161" s="161"/>
      <c r="CA161" s="161"/>
      <c r="CB161" s="161"/>
      <c r="CC161" s="161"/>
      <c r="CD161" s="161"/>
    </row>
    <row r="162" spans="1:82">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161"/>
      <c r="BC162" s="79"/>
      <c r="BD162" s="79"/>
      <c r="BE162" s="161"/>
      <c r="BF162" s="161"/>
      <c r="BG162" s="161"/>
      <c r="BH162" s="161"/>
      <c r="BI162" s="161"/>
      <c r="BJ162" s="161"/>
      <c r="BK162" s="161"/>
      <c r="BL162" s="161"/>
      <c r="BM162" s="161"/>
      <c r="BN162" s="161"/>
      <c r="BO162" s="161"/>
      <c r="BP162" s="161"/>
      <c r="BQ162" s="161"/>
      <c r="BR162" s="161"/>
      <c r="BS162" s="161"/>
      <c r="BT162" s="161"/>
      <c r="BU162" s="161"/>
      <c r="BV162" s="161"/>
      <c r="BW162" s="161"/>
      <c r="BX162" s="161"/>
      <c r="BY162" s="161"/>
      <c r="BZ162" s="161"/>
      <c r="CA162" s="161"/>
      <c r="CB162" s="161"/>
      <c r="CC162" s="161"/>
      <c r="CD162" s="161"/>
    </row>
    <row r="163" spans="1:82">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161"/>
      <c r="BC163" s="79"/>
      <c r="BD163" s="79"/>
      <c r="BE163" s="161"/>
      <c r="BF163" s="161"/>
      <c r="BG163" s="161"/>
      <c r="BH163" s="161"/>
      <c r="BI163" s="161"/>
      <c r="BJ163" s="161"/>
      <c r="BK163" s="161"/>
      <c r="BL163" s="161"/>
      <c r="BM163" s="161"/>
      <c r="BN163" s="161"/>
      <c r="BO163" s="161"/>
      <c r="BP163" s="161"/>
      <c r="BQ163" s="161"/>
      <c r="BR163" s="161"/>
      <c r="BS163" s="161"/>
      <c r="BT163" s="161"/>
      <c r="BU163" s="161"/>
      <c r="BV163" s="161"/>
      <c r="BW163" s="161"/>
      <c r="BX163" s="161"/>
      <c r="BY163" s="161"/>
      <c r="BZ163" s="161"/>
      <c r="CA163" s="161"/>
      <c r="CB163" s="161"/>
      <c r="CC163" s="161"/>
      <c r="CD163" s="161"/>
    </row>
    <row r="164" spans="1:82">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161"/>
      <c r="BC164" s="79"/>
      <c r="BD164" s="79"/>
      <c r="BE164" s="161"/>
      <c r="BF164" s="161"/>
      <c r="BG164" s="161"/>
      <c r="BH164" s="161"/>
      <c r="BI164" s="161"/>
      <c r="BJ164" s="161"/>
      <c r="BK164" s="161"/>
      <c r="BL164" s="161"/>
      <c r="BM164" s="161"/>
      <c r="BN164" s="161"/>
      <c r="BO164" s="161"/>
      <c r="BP164" s="161"/>
      <c r="BQ164" s="161"/>
      <c r="BR164" s="161"/>
      <c r="BS164" s="161"/>
      <c r="BT164" s="161"/>
      <c r="BU164" s="161"/>
      <c r="BV164" s="161"/>
      <c r="BW164" s="161"/>
      <c r="BX164" s="161"/>
      <c r="BY164" s="161"/>
      <c r="BZ164" s="161"/>
      <c r="CA164" s="161"/>
      <c r="CB164" s="161"/>
      <c r="CC164" s="161"/>
      <c r="CD164" s="161"/>
    </row>
    <row r="165" spans="1:82">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161"/>
      <c r="BC165" s="79"/>
      <c r="BD165" s="79"/>
      <c r="BE165" s="161"/>
      <c r="BF165" s="161"/>
      <c r="BG165" s="161"/>
      <c r="BH165" s="161"/>
      <c r="BI165" s="161"/>
      <c r="BJ165" s="161"/>
      <c r="BK165" s="161"/>
      <c r="BL165" s="161"/>
      <c r="BM165" s="161"/>
      <c r="BN165" s="161"/>
      <c r="BO165" s="161"/>
      <c r="BP165" s="161"/>
      <c r="BQ165" s="161"/>
      <c r="BR165" s="161"/>
      <c r="BS165" s="161"/>
      <c r="BT165" s="161"/>
      <c r="BU165" s="161"/>
      <c r="BV165" s="161"/>
      <c r="BW165" s="161"/>
      <c r="BX165" s="161"/>
      <c r="BY165" s="161"/>
      <c r="BZ165" s="161"/>
      <c r="CA165" s="161"/>
      <c r="CB165" s="161"/>
      <c r="CC165" s="161"/>
      <c r="CD165" s="161"/>
    </row>
    <row r="166" spans="1:82">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161"/>
      <c r="BC166" s="79"/>
      <c r="BD166" s="79"/>
      <c r="BE166" s="161"/>
      <c r="BF166" s="161"/>
      <c r="BG166" s="161"/>
      <c r="BH166" s="161"/>
      <c r="BI166" s="161"/>
      <c r="BJ166" s="161"/>
      <c r="BK166" s="161"/>
      <c r="BL166" s="161"/>
      <c r="BM166" s="161"/>
      <c r="BN166" s="161"/>
      <c r="BO166" s="161"/>
      <c r="BP166" s="161"/>
      <c r="BQ166" s="161"/>
      <c r="BR166" s="161"/>
      <c r="BS166" s="161"/>
      <c r="BT166" s="161"/>
      <c r="BU166" s="161"/>
      <c r="BV166" s="161"/>
      <c r="BW166" s="161"/>
      <c r="BX166" s="161"/>
      <c r="BY166" s="161"/>
      <c r="BZ166" s="161"/>
      <c r="CA166" s="161"/>
      <c r="CB166" s="161"/>
      <c r="CC166" s="161"/>
      <c r="CD166" s="161"/>
    </row>
    <row r="167" spans="1:82">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161"/>
      <c r="BC167" s="79"/>
      <c r="BD167" s="79"/>
      <c r="BE167" s="161"/>
      <c r="BF167" s="161"/>
      <c r="BG167" s="161"/>
      <c r="BH167" s="161"/>
      <c r="BI167" s="161"/>
      <c r="BJ167" s="161"/>
      <c r="BK167" s="161"/>
      <c r="BL167" s="161"/>
      <c r="BM167" s="161"/>
      <c r="BN167" s="161"/>
      <c r="BO167" s="161"/>
      <c r="BP167" s="161"/>
      <c r="BQ167" s="161"/>
      <c r="BR167" s="161"/>
      <c r="BS167" s="161"/>
      <c r="BT167" s="161"/>
      <c r="BU167" s="161"/>
      <c r="BV167" s="161"/>
      <c r="BW167" s="161"/>
      <c r="BX167" s="161"/>
      <c r="BY167" s="161"/>
      <c r="BZ167" s="161"/>
      <c r="CA167" s="161"/>
      <c r="CB167" s="161"/>
      <c r="CC167" s="161"/>
      <c r="CD167" s="161"/>
    </row>
  </sheetData>
  <sheetProtection password="C621" sheet="1" objects="1" scenarios="1" selectLockedCells="1"/>
  <protectedRanges>
    <protectedRange sqref="N6:T6" name="Диапазон2"/>
  </protectedRanges>
  <mergeCells count="23">
    <mergeCell ref="V2:X2"/>
    <mergeCell ref="C4:F4"/>
    <mergeCell ref="G4:AH4"/>
    <mergeCell ref="B9:B11"/>
    <mergeCell ref="C9:C11"/>
    <mergeCell ref="D9:D11"/>
    <mergeCell ref="E9:E11"/>
    <mergeCell ref="E2:I2"/>
    <mergeCell ref="K2:N2"/>
    <mergeCell ref="P2:T2"/>
    <mergeCell ref="N6:T6"/>
    <mergeCell ref="AX6:BA6"/>
    <mergeCell ref="AX7:AZ7"/>
    <mergeCell ref="C8:AR8"/>
    <mergeCell ref="AX8:AZ8"/>
    <mergeCell ref="BA9:BA11"/>
    <mergeCell ref="AU9:AU11"/>
    <mergeCell ref="AV9:AV11"/>
    <mergeCell ref="AW9:AW11"/>
    <mergeCell ref="AX9:AX11"/>
    <mergeCell ref="AY9:AY11"/>
    <mergeCell ref="AZ9:AZ11"/>
    <mergeCell ref="F9:T10"/>
  </mergeCells>
  <conditionalFormatting sqref="Z25:AT64">
    <cfRule type="expression" dxfId="17" priority="4" stopIfTrue="1">
      <formula>AND(OR($C25&lt;&gt;"",$D25&lt;&gt;""),$A25=1,ISBLANK(Z25))</formula>
    </cfRule>
  </conditionalFormatting>
  <conditionalFormatting sqref="AU6">
    <cfRule type="cellIs" dxfId="16" priority="3" stopIfTrue="1" operator="equal">
      <formula>"НЕТ"</formula>
    </cfRule>
  </conditionalFormatting>
  <conditionalFormatting sqref="F25:Y64">
    <cfRule type="expression" dxfId="15" priority="2">
      <formula>AND(OR($C25&lt;&gt;"",$D25&lt;&gt;""),$A25=1,ISBLANK(F25))</formula>
    </cfRule>
  </conditionalFormatting>
  <conditionalFormatting sqref="F25:Y64">
    <cfRule type="containsErrors" dxfId="14" priority="1">
      <formula>ISERROR(F25)</formula>
    </cfRule>
  </conditionalFormatting>
  <dataValidations xWindow="566" yWindow="657" count="2">
    <dataValidation operator="equal" allowBlank="1" showErrorMessage="1" prompt="После внесения в таблицу данных для всех учащихся, принимавших участие в тестировании, выберите &quot;Да&quot;" sqref="AU6"/>
    <dataValidation allowBlank="1" showDropDown="1" showInputMessage="1" showErrorMessage="1" prompt="Возможные значения: 0, 1, 2._x000a_Если ученик не дал ответ - N." sqref="AK25:AT64"/>
  </dataValidations>
  <pageMargins left="0.17" right="0.19" top="0.50749999999999995" bottom="0.17" header="0.17" footer="0.5"/>
  <pageSetup paperSize="9" scale="90" fitToWidth="0" fitToHeight="0" orientation="landscape" r:id="rId1"/>
  <headerFooter alignWithMargins="0">
    <oddHeader>&amp;CКГБУ "Региональный центр оценки качества образования"</oddHeader>
  </headerFooter>
  <legacyDrawing r:id="rId2"/>
  <extLst xmlns:x14="http://schemas.microsoft.com/office/spreadsheetml/2009/9/main">
    <ext uri="{CCE6A557-97BC-4b89-ADB6-D9C93CAAB3DF}">
      <x14:dataValidations xmlns:xm="http://schemas.microsoft.com/office/excel/2006/main" xWindow="566" yWindow="657" count="24">
        <x14:dataValidation type="list" allowBlank="1" showDropDown="1" showInputMessage="1" showErrorMessage="1" prompt="Возможные значения: 1, 2, 3, 4._x000a_Если ученик не дал ответ - N.">
          <x14:formula1>
            <xm:f>Рабочий!$B$5:$F$5</xm:f>
          </x14:formula1>
          <xm:sqref>U25:U64</xm:sqref>
        </x14:dataValidation>
        <x14:dataValidation type="list" allowBlank="1" showDropDown="1" showInputMessage="1" showErrorMessage="1" prompt="Возможные значения: 1, 2, 3, 4._x000a_Если ученик не дал ответ - N.">
          <x14:formula1>
            <xm:f>Рабочий!$B$5:$F$5</xm:f>
          </x14:formula1>
          <xm:sqref>V25:V64</xm:sqref>
        </x14:dataValidation>
        <x14:dataValidation type="list" allowBlank="1" showDropDown="1" showInputMessage="1" showErrorMessage="1" prompt="Возможные значения: 1, 2, 3, 4._x000a_Если ученик не дал ответ - N.">
          <x14:formula1>
            <xm:f>Рабочий!$B$5:$F$5</xm:f>
          </x14:formula1>
          <xm:sqref>W25:W64</xm:sqref>
        </x14:dataValidation>
        <x14:dataValidation type="list" allowBlank="1" showDropDown="1" showInputMessage="1" showErrorMessage="1" prompt="Возможные значения: 0, 1, 2._x000a_Если ученик не дал ответ - N.">
          <x14:formula1>
            <xm:f>Рабочий!$B$3:$E$3</xm:f>
          </x14:formula1>
          <xm:sqref>Y25:Y64</xm:sqref>
        </x14:dataValidation>
        <x14:dataValidation type="list" allowBlank="1" showDropDown="1" showInputMessage="1" showErrorMessage="1" prompt="Возможные значения: 0, 1, 2._x000a_Если ученик не дал ответ - N.">
          <x14:formula1>
            <xm:f>Рабочий!$B$3:$E$3</xm:f>
          </x14:formula1>
          <xm:sqref>Z25:Z64</xm:sqref>
        </x14:dataValidation>
        <x14:dataValidation type="list" allowBlank="1" showDropDown="1" showInputMessage="1" showErrorMessage="1" prompt="Возможные значения: 0, 1._x000a_Если ученик не дал ответ - N.">
          <x14:formula1>
            <xm:f>Рабочий!$B$2:$D$2</xm:f>
          </x14:formula1>
          <xm:sqref>AB25:AB64</xm:sqref>
        </x14:dataValidation>
        <x14:dataValidation type="list" allowBlank="1" showDropDown="1" showInputMessage="1" showErrorMessage="1" prompt="Возможные значения: 0, 1, 2, 3._x000a_Если ученик не дал ответ - N.">
          <x14:formula1>
            <xm:f>Рабочий!$B$4:$F$4</xm:f>
          </x14:formula1>
          <xm:sqref>AC25:AC64</xm:sqref>
        </x14:dataValidation>
        <x14:dataValidation type="list" allowBlank="1" showDropDown="1" showInputMessage="1" showErrorMessage="1" prompt="Возможные значения: 0, 1, 2._x000a_Если ученик не дал ответ - N.">
          <x14:formula1>
            <xm:f>Рабочий!$B$3:$E$3</xm:f>
          </x14:formula1>
          <xm:sqref>AD25:AD64</xm:sqref>
        </x14:dataValidation>
        <x14:dataValidation type="list" allowBlank="1" showDropDown="1" showInputMessage="1" showErrorMessage="1" prompt="Возможные значения: 0, 1._x000a_Если ученик не дал ответ - N.">
          <x14:formula1>
            <xm:f>Рабочий!$B$2:$D$2</xm:f>
          </x14:formula1>
          <xm:sqref>AE25:AE64</xm:sqref>
        </x14:dataValidation>
        <x14:dataValidation type="list" allowBlank="1" showDropDown="1" showInputMessage="1" showErrorMessage="1" prompt="Возможные значения: 0, 1._x000a_Если ученик не дал ответ - N.">
          <x14:formula1>
            <xm:f>Рабочий!$B$2:$D$2</xm:f>
          </x14:formula1>
          <xm:sqref>AF25:AF64</xm:sqref>
        </x14:dataValidation>
        <x14:dataValidation type="list" allowBlank="1" showDropDown="1" showInputMessage="1" showErrorMessage="1" prompt="Возможные значения: 0, 1, 2._x000a_Если ученик не дал ответ - N.">
          <x14:formula1>
            <xm:f>Рабочий!$B$3:$E$3</xm:f>
          </x14:formula1>
          <xm:sqref>AH25:AH64</xm:sqref>
        </x14:dataValidation>
        <x14:dataValidation type="list" allowBlank="1" showDropDown="1" showInputMessage="1" showErrorMessage="1" prompt="Возможные значения: 1, 2, 3, 4._x000a_Если ученик не дал ответ - N.">
          <x14:formula1>
            <xm:f>Рабочий!$B$5:$F$5</xm:f>
          </x14:formula1>
          <xm:sqref>AJ25:AJ64</xm:sqref>
        </x14:dataValidation>
        <x14:dataValidation type="list" allowBlank="1" showDropDown="1" showInputMessage="1" showErrorMessage="1" prompt="Возможные значения: 1, 2, 3, 4._x000a_Если ученик не дал ответ - N.">
          <x14:formula1>
            <xm:f>Рабочий!$B$4:$F$4</xm:f>
          </x14:formula1>
          <xm:sqref>F25:F64</xm:sqref>
        </x14:dataValidation>
        <x14:dataValidation type="list" allowBlank="1" showDropDown="1" showInputMessage="1" showErrorMessage="1" prompt="Возможные значения: 1, 2, 3, 4._x000a_Если ученик не дал ответ - N.">
          <x14:formula1>
            <xm:f>Рабочий!$B$4:$F$4</xm:f>
          </x14:formula1>
          <xm:sqref>G25:G64</xm:sqref>
        </x14:dataValidation>
        <x14:dataValidation type="list" allowBlank="1" showDropDown="1" showInputMessage="1" showErrorMessage="1" prompt="Возможные значения: 1, 2, 3, 4._x000a_Если ученик не дал ответ - N.">
          <x14:formula1>
            <xm:f>Рабочий!$B$4:$F$4</xm:f>
          </x14:formula1>
          <xm:sqref>H25:H64</xm:sqref>
        </x14:dataValidation>
        <x14:dataValidation type="list" allowBlank="1" showDropDown="1" showInputMessage="1" showErrorMessage="1" prompt="Возможные значения: 1, 2, 3, 4._x000a_Если ученик не дал ответ - N.">
          <x14:formula1>
            <xm:f>Рабочий!$B$4:$F$4</xm:f>
          </x14:formula1>
          <xm:sqref>I25:I64</xm:sqref>
        </x14:dataValidation>
        <x14:dataValidation type="list" allowBlank="1" showDropDown="1" showInputMessage="1" showErrorMessage="1" prompt="Возможные значения: 1, 2, 3, 4._x000a_Если ученик не дал ответ - N.">
          <x14:formula1>
            <xm:f>Рабочий!$B$4:$F$4</xm:f>
          </x14:formula1>
          <xm:sqref>K25:K64</xm:sqref>
        </x14:dataValidation>
        <x14:dataValidation type="list" allowBlank="1" showDropDown="1" showInputMessage="1" showErrorMessage="1" prompt="Возможные значения: 0, 1._x000a_Если ученик не дал ответ - N.">
          <x14:formula1>
            <xm:f>Рабочий!$B$2:$D$2</xm:f>
          </x14:formula1>
          <xm:sqref>L25:L64</xm:sqref>
        </x14:dataValidation>
        <x14:dataValidation type="list" allowBlank="1" showDropDown="1" showInputMessage="1" showErrorMessage="1" prompt="Возможные значения: 0, 1._x000a_Если ученик не дал ответ - N.">
          <x14:formula1>
            <xm:f>Рабочий!$B$2:$D$2</xm:f>
          </x14:formula1>
          <xm:sqref>M25:M64</xm:sqref>
        </x14:dataValidation>
        <x14:dataValidation type="list" allowBlank="1" showDropDown="1" showInputMessage="1" showErrorMessage="1" prompt="Возможные значения: 0, 1, 2._x000a_Если ученик не дал ответ - N.">
          <x14:formula1>
            <xm:f>Рабочий!$B$3:$E$3</xm:f>
          </x14:formula1>
          <xm:sqref>N25:N64</xm:sqref>
        </x14:dataValidation>
        <x14:dataValidation type="list" allowBlank="1" showDropDown="1" showInputMessage="1" showErrorMessage="1" prompt="Возможные значения: 0, 1, 2._x000a_Если ученик не дал ответ - N.">
          <x14:formula1>
            <xm:f>Рабочий!$B$3:$E$3</xm:f>
          </x14:formula1>
          <xm:sqref>O25:O64</xm:sqref>
        </x14:dataValidation>
        <x14:dataValidation type="list" allowBlank="1" showDropDown="1" showInputMessage="1" showErrorMessage="1" prompt="Возможные значения: 0, 1._x000a_Если ученик не дал ответ - N.">
          <x14:formula1>
            <xm:f>Рабочий!$B$2:$D$2</xm:f>
          </x14:formula1>
          <xm:sqref>P25:P64</xm:sqref>
        </x14:dataValidation>
        <x14:dataValidation type="list" allowBlank="1" showDropDown="1" showInputMessage="1" showErrorMessage="1" prompt="Возможные значения: 0, 1, 2._x000a_Если ученик не дал ответ - N.">
          <x14:formula1>
            <xm:f>Рабочий!$B$3:$E$3</xm:f>
          </x14:formula1>
          <xm:sqref>Q25:Q64</xm:sqref>
        </x14:dataValidation>
        <x14:dataValidation type="list" allowBlank="1" showDropDown="1" showInputMessage="1" showErrorMessage="1" prompt="Возможные значения: 0, 1, 2._x000a_Если ученик не дал ответ - N.">
          <x14:formula1>
            <xm:f>Рабочий!$B$3:$E$3</xm:f>
          </x14:formula1>
          <xm:sqref>R25:R64</xm:sqref>
        </x14:dataValidation>
      </x14:dataValidations>
    </ext>
  </extLst>
</worksheet>
</file>

<file path=xl/worksheets/sheet4.xml><?xml version="1.0" encoding="utf-8"?>
<worksheet xmlns="http://schemas.openxmlformats.org/spreadsheetml/2006/main" xmlns:r="http://schemas.openxmlformats.org/officeDocument/2006/relationships">
  <sheetPr codeName="Лист4">
    <tabColor rgb="FFFFFF00"/>
  </sheetPr>
  <dimension ref="A1:DN167"/>
  <sheetViews>
    <sheetView showGridLines="0" topLeftCell="K25" zoomScalePageLayoutView="90" workbookViewId="0">
      <selection activeCell="AU6" sqref="AU6"/>
    </sheetView>
  </sheetViews>
  <sheetFormatPr defaultRowHeight="12.75"/>
  <cols>
    <col min="1" max="1" width="11.28515625" style="6" hidden="1" customWidth="1"/>
    <col min="2" max="2" width="4.85546875" style="6" customWidth="1"/>
    <col min="3" max="3" width="4.28515625" style="6" bestFit="1" customWidth="1"/>
    <col min="4" max="4" width="29" style="6" customWidth="1"/>
    <col min="5" max="5" width="4" style="6" customWidth="1"/>
    <col min="6" max="20" width="5.5703125" style="6" customWidth="1"/>
    <col min="21" max="25" width="5.5703125" style="6" hidden="1" customWidth="1"/>
    <col min="26" max="27" width="5.42578125" style="6" hidden="1" customWidth="1"/>
    <col min="28" max="28" width="5.7109375" style="6" hidden="1" customWidth="1"/>
    <col min="29" max="46" width="5.42578125" style="6" hidden="1" customWidth="1"/>
    <col min="47" max="47" width="7.85546875" style="6" customWidth="1"/>
    <col min="48" max="50" width="8.5703125" style="6" customWidth="1"/>
    <col min="51" max="56" width="16" style="6" customWidth="1"/>
    <col min="57" max="57" width="18.7109375" style="6" customWidth="1"/>
    <col min="58" max="58" width="4" style="6" customWidth="1"/>
    <col min="59" max="62" width="6.140625" style="6" hidden="1" customWidth="1"/>
    <col min="63" max="63" width="3.7109375" style="6" hidden="1" customWidth="1"/>
    <col min="64" max="65" width="9.140625" style="228" hidden="1" customWidth="1"/>
    <col min="66" max="66" width="6.28515625" style="229" hidden="1" customWidth="1"/>
    <col min="67" max="67" width="9.140625" style="229" hidden="1" customWidth="1"/>
    <col min="68" max="68" width="10.28515625" style="1" hidden="1" customWidth="1"/>
    <col min="69" max="69" width="6.28515625" style="1" hidden="1" customWidth="1"/>
    <col min="70" max="70" width="9.140625" style="1" hidden="1" customWidth="1"/>
    <col min="71" max="72" width="4.28515625" style="1" hidden="1" customWidth="1"/>
    <col min="73" max="73" width="17.85546875" style="368" hidden="1" customWidth="1"/>
    <col min="74" max="74" width="29.42578125" style="368" hidden="1" customWidth="1"/>
    <col min="75" max="92" width="4.28515625" style="1" customWidth="1"/>
    <col min="93" max="118" width="4" style="1" customWidth="1"/>
    <col min="119" max="16384" width="9.140625" style="6"/>
  </cols>
  <sheetData>
    <row r="1" spans="1:118" s="500" customFormat="1" ht="17.25" customHeight="1" thickBot="1">
      <c r="D1" s="500">
        <v>1</v>
      </c>
      <c r="E1" s="500">
        <v>2</v>
      </c>
      <c r="F1" s="500">
        <v>3</v>
      </c>
      <c r="G1" s="500">
        <v>4</v>
      </c>
      <c r="H1" s="500">
        <v>5</v>
      </c>
      <c r="I1" s="500">
        <v>6</v>
      </c>
      <c r="J1" s="500">
        <v>7</v>
      </c>
      <c r="K1" s="500">
        <v>8</v>
      </c>
      <c r="L1" s="500">
        <v>9</v>
      </c>
      <c r="M1" s="500">
        <v>10</v>
      </c>
      <c r="N1" s="500">
        <v>11</v>
      </c>
      <c r="O1" s="500">
        <v>12</v>
      </c>
      <c r="P1" s="500">
        <v>13</v>
      </c>
      <c r="Q1" s="500">
        <v>14</v>
      </c>
      <c r="R1" s="500">
        <v>15</v>
      </c>
      <c r="S1" s="500">
        <v>16</v>
      </c>
      <c r="T1" s="500">
        <v>17</v>
      </c>
      <c r="U1" s="500">
        <v>18</v>
      </c>
      <c r="V1" s="500">
        <v>19</v>
      </c>
      <c r="W1" s="500">
        <v>20</v>
      </c>
      <c r="X1" s="500">
        <v>21</v>
      </c>
      <c r="Y1" s="500">
        <v>22</v>
      </c>
      <c r="Z1" s="500">
        <v>23</v>
      </c>
      <c r="AA1" s="500">
        <v>24</v>
      </c>
      <c r="AB1" s="500">
        <v>25</v>
      </c>
      <c r="AC1" s="500">
        <v>26</v>
      </c>
      <c r="AD1" s="500">
        <v>27</v>
      </c>
      <c r="AE1" s="500">
        <v>28</v>
      </c>
      <c r="AF1" s="500">
        <v>29</v>
      </c>
      <c r="AG1" s="500">
        <v>30</v>
      </c>
      <c r="AH1" s="500">
        <v>31</v>
      </c>
      <c r="AI1" s="500">
        <v>32</v>
      </c>
      <c r="AJ1" s="500">
        <v>33</v>
      </c>
      <c r="AK1" s="500">
        <v>34</v>
      </c>
      <c r="AL1" s="500">
        <v>35</v>
      </c>
      <c r="AM1" s="500">
        <v>36</v>
      </c>
      <c r="AN1" s="500">
        <v>37</v>
      </c>
      <c r="AO1" s="500">
        <v>38</v>
      </c>
      <c r="AP1" s="500">
        <v>39</v>
      </c>
      <c r="AQ1" s="500">
        <v>40</v>
      </c>
      <c r="AR1" s="500">
        <v>41</v>
      </c>
      <c r="AS1" s="500">
        <v>42</v>
      </c>
      <c r="AT1" s="500">
        <v>43</v>
      </c>
      <c r="AU1" s="500">
        <v>44</v>
      </c>
      <c r="AV1" s="500">
        <v>45</v>
      </c>
      <c r="AW1" s="500">
        <v>46</v>
      </c>
      <c r="AX1" s="500">
        <v>47</v>
      </c>
      <c r="AY1" s="500">
        <v>48</v>
      </c>
      <c r="AZ1" s="500">
        <v>49</v>
      </c>
      <c r="BA1" s="500">
        <v>50</v>
      </c>
      <c r="BB1" s="500">
        <v>51</v>
      </c>
      <c r="BC1" s="500">
        <v>52</v>
      </c>
      <c r="BD1" s="500">
        <v>53</v>
      </c>
      <c r="BE1" s="500">
        <v>54</v>
      </c>
      <c r="BF1" s="501"/>
      <c r="BG1" s="501"/>
      <c r="BH1" s="501"/>
      <c r="BI1" s="501"/>
      <c r="BJ1" s="501"/>
      <c r="BK1" s="501"/>
      <c r="BL1" s="502"/>
      <c r="BM1" s="502"/>
      <c r="BN1" s="503"/>
      <c r="BO1" s="504"/>
      <c r="BP1" s="505"/>
      <c r="BQ1" s="506"/>
      <c r="BR1" s="506"/>
      <c r="BS1" s="506"/>
      <c r="BT1" s="506"/>
      <c r="BU1" s="507"/>
      <c r="BV1" s="508"/>
      <c r="BW1" s="506"/>
      <c r="BX1" s="506"/>
      <c r="BY1" s="506"/>
      <c r="BZ1" s="506"/>
      <c r="CA1" s="506"/>
      <c r="CB1" s="506"/>
      <c r="CC1" s="506"/>
      <c r="CD1" s="506"/>
      <c r="CE1" s="506"/>
      <c r="CF1" s="506"/>
      <c r="CG1" s="506"/>
      <c r="CH1" s="506"/>
      <c r="CI1" s="506"/>
      <c r="CJ1" s="506"/>
      <c r="CK1" s="506"/>
      <c r="CL1" s="506"/>
      <c r="CM1" s="506"/>
      <c r="CN1" s="506"/>
      <c r="CO1" s="506"/>
      <c r="CP1" s="506"/>
      <c r="CQ1" s="509"/>
      <c r="CR1" s="509"/>
      <c r="CS1" s="509"/>
      <c r="CT1" s="509"/>
      <c r="CU1" s="509"/>
      <c r="CV1" s="509"/>
      <c r="CW1" s="509"/>
      <c r="CX1" s="509"/>
      <c r="CY1" s="509"/>
      <c r="CZ1" s="509"/>
      <c r="DA1" s="509"/>
      <c r="DB1" s="509"/>
      <c r="DC1" s="509"/>
      <c r="DD1" s="509"/>
      <c r="DE1" s="509"/>
      <c r="DF1" s="509"/>
      <c r="DG1" s="509"/>
      <c r="DH1" s="509"/>
      <c r="DI1" s="509"/>
      <c r="DJ1" s="509"/>
      <c r="DK1" s="509"/>
      <c r="DL1" s="509"/>
      <c r="DM1" s="509"/>
      <c r="DN1" s="509"/>
    </row>
    <row r="2" spans="1:118" ht="30.75" customHeight="1" thickBot="1">
      <c r="B2" s="78"/>
      <c r="C2" s="55"/>
      <c r="D2" s="57"/>
      <c r="E2" s="567" t="s">
        <v>16</v>
      </c>
      <c r="F2" s="567"/>
      <c r="G2" s="567"/>
      <c r="H2" s="584"/>
      <c r="I2" s="568" t="str">
        <f>IF(NOT(ISBLANK('СПИСОК КЛАССА'!G1)),'СПИСОК КЛАССА'!G1,"")</f>
        <v>138074</v>
      </c>
      <c r="J2" s="569"/>
      <c r="K2" s="570"/>
      <c r="L2" s="585" t="s">
        <v>17</v>
      </c>
      <c r="M2" s="567"/>
      <c r="N2" s="584"/>
      <c r="O2" s="552" t="str">
        <f>IF(NOT(ISBLANK('СПИСОК КЛАССА'!I1)),'СПИСОК КЛАССА'!I1,"")</f>
        <v>0402</v>
      </c>
      <c r="P2" s="552"/>
      <c r="Q2" s="58"/>
      <c r="R2" s="58"/>
      <c r="S2" s="58"/>
      <c r="T2" s="58"/>
      <c r="U2" s="58"/>
      <c r="V2" s="58"/>
      <c r="W2" s="58"/>
      <c r="X2" s="58"/>
      <c r="Y2" s="58"/>
      <c r="Z2" s="58"/>
      <c r="AB2" s="58"/>
      <c r="AC2" s="58"/>
      <c r="AD2" s="58"/>
      <c r="AE2" s="58"/>
      <c r="AF2" s="58"/>
      <c r="AG2" s="58"/>
      <c r="AH2" s="58"/>
      <c r="AI2" s="58"/>
      <c r="AJ2" s="58"/>
      <c r="AK2" s="58"/>
      <c r="AL2" s="58"/>
      <c r="AM2" s="58"/>
      <c r="AN2" s="58"/>
      <c r="AO2" s="58"/>
      <c r="AP2" s="58"/>
      <c r="AQ2" s="58"/>
      <c r="AR2" s="58"/>
      <c r="AS2" s="58"/>
      <c r="AT2" s="58"/>
      <c r="AU2" s="58"/>
      <c r="AV2" s="55"/>
      <c r="AW2" s="55"/>
      <c r="AX2" s="55"/>
      <c r="AY2" s="151"/>
      <c r="AZ2" s="151"/>
      <c r="BA2" s="151"/>
      <c r="BB2" s="151"/>
      <c r="BC2" s="151"/>
      <c r="BD2" s="151"/>
      <c r="BE2" s="151"/>
      <c r="BF2" s="56"/>
      <c r="BG2" s="56"/>
      <c r="BH2" s="56"/>
      <c r="BI2" s="56"/>
      <c r="BJ2" s="56"/>
      <c r="BK2" s="56"/>
      <c r="BL2" s="219"/>
      <c r="BM2" s="219"/>
      <c r="BN2" s="220"/>
      <c r="BO2" s="221"/>
      <c r="BP2" s="79"/>
      <c r="BQ2" s="161"/>
      <c r="BR2" s="161"/>
      <c r="BS2" s="161"/>
      <c r="BT2" s="161"/>
      <c r="BU2" s="360">
        <v>0</v>
      </c>
      <c r="BV2" s="361"/>
      <c r="BW2" s="161"/>
      <c r="BX2" s="161"/>
      <c r="BY2" s="161"/>
      <c r="BZ2" s="161"/>
      <c r="CA2" s="161"/>
      <c r="CB2" s="161"/>
      <c r="CC2" s="161"/>
      <c r="CD2" s="161"/>
      <c r="CE2" s="161"/>
      <c r="CF2" s="161"/>
      <c r="CG2" s="161"/>
      <c r="CH2" s="161"/>
      <c r="CI2" s="161"/>
      <c r="CJ2" s="161"/>
      <c r="CK2" s="161"/>
      <c r="CL2" s="161"/>
      <c r="CM2" s="161"/>
      <c r="CN2" s="161"/>
      <c r="CO2" s="161"/>
      <c r="CP2" s="161"/>
    </row>
    <row r="3" spans="1:118">
      <c r="B3" s="78"/>
      <c r="C3" s="55"/>
      <c r="D3" s="59"/>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152" t="str">
        <f ca="1">'СПИСОК КЛАССА'!D5</f>
        <v/>
      </c>
      <c r="AW3" s="152"/>
      <c r="AX3" s="152"/>
      <c r="AY3" s="151"/>
      <c r="AZ3" s="151"/>
      <c r="BA3" s="151"/>
      <c r="BB3" s="151"/>
      <c r="BC3" s="151"/>
      <c r="BD3" s="151"/>
      <c r="BE3" s="151"/>
      <c r="BF3" s="56"/>
      <c r="BG3" s="56"/>
      <c r="BH3" s="56"/>
      <c r="BI3" s="56"/>
      <c r="BJ3" s="56"/>
      <c r="BK3" s="56"/>
      <c r="BL3" s="219"/>
      <c r="BM3" s="219"/>
      <c r="BN3" s="220"/>
      <c r="BO3" s="221"/>
      <c r="BP3" s="79"/>
      <c r="BQ3" s="161"/>
      <c r="BR3" s="161"/>
      <c r="BS3" s="161"/>
      <c r="BT3" s="161"/>
      <c r="BU3" s="362"/>
      <c r="BV3" s="359"/>
      <c r="BW3" s="161"/>
      <c r="BX3" s="161"/>
      <c r="BY3" s="161"/>
      <c r="BZ3" s="161"/>
      <c r="CA3" s="161"/>
      <c r="CB3" s="161"/>
      <c r="CC3" s="161"/>
      <c r="CD3" s="161"/>
      <c r="CE3" s="161"/>
      <c r="CF3" s="161"/>
      <c r="CG3" s="161"/>
      <c r="CH3" s="161"/>
      <c r="CI3" s="161"/>
      <c r="CJ3" s="161"/>
      <c r="CK3" s="161"/>
      <c r="CL3" s="161"/>
      <c r="CM3" s="161"/>
      <c r="CN3" s="161"/>
      <c r="CO3" s="161"/>
      <c r="CP3" s="161"/>
    </row>
    <row r="4" spans="1:118" s="10" customFormat="1" ht="23.25" customHeight="1" thickBot="1">
      <c r="B4" s="63"/>
      <c r="C4" s="553" t="s">
        <v>24</v>
      </c>
      <c r="D4" s="553"/>
      <c r="E4" s="553"/>
      <c r="F4" s="553"/>
      <c r="G4" s="554" t="str">
        <f>IF(NOT(ISBLANK('СПИСОК КЛАССА'!E3)),'СПИСОК КЛАССА'!E3,"")</f>
        <v>МБОУ СОШ с углубленным изучением отдельных предметов № 80</v>
      </c>
      <c r="H4" s="554"/>
      <c r="I4" s="554"/>
      <c r="J4" s="554"/>
      <c r="K4" s="554"/>
      <c r="L4" s="554"/>
      <c r="M4" s="554"/>
      <c r="N4" s="554"/>
      <c r="O4" s="554"/>
      <c r="P4" s="554"/>
      <c r="Q4" s="554"/>
      <c r="R4" s="554"/>
      <c r="S4" s="554"/>
      <c r="T4" s="554"/>
      <c r="U4" s="554"/>
      <c r="V4" s="554"/>
      <c r="W4" s="554"/>
      <c r="X4" s="554"/>
      <c r="Y4" s="554"/>
      <c r="Z4" s="109"/>
      <c r="AA4" s="109"/>
      <c r="AB4" s="109"/>
      <c r="AC4" s="109"/>
      <c r="AD4" s="109"/>
      <c r="AE4" s="109"/>
      <c r="AF4" s="109"/>
      <c r="AG4" s="109"/>
      <c r="AH4" s="109"/>
      <c r="AI4" s="109"/>
      <c r="AJ4" s="109"/>
      <c r="AK4" s="109"/>
      <c r="AL4" s="109"/>
      <c r="AM4" s="109"/>
      <c r="AN4" s="109"/>
      <c r="AO4" s="109"/>
      <c r="AP4" s="109"/>
      <c r="AQ4" s="109"/>
      <c r="AR4" s="109"/>
      <c r="AS4" s="109"/>
      <c r="AT4" s="109"/>
      <c r="AU4" s="62"/>
      <c r="AV4" s="152" t="str">
        <f>'СПИСОК КЛАССА'!D6</f>
        <v>В списке класса не должно быть красных(пустых полей). Заполните их!!!</v>
      </c>
      <c r="AW4" s="152"/>
      <c r="AX4" s="152"/>
      <c r="AY4" s="154"/>
      <c r="AZ4" s="154"/>
      <c r="BA4" s="154"/>
      <c r="BB4" s="154"/>
      <c r="BC4" s="154"/>
      <c r="BD4" s="154"/>
      <c r="BE4" s="154"/>
      <c r="BF4" s="64"/>
      <c r="BG4" s="64"/>
      <c r="BH4" s="64"/>
      <c r="BI4" s="64"/>
      <c r="BJ4" s="64"/>
      <c r="BK4" s="64"/>
      <c r="BL4" s="222"/>
      <c r="BM4" s="222"/>
      <c r="BN4" s="223"/>
      <c r="BO4" s="223"/>
      <c r="BP4" s="80"/>
      <c r="BQ4" s="80"/>
      <c r="BR4" s="80"/>
      <c r="BS4" s="80"/>
      <c r="BT4" s="80"/>
      <c r="BU4" s="363"/>
      <c r="BV4" s="363"/>
      <c r="BW4" s="80"/>
      <c r="BX4" s="80"/>
      <c r="BY4" s="80"/>
      <c r="BZ4" s="80"/>
      <c r="CA4" s="80"/>
      <c r="CB4" s="80"/>
      <c r="CC4" s="80"/>
      <c r="CD4" s="80"/>
      <c r="CE4" s="80"/>
      <c r="CF4" s="80"/>
      <c r="CG4" s="80"/>
      <c r="CH4" s="80"/>
      <c r="CI4" s="80"/>
      <c r="CJ4" s="80"/>
      <c r="CK4" s="80"/>
      <c r="CL4" s="80"/>
      <c r="CM4" s="80"/>
      <c r="CN4" s="80"/>
      <c r="CO4" s="80"/>
      <c r="CP4" s="80"/>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row>
    <row r="5" spans="1:118" ht="13.5" thickBot="1">
      <c r="B5" s="78"/>
      <c r="C5" s="55"/>
      <c r="D5" s="65"/>
      <c r="E5" s="61"/>
      <c r="F5" s="61"/>
      <c r="G5" s="5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156"/>
      <c r="AZ5" s="156"/>
      <c r="BA5" s="156"/>
      <c r="BB5" s="156"/>
      <c r="BC5" s="156"/>
      <c r="BD5" s="156"/>
      <c r="BE5" s="156"/>
      <c r="BF5" s="56"/>
      <c r="BG5" s="56"/>
      <c r="BH5" s="56"/>
      <c r="BI5" s="56"/>
      <c r="BJ5" s="56"/>
      <c r="BK5" s="56"/>
      <c r="BL5" s="219"/>
      <c r="BM5" s="219"/>
      <c r="BN5" s="220"/>
      <c r="BO5" s="221"/>
      <c r="BP5" s="79"/>
      <c r="BQ5" s="161"/>
      <c r="BR5" s="161"/>
      <c r="BS5" s="161"/>
      <c r="BT5" s="161"/>
      <c r="BU5" s="359"/>
      <c r="BV5" s="359"/>
      <c r="BW5" s="161"/>
      <c r="BX5" s="161"/>
      <c r="BY5" s="161"/>
      <c r="BZ5" s="161"/>
      <c r="CA5" s="161"/>
      <c r="CB5" s="161"/>
      <c r="CC5" s="161"/>
      <c r="CD5" s="161"/>
      <c r="CE5" s="161"/>
      <c r="CF5" s="161"/>
      <c r="CG5" s="161"/>
      <c r="CH5" s="161"/>
      <c r="CI5" s="161"/>
      <c r="CJ5" s="161"/>
      <c r="CK5" s="161"/>
      <c r="CL5" s="161"/>
      <c r="CM5" s="161"/>
      <c r="CN5" s="161"/>
      <c r="CO5" s="161"/>
      <c r="CP5" s="161"/>
    </row>
    <row r="6" spans="1:118" ht="31.5" customHeight="1" thickBot="1">
      <c r="B6" s="78"/>
      <c r="C6" s="55"/>
      <c r="D6" s="66" t="s">
        <v>25</v>
      </c>
      <c r="E6" s="66"/>
      <c r="F6" s="67">
        <f ca="1">$A$24</f>
        <v>27</v>
      </c>
      <c r="G6" s="55"/>
      <c r="I6" s="55"/>
      <c r="J6" s="66" t="s">
        <v>18</v>
      </c>
      <c r="K6" s="571"/>
      <c r="L6" s="571"/>
      <c r="M6" s="571"/>
      <c r="N6" s="571"/>
      <c r="O6" s="586" t="s">
        <v>19</v>
      </c>
      <c r="P6" s="586"/>
      <c r="Q6" s="586"/>
      <c r="R6" s="586"/>
      <c r="S6" s="586"/>
      <c r="T6" s="586"/>
      <c r="U6" s="60"/>
      <c r="V6" s="60"/>
      <c r="W6" s="60"/>
      <c r="AA6" s="58"/>
      <c r="AU6" s="70" t="s">
        <v>1138</v>
      </c>
      <c r="AV6" s="281" t="str">
        <f ca="1">IF(AU6="Да",IF('СПИСОК КЛАССА'!A5 = 0, 1, "Вы не сможете посмотреть результаты, пока все формы не будут заполненны верно" ),"")</f>
        <v>Вы не сможете посмотреть результаты, пока все формы не будут заполненны верно</v>
      </c>
      <c r="AW6" s="281"/>
      <c r="AX6" s="281"/>
      <c r="AY6" s="279"/>
      <c r="AZ6" s="279"/>
      <c r="BA6" s="279"/>
      <c r="BB6" s="279"/>
      <c r="BC6" s="279"/>
      <c r="BD6" s="279"/>
      <c r="BE6" s="279"/>
      <c r="BF6" s="56"/>
      <c r="BG6" s="56"/>
      <c r="BH6" s="56"/>
      <c r="BI6" s="56"/>
      <c r="BJ6" s="56"/>
      <c r="BK6" s="56"/>
      <c r="BL6" s="219"/>
      <c r="BM6" s="219"/>
      <c r="BN6" s="220"/>
      <c r="BO6" s="221"/>
      <c r="BP6" s="79"/>
      <c r="BQ6" s="161"/>
      <c r="BR6" s="161"/>
      <c r="BS6" s="161"/>
      <c r="BT6" s="161"/>
      <c r="BU6" s="359"/>
      <c r="BV6" s="359"/>
      <c r="BW6" s="161"/>
      <c r="BX6" s="161"/>
      <c r="BY6" s="161"/>
      <c r="BZ6" s="161"/>
      <c r="CA6" s="161"/>
      <c r="CB6" s="161"/>
      <c r="CC6" s="161"/>
      <c r="CD6" s="161"/>
      <c r="CE6" s="161"/>
      <c r="CF6" s="161"/>
      <c r="CG6" s="161"/>
      <c r="CH6" s="161"/>
      <c r="CI6" s="161"/>
      <c r="CJ6" s="161"/>
      <c r="CK6" s="161"/>
      <c r="CL6" s="161"/>
      <c r="CM6" s="161"/>
      <c r="CN6" s="161"/>
      <c r="CO6" s="161"/>
      <c r="CP6" s="161"/>
    </row>
    <row r="7" spans="1:118">
      <c r="B7" s="78"/>
      <c r="C7" s="55"/>
      <c r="D7" s="71"/>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V7" s="60"/>
      <c r="AW7" s="60"/>
      <c r="AX7" s="60"/>
      <c r="AY7" s="156"/>
      <c r="AZ7" s="156"/>
      <c r="BA7" s="156"/>
      <c r="BB7" s="156"/>
      <c r="BC7" s="156"/>
      <c r="BD7" s="156"/>
      <c r="BE7" s="156"/>
      <c r="BF7" s="56"/>
      <c r="BG7" s="56"/>
      <c r="BH7" s="56"/>
      <c r="BI7" s="56"/>
      <c r="BJ7" s="56"/>
      <c r="BK7" s="56"/>
      <c r="BL7" s="219"/>
      <c r="BM7" s="219"/>
      <c r="BN7" s="220"/>
      <c r="BO7" s="221"/>
      <c r="BP7" s="79"/>
      <c r="BQ7" s="161"/>
      <c r="BR7" s="161"/>
      <c r="BS7" s="161"/>
      <c r="BT7" s="161"/>
      <c r="BU7" s="359">
        <f>'Общий свод'!A2</f>
        <v>1</v>
      </c>
      <c r="BV7" s="359"/>
      <c r="BW7" s="161"/>
      <c r="BX7" s="161"/>
      <c r="BY7" s="161"/>
      <c r="BZ7" s="161"/>
      <c r="CA7" s="161"/>
      <c r="CB7" s="161"/>
      <c r="CC7" s="161"/>
      <c r="CD7" s="161"/>
      <c r="CE7" s="161"/>
      <c r="CF7" s="161"/>
      <c r="CG7" s="161"/>
      <c r="CH7" s="161"/>
      <c r="CI7" s="161"/>
      <c r="CJ7" s="161"/>
      <c r="CK7" s="161"/>
      <c r="CL7" s="161"/>
      <c r="CM7" s="161"/>
      <c r="CN7" s="161"/>
      <c r="CO7" s="161"/>
      <c r="CP7" s="161"/>
    </row>
    <row r="8" spans="1:118" ht="16.5" thickBot="1">
      <c r="B8" s="81"/>
      <c r="C8" s="543" t="str">
        <f>Ввод_данных!C8</f>
        <v>РЕЗУЛЬТАТЫ ВЫПОЛНЕНИЯ ИТОГОВОЙ КОМПЛЕКСНОЙ РАБОТЫ(результаты учащихя)</v>
      </c>
      <c r="D8" s="543"/>
      <c r="E8" s="543"/>
      <c r="F8" s="543"/>
      <c r="G8" s="543"/>
      <c r="H8" s="543"/>
      <c r="I8" s="543"/>
      <c r="J8" s="543"/>
      <c r="K8" s="543"/>
      <c r="L8" s="543"/>
      <c r="M8" s="543"/>
      <c r="N8" s="543"/>
      <c r="O8" s="543"/>
      <c r="P8" s="543"/>
      <c r="Q8" s="543"/>
      <c r="R8" s="543"/>
      <c r="S8" s="543"/>
      <c r="T8" s="543"/>
      <c r="U8" s="543"/>
      <c r="V8" s="543"/>
      <c r="W8" s="543"/>
      <c r="X8" s="543"/>
      <c r="Y8" s="543"/>
      <c r="Z8" s="543"/>
      <c r="AA8" s="543"/>
      <c r="AB8" s="543"/>
      <c r="AC8" s="543"/>
      <c r="AD8" s="543"/>
      <c r="AE8" s="543"/>
      <c r="AF8" s="543"/>
      <c r="AG8" s="111"/>
      <c r="AH8" s="111"/>
      <c r="AI8" s="111"/>
      <c r="AJ8" s="111"/>
      <c r="AK8" s="111"/>
      <c r="AL8" s="111"/>
      <c r="AM8" s="111"/>
      <c r="AN8" s="111"/>
      <c r="AO8" s="110"/>
      <c r="AP8" s="110"/>
      <c r="AQ8" s="110"/>
      <c r="AR8" s="110"/>
      <c r="AS8" s="110"/>
      <c r="AT8" s="110"/>
      <c r="AU8" s="110"/>
      <c r="AV8" s="110"/>
      <c r="AW8" s="110"/>
      <c r="AX8" s="110"/>
      <c r="AY8" s="156"/>
      <c r="AZ8" s="156"/>
      <c r="BA8" s="156"/>
      <c r="BB8" s="156"/>
      <c r="BC8" s="156"/>
      <c r="BD8" s="156"/>
      <c r="BE8" s="156"/>
      <c r="BF8" s="56"/>
      <c r="BG8" s="56"/>
      <c r="BH8" s="56"/>
      <c r="BI8" s="56"/>
      <c r="BJ8" s="56"/>
      <c r="BK8" s="56"/>
      <c r="BL8" s="219"/>
      <c r="BM8" s="219"/>
      <c r="BN8" s="220"/>
      <c r="BO8" s="221"/>
      <c r="BP8" s="79"/>
      <c r="BQ8" s="161"/>
      <c r="BR8" s="161"/>
      <c r="BS8" s="161"/>
      <c r="BT8" s="161"/>
      <c r="BU8" s="359"/>
      <c r="BV8" s="359"/>
      <c r="BW8" s="161"/>
      <c r="BX8" s="161"/>
      <c r="BY8" s="161"/>
      <c r="BZ8" s="161"/>
      <c r="CA8" s="161"/>
      <c r="CB8" s="161"/>
      <c r="CC8" s="161"/>
      <c r="CD8" s="161"/>
      <c r="CE8" s="161"/>
      <c r="CF8" s="161"/>
      <c r="CG8" s="161"/>
      <c r="CH8" s="161"/>
      <c r="CI8" s="161"/>
      <c r="CJ8" s="161"/>
      <c r="CK8" s="161"/>
      <c r="CL8" s="161"/>
      <c r="CM8" s="161"/>
      <c r="CN8" s="161"/>
      <c r="CO8" s="161"/>
      <c r="CP8" s="161"/>
    </row>
    <row r="9" spans="1:118" ht="34.5" customHeight="1">
      <c r="A9" s="72"/>
      <c r="B9" s="587" t="s">
        <v>10</v>
      </c>
      <c r="C9" s="558" t="s">
        <v>20</v>
      </c>
      <c r="D9" s="561" t="s">
        <v>12</v>
      </c>
      <c r="E9" s="564" t="s">
        <v>26</v>
      </c>
      <c r="F9" s="546" t="s">
        <v>27</v>
      </c>
      <c r="G9" s="547"/>
      <c r="H9" s="547"/>
      <c r="I9" s="547"/>
      <c r="J9" s="547"/>
      <c r="K9" s="547"/>
      <c r="L9" s="547"/>
      <c r="M9" s="547"/>
      <c r="N9" s="547"/>
      <c r="O9" s="547"/>
      <c r="P9" s="547"/>
      <c r="Q9" s="547"/>
      <c r="R9" s="547"/>
      <c r="S9" s="547"/>
      <c r="T9" s="590"/>
      <c r="U9" s="432"/>
      <c r="V9" s="432"/>
      <c r="W9" s="432"/>
      <c r="X9" s="432"/>
      <c r="Y9" s="432"/>
      <c r="Z9" s="432"/>
      <c r="AA9" s="432"/>
      <c r="AB9" s="432"/>
      <c r="AC9" s="432"/>
      <c r="AD9" s="432"/>
      <c r="AE9" s="432"/>
      <c r="AF9" s="432"/>
      <c r="AG9" s="432"/>
      <c r="AH9" s="432"/>
      <c r="AI9" s="432"/>
      <c r="AJ9" s="432"/>
      <c r="AK9" s="432"/>
      <c r="AL9" s="432"/>
      <c r="AM9" s="432"/>
      <c r="AN9" s="432"/>
      <c r="AO9" s="432"/>
      <c r="AP9" s="435"/>
      <c r="AQ9" s="330"/>
      <c r="AR9" s="330"/>
      <c r="AS9" s="330"/>
      <c r="AT9" s="331"/>
      <c r="AU9" s="578" t="s">
        <v>1087</v>
      </c>
      <c r="AV9" s="581" t="s">
        <v>21</v>
      </c>
      <c r="AW9" s="581" t="s">
        <v>1088</v>
      </c>
      <c r="AX9" s="581" t="s">
        <v>1089</v>
      </c>
      <c r="AY9" s="572" t="s">
        <v>1090</v>
      </c>
      <c r="AZ9" s="572" t="s">
        <v>1012</v>
      </c>
      <c r="BA9" s="572" t="s">
        <v>1091</v>
      </c>
      <c r="BB9" s="572" t="s">
        <v>1012</v>
      </c>
      <c r="BC9" s="572" t="s">
        <v>1092</v>
      </c>
      <c r="BD9" s="572" t="s">
        <v>1012</v>
      </c>
      <c r="BE9" s="575" t="s">
        <v>28</v>
      </c>
      <c r="BF9" s="56"/>
      <c r="BG9" s="56"/>
      <c r="BH9" s="56"/>
      <c r="BI9" s="56"/>
      <c r="BJ9" s="56"/>
      <c r="BK9" s="56"/>
      <c r="BL9" s="219"/>
      <c r="BM9" s="219"/>
      <c r="BN9" s="220"/>
      <c r="BO9" s="221"/>
      <c r="BP9" s="79"/>
      <c r="BQ9" s="161"/>
      <c r="BR9" s="161"/>
      <c r="BS9" s="161"/>
      <c r="BT9" s="161"/>
      <c r="BU9" s="359"/>
      <c r="BV9" s="359"/>
    </row>
    <row r="10" spans="1:118" ht="28.5" customHeight="1" thickBot="1">
      <c r="A10" s="73"/>
      <c r="B10" s="588"/>
      <c r="C10" s="559"/>
      <c r="D10" s="562"/>
      <c r="E10" s="565"/>
      <c r="F10" s="549"/>
      <c r="G10" s="550"/>
      <c r="H10" s="550"/>
      <c r="I10" s="550"/>
      <c r="J10" s="550"/>
      <c r="K10" s="550"/>
      <c r="L10" s="550"/>
      <c r="M10" s="550"/>
      <c r="N10" s="550"/>
      <c r="O10" s="550"/>
      <c r="P10" s="550"/>
      <c r="Q10" s="550"/>
      <c r="R10" s="550"/>
      <c r="S10" s="550"/>
      <c r="T10" s="591"/>
      <c r="U10" s="2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208"/>
      <c r="AR10" s="108"/>
      <c r="AS10" s="108"/>
      <c r="AT10" s="265"/>
      <c r="AU10" s="579"/>
      <c r="AV10" s="582"/>
      <c r="AW10" s="582"/>
      <c r="AX10" s="582"/>
      <c r="AY10" s="573"/>
      <c r="AZ10" s="573"/>
      <c r="BA10" s="573"/>
      <c r="BB10" s="573"/>
      <c r="BC10" s="573"/>
      <c r="BD10" s="573"/>
      <c r="BE10" s="576"/>
      <c r="BF10" s="56"/>
      <c r="BG10" s="56"/>
      <c r="BH10" s="56"/>
      <c r="BI10" s="56"/>
      <c r="BJ10" s="56"/>
      <c r="BK10" s="56"/>
      <c r="BL10" s="219"/>
      <c r="BM10" s="219"/>
      <c r="BN10" s="220"/>
      <c r="BO10" s="221"/>
      <c r="BP10" s="79"/>
      <c r="BQ10" s="161"/>
      <c r="BR10" s="161"/>
      <c r="BS10" s="161"/>
      <c r="BT10" s="161"/>
      <c r="BU10" s="359"/>
      <c r="BV10" s="359"/>
    </row>
    <row r="11" spans="1:118" ht="85.5" customHeight="1" thickBot="1">
      <c r="A11" s="73"/>
      <c r="B11" s="589"/>
      <c r="C11" s="560"/>
      <c r="D11" s="563"/>
      <c r="E11" s="566"/>
      <c r="F11" s="217">
        <v>1</v>
      </c>
      <c r="G11" s="218">
        <v>2</v>
      </c>
      <c r="H11" s="267">
        <v>3</v>
      </c>
      <c r="I11" s="218">
        <v>4</v>
      </c>
      <c r="J11" s="267">
        <v>5</v>
      </c>
      <c r="K11" s="218">
        <v>6</v>
      </c>
      <c r="L11" s="267">
        <v>7</v>
      </c>
      <c r="M11" s="426">
        <v>8</v>
      </c>
      <c r="N11" s="218">
        <v>9</v>
      </c>
      <c r="O11" s="218">
        <v>10</v>
      </c>
      <c r="P11" s="267">
        <v>11</v>
      </c>
      <c r="Q11" s="218">
        <v>12</v>
      </c>
      <c r="R11" s="267">
        <v>13</v>
      </c>
      <c r="S11" s="218">
        <v>14</v>
      </c>
      <c r="T11" s="438">
        <v>15</v>
      </c>
      <c r="U11" s="437"/>
      <c r="V11" s="215"/>
      <c r="W11" s="215"/>
      <c r="X11" s="215"/>
      <c r="Y11" s="215"/>
      <c r="Z11" s="215"/>
      <c r="AA11" s="215"/>
      <c r="AB11" s="215"/>
      <c r="AC11" s="215"/>
      <c r="AD11" s="215"/>
      <c r="AE11" s="215"/>
      <c r="AF11" s="215"/>
      <c r="AG11" s="215"/>
      <c r="AH11" s="215"/>
      <c r="AI11" s="215"/>
      <c r="AJ11" s="215"/>
      <c r="AK11" s="215"/>
      <c r="AL11" s="215"/>
      <c r="AM11" s="215"/>
      <c r="AN11" s="215"/>
      <c r="AO11" s="215"/>
      <c r="AP11" s="215"/>
      <c r="AQ11" s="434"/>
      <c r="AR11" s="129"/>
      <c r="AS11" s="332"/>
      <c r="AT11" s="350"/>
      <c r="AU11" s="580"/>
      <c r="AV11" s="583"/>
      <c r="AW11" s="583"/>
      <c r="AX11" s="583"/>
      <c r="AY11" s="574"/>
      <c r="AZ11" s="574"/>
      <c r="BA11" s="574"/>
      <c r="BB11" s="574"/>
      <c r="BC11" s="574"/>
      <c r="BD11" s="574"/>
      <c r="BE11" s="577"/>
      <c r="BF11" s="56"/>
      <c r="BG11" s="56"/>
      <c r="BH11" s="56"/>
      <c r="BI11" s="56"/>
      <c r="BJ11" s="56"/>
      <c r="BK11" s="56"/>
      <c r="BL11" s="226" t="s">
        <v>482</v>
      </c>
      <c r="BM11" s="226" t="s">
        <v>483</v>
      </c>
      <c r="BN11" s="226" t="s">
        <v>484</v>
      </c>
      <c r="BO11" s="226" t="s">
        <v>103</v>
      </c>
      <c r="BP11" s="226" t="s">
        <v>104</v>
      </c>
      <c r="BQ11" s="226" t="s">
        <v>105</v>
      </c>
      <c r="BR11" s="226" t="s">
        <v>108</v>
      </c>
      <c r="BS11" s="226"/>
      <c r="BT11" s="226"/>
      <c r="BU11" s="359"/>
      <c r="BV11" s="359"/>
    </row>
    <row r="12" spans="1:118" ht="26.25" hidden="1" customHeight="1" thickBot="1">
      <c r="A12" s="73"/>
      <c r="B12" s="87"/>
      <c r="C12" s="127"/>
      <c r="D12" s="128" t="s">
        <v>30</v>
      </c>
      <c r="E12" s="333">
        <f ca="1">SUM(F12:AT12)</f>
        <v>0</v>
      </c>
      <c r="F12" s="398">
        <f ca="1">IFERROR(IF(SUM(F15:F24)=$F$6,0,1), 0)</f>
        <v>0</v>
      </c>
      <c r="G12" s="329">
        <f t="shared" ref="G12:T12" ca="1" si="0">IFERROR(IF(SUM(G15:G24)=$F$6,0,1), 0)</f>
        <v>0</v>
      </c>
      <c r="H12" s="329">
        <f t="shared" ca="1" si="0"/>
        <v>0</v>
      </c>
      <c r="I12" s="329">
        <f t="shared" ca="1" si="0"/>
        <v>0</v>
      </c>
      <c r="J12" s="84">
        <f t="shared" ca="1" si="0"/>
        <v>0</v>
      </c>
      <c r="K12" s="329">
        <f t="shared" ca="1" si="0"/>
        <v>0</v>
      </c>
      <c r="L12" s="484">
        <f t="shared" ca="1" si="0"/>
        <v>0</v>
      </c>
      <c r="M12" s="485">
        <f ca="1">IFERROR(IF(SUM(M15:M24)=$F$6,0,1), 0)</f>
        <v>0</v>
      </c>
      <c r="N12" s="483">
        <f t="shared" ca="1" si="0"/>
        <v>0</v>
      </c>
      <c r="O12" s="483">
        <f t="shared" ca="1" si="0"/>
        <v>0</v>
      </c>
      <c r="P12" s="486">
        <f t="shared" ca="1" si="0"/>
        <v>0</v>
      </c>
      <c r="Q12" s="483">
        <f t="shared" ca="1" si="0"/>
        <v>0</v>
      </c>
      <c r="R12" s="483">
        <f t="shared" ca="1" si="0"/>
        <v>0</v>
      </c>
      <c r="S12" s="84">
        <f t="shared" ca="1" si="0"/>
        <v>0</v>
      </c>
      <c r="T12" s="120">
        <f t="shared" ca="1" si="0"/>
        <v>0</v>
      </c>
      <c r="U12" s="436"/>
      <c r="V12" s="436"/>
      <c r="W12" s="436"/>
      <c r="X12" s="436"/>
      <c r="Y12" s="436"/>
      <c r="Z12" s="436"/>
      <c r="AA12" s="436"/>
      <c r="AB12" s="436"/>
      <c r="AC12" s="436"/>
      <c r="AD12" s="436"/>
      <c r="AE12" s="436"/>
      <c r="AF12" s="436"/>
      <c r="AG12" s="436"/>
      <c r="AH12" s="436"/>
      <c r="AI12" s="436"/>
      <c r="AJ12" s="436"/>
      <c r="AK12" s="436"/>
      <c r="AL12" s="436"/>
      <c r="AM12" s="436"/>
      <c r="AN12" s="436"/>
      <c r="AO12" s="436"/>
      <c r="AP12" s="436"/>
      <c r="AQ12" s="115"/>
      <c r="AR12" s="84"/>
      <c r="AS12" s="84"/>
      <c r="AT12" s="125"/>
      <c r="AU12" s="85">
        <v>19</v>
      </c>
      <c r="AV12" s="86"/>
      <c r="AW12" s="86">
        <v>15</v>
      </c>
      <c r="AX12" s="86"/>
      <c r="AY12" s="87"/>
      <c r="AZ12" s="87">
        <v>8</v>
      </c>
      <c r="BA12" s="87"/>
      <c r="BB12" s="87">
        <v>8</v>
      </c>
      <c r="BC12" s="87"/>
      <c r="BD12" s="87">
        <v>3</v>
      </c>
      <c r="BE12" s="88"/>
      <c r="BF12" s="56"/>
      <c r="BG12" s="56"/>
      <c r="BH12" s="56"/>
      <c r="BI12" s="56"/>
      <c r="BJ12" s="56"/>
      <c r="BK12" s="56"/>
      <c r="BL12" s="219"/>
      <c r="BM12" s="219"/>
      <c r="BN12" s="220"/>
      <c r="BO12" s="221"/>
      <c r="BP12" s="79"/>
      <c r="BQ12" s="161"/>
      <c r="BR12" s="161"/>
      <c r="BS12" s="161"/>
      <c r="BT12" s="161"/>
      <c r="BU12" s="359"/>
      <c r="BV12" s="359"/>
    </row>
    <row r="13" spans="1:118" ht="20.25" hidden="1" customHeight="1">
      <c r="A13" s="73"/>
      <c r="B13" s="75"/>
      <c r="C13" s="82"/>
      <c r="D13" s="116"/>
      <c r="E13" s="320"/>
      <c r="F13" s="83">
        <v>1</v>
      </c>
      <c r="G13" s="84">
        <v>1</v>
      </c>
      <c r="H13" s="84">
        <v>1</v>
      </c>
      <c r="I13" s="84">
        <v>1</v>
      </c>
      <c r="J13" s="84">
        <v>2</v>
      </c>
      <c r="K13" s="84">
        <v>1</v>
      </c>
      <c r="L13" s="84">
        <v>3</v>
      </c>
      <c r="M13" s="120">
        <v>1</v>
      </c>
      <c r="N13" s="89">
        <v>2</v>
      </c>
      <c r="O13" s="89">
        <v>3</v>
      </c>
      <c r="P13" s="115">
        <v>2</v>
      </c>
      <c r="Q13" s="84">
        <v>2</v>
      </c>
      <c r="R13" s="84">
        <v>2</v>
      </c>
      <c r="S13" s="89">
        <v>1</v>
      </c>
      <c r="T13" s="121">
        <v>1</v>
      </c>
      <c r="U13" s="89"/>
      <c r="V13" s="89"/>
      <c r="W13" s="89"/>
      <c r="X13" s="89"/>
      <c r="Y13" s="89"/>
      <c r="Z13" s="89"/>
      <c r="AA13" s="89"/>
      <c r="AB13" s="89"/>
      <c r="AC13" s="89"/>
      <c r="AD13" s="89"/>
      <c r="AE13" s="89"/>
      <c r="AF13" s="89"/>
      <c r="AG13" s="89"/>
      <c r="AH13" s="89"/>
      <c r="AI13" s="89"/>
      <c r="AJ13" s="89"/>
      <c r="AK13" s="89"/>
      <c r="AL13" s="89"/>
      <c r="AM13" s="89"/>
      <c r="AN13" s="89"/>
      <c r="AO13" s="89"/>
      <c r="AP13" s="89"/>
      <c r="AQ13" s="115"/>
      <c r="AR13" s="84"/>
      <c r="AS13" s="84"/>
      <c r="AT13" s="120"/>
      <c r="AU13" s="85"/>
      <c r="AV13" s="86"/>
      <c r="AW13" s="86"/>
      <c r="AX13" s="86"/>
      <c r="AY13" s="75"/>
      <c r="AZ13" s="75"/>
      <c r="BA13" s="75"/>
      <c r="BB13" s="75"/>
      <c r="BC13" s="75"/>
      <c r="BD13" s="75"/>
      <c r="BE13" s="91"/>
      <c r="BF13" s="56"/>
      <c r="BG13" s="56"/>
      <c r="BH13" s="56"/>
      <c r="BI13" s="56"/>
      <c r="BJ13" s="56"/>
      <c r="BK13" s="56"/>
      <c r="BL13" s="219"/>
      <c r="BM13" s="219"/>
      <c r="BN13" s="220"/>
      <c r="BO13" s="221"/>
      <c r="BP13" s="79"/>
      <c r="BQ13" s="161"/>
      <c r="BR13" s="161"/>
      <c r="BS13" s="161"/>
      <c r="BT13" s="161"/>
      <c r="BU13" s="359"/>
      <c r="BV13" s="359"/>
    </row>
    <row r="14" spans="1:118" ht="20.25" hidden="1" customHeight="1">
      <c r="A14" s="73"/>
      <c r="B14" s="75"/>
      <c r="C14" s="82"/>
      <c r="D14" s="116"/>
      <c r="E14" s="126"/>
      <c r="F14" s="83"/>
      <c r="G14" s="84"/>
      <c r="H14" s="84"/>
      <c r="I14" s="84"/>
      <c r="J14" s="84"/>
      <c r="K14" s="84"/>
      <c r="L14" s="84"/>
      <c r="M14" s="120"/>
      <c r="N14" s="89"/>
      <c r="O14" s="89"/>
      <c r="P14" s="115"/>
      <c r="Q14" s="84"/>
      <c r="R14" s="84"/>
      <c r="S14" s="89"/>
      <c r="T14" s="121"/>
      <c r="U14" s="89"/>
      <c r="V14" s="89"/>
      <c r="W14" s="89"/>
      <c r="X14" s="89"/>
      <c r="Y14" s="89"/>
      <c r="Z14" s="89"/>
      <c r="AA14" s="89"/>
      <c r="AB14" s="89"/>
      <c r="AC14" s="89"/>
      <c r="AD14" s="89"/>
      <c r="AE14" s="89"/>
      <c r="AF14" s="89"/>
      <c r="AG14" s="89"/>
      <c r="AH14" s="89"/>
      <c r="AI14" s="89"/>
      <c r="AJ14" s="89"/>
      <c r="AK14" s="89"/>
      <c r="AL14" s="89"/>
      <c r="AM14" s="89"/>
      <c r="AN14" s="89"/>
      <c r="AO14" s="89"/>
      <c r="AP14" s="89"/>
      <c r="AQ14" s="115"/>
      <c r="AR14" s="84"/>
      <c r="AS14" s="84"/>
      <c r="AT14" s="120"/>
      <c r="AU14" s="85"/>
      <c r="AV14" s="86"/>
      <c r="AW14" s="86"/>
      <c r="AX14" s="86"/>
      <c r="AY14" s="75"/>
      <c r="AZ14" s="75"/>
      <c r="BA14" s="75"/>
      <c r="BB14" s="75"/>
      <c r="BC14" s="75"/>
      <c r="BD14" s="75"/>
      <c r="BE14" s="91"/>
      <c r="BF14" s="56"/>
      <c r="BG14" s="56"/>
      <c r="BH14" s="56"/>
      <c r="BI14" s="56"/>
      <c r="BJ14" s="56"/>
      <c r="BK14" s="56"/>
      <c r="BL14" s="219"/>
      <c r="BM14" s="219"/>
      <c r="BN14" s="220"/>
      <c r="BO14" s="221"/>
      <c r="BP14" s="79"/>
      <c r="BQ14" s="161"/>
      <c r="BR14" s="161"/>
      <c r="BS14" s="161"/>
      <c r="BT14" s="161"/>
      <c r="BU14" s="359"/>
      <c r="BV14" s="359"/>
    </row>
    <row r="15" spans="1:118" ht="20.25" hidden="1" customHeight="1">
      <c r="A15" s="73"/>
      <c r="B15" s="75"/>
      <c r="C15" s="82"/>
      <c r="D15" s="116"/>
      <c r="E15" s="126"/>
      <c r="F15" s="83"/>
      <c r="G15" s="84"/>
      <c r="H15" s="84"/>
      <c r="I15" s="84"/>
      <c r="J15" s="84"/>
      <c r="K15" s="84"/>
      <c r="L15" s="84"/>
      <c r="M15" s="120"/>
      <c r="N15" s="89"/>
      <c r="O15" s="89"/>
      <c r="P15" s="115"/>
      <c r="Q15" s="84"/>
      <c r="R15" s="84"/>
      <c r="S15" s="89"/>
      <c r="T15" s="121"/>
      <c r="U15" s="89"/>
      <c r="V15" s="89"/>
      <c r="W15" s="89"/>
      <c r="X15" s="89"/>
      <c r="Y15" s="89"/>
      <c r="Z15" s="89"/>
      <c r="AA15" s="89"/>
      <c r="AB15" s="89"/>
      <c r="AC15" s="89"/>
      <c r="AD15" s="89"/>
      <c r="AE15" s="89"/>
      <c r="AF15" s="89"/>
      <c r="AG15" s="89"/>
      <c r="AH15" s="89"/>
      <c r="AI15" s="89"/>
      <c r="AJ15" s="89"/>
      <c r="AK15" s="89"/>
      <c r="AL15" s="89"/>
      <c r="AM15" s="89"/>
      <c r="AN15" s="89"/>
      <c r="AO15" s="89"/>
      <c r="AP15" s="89"/>
      <c r="AQ15" s="115"/>
      <c r="AR15" s="84"/>
      <c r="AS15" s="84"/>
      <c r="AT15" s="120"/>
      <c r="AU15" s="85"/>
      <c r="AV15" s="86"/>
      <c r="AW15" s="86"/>
      <c r="AX15" s="86"/>
      <c r="AY15" s="75"/>
      <c r="AZ15" s="75"/>
      <c r="BA15" s="75"/>
      <c r="BB15" s="75"/>
      <c r="BC15" s="75"/>
      <c r="BD15" s="75"/>
      <c r="BE15" s="91"/>
      <c r="BF15" s="56"/>
      <c r="BG15" s="56"/>
      <c r="BH15" s="56"/>
      <c r="BI15" s="56"/>
      <c r="BJ15" s="56"/>
      <c r="BK15" s="56"/>
      <c r="BL15" s="219"/>
      <c r="BM15" s="219"/>
      <c r="BN15" s="220"/>
      <c r="BO15" s="221"/>
      <c r="BP15" s="79"/>
      <c r="BQ15" s="161"/>
      <c r="BR15" s="161"/>
      <c r="BS15" s="161"/>
      <c r="BT15" s="161"/>
      <c r="BU15" s="359"/>
      <c r="BV15" s="359"/>
    </row>
    <row r="16" spans="1:118" ht="20.25" hidden="1" customHeight="1">
      <c r="A16" s="73"/>
      <c r="B16" s="75"/>
      <c r="C16" s="82"/>
      <c r="D16" s="116"/>
      <c r="E16" s="126"/>
      <c r="F16" s="83"/>
      <c r="G16" s="84"/>
      <c r="H16" s="84"/>
      <c r="I16" s="84"/>
      <c r="J16" s="84"/>
      <c r="K16" s="84"/>
      <c r="L16" s="84"/>
      <c r="M16" s="120"/>
      <c r="N16" s="89"/>
      <c r="O16" s="89"/>
      <c r="P16" s="115"/>
      <c r="Q16" s="84"/>
      <c r="R16" s="84"/>
      <c r="S16" s="89"/>
      <c r="T16" s="121"/>
      <c r="U16" s="89"/>
      <c r="V16" s="89"/>
      <c r="W16" s="89"/>
      <c r="X16" s="89"/>
      <c r="Y16" s="89"/>
      <c r="Z16" s="89"/>
      <c r="AA16" s="89"/>
      <c r="AB16" s="89"/>
      <c r="AC16" s="89"/>
      <c r="AD16" s="89"/>
      <c r="AE16" s="89"/>
      <c r="AF16" s="89"/>
      <c r="AG16" s="89"/>
      <c r="AH16" s="89"/>
      <c r="AI16" s="89"/>
      <c r="AJ16" s="89"/>
      <c r="AK16" s="89"/>
      <c r="AL16" s="89"/>
      <c r="AM16" s="89"/>
      <c r="AN16" s="89"/>
      <c r="AO16" s="89"/>
      <c r="AP16" s="89"/>
      <c r="AQ16" s="115"/>
      <c r="AR16" s="84"/>
      <c r="AS16" s="84"/>
      <c r="AT16" s="120"/>
      <c r="AU16" s="85"/>
      <c r="AV16" s="86"/>
      <c r="AW16" s="86"/>
      <c r="AX16" s="86"/>
      <c r="AY16" s="75"/>
      <c r="AZ16" s="75"/>
      <c r="BA16" s="75"/>
      <c r="BB16" s="75"/>
      <c r="BC16" s="75"/>
      <c r="BD16" s="75"/>
      <c r="BE16" s="91"/>
      <c r="BF16" s="56"/>
      <c r="BG16" s="56"/>
      <c r="BH16" s="56"/>
      <c r="BI16" s="56"/>
      <c r="BJ16" s="56"/>
      <c r="BK16" s="56"/>
      <c r="BL16" s="219"/>
      <c r="BM16" s="219"/>
      <c r="BN16" s="220"/>
      <c r="BO16" s="221"/>
      <c r="BP16" s="79"/>
      <c r="BQ16" s="161"/>
      <c r="BR16" s="161"/>
      <c r="BS16" s="161"/>
      <c r="BT16" s="161"/>
      <c r="BU16" s="359"/>
      <c r="BV16" s="359"/>
    </row>
    <row r="17" spans="1:118" ht="20.25" hidden="1" customHeight="1">
      <c r="A17" s="73"/>
      <c r="B17" s="75"/>
      <c r="C17" s="82"/>
      <c r="D17" s="116"/>
      <c r="E17" s="126"/>
      <c r="F17" s="83"/>
      <c r="G17" s="84"/>
      <c r="H17" s="84"/>
      <c r="I17" s="84"/>
      <c r="J17" s="84"/>
      <c r="K17" s="84"/>
      <c r="L17" s="84"/>
      <c r="M17" s="120"/>
      <c r="N17" s="89"/>
      <c r="O17" s="89"/>
      <c r="P17" s="115"/>
      <c r="Q17" s="84"/>
      <c r="R17" s="84"/>
      <c r="S17" s="89"/>
      <c r="T17" s="121"/>
      <c r="U17" s="89"/>
      <c r="V17" s="89"/>
      <c r="W17" s="89"/>
      <c r="X17" s="89"/>
      <c r="Y17" s="89"/>
      <c r="Z17" s="89"/>
      <c r="AA17" s="89"/>
      <c r="AB17" s="89"/>
      <c r="AC17" s="89"/>
      <c r="AD17" s="89"/>
      <c r="AE17" s="89"/>
      <c r="AF17" s="89"/>
      <c r="AG17" s="89"/>
      <c r="AH17" s="89"/>
      <c r="AI17" s="89"/>
      <c r="AJ17" s="89"/>
      <c r="AK17" s="89"/>
      <c r="AL17" s="89"/>
      <c r="AM17" s="89"/>
      <c r="AN17" s="89"/>
      <c r="AO17" s="89"/>
      <c r="AP17" s="89"/>
      <c r="AQ17" s="115"/>
      <c r="AR17" s="84"/>
      <c r="AS17" s="84"/>
      <c r="AT17" s="120"/>
      <c r="AU17" s="85"/>
      <c r="AV17" s="86"/>
      <c r="AW17" s="86"/>
      <c r="AX17" s="86"/>
      <c r="AY17" s="75"/>
      <c r="AZ17" s="75"/>
      <c r="BA17" s="75"/>
      <c r="BB17" s="75"/>
      <c r="BC17" s="75"/>
      <c r="BD17" s="75"/>
      <c r="BE17" s="91"/>
      <c r="BF17" s="56"/>
      <c r="BG17" s="56"/>
      <c r="BH17" s="56"/>
      <c r="BI17" s="56"/>
      <c r="BJ17" s="56"/>
      <c r="BK17" s="56"/>
      <c r="BL17" s="219"/>
      <c r="BM17" s="219"/>
      <c r="BN17" s="220"/>
      <c r="BO17" s="221"/>
      <c r="BP17" s="79"/>
      <c r="BQ17" s="161"/>
      <c r="BR17" s="161"/>
      <c r="BS17" s="161"/>
      <c r="BT17" s="161"/>
      <c r="BU17" s="359"/>
      <c r="BV17" s="359"/>
    </row>
    <row r="18" spans="1:118" ht="20.25" hidden="1" customHeight="1">
      <c r="A18" s="73"/>
      <c r="B18" s="75"/>
      <c r="C18" s="82"/>
      <c r="D18" s="116"/>
      <c r="E18" s="126"/>
      <c r="F18" s="266"/>
      <c r="G18" s="89"/>
      <c r="H18" s="89"/>
      <c r="I18" s="89"/>
      <c r="J18" s="89"/>
      <c r="K18" s="89"/>
      <c r="L18" s="89"/>
      <c r="M18" s="121"/>
      <c r="N18" s="89"/>
      <c r="O18" s="89"/>
      <c r="P18" s="118"/>
      <c r="Q18" s="89"/>
      <c r="R18" s="89"/>
      <c r="S18" s="89"/>
      <c r="T18" s="121"/>
      <c r="U18" s="89"/>
      <c r="V18" s="89"/>
      <c r="W18" s="89"/>
      <c r="X18" s="89"/>
      <c r="Y18" s="89"/>
      <c r="Z18" s="89"/>
      <c r="AA18" s="89"/>
      <c r="AB18" s="89"/>
      <c r="AC18" s="89"/>
      <c r="AD18" s="89"/>
      <c r="AE18" s="89"/>
      <c r="AF18" s="89"/>
      <c r="AG18" s="89"/>
      <c r="AH18" s="89"/>
      <c r="AI18" s="89"/>
      <c r="AJ18" s="89"/>
      <c r="AK18" s="89"/>
      <c r="AL18" s="89"/>
      <c r="AM18" s="89"/>
      <c r="AN18" s="89"/>
      <c r="AO18" s="89"/>
      <c r="AP18" s="89"/>
      <c r="AQ18" s="118"/>
      <c r="AR18" s="89"/>
      <c r="AS18" s="89"/>
      <c r="AT18" s="121"/>
      <c r="AU18" s="90"/>
      <c r="AV18" s="74"/>
      <c r="AW18" s="74"/>
      <c r="AX18" s="74"/>
      <c r="AY18" s="75"/>
      <c r="AZ18" s="75"/>
      <c r="BA18" s="75"/>
      <c r="BB18" s="75"/>
      <c r="BC18" s="75"/>
      <c r="BD18" s="75"/>
      <c r="BE18" s="91"/>
      <c r="BF18" s="56"/>
      <c r="BG18" s="56"/>
      <c r="BH18" s="56"/>
      <c r="BI18" s="56"/>
      <c r="BJ18" s="56"/>
      <c r="BK18" s="56"/>
      <c r="BL18" s="219"/>
      <c r="BM18" s="219"/>
      <c r="BN18" s="220"/>
      <c r="BO18" s="221"/>
      <c r="BP18" s="79"/>
      <c r="BQ18" s="161"/>
      <c r="BR18" s="161"/>
      <c r="BS18" s="161"/>
      <c r="BT18" s="161"/>
      <c r="BU18" s="359"/>
      <c r="BV18" s="359"/>
    </row>
    <row r="19" spans="1:118" ht="20.25" hidden="1" customHeight="1">
      <c r="A19" s="73"/>
      <c r="B19" s="75"/>
      <c r="C19" s="82"/>
      <c r="D19" s="116"/>
      <c r="E19" s="210">
        <v>4</v>
      </c>
      <c r="F19" s="399"/>
      <c r="G19" s="95"/>
      <c r="H19" s="95"/>
      <c r="I19" s="95"/>
      <c r="J19" s="95"/>
      <c r="K19" s="95"/>
      <c r="L19" s="96"/>
      <c r="M19" s="122"/>
      <c r="N19" s="96"/>
      <c r="O19" s="96"/>
      <c r="P19" s="119"/>
      <c r="Q19" s="96"/>
      <c r="R19" s="96"/>
      <c r="S19" s="96"/>
      <c r="T19" s="122"/>
      <c r="U19" s="96"/>
      <c r="V19" s="96"/>
      <c r="W19" s="96"/>
      <c r="X19" s="96"/>
      <c r="Y19" s="96"/>
      <c r="Z19" s="89"/>
      <c r="AA19" s="89"/>
      <c r="AB19" s="89"/>
      <c r="AC19" s="89"/>
      <c r="AD19" s="89"/>
      <c r="AE19" s="89"/>
      <c r="AF19" s="89"/>
      <c r="AG19" s="89"/>
      <c r="AH19" s="89"/>
      <c r="AI19" s="89"/>
      <c r="AJ19" s="89"/>
      <c r="AK19" s="89"/>
      <c r="AL19" s="89"/>
      <c r="AM19" s="89"/>
      <c r="AN19" s="89"/>
      <c r="AO19" s="89"/>
      <c r="AP19" s="89"/>
      <c r="AQ19" s="118"/>
      <c r="AR19" s="89"/>
      <c r="AS19" s="89"/>
      <c r="AT19" s="121"/>
      <c r="AU19" s="90"/>
      <c r="AV19" s="74"/>
      <c r="AW19" s="74"/>
      <c r="AX19" s="74"/>
      <c r="AY19" s="75"/>
      <c r="AZ19" s="75"/>
      <c r="BA19" s="75"/>
      <c r="BB19" s="75"/>
      <c r="BC19" s="75"/>
      <c r="BD19" s="75"/>
      <c r="BE19" s="91"/>
      <c r="BF19" s="56"/>
      <c r="BG19" s="56"/>
      <c r="BH19" s="56"/>
      <c r="BI19" s="56"/>
      <c r="BJ19" s="56"/>
      <c r="BK19" s="56"/>
      <c r="BL19" s="219"/>
      <c r="BM19" s="219"/>
      <c r="BN19" s="220"/>
      <c r="BO19" s="224"/>
      <c r="BP19" s="163"/>
      <c r="BQ19" s="163"/>
      <c r="BR19" s="163"/>
      <c r="BS19" s="163"/>
      <c r="BT19" s="163"/>
      <c r="BU19" s="364"/>
      <c r="BV19" s="364"/>
      <c r="BW19" s="163"/>
      <c r="BX19" s="163"/>
      <c r="BY19" s="163"/>
      <c r="BZ19" s="163"/>
      <c r="CA19" s="163"/>
      <c r="CB19" s="163"/>
      <c r="CO19" s="163"/>
      <c r="CP19" s="163"/>
      <c r="CQ19" s="163"/>
      <c r="CR19" s="163"/>
      <c r="CS19" s="163"/>
      <c r="CT19" s="163"/>
      <c r="CU19" s="163"/>
      <c r="CV19" s="163"/>
      <c r="CW19" s="163"/>
      <c r="CX19" s="163"/>
      <c r="CY19" s="163"/>
      <c r="CZ19" s="163"/>
      <c r="DA19" s="163"/>
      <c r="DB19" s="163"/>
    </row>
    <row r="20" spans="1:118" ht="20.25" hidden="1" customHeight="1">
      <c r="A20" s="73"/>
      <c r="B20" s="92"/>
      <c r="C20" s="93"/>
      <c r="D20" s="94"/>
      <c r="E20" s="210">
        <v>3</v>
      </c>
      <c r="F20" s="399"/>
      <c r="G20" s="95"/>
      <c r="H20" s="95"/>
      <c r="I20" s="95"/>
      <c r="J20" s="95"/>
      <c r="K20" s="95"/>
      <c r="L20" s="96"/>
      <c r="M20" s="122"/>
      <c r="N20" s="96"/>
      <c r="O20" s="96"/>
      <c r="P20" s="119"/>
      <c r="Q20" s="96"/>
      <c r="R20" s="96"/>
      <c r="S20" s="96"/>
      <c r="T20" s="122"/>
      <c r="U20" s="96"/>
      <c r="V20" s="96"/>
      <c r="W20" s="96"/>
      <c r="X20" s="96"/>
      <c r="Y20" s="96"/>
      <c r="Z20" s="96"/>
      <c r="AA20" s="96"/>
      <c r="AB20" s="96"/>
      <c r="AC20" s="96"/>
      <c r="AD20" s="96"/>
      <c r="AE20" s="96"/>
      <c r="AF20" s="96"/>
      <c r="AG20" s="96"/>
      <c r="AH20" s="96"/>
      <c r="AI20" s="96"/>
      <c r="AJ20" s="96"/>
      <c r="AK20" s="96"/>
      <c r="AL20" s="96"/>
      <c r="AM20" s="96"/>
      <c r="AN20" s="96"/>
      <c r="AO20" s="96"/>
      <c r="AP20" s="96"/>
      <c r="AQ20" s="119"/>
      <c r="AR20" s="96"/>
      <c r="AS20" s="96"/>
      <c r="AT20" s="122"/>
      <c r="AU20" s="390">
        <f ca="1">AU23/AU12</f>
        <v>0</v>
      </c>
      <c r="AV20" s="97"/>
      <c r="AW20" s="97"/>
      <c r="AX20" s="97"/>
      <c r="AY20" s="480"/>
      <c r="AZ20" s="480"/>
      <c r="BA20" s="480"/>
      <c r="BB20" s="480"/>
      <c r="BC20" s="480"/>
      <c r="BD20" s="480"/>
      <c r="BE20" s="391"/>
      <c r="BF20" s="56"/>
      <c r="BG20" s="56"/>
      <c r="BH20" s="56"/>
      <c r="BI20" s="56"/>
      <c r="BJ20" s="56"/>
      <c r="BK20" s="56"/>
      <c r="BL20" s="261"/>
      <c r="BM20" s="261"/>
      <c r="BN20" s="262"/>
      <c r="BO20" s="221"/>
      <c r="BP20" s="79"/>
      <c r="BQ20" s="161"/>
      <c r="BR20" s="161"/>
      <c r="BS20" s="161"/>
      <c r="BT20" s="161"/>
      <c r="BU20" s="359"/>
      <c r="BV20" s="359"/>
    </row>
    <row r="21" spans="1:118" ht="20.25" hidden="1" customHeight="1">
      <c r="A21" s="73"/>
      <c r="B21" s="98"/>
      <c r="C21" s="99"/>
      <c r="D21" s="100"/>
      <c r="E21" s="211">
        <v>2</v>
      </c>
      <c r="F21" s="316"/>
      <c r="G21" s="119"/>
      <c r="H21" s="119"/>
      <c r="I21" s="119"/>
      <c r="J21" s="119"/>
      <c r="K21" s="119"/>
      <c r="L21" s="119"/>
      <c r="M21" s="160"/>
      <c r="N21" s="96">
        <f ca="1">COUNTIF(OFFSET(N$25,0,0,$A$23,1),$E21)</f>
        <v>20</v>
      </c>
      <c r="O21" s="96">
        <f ca="1">COUNTIF(OFFSET(O$25,0,0,$A$23,2),$E21)</f>
        <v>10</v>
      </c>
      <c r="P21" s="96"/>
      <c r="Q21" s="96">
        <f t="shared" ref="G21:T24" ca="1" si="1">COUNTIF(OFFSET(Q$25,0,0,$A$23,1),$E21)</f>
        <v>2</v>
      </c>
      <c r="R21" s="96">
        <f t="shared" ca="1" si="1"/>
        <v>4</v>
      </c>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119"/>
      <c r="AR21" s="119"/>
      <c r="AS21" s="119"/>
      <c r="AT21" s="119"/>
      <c r="AU21" s="334">
        <f ca="1">MAX(OFFSET(AU$25,0,0,$A$23,1))</f>
        <v>0</v>
      </c>
      <c r="AV21" s="335">
        <f t="shared" ref="AV21" ca="1" si="2">MAX(OFFSET(AV$25,0,0,$A$23,1))</f>
        <v>0</v>
      </c>
      <c r="AW21" s="335"/>
      <c r="AX21" s="335"/>
      <c r="AY21" s="480"/>
      <c r="AZ21" s="480"/>
      <c r="BA21" s="480"/>
      <c r="BB21" s="480"/>
      <c r="BC21" s="480"/>
      <c r="BD21" s="480"/>
      <c r="BE21" s="391">
        <f ca="1">COUNTIF(OFFSET(BE$25,0,0,$A$23),"ПОВЫШЕННЫЙ")</f>
        <v>0</v>
      </c>
      <c r="BF21" s="56"/>
      <c r="BG21" s="56"/>
      <c r="BH21" s="56"/>
      <c r="BI21" s="56"/>
      <c r="BJ21" s="56"/>
      <c r="BK21" s="56"/>
      <c r="BL21" s="262"/>
      <c r="BM21" s="262"/>
      <c r="BN21" s="262"/>
      <c r="BO21" s="225"/>
      <c r="BP21" s="156"/>
      <c r="BQ21" s="156"/>
      <c r="BR21" s="156"/>
      <c r="BS21" s="156"/>
      <c r="BT21" s="156"/>
      <c r="BU21" s="365"/>
      <c r="BV21" s="365"/>
      <c r="BW21" s="156"/>
      <c r="BX21" s="156"/>
      <c r="BY21" s="156"/>
      <c r="BZ21" s="156"/>
      <c r="CA21" s="156"/>
      <c r="CB21" s="156"/>
      <c r="CC21" s="156"/>
      <c r="CD21" s="156"/>
      <c r="CE21" s="156"/>
      <c r="CF21" s="156"/>
      <c r="CG21" s="156"/>
      <c r="CH21" s="156"/>
      <c r="CI21" s="156"/>
      <c r="CJ21" s="156"/>
      <c r="CK21" s="156"/>
      <c r="CL21" s="156"/>
      <c r="CM21" s="156"/>
      <c r="CN21" s="156"/>
      <c r="CO21" s="156"/>
      <c r="CP21" s="156"/>
      <c r="CQ21" s="156"/>
      <c r="CR21" s="156"/>
      <c r="CS21" s="156"/>
      <c r="CT21" s="156"/>
      <c r="CU21" s="156"/>
      <c r="CV21" s="156"/>
      <c r="CW21" s="156"/>
      <c r="CX21" s="156"/>
      <c r="CY21" s="156"/>
      <c r="CZ21" s="156"/>
      <c r="DA21" s="156"/>
      <c r="DB21" s="156"/>
      <c r="DC21" s="156"/>
      <c r="DD21" s="156"/>
      <c r="DE21" s="156"/>
      <c r="DF21" s="156"/>
      <c r="DG21" s="156"/>
      <c r="DH21" s="156"/>
      <c r="DI21" s="156"/>
      <c r="DJ21" s="156"/>
      <c r="DK21" s="156"/>
      <c r="DL21" s="156"/>
      <c r="DM21" s="156"/>
      <c r="DN21" s="156"/>
    </row>
    <row r="22" spans="1:118" ht="20.25" hidden="1" customHeight="1">
      <c r="A22" s="73"/>
      <c r="B22" s="98"/>
      <c r="C22" s="99"/>
      <c r="D22" s="100">
        <f ca="1">COUNTIF(OFFSET(E$25,0,0,$A$23),1)</f>
        <v>14</v>
      </c>
      <c r="E22" s="211">
        <v>1</v>
      </c>
      <c r="F22" s="316">
        <f t="shared" ref="F22:F23" ca="1" si="3">COUNTIF(OFFSET(F$25,0,0,$A$23,1),$E22)</f>
        <v>26</v>
      </c>
      <c r="G22" s="119">
        <f t="shared" ca="1" si="1"/>
        <v>24</v>
      </c>
      <c r="H22" s="119">
        <f t="shared" ca="1" si="1"/>
        <v>23</v>
      </c>
      <c r="I22" s="119">
        <f t="shared" ca="1" si="1"/>
        <v>18</v>
      </c>
      <c r="J22" s="119">
        <f t="shared" ca="1" si="1"/>
        <v>18</v>
      </c>
      <c r="K22" s="119">
        <f t="shared" ca="1" si="1"/>
        <v>16</v>
      </c>
      <c r="L22" s="119">
        <f t="shared" ca="1" si="1"/>
        <v>16</v>
      </c>
      <c r="M22" s="160">
        <f t="shared" ca="1" si="1"/>
        <v>15</v>
      </c>
      <c r="N22" s="96">
        <f ca="1">COUNTIF(OFFSET(N$25,0,0,$A$23,1),$E22)</f>
        <v>4</v>
      </c>
      <c r="O22" s="96">
        <f t="shared" ca="1" si="1"/>
        <v>8</v>
      </c>
      <c r="P22" s="119">
        <f t="shared" ca="1" si="1"/>
        <v>20</v>
      </c>
      <c r="Q22" s="119">
        <f t="shared" ca="1" si="1"/>
        <v>22</v>
      </c>
      <c r="R22" s="119">
        <f t="shared" ca="1" si="1"/>
        <v>14</v>
      </c>
      <c r="S22" s="119">
        <f t="shared" ca="1" si="1"/>
        <v>14</v>
      </c>
      <c r="T22" s="160">
        <f t="shared" ca="1" si="1"/>
        <v>24</v>
      </c>
      <c r="U22" s="96"/>
      <c r="V22" s="96"/>
      <c r="W22" s="96"/>
      <c r="X22" s="96"/>
      <c r="Y22" s="96"/>
      <c r="Z22" s="96"/>
      <c r="AA22" s="96"/>
      <c r="AB22" s="96"/>
      <c r="AC22" s="96"/>
      <c r="AD22" s="96"/>
      <c r="AE22" s="96"/>
      <c r="AF22" s="96"/>
      <c r="AG22" s="96"/>
      <c r="AH22" s="96"/>
      <c r="AI22" s="96"/>
      <c r="AJ22" s="96"/>
      <c r="AK22" s="96"/>
      <c r="AL22" s="96"/>
      <c r="AM22" s="96"/>
      <c r="AN22" s="96"/>
      <c r="AO22" s="96"/>
      <c r="AP22" s="96"/>
      <c r="AQ22" s="119"/>
      <c r="AR22" s="119"/>
      <c r="AS22" s="119"/>
      <c r="AT22" s="160"/>
      <c r="AU22" s="101">
        <f ca="1">MIN(OFFSET(AU$25,0,0,$A$23,1))</f>
        <v>0</v>
      </c>
      <c r="AV22" s="130">
        <f t="shared" ref="AV22" ca="1" si="4">MIN(AV25:AV64)</f>
        <v>0</v>
      </c>
      <c r="AW22" s="130"/>
      <c r="AX22" s="130"/>
      <c r="AY22" s="480"/>
      <c r="AZ22" s="480"/>
      <c r="BA22" s="480"/>
      <c r="BB22" s="480"/>
      <c r="BC22" s="480"/>
      <c r="BD22" s="480"/>
      <c r="BE22" s="391">
        <f ca="1">COUNTIF(OFFSET(BE$25,0,0,$A$23),"БАЗОВЫЙ")</f>
        <v>0</v>
      </c>
      <c r="BF22" s="56"/>
      <c r="BG22" s="56"/>
      <c r="BH22" s="56"/>
      <c r="BI22" s="56"/>
      <c r="BJ22" s="56"/>
      <c r="BK22" s="56"/>
      <c r="BL22" s="262"/>
      <c r="BM22" s="262"/>
      <c r="BN22" s="262"/>
      <c r="BO22" s="225"/>
      <c r="BP22" s="156"/>
      <c r="BQ22" s="156"/>
      <c r="BR22" s="156"/>
      <c r="BS22" s="156"/>
      <c r="BT22" s="156"/>
      <c r="BU22" s="365" t="s">
        <v>504</v>
      </c>
      <c r="BV22" s="365">
        <f>COUNTA(BU25:BU10000)</f>
        <v>0</v>
      </c>
      <c r="BW22" s="156"/>
      <c r="BX22" s="156"/>
      <c r="BY22" s="156"/>
      <c r="BZ22" s="156"/>
      <c r="CA22" s="156"/>
      <c r="CB22" s="156"/>
      <c r="CC22" s="156"/>
      <c r="CD22" s="156"/>
      <c r="CE22" s="156"/>
      <c r="CF22" s="156"/>
      <c r="CG22" s="156"/>
      <c r="CH22" s="156"/>
      <c r="CI22" s="156"/>
      <c r="CJ22" s="156"/>
      <c r="CK22" s="156"/>
      <c r="CL22" s="156"/>
      <c r="CM22" s="156"/>
      <c r="CN22" s="156"/>
      <c r="CO22" s="156"/>
      <c r="CP22" s="156"/>
      <c r="CQ22" s="156"/>
      <c r="CR22" s="156"/>
      <c r="CS22" s="156"/>
      <c r="CT22" s="156"/>
      <c r="CU22" s="156"/>
      <c r="CV22" s="156"/>
      <c r="CW22" s="156"/>
      <c r="CX22" s="156"/>
      <c r="CY22" s="156"/>
      <c r="CZ22" s="156"/>
      <c r="DA22" s="156"/>
      <c r="DB22" s="156"/>
      <c r="DC22" s="156"/>
      <c r="DD22" s="156"/>
      <c r="DE22" s="156"/>
      <c r="DF22" s="156"/>
      <c r="DG22" s="156"/>
      <c r="DH22" s="156"/>
      <c r="DI22" s="156"/>
      <c r="DJ22" s="156"/>
      <c r="DK22" s="156"/>
      <c r="DL22" s="156"/>
      <c r="DM22" s="156"/>
      <c r="DN22" s="156"/>
    </row>
    <row r="23" spans="1:118" ht="20.25" hidden="1" customHeight="1">
      <c r="A23" s="73">
        <f>COUNT(C25:C10000)</f>
        <v>30</v>
      </c>
      <c r="B23" s="98"/>
      <c r="C23" s="99"/>
      <c r="D23" s="100">
        <f ca="1">COUNTIF(OFFSET(E$25,0,0,$A$23),2)</f>
        <v>13</v>
      </c>
      <c r="E23" s="211">
        <v>0</v>
      </c>
      <c r="F23" s="316">
        <f t="shared" ca="1" si="3"/>
        <v>1</v>
      </c>
      <c r="G23" s="119">
        <f t="shared" ca="1" si="1"/>
        <v>3</v>
      </c>
      <c r="H23" s="119">
        <f t="shared" ca="1" si="1"/>
        <v>4</v>
      </c>
      <c r="I23" s="119">
        <f t="shared" ca="1" si="1"/>
        <v>9</v>
      </c>
      <c r="J23" s="119">
        <f t="shared" ca="1" si="1"/>
        <v>9</v>
      </c>
      <c r="K23" s="119">
        <f t="shared" ca="1" si="1"/>
        <v>11</v>
      </c>
      <c r="L23" s="119">
        <f t="shared" ca="1" si="1"/>
        <v>10</v>
      </c>
      <c r="M23" s="160">
        <f t="shared" ca="1" si="1"/>
        <v>11</v>
      </c>
      <c r="N23" s="96">
        <f t="shared" ca="1" si="1"/>
        <v>3</v>
      </c>
      <c r="O23" s="96">
        <f t="shared" ca="1" si="1"/>
        <v>6</v>
      </c>
      <c r="P23" s="119">
        <f t="shared" ca="1" si="1"/>
        <v>7</v>
      </c>
      <c r="Q23" s="119">
        <f t="shared" ca="1" si="1"/>
        <v>3</v>
      </c>
      <c r="R23" s="119">
        <f t="shared" ca="1" si="1"/>
        <v>8</v>
      </c>
      <c r="S23" s="119">
        <f t="shared" ca="1" si="1"/>
        <v>13</v>
      </c>
      <c r="T23" s="160">
        <f t="shared" ca="1" si="1"/>
        <v>3</v>
      </c>
      <c r="U23" s="96"/>
      <c r="V23" s="96"/>
      <c r="W23" s="96"/>
      <c r="X23" s="96"/>
      <c r="Y23" s="96"/>
      <c r="Z23" s="96"/>
      <c r="AA23" s="96"/>
      <c r="AB23" s="96"/>
      <c r="AC23" s="96"/>
      <c r="AD23" s="96"/>
      <c r="AE23" s="96"/>
      <c r="AF23" s="96"/>
      <c r="AG23" s="96"/>
      <c r="AH23" s="96"/>
      <c r="AI23" s="96"/>
      <c r="AJ23" s="96"/>
      <c r="AK23" s="96"/>
      <c r="AL23" s="96"/>
      <c r="AM23" s="96"/>
      <c r="AN23" s="96"/>
      <c r="AO23" s="96"/>
      <c r="AP23" s="96"/>
      <c r="AQ23" s="119"/>
      <c r="AR23" s="119"/>
      <c r="AS23" s="119"/>
      <c r="AT23" s="119"/>
      <c r="AU23" s="143">
        <f ca="1">AU24/$F$6</f>
        <v>0</v>
      </c>
      <c r="AV23" s="296" t="e">
        <f ca="1">AVERAGE(OFFSET(AV$25,0,0,$A$23,1))</f>
        <v>#DIV/0!</v>
      </c>
      <c r="AW23" s="296"/>
      <c r="AX23" s="296"/>
      <c r="AY23" s="480"/>
      <c r="AZ23" s="480"/>
      <c r="BA23" s="480"/>
      <c r="BB23" s="480"/>
      <c r="BC23" s="480"/>
      <c r="BD23" s="480"/>
      <c r="BE23" s="391">
        <f ca="1">COUNTIF(OFFSET(BE$25,0,0,$A$23),"ПОНИЖЕННЫЙ")</f>
        <v>0</v>
      </c>
      <c r="BF23" s="56"/>
      <c r="BG23" s="56"/>
      <c r="BH23" s="56"/>
      <c r="BI23" s="56"/>
      <c r="BJ23" s="56"/>
      <c r="BK23" s="56"/>
      <c r="BL23" s="262"/>
      <c r="BM23" s="262"/>
      <c r="BN23" s="262"/>
      <c r="BO23" s="225"/>
      <c r="BP23" s="156"/>
      <c r="BQ23" s="156"/>
      <c r="BR23" s="156"/>
      <c r="BS23" s="156"/>
      <c r="BT23" s="156"/>
      <c r="BU23" s="365" t="s">
        <v>505</v>
      </c>
      <c r="BV23" s="365">
        <f>COUNTA(BV25:BV10000)</f>
        <v>0</v>
      </c>
      <c r="BW23" s="156"/>
      <c r="BX23" s="156"/>
      <c r="BY23" s="156"/>
      <c r="BZ23" s="156"/>
      <c r="CA23" s="156"/>
      <c r="CB23" s="156"/>
      <c r="CC23" s="156"/>
      <c r="CD23" s="156"/>
      <c r="CE23" s="156"/>
      <c r="CF23" s="156"/>
      <c r="CG23" s="156"/>
      <c r="CH23" s="156"/>
      <c r="CI23" s="156"/>
      <c r="CJ23" s="156"/>
      <c r="CK23" s="156"/>
      <c r="CL23" s="156"/>
      <c r="CM23" s="156"/>
      <c r="CN23" s="156"/>
      <c r="CO23" s="156"/>
      <c r="CP23" s="156"/>
      <c r="CQ23" s="156"/>
      <c r="CR23" s="156"/>
      <c r="CS23" s="156"/>
      <c r="CT23" s="156"/>
      <c r="CU23" s="156"/>
      <c r="CV23" s="156"/>
      <c r="CW23" s="156"/>
      <c r="CX23" s="156"/>
      <c r="CY23" s="156"/>
      <c r="CZ23" s="156"/>
      <c r="DA23" s="156"/>
      <c r="DB23" s="156"/>
      <c r="DC23" s="156"/>
      <c r="DD23" s="156"/>
      <c r="DE23" s="156"/>
      <c r="DF23" s="156"/>
      <c r="DG23" s="156"/>
      <c r="DH23" s="156"/>
      <c r="DI23" s="156"/>
      <c r="DJ23" s="156"/>
      <c r="DK23" s="156"/>
      <c r="DL23" s="156"/>
      <c r="DM23" s="156"/>
      <c r="DN23" s="156"/>
    </row>
    <row r="24" spans="1:118" ht="38.25" hidden="1" customHeight="1" thickBot="1">
      <c r="A24" s="73">
        <f ca="1">SUM(OFFSET(A$25,0,0,$A$23))</f>
        <v>27</v>
      </c>
      <c r="B24" s="102" t="s">
        <v>10</v>
      </c>
      <c r="C24" s="103" t="s">
        <v>22</v>
      </c>
      <c r="D24" s="104" t="s">
        <v>23</v>
      </c>
      <c r="E24" s="212" t="s">
        <v>29</v>
      </c>
      <c r="F24" s="441">
        <f ca="1">COUNTIF(OFFSET(F$25,0,0,$A$23,1),$E24)</f>
        <v>0</v>
      </c>
      <c r="G24" s="442">
        <f t="shared" ca="1" si="1"/>
        <v>0</v>
      </c>
      <c r="H24" s="442">
        <f t="shared" ca="1" si="1"/>
        <v>0</v>
      </c>
      <c r="I24" s="442">
        <f t="shared" ca="1" si="1"/>
        <v>0</v>
      </c>
      <c r="J24" s="442">
        <f t="shared" ca="1" si="1"/>
        <v>0</v>
      </c>
      <c r="K24" s="442">
        <f t="shared" ca="1" si="1"/>
        <v>0</v>
      </c>
      <c r="L24" s="442">
        <f t="shared" ca="1" si="1"/>
        <v>1</v>
      </c>
      <c r="M24" s="439">
        <f t="shared" ca="1" si="1"/>
        <v>1</v>
      </c>
      <c r="N24" s="440">
        <f t="shared" ca="1" si="1"/>
        <v>0</v>
      </c>
      <c r="O24" s="440">
        <f t="shared" ca="1" si="1"/>
        <v>3</v>
      </c>
      <c r="P24" s="442">
        <f t="shared" ca="1" si="1"/>
        <v>0</v>
      </c>
      <c r="Q24" s="442">
        <f t="shared" ca="1" si="1"/>
        <v>0</v>
      </c>
      <c r="R24" s="442">
        <f t="shared" ca="1" si="1"/>
        <v>1</v>
      </c>
      <c r="S24" s="442">
        <f t="shared" ca="1" si="1"/>
        <v>0</v>
      </c>
      <c r="T24" s="439">
        <f t="shared" ca="1" si="1"/>
        <v>0</v>
      </c>
      <c r="U24" s="96"/>
      <c r="V24" s="96"/>
      <c r="W24" s="96"/>
      <c r="X24" s="96"/>
      <c r="Y24" s="96"/>
      <c r="Z24" s="96"/>
      <c r="AA24" s="96"/>
      <c r="AB24" s="96"/>
      <c r="AC24" s="96"/>
      <c r="AD24" s="96"/>
      <c r="AE24" s="96"/>
      <c r="AF24" s="96"/>
      <c r="AG24" s="96"/>
      <c r="AH24" s="96"/>
      <c r="AI24" s="96"/>
      <c r="AJ24" s="96"/>
      <c r="AK24" s="96"/>
      <c r="AL24" s="96"/>
      <c r="AM24" s="96"/>
      <c r="AN24" s="96"/>
      <c r="AO24" s="96"/>
      <c r="AP24" s="96"/>
      <c r="AQ24" s="119"/>
      <c r="AR24" s="119"/>
      <c r="AS24" s="119"/>
      <c r="AT24" s="160"/>
      <c r="AU24" s="392">
        <f ca="1">SUM(OFFSET(AU$25,0,0,$A$23,1))</f>
        <v>0</v>
      </c>
      <c r="AV24" s="393" t="e">
        <f ca="1">AVERAGE(OFFSET(AV$25,0,0,$A$23,1))</f>
        <v>#DIV/0!</v>
      </c>
      <c r="AW24" s="392">
        <f ca="1">SUM(OFFSET(AW$25,0,0,$A$23,1))</f>
        <v>0</v>
      </c>
      <c r="AX24" s="393" t="e">
        <f ca="1">AVERAGE(OFFSET(AX$25,0,0,$A$23,1))</f>
        <v>#DIV/0!</v>
      </c>
      <c r="AY24" s="481"/>
      <c r="AZ24" s="490" t="e">
        <f ca="1">AVERAGE(OFFSET(AZ$25,0,0,$A$23,1))</f>
        <v>#DIV/0!</v>
      </c>
      <c r="BA24" s="481"/>
      <c r="BB24" s="490" t="e">
        <f ca="1">AVERAGE(OFFSET(BB$25,0,0,$A$23,1))</f>
        <v>#DIV/0!</v>
      </c>
      <c r="BC24" s="481"/>
      <c r="BD24" s="490" t="e">
        <f ca="1">AVERAGE(OFFSET(BD$25,0,0,$A$23,1))</f>
        <v>#DIV/0!</v>
      </c>
      <c r="BE24" s="394">
        <f ca="1">COUNTIF(OFFSET(BE$25,0,0,$A$23),"НИЗКИЙ")</f>
        <v>0</v>
      </c>
      <c r="BF24" s="388"/>
      <c r="BG24" s="388">
        <v>9</v>
      </c>
      <c r="BH24" s="388">
        <v>10</v>
      </c>
      <c r="BI24" s="388">
        <v>12</v>
      </c>
      <c r="BJ24" s="388">
        <v>13</v>
      </c>
      <c r="BK24" s="388"/>
      <c r="BL24" s="263" t="str">
        <f>'АНКЕТА УЧИТЕЛЯ'!B15</f>
        <v xml:space="preserve">общеобразовательная </v>
      </c>
      <c r="BM24" s="263">
        <f>'АНКЕТА УЧИТЕЛЯ'!B27</f>
        <v>4</v>
      </c>
      <c r="BN24" s="263" t="str">
        <f>'АНКЕТА УЧИТЕЛЯ'!B32</f>
        <v>Р.Н.Бунеев, Е.В.Бунеева</v>
      </c>
      <c r="BO24" s="263">
        <f>'АНКЕТА УЧИТЕЛЯ'!B36</f>
        <v>55</v>
      </c>
      <c r="BP24" s="263" t="str">
        <f>'АНКЕТА УЧИТЕЛЯ'!B40</f>
        <v>высшая</v>
      </c>
      <c r="BQ24" s="263">
        <f>'АНКЕТА УЧИТЕЛЯ'!B44</f>
        <v>34</v>
      </c>
      <c r="BR24" s="263">
        <f>'АНКЕТА УЧИТЕЛЯ'!B7</f>
        <v>0</v>
      </c>
      <c r="BS24" s="163"/>
      <c r="BT24" s="163"/>
      <c r="BU24" s="366" t="s">
        <v>506</v>
      </c>
      <c r="BV24" s="366" t="s">
        <v>507</v>
      </c>
      <c r="BW24" s="163"/>
      <c r="BX24" s="163"/>
      <c r="BY24" s="163"/>
      <c r="BZ24" s="163"/>
      <c r="CA24" s="163"/>
      <c r="CB24" s="163"/>
      <c r="CC24" s="163"/>
      <c r="CD24" s="163"/>
      <c r="CE24" s="163"/>
      <c r="CF24" s="163"/>
      <c r="CG24" s="163"/>
      <c r="CH24" s="163"/>
      <c r="CI24" s="163"/>
      <c r="CJ24" s="163"/>
      <c r="CK24" s="163"/>
      <c r="CL24" s="163"/>
      <c r="CM24" s="163"/>
      <c r="CN24" s="163"/>
      <c r="CO24" s="163"/>
      <c r="CP24" s="163"/>
      <c r="CQ24" s="163"/>
      <c r="CR24" s="163"/>
      <c r="CS24" s="163"/>
      <c r="CT24" s="163"/>
      <c r="CU24" s="163"/>
      <c r="CV24" s="163"/>
      <c r="CW24" s="163"/>
      <c r="CX24" s="163"/>
      <c r="CY24" s="163"/>
      <c r="CZ24" s="163"/>
      <c r="DA24" s="163"/>
      <c r="DB24" s="163"/>
      <c r="DC24" s="163"/>
      <c r="DD24" s="163"/>
      <c r="DE24" s="163"/>
      <c r="DF24" s="163"/>
      <c r="DG24" s="163"/>
      <c r="DH24" s="163"/>
      <c r="DI24" s="163"/>
      <c r="DJ24" s="163"/>
      <c r="DK24" s="163"/>
      <c r="DL24" s="163"/>
      <c r="DM24" s="163"/>
      <c r="DN24" s="163"/>
    </row>
    <row r="25" spans="1:118" ht="15" customHeight="1" thickBot="1">
      <c r="A25" s="1">
        <f>IF('СПИСОК КЛАССА'!I25&gt;0,1,0)</f>
        <v>1</v>
      </c>
      <c r="B25" s="444">
        <v>1</v>
      </c>
      <c r="C25" s="445">
        <f>IF(NOT(ISBLANK('СПИСОК КЛАССА'!C25)),'СПИСОК КЛАССА'!C25,"")</f>
        <v>1</v>
      </c>
      <c r="D25" s="446" t="str">
        <f>IF(NOT(ISBLANK('СПИСОК КЛАССА'!D25)),IF($A25=1,'СПИСОК КЛАССА'!D25, "УЧЕНИК НЕ ВЫПОЛНЯЛ РАБОТУ"),"")</f>
        <v/>
      </c>
      <c r="E25" s="473">
        <f>IF($C25&lt;&gt;"",'СПИСОК КЛАССА'!I25,"")</f>
        <v>1</v>
      </c>
      <c r="F25" s="443">
        <f>IF(HLOOKUP(Ответы_учащихся!$E25,КЛЮЧИ!$C$5:$D$20,Ответы_учащихся!F$11+1)=Ввод_данных!F25,1,IF(Ввод_данных!F25="N","N",0))</f>
        <v>1</v>
      </c>
      <c r="G25" s="471">
        <f>IF(HLOOKUP(Ответы_учащихся!$E25,КЛЮЧИ!$C$5:$D$20,Ответы_учащихся!G$11+1)=Ввод_данных!G25,1,IF(Ввод_данных!G25="N","N",0))</f>
        <v>1</v>
      </c>
      <c r="H25" s="471">
        <f>IF(HLOOKUP(Ответы_учащихся!$E25,КЛЮЧИ!$C$5:$D$20,Ответы_учащихся!H$11+1)=Ввод_данных!H25,1,IF(Ввод_данных!H25="N","N",0))</f>
        <v>1</v>
      </c>
      <c r="I25" s="471">
        <f>IF(HLOOKUP(Ответы_учащихся!$E25,КЛЮЧИ!$C$5:$D$20,Ответы_учащихся!I$11+1)=Ввод_данных!I25,1,IF(Ввод_данных!I25="N","N",0))</f>
        <v>1</v>
      </c>
      <c r="J25" s="471">
        <f>IF(HLOOKUP(Ответы_учащихся!$E25,КЛЮЧИ!$C$5:$D$20,Ответы_учащихся!J$11+1)=Ввод_данных!J25,1,IF(Ввод_данных!J25="N","N",0))</f>
        <v>0</v>
      </c>
      <c r="K25" s="471">
        <f>IF(HLOOKUP(Ответы_учащихся!$E25,КЛЮЧИ!$C$5:$D$20,Ответы_учащихся!K$11+1)=Ввод_данных!K25,1,IF(Ввод_данных!K25="N","N",0))</f>
        <v>0</v>
      </c>
      <c r="L25" s="471">
        <f>IF(AND($E25&lt;&gt;"",$E25&gt;0),Ввод_данных!L25,NA())</f>
        <v>0</v>
      </c>
      <c r="M25" s="476">
        <f>IF(AND($E25&lt;&gt;"",$E25&gt;0),Ввод_данных!M25,NA())</f>
        <v>1</v>
      </c>
      <c r="N25" s="479">
        <f>IF(AND($E25&lt;&gt;"",$E25&gt;0),Ввод_данных!N25,NA())</f>
        <v>2</v>
      </c>
      <c r="O25" s="471">
        <f>IF(AND($E25&lt;&gt;"",$E25&gt;0),Ввод_данных!O25,NA())</f>
        <v>2</v>
      </c>
      <c r="P25" s="471">
        <f>IF(AND($E25&lt;&gt;"",$E25&gt;0),Ввод_данных!P25,NA())</f>
        <v>1</v>
      </c>
      <c r="Q25" s="471">
        <f>IF(AND($E25&lt;&gt;"",$E25&gt;0),Ввод_данных!Q25,NA())</f>
        <v>1</v>
      </c>
      <c r="R25" s="471">
        <f>IF(AND($E25&lt;&gt;"",$E25&gt;0),Ввод_данных!R25,NA())</f>
        <v>1</v>
      </c>
      <c r="S25" s="471">
        <f>IF(HLOOKUP(Ответы_учащихся!$E25,КЛЮЧИ!$C$5:$D$20,Ответы_учащихся!S$11+1)=Ввод_данных!S25,1,IF(Ввод_данных!S25="N","N",0))</f>
        <v>0</v>
      </c>
      <c r="T25" s="472">
        <f>IF(HLOOKUP(Ответы_учащихся!$E25,КЛЮЧИ!$C$5:$D$20,Ответы_учащихся!T$11+1)=Ввод_данных!T25,1,IF(Ввод_данных!T25="N","N",0))</f>
        <v>1</v>
      </c>
      <c r="U25" s="159"/>
      <c r="V25" s="146"/>
      <c r="W25" s="146"/>
      <c r="X25" s="146"/>
      <c r="Y25" s="146"/>
      <c r="Z25" s="146"/>
      <c r="AA25" s="146"/>
      <c r="AB25" s="146"/>
      <c r="AC25" s="146"/>
      <c r="AD25" s="146"/>
      <c r="AE25" s="146"/>
      <c r="AF25" s="146"/>
      <c r="AG25" s="146"/>
      <c r="AH25" s="146"/>
      <c r="AI25" s="146"/>
      <c r="AJ25" s="146"/>
      <c r="AK25" s="146"/>
      <c r="AL25" s="146"/>
      <c r="AM25" s="146"/>
      <c r="AN25" s="146"/>
      <c r="AO25" s="146"/>
      <c r="AP25" s="146"/>
      <c r="AQ25" s="159"/>
      <c r="AR25" s="318"/>
      <c r="AS25" s="318"/>
      <c r="AT25" s="318"/>
      <c r="AU25" s="396" t="str">
        <f ca="1">IF(AND(OR($C25&lt;&gt;"",$D25&lt;&gt;""),$A25=1,$AV$6= 1),SUM(F25:T25),"")</f>
        <v/>
      </c>
      <c r="AV25" s="397" t="str">
        <f ca="1">IF(AND(OR($C25&lt;&gt;"",$D25&lt;&gt;""),$A25=1,$AV$6= 1),AU25/$AU$12,"")</f>
        <v/>
      </c>
      <c r="AW25" s="488" t="str">
        <f ca="1">IF(AND(OR($C25&lt;&gt;"",$D25&lt;&gt;""),$A25=1,$AV$6= 1),SUM(F25:M25,P25,S25:T25,BG25:BJ25),"")</f>
        <v/>
      </c>
      <c r="AX25" s="397" t="str">
        <f ca="1">IF(AND(OR($C25&lt;&gt;"",$D25&lt;&gt;""),$A25=1,$AV$6= 1),AW25/$AW$12,"")</f>
        <v/>
      </c>
      <c r="AY25" s="482" t="str">
        <f ca="1">IF(AND(OR($C25&lt;&gt;"",$D25&lt;&gt;""),$A25=1,$AV$6= 1),SUM(F25:I25,K25,M25,S25:T25),"")</f>
        <v/>
      </c>
      <c r="AZ25" s="489" t="str">
        <f ca="1">IF(AND(OR($C25&lt;&gt;"",$D25&lt;&gt;""),$A25=1,$AV$6= 1),AY25/$AZ$12,"")</f>
        <v/>
      </c>
      <c r="BA25" s="482" t="str">
        <f ca="1">IF(AND(OR($C25&lt;&gt;"",$D25&lt;&gt;""),$A25=1,$AV$6= 1),SUM(J25,N25,P25:R25),"")</f>
        <v/>
      </c>
      <c r="BB25" s="489" t="str">
        <f ca="1">IF(AND(OR($C25&lt;&gt;"",$D25&lt;&gt;""),$A25=1,$AV$6= 1),BA25/$BB$12,"")</f>
        <v/>
      </c>
      <c r="BC25" s="482" t="str">
        <f ca="1">IF(AND(OR($C25&lt;&gt;"",$D25&lt;&gt;""),$A25=1,$AV$6= 1),SUM(L25,O25),"")</f>
        <v/>
      </c>
      <c r="BD25" s="489" t="str">
        <f ca="1">IF(AND(OR($C25&lt;&gt;"",$D25&lt;&gt;""),$A25=1,$AV$6= 1),BC25/$BD$12,"")</f>
        <v/>
      </c>
      <c r="BE25" s="395" t="str">
        <f ca="1">IF(AND(OR($C25&lt;&gt;"",$D25&lt;&gt;""),$A25=1,$AV$6= 1),IF(AX25&lt;30%,"НИЗКИЙ",IF(AND(AX25&gt;=30%,AX25&lt;50%),"ПОНИЖЕННЫЙ",IF(AND(AX25&gt;75%,AV25&gt;=75%),"ПОВЫШЕННЫЙ","БАЗОВЫЙ"))),"")</f>
        <v/>
      </c>
      <c r="BF25" s="389"/>
      <c r="BG25" s="487">
        <f>IF(OR(N25=2,N25=1),1,"")</f>
        <v>1</v>
      </c>
      <c r="BH25" s="487">
        <f>IF(OR(O25=1,O25=2),1,"")</f>
        <v>1</v>
      </c>
      <c r="BI25" s="487">
        <f>IF(OR(Q25=1,Q25=2),1,"")</f>
        <v>1</v>
      </c>
      <c r="BJ25" s="487">
        <f>IF(OR(R25=1,R25=2),1,"")</f>
        <v>1</v>
      </c>
      <c r="BK25" s="389"/>
      <c r="BL25" s="227" t="str">
        <f>IF($A25=1,BL$24,"")</f>
        <v xml:space="preserve">общеобразовательная </v>
      </c>
      <c r="BM25" s="227">
        <f t="shared" ref="BM25:BR40" si="5">IF($A25=1,BM$24,"")</f>
        <v>4</v>
      </c>
      <c r="BN25" s="227" t="str">
        <f t="shared" si="5"/>
        <v>Р.Н.Бунеев, Е.В.Бунеева</v>
      </c>
      <c r="BO25" s="227">
        <f t="shared" si="5"/>
        <v>55</v>
      </c>
      <c r="BP25" s="227" t="str">
        <f>IF($A25=1,BP$24,"")</f>
        <v>высшая</v>
      </c>
      <c r="BQ25" s="227">
        <f>IF($A25=1,BQ$24,"")</f>
        <v>34</v>
      </c>
      <c r="BR25" s="227">
        <f>IF($A25=1,BR$24,"")</f>
        <v>0</v>
      </c>
      <c r="BS25" s="164"/>
      <c r="BT25" s="164"/>
      <c r="BU25" s="367"/>
      <c r="BV25" s="367"/>
      <c r="BW25" s="164"/>
      <c r="BX25" s="164"/>
      <c r="BY25" s="164"/>
      <c r="BZ25" s="164"/>
      <c r="CA25" s="164"/>
      <c r="CB25" s="164"/>
      <c r="CC25" s="164"/>
      <c r="CD25" s="164"/>
      <c r="CE25" s="164"/>
      <c r="CF25" s="164"/>
      <c r="CG25" s="164"/>
      <c r="CH25" s="164"/>
      <c r="CI25" s="164"/>
      <c r="CJ25" s="164"/>
      <c r="CK25" s="164"/>
      <c r="CL25" s="164"/>
      <c r="CM25" s="164"/>
      <c r="CN25" s="164"/>
    </row>
    <row r="26" spans="1:118" ht="12.75" customHeight="1" thickBot="1">
      <c r="A26" s="1">
        <f>IF('СПИСОК КЛАССА'!I26&gt;0,1,0)</f>
        <v>1</v>
      </c>
      <c r="B26" s="325">
        <v>2</v>
      </c>
      <c r="C26" s="76">
        <f>IF(NOT(ISBLANK('СПИСОК КЛАССА'!C26)),'СПИСОК КЛАССА'!C26,"")</f>
        <v>2</v>
      </c>
      <c r="D26" s="447" t="str">
        <f>IF(NOT(ISBLANK('СПИСОК КЛАССА'!D26)),IF($A26=1,'СПИСОК КЛАССА'!D26, "УЧЕНИК НЕ ВЫПОЛНЯЛ РАБОТУ"),"")</f>
        <v/>
      </c>
      <c r="E26" s="474">
        <f>IF($C26&lt;&gt;"",'СПИСОК КЛАССА'!I26,"")</f>
        <v>2</v>
      </c>
      <c r="F26" s="318">
        <f>IF(HLOOKUP(Ответы_учащихся!$E26,КЛЮЧИ!$C$5:$D$20,Ответы_учащихся!F$11+1)=Ввод_данных!F26,1,IF(Ввод_данных!F26="N","N",0))</f>
        <v>1</v>
      </c>
      <c r="G26" s="146">
        <f>IF(HLOOKUP(Ответы_учащихся!$E26,КЛЮЧИ!$C$5:$D$20,Ответы_учащихся!G$11+1)=Ввод_данных!G26,1,IF(Ввод_данных!G26="N","N",0))</f>
        <v>1</v>
      </c>
      <c r="H26" s="146">
        <f>IF(HLOOKUP(Ответы_учащихся!$E26,КЛЮЧИ!$C$5:$D$20,Ответы_учащихся!H$11+1)=Ввод_данных!H26,1,IF(Ввод_данных!H26="N","N",0))</f>
        <v>1</v>
      </c>
      <c r="I26" s="146">
        <f>IF(HLOOKUP(Ответы_учащихся!$E26,КЛЮЧИ!$C$5:$D$20,Ответы_учащихся!I$11+1)=Ввод_данных!I26,1,IF(Ввод_данных!I26="N","N",0))</f>
        <v>1</v>
      </c>
      <c r="J26" s="146">
        <f>IF(HLOOKUP(Ответы_учащихся!$E26,КЛЮЧИ!$C$5:$D$20,Ответы_учащихся!J$11+1)=Ввод_данных!J26,1,IF(Ввод_данных!J26="N","N",0))</f>
        <v>0</v>
      </c>
      <c r="K26" s="146">
        <f>IF(HLOOKUP(Ответы_учащихся!$E26,КЛЮЧИ!$C$5:$D$20,Ответы_учащихся!K$11+1)=Ввод_данных!K26,1,IF(Ввод_данных!K26="N","N",0))</f>
        <v>1</v>
      </c>
      <c r="L26" s="146" t="str">
        <f>IF(AND($E26&lt;&gt;"",$E26&gt;0),Ввод_данных!L26,NA())</f>
        <v>N</v>
      </c>
      <c r="M26" s="477" t="str">
        <f>IF(AND($E26&lt;&gt;"",$E26&gt;0),Ввод_данных!M26,NA())</f>
        <v>N</v>
      </c>
      <c r="N26" s="146">
        <f>IF(AND($E26&lt;&gt;"",$E26&gt;0),Ввод_данных!N26,NA())</f>
        <v>2</v>
      </c>
      <c r="O26" s="146" t="str">
        <f>IF(AND($E26&lt;&gt;"",$E26&gt;0),Ввод_данных!O26,NA())</f>
        <v>N</v>
      </c>
      <c r="P26" s="146">
        <f>IF(AND($E26&lt;&gt;"",$E26&gt;0),Ввод_данных!P26,NA())</f>
        <v>1</v>
      </c>
      <c r="Q26" s="146">
        <f>IF(AND($E26&lt;&gt;"",$E26&gt;0),Ввод_данных!Q26,NA())</f>
        <v>1</v>
      </c>
      <c r="R26" s="146" t="str">
        <f>IF(AND($E26&lt;&gt;"",$E26&gt;0),Ввод_данных!R26,NA())</f>
        <v>N</v>
      </c>
      <c r="S26" s="146">
        <f>IF(HLOOKUP(Ответы_учащихся!$E26,КЛЮЧИ!$C$5:$D$20,Ответы_учащихся!S$11+1)=Ввод_данных!S26,1,IF(Ввод_данных!S26="N","N",0))</f>
        <v>1</v>
      </c>
      <c r="T26" s="382">
        <f>IF(HLOOKUP(Ответы_учащихся!$E26,КЛЮЧИ!$C$5:$D$20,Ответы_учащихся!T$11+1)=Ввод_данных!T26,1,IF(Ввод_данных!T26="N","N",0))</f>
        <v>1</v>
      </c>
      <c r="U26" s="159"/>
      <c r="V26" s="146"/>
      <c r="W26" s="146"/>
      <c r="X26" s="146"/>
      <c r="Y26" s="146"/>
      <c r="Z26" s="146"/>
      <c r="AA26" s="146"/>
      <c r="AB26" s="146"/>
      <c r="AC26" s="146"/>
      <c r="AD26" s="146"/>
      <c r="AE26" s="146"/>
      <c r="AF26" s="146"/>
      <c r="AG26" s="146"/>
      <c r="AH26" s="146"/>
      <c r="AI26" s="146"/>
      <c r="AJ26" s="146"/>
      <c r="AK26" s="146"/>
      <c r="AL26" s="146"/>
      <c r="AM26" s="146"/>
      <c r="AN26" s="146"/>
      <c r="AO26" s="146"/>
      <c r="AP26" s="146"/>
      <c r="AQ26" s="427"/>
      <c r="AR26" s="77"/>
      <c r="AS26" s="77"/>
      <c r="AT26" s="123"/>
      <c r="AU26" s="396" t="str">
        <f t="shared" ref="AU26:AU64" ca="1" si="6">IF(AND(OR($C26&lt;&gt;"",$D26&lt;&gt;""),$A26=1,$AV$6= 1),SUM(F26:T26),"")</f>
        <v/>
      </c>
      <c r="AV26" s="397" t="str">
        <f t="shared" ref="AV26:AV64" ca="1" si="7">IF(AND(OR($C26&lt;&gt;"",$D26&lt;&gt;""),$A26=1,$AV$6= 1),AU26/$AU$12,"")</f>
        <v/>
      </c>
      <c r="AW26" s="488" t="str">
        <f t="shared" ref="AW26:AW64" ca="1" si="8">IF(AND(OR($C26&lt;&gt;"",$D26&lt;&gt;""),$A26=1,$AV$6= 1),SUM(F26:M26,P26,S26:T26,BG26:BJ26),"")</f>
        <v/>
      </c>
      <c r="AX26" s="397" t="str">
        <f t="shared" ref="AX26:AX64" ca="1" si="9">IF(AND(OR($C26&lt;&gt;"",$D26&lt;&gt;""),$A26=1,$AV$6= 1),AW26/$AW$12,"")</f>
        <v/>
      </c>
      <c r="AY26" s="482" t="str">
        <f t="shared" ref="AY26:AY64" ca="1" si="10">IF(AND(OR($C26&lt;&gt;"",$D26&lt;&gt;""),$A26=1,$AV$6= 1),SUM(F26:I26,K26,M26,S26:T26),"")</f>
        <v/>
      </c>
      <c r="AZ26" s="489" t="str">
        <f t="shared" ref="AZ26:AZ64" ca="1" si="11">IF(AND(OR($C26&lt;&gt;"",$D26&lt;&gt;""),$A26=1,$AV$6= 1),AY26/$AZ$12,"")</f>
        <v/>
      </c>
      <c r="BA26" s="482" t="str">
        <f t="shared" ref="BA26:BA64" ca="1" si="12">IF(AND(OR($C26&lt;&gt;"",$D26&lt;&gt;""),$A26=1,$AV$6= 1),SUM(J26,N26,P26:R26),"")</f>
        <v/>
      </c>
      <c r="BB26" s="489" t="str">
        <f t="shared" ref="BB26:BB64" ca="1" si="13">IF(AND(OR($C26&lt;&gt;"",$D26&lt;&gt;""),$A26=1,$AV$6= 1),BA26/$BB$12,"")</f>
        <v/>
      </c>
      <c r="BC26" s="482" t="str">
        <f t="shared" ref="BC26:BC64" ca="1" si="14">IF(AND(OR($C26&lt;&gt;"",$D26&lt;&gt;""),$A26=1,$AV$6= 1),SUM(L26,O26),"")</f>
        <v/>
      </c>
      <c r="BD26" s="489" t="str">
        <f t="shared" ref="BD26:BD64" ca="1" si="15">IF(AND(OR($C26&lt;&gt;"",$D26&lt;&gt;""),$A26=1,$AV$6= 1),BC26/$BD$12,"")</f>
        <v/>
      </c>
      <c r="BE26" s="395" t="str">
        <f t="shared" ref="BE26:BE64" ca="1" si="16">IF(AND(OR($C26&lt;&gt;"",$D26&lt;&gt;""),$A26=1,$AV$6= 1),IF(AX26&lt;30%,"НИЗКИЙ",IF(AND(AX26&gt;=30%,AX26&lt;50%),"ПОНИЖЕННЫЙ",IF(AND(AX26&gt;75%,AV26&gt;=75%),"ПОВЫШЕННЫЙ","БАЗОВЫЙ"))),"")</f>
        <v/>
      </c>
      <c r="BF26" s="389"/>
      <c r="BG26" s="487">
        <f t="shared" ref="BG26:BG64" si="17">IF(OR(N26=2,N26=1),1,"")</f>
        <v>1</v>
      </c>
      <c r="BH26" s="487" t="str">
        <f t="shared" ref="BH26:BH64" si="18">IF(OR(O26=1,O26=2),1,"")</f>
        <v/>
      </c>
      <c r="BI26" s="487">
        <f t="shared" ref="BI26:BI64" si="19">IF(OR(Q26=1,Q26=2),1,"")</f>
        <v>1</v>
      </c>
      <c r="BJ26" s="487" t="str">
        <f t="shared" ref="BJ26:BJ64" si="20">IF(OR(R26=1,R26=2),1,"")</f>
        <v/>
      </c>
      <c r="BK26" s="389"/>
      <c r="BL26" s="227" t="str">
        <f t="shared" ref="BL26:BR64" si="21">IF($A26=1,BL$24,"")</f>
        <v xml:space="preserve">общеобразовательная </v>
      </c>
      <c r="BM26" s="227">
        <f t="shared" si="5"/>
        <v>4</v>
      </c>
      <c r="BN26" s="227" t="str">
        <f t="shared" si="5"/>
        <v>Р.Н.Бунеев, Е.В.Бунеева</v>
      </c>
      <c r="BO26" s="227">
        <f t="shared" si="5"/>
        <v>55</v>
      </c>
      <c r="BP26" s="227" t="str">
        <f t="shared" si="5"/>
        <v>высшая</v>
      </c>
      <c r="BQ26" s="227">
        <f t="shared" si="5"/>
        <v>34</v>
      </c>
      <c r="BR26" s="227">
        <f t="shared" si="5"/>
        <v>0</v>
      </c>
      <c r="BS26" s="164"/>
      <c r="BT26" s="164"/>
      <c r="BU26" s="367"/>
      <c r="BV26" s="367"/>
      <c r="BW26" s="164"/>
      <c r="BX26" s="164"/>
      <c r="BY26" s="164"/>
      <c r="BZ26" s="164"/>
      <c r="CA26" s="164"/>
      <c r="CB26" s="164"/>
      <c r="CC26" s="164"/>
      <c r="CD26" s="164"/>
      <c r="CE26" s="164"/>
      <c r="CF26" s="164"/>
      <c r="CG26" s="164"/>
      <c r="CH26" s="164"/>
      <c r="CI26" s="164"/>
      <c r="CJ26" s="164"/>
      <c r="CK26" s="164"/>
      <c r="CL26" s="164"/>
      <c r="CM26" s="164"/>
      <c r="CN26" s="164"/>
    </row>
    <row r="27" spans="1:118" ht="12.75" customHeight="1" thickBot="1">
      <c r="A27" s="1">
        <f>IF('СПИСОК КЛАССА'!I27&gt;0,1,0)</f>
        <v>1</v>
      </c>
      <c r="B27" s="325">
        <v>3</v>
      </c>
      <c r="C27" s="76">
        <f>IF(NOT(ISBLANK('СПИСОК КЛАССА'!C27)),'СПИСОК КЛАССА'!C27,"")</f>
        <v>3</v>
      </c>
      <c r="D27" s="447" t="str">
        <f>IF(NOT(ISBLANK('СПИСОК КЛАССА'!D27)),IF($A27=1,'СПИСОК КЛАССА'!D27, "УЧЕНИК НЕ ВЫПОЛНЯЛ РАБОТУ"),"")</f>
        <v/>
      </c>
      <c r="E27" s="474">
        <f>IF($C27&lt;&gt;"",'СПИСОК КЛАССА'!I27,"")</f>
        <v>2</v>
      </c>
      <c r="F27" s="318">
        <f>IF(HLOOKUP(Ответы_учащихся!$E27,КЛЮЧИ!$C$5:$D$20,Ответы_учащихся!F$11+1)=Ввод_данных!F27,1,IF(Ввод_данных!F27="N","N",0))</f>
        <v>1</v>
      </c>
      <c r="G27" s="146">
        <f>IF(HLOOKUP(Ответы_учащихся!$E27,КЛЮЧИ!$C$5:$D$20,Ответы_учащихся!G$11+1)=Ввод_данных!G27,1,IF(Ввод_данных!G27="N","N",0))</f>
        <v>1</v>
      </c>
      <c r="H27" s="146">
        <f>IF(HLOOKUP(Ответы_учащихся!$E27,КЛЮЧИ!$C$5:$D$20,Ответы_учащихся!H$11+1)=Ввод_данных!H27,1,IF(Ввод_данных!H27="N","N",0))</f>
        <v>1</v>
      </c>
      <c r="I27" s="146">
        <f>IF(HLOOKUP(Ответы_учащихся!$E27,КЛЮЧИ!$C$5:$D$20,Ответы_учащихся!I$11+1)=Ввод_данных!I27,1,IF(Ввод_данных!I27="N","N",0))</f>
        <v>1</v>
      </c>
      <c r="J27" s="146">
        <f>IF(HLOOKUP(Ответы_учащихся!$E27,КЛЮЧИ!$C$5:$D$20,Ответы_учащихся!J$11+1)=Ввод_данных!J27,1,IF(Ввод_данных!J27="N","N",0))</f>
        <v>1</v>
      </c>
      <c r="K27" s="146">
        <f>IF(HLOOKUP(Ответы_учащихся!$E27,КЛЮЧИ!$C$5:$D$20,Ответы_учащихся!K$11+1)=Ввод_данных!K27,1,IF(Ввод_данных!K27="N","N",0))</f>
        <v>1</v>
      </c>
      <c r="L27" s="146">
        <f>IF(AND($E27&lt;&gt;"",$E27&gt;0),Ввод_данных!L27,NA())</f>
        <v>1</v>
      </c>
      <c r="M27" s="477">
        <f>IF(AND($E27&lt;&gt;"",$E27&gt;0),Ввод_данных!M27,NA())</f>
        <v>1</v>
      </c>
      <c r="N27" s="146">
        <f>IF(AND($E27&lt;&gt;"",$E27&gt;0),Ввод_данных!N27,NA())</f>
        <v>1</v>
      </c>
      <c r="O27" s="146">
        <f>IF(AND($E27&lt;&gt;"",$E27&gt;0),Ввод_данных!O27,NA())</f>
        <v>2</v>
      </c>
      <c r="P27" s="146">
        <f>IF(AND($E27&lt;&gt;"",$E27&gt;0),Ввод_данных!P27,NA())</f>
        <v>1</v>
      </c>
      <c r="Q27" s="146">
        <f>IF(AND($E27&lt;&gt;"",$E27&gt;0),Ввод_данных!Q27,NA())</f>
        <v>2</v>
      </c>
      <c r="R27" s="146">
        <f>IF(AND($E27&lt;&gt;"",$E27&gt;0),Ввод_данных!R27,NA())</f>
        <v>2</v>
      </c>
      <c r="S27" s="146">
        <f>IF(HLOOKUP(Ответы_учащихся!$E27,КЛЮЧИ!$C$5:$D$20,Ответы_учащихся!S$11+1)=Ввод_данных!S27,1,IF(Ввод_данных!S27="N","N",0))</f>
        <v>1</v>
      </c>
      <c r="T27" s="382">
        <f>IF(HLOOKUP(Ответы_учащихся!$E27,КЛЮЧИ!$C$5:$D$20,Ответы_учащихся!T$11+1)=Ввод_данных!T27,1,IF(Ввод_данных!T27="N","N",0))</f>
        <v>1</v>
      </c>
      <c r="U27" s="159"/>
      <c r="V27" s="146"/>
      <c r="W27" s="146"/>
      <c r="X27" s="146"/>
      <c r="Y27" s="146"/>
      <c r="Z27" s="146"/>
      <c r="AA27" s="146"/>
      <c r="AB27" s="146"/>
      <c r="AC27" s="146"/>
      <c r="AD27" s="146"/>
      <c r="AE27" s="146"/>
      <c r="AF27" s="146"/>
      <c r="AG27" s="146"/>
      <c r="AH27" s="146"/>
      <c r="AI27" s="146"/>
      <c r="AJ27" s="146"/>
      <c r="AK27" s="146"/>
      <c r="AL27" s="146"/>
      <c r="AM27" s="146"/>
      <c r="AN27" s="146"/>
      <c r="AO27" s="146"/>
      <c r="AP27" s="146"/>
      <c r="AQ27" s="427"/>
      <c r="AR27" s="77"/>
      <c r="AS27" s="77"/>
      <c r="AT27" s="123"/>
      <c r="AU27" s="396" t="str">
        <f t="shared" ca="1" si="6"/>
        <v/>
      </c>
      <c r="AV27" s="397" t="str">
        <f t="shared" ca="1" si="7"/>
        <v/>
      </c>
      <c r="AW27" s="488" t="str">
        <f t="shared" ca="1" si="8"/>
        <v/>
      </c>
      <c r="AX27" s="397" t="str">
        <f t="shared" ca="1" si="9"/>
        <v/>
      </c>
      <c r="AY27" s="482" t="str">
        <f t="shared" ca="1" si="10"/>
        <v/>
      </c>
      <c r="AZ27" s="489" t="str">
        <f t="shared" ca="1" si="11"/>
        <v/>
      </c>
      <c r="BA27" s="482" t="str">
        <f t="shared" ca="1" si="12"/>
        <v/>
      </c>
      <c r="BB27" s="489" t="str">
        <f t="shared" ca="1" si="13"/>
        <v/>
      </c>
      <c r="BC27" s="482" t="str">
        <f t="shared" ca="1" si="14"/>
        <v/>
      </c>
      <c r="BD27" s="489" t="str">
        <f t="shared" ca="1" si="15"/>
        <v/>
      </c>
      <c r="BE27" s="395" t="str">
        <f t="shared" ca="1" si="16"/>
        <v/>
      </c>
      <c r="BF27" s="389"/>
      <c r="BG27" s="487">
        <f t="shared" si="17"/>
        <v>1</v>
      </c>
      <c r="BH27" s="487">
        <f t="shared" si="18"/>
        <v>1</v>
      </c>
      <c r="BI27" s="487">
        <f t="shared" si="19"/>
        <v>1</v>
      </c>
      <c r="BJ27" s="487">
        <f t="shared" si="20"/>
        <v>1</v>
      </c>
      <c r="BK27" s="389"/>
      <c r="BL27" s="227" t="str">
        <f t="shared" si="21"/>
        <v xml:space="preserve">общеобразовательная </v>
      </c>
      <c r="BM27" s="227">
        <f t="shared" si="5"/>
        <v>4</v>
      </c>
      <c r="BN27" s="227" t="str">
        <f t="shared" si="5"/>
        <v>Р.Н.Бунеев, Е.В.Бунеева</v>
      </c>
      <c r="BO27" s="227">
        <f t="shared" si="5"/>
        <v>55</v>
      </c>
      <c r="BP27" s="227" t="str">
        <f t="shared" si="5"/>
        <v>высшая</v>
      </c>
      <c r="BQ27" s="227">
        <f t="shared" si="5"/>
        <v>34</v>
      </c>
      <c r="BR27" s="227">
        <f t="shared" si="5"/>
        <v>0</v>
      </c>
      <c r="BS27" s="164"/>
      <c r="BT27" s="164"/>
      <c r="BU27" s="367"/>
      <c r="BV27" s="367"/>
      <c r="BW27" s="164"/>
      <c r="BX27" s="164"/>
      <c r="BY27" s="164"/>
      <c r="BZ27" s="164"/>
      <c r="CA27" s="164"/>
      <c r="CB27" s="164"/>
      <c r="CC27" s="164"/>
      <c r="CD27" s="164"/>
      <c r="CE27" s="164"/>
      <c r="CF27" s="164"/>
      <c r="CG27" s="164"/>
      <c r="CH27" s="164"/>
      <c r="CI27" s="164"/>
      <c r="CJ27" s="164"/>
      <c r="CK27" s="164"/>
      <c r="CL27" s="164"/>
      <c r="CM27" s="164"/>
      <c r="CN27" s="164"/>
    </row>
    <row r="28" spans="1:118" ht="12.75" customHeight="1" thickBot="1">
      <c r="A28" s="1">
        <f>IF('СПИСОК КЛАССА'!I28&gt;0,1,0)</f>
        <v>1</v>
      </c>
      <c r="B28" s="325">
        <v>4</v>
      </c>
      <c r="C28" s="76">
        <f>IF(NOT(ISBLANK('СПИСОК КЛАССА'!C28)),'СПИСОК КЛАССА'!C28,"")</f>
        <v>4</v>
      </c>
      <c r="D28" s="447" t="str">
        <f>IF(NOT(ISBLANK('СПИСОК КЛАССА'!D28)),IF($A28=1,'СПИСОК КЛАССА'!D28, "УЧЕНИК НЕ ВЫПОЛНЯЛ РАБОТУ"),"")</f>
        <v/>
      </c>
      <c r="E28" s="474">
        <f>IF($C28&lt;&gt;"",'СПИСОК КЛАССА'!I28,"")</f>
        <v>2</v>
      </c>
      <c r="F28" s="318">
        <f>IF(HLOOKUP(Ответы_учащихся!$E28,КЛЮЧИ!$C$5:$D$20,Ответы_учащихся!F$11+1)=Ввод_данных!F28,1,IF(Ввод_данных!F28="N","N",0))</f>
        <v>1</v>
      </c>
      <c r="G28" s="146">
        <f>IF(HLOOKUP(Ответы_учащихся!$E28,КЛЮЧИ!$C$5:$D$20,Ответы_учащихся!G$11+1)=Ввод_данных!G28,1,IF(Ввод_данных!G28="N","N",0))</f>
        <v>1</v>
      </c>
      <c r="H28" s="146">
        <f>IF(HLOOKUP(Ответы_учащихся!$E28,КЛЮЧИ!$C$5:$D$20,Ответы_учащихся!H$11+1)=Ввод_данных!H28,1,IF(Ввод_данных!H28="N","N",0))</f>
        <v>1</v>
      </c>
      <c r="I28" s="146">
        <f>IF(HLOOKUP(Ответы_учащихся!$E28,КЛЮЧИ!$C$5:$D$20,Ответы_учащихся!I$11+1)=Ввод_данных!I28,1,IF(Ввод_данных!I28="N","N",0))</f>
        <v>0</v>
      </c>
      <c r="J28" s="146">
        <f>IF(HLOOKUP(Ответы_учащихся!$E28,КЛЮЧИ!$C$5:$D$20,Ответы_учащихся!J$11+1)=Ввод_данных!J28,1,IF(Ввод_данных!J28="N","N",0))</f>
        <v>1</v>
      </c>
      <c r="K28" s="146">
        <f>IF(HLOOKUP(Ответы_учащихся!$E28,КЛЮЧИ!$C$5:$D$20,Ответы_учащихся!K$11+1)=Ввод_данных!K28,1,IF(Ввод_данных!K28="N","N",0))</f>
        <v>0</v>
      </c>
      <c r="L28" s="146">
        <f>IF(AND($E28&lt;&gt;"",$E28&gt;0),Ввод_данных!L28,NA())</f>
        <v>1</v>
      </c>
      <c r="M28" s="477">
        <f>IF(AND($E28&lt;&gt;"",$E28&gt;0),Ввод_данных!M28,NA())</f>
        <v>0</v>
      </c>
      <c r="N28" s="146">
        <f>IF(AND($E28&lt;&gt;"",$E28&gt;0),Ввод_данных!N28,NA())</f>
        <v>2</v>
      </c>
      <c r="O28" s="146" t="str">
        <f>IF(AND($E28&lt;&gt;"",$E28&gt;0),Ввод_данных!O28,NA())</f>
        <v>N</v>
      </c>
      <c r="P28" s="146">
        <f>IF(AND($E28&lt;&gt;"",$E28&gt;0),Ввод_данных!P28,NA())</f>
        <v>1</v>
      </c>
      <c r="Q28" s="146">
        <f>IF(AND($E28&lt;&gt;"",$E28&gt;0),Ввод_данных!Q28,NA())</f>
        <v>1</v>
      </c>
      <c r="R28" s="146">
        <f>IF(AND($E28&lt;&gt;"",$E28&gt;0),Ввод_данных!R28,NA())</f>
        <v>1</v>
      </c>
      <c r="S28" s="146">
        <f>IF(HLOOKUP(Ответы_учащихся!$E28,КЛЮЧИ!$C$5:$D$20,Ответы_учащихся!S$11+1)=Ввод_данных!S28,1,IF(Ввод_данных!S28="N","N",0))</f>
        <v>1</v>
      </c>
      <c r="T28" s="382">
        <f>IF(HLOOKUP(Ответы_учащихся!$E28,КЛЮЧИ!$C$5:$D$20,Ответы_учащихся!T$11+1)=Ввод_данных!T28,1,IF(Ввод_данных!T28="N","N",0))</f>
        <v>1</v>
      </c>
      <c r="U28" s="159"/>
      <c r="V28" s="146"/>
      <c r="W28" s="146"/>
      <c r="X28" s="146"/>
      <c r="Y28" s="146"/>
      <c r="Z28" s="146"/>
      <c r="AA28" s="146"/>
      <c r="AB28" s="146"/>
      <c r="AC28" s="146"/>
      <c r="AD28" s="146"/>
      <c r="AE28" s="146"/>
      <c r="AF28" s="146"/>
      <c r="AG28" s="146"/>
      <c r="AH28" s="146"/>
      <c r="AI28" s="146"/>
      <c r="AJ28" s="146"/>
      <c r="AK28" s="146"/>
      <c r="AL28" s="146"/>
      <c r="AM28" s="146"/>
      <c r="AN28" s="146"/>
      <c r="AO28" s="146"/>
      <c r="AP28" s="146"/>
      <c r="AQ28" s="427"/>
      <c r="AR28" s="77"/>
      <c r="AS28" s="77"/>
      <c r="AT28" s="123"/>
      <c r="AU28" s="396" t="str">
        <f t="shared" ca="1" si="6"/>
        <v/>
      </c>
      <c r="AV28" s="397" t="str">
        <f t="shared" ca="1" si="7"/>
        <v/>
      </c>
      <c r="AW28" s="488" t="str">
        <f t="shared" ca="1" si="8"/>
        <v/>
      </c>
      <c r="AX28" s="397" t="str">
        <f t="shared" ca="1" si="9"/>
        <v/>
      </c>
      <c r="AY28" s="482" t="str">
        <f t="shared" ca="1" si="10"/>
        <v/>
      </c>
      <c r="AZ28" s="489" t="str">
        <f t="shared" ca="1" si="11"/>
        <v/>
      </c>
      <c r="BA28" s="482" t="str">
        <f t="shared" ca="1" si="12"/>
        <v/>
      </c>
      <c r="BB28" s="489" t="str">
        <f t="shared" ca="1" si="13"/>
        <v/>
      </c>
      <c r="BC28" s="482" t="str">
        <f t="shared" ca="1" si="14"/>
        <v/>
      </c>
      <c r="BD28" s="489" t="str">
        <f t="shared" ca="1" si="15"/>
        <v/>
      </c>
      <c r="BE28" s="395" t="str">
        <f t="shared" ca="1" si="16"/>
        <v/>
      </c>
      <c r="BF28" s="389"/>
      <c r="BG28" s="487">
        <f t="shared" si="17"/>
        <v>1</v>
      </c>
      <c r="BH28" s="487" t="str">
        <f t="shared" si="18"/>
        <v/>
      </c>
      <c r="BI28" s="487">
        <f t="shared" si="19"/>
        <v>1</v>
      </c>
      <c r="BJ28" s="487">
        <f t="shared" si="20"/>
        <v>1</v>
      </c>
      <c r="BK28" s="389"/>
      <c r="BL28" s="227" t="str">
        <f t="shared" si="21"/>
        <v xml:space="preserve">общеобразовательная </v>
      </c>
      <c r="BM28" s="227">
        <f t="shared" si="5"/>
        <v>4</v>
      </c>
      <c r="BN28" s="227" t="str">
        <f t="shared" si="5"/>
        <v>Р.Н.Бунеев, Е.В.Бунеева</v>
      </c>
      <c r="BO28" s="227">
        <f t="shared" si="5"/>
        <v>55</v>
      </c>
      <c r="BP28" s="227" t="str">
        <f t="shared" si="5"/>
        <v>высшая</v>
      </c>
      <c r="BQ28" s="227">
        <f t="shared" si="5"/>
        <v>34</v>
      </c>
      <c r="BR28" s="227">
        <f t="shared" si="5"/>
        <v>0</v>
      </c>
      <c r="BS28" s="164"/>
      <c r="BT28" s="164"/>
      <c r="BU28" s="367"/>
      <c r="BV28" s="367"/>
      <c r="BW28" s="164"/>
      <c r="BX28" s="164"/>
      <c r="BY28" s="164"/>
      <c r="BZ28" s="164"/>
      <c r="CA28" s="164"/>
      <c r="CB28" s="164"/>
      <c r="CC28" s="164"/>
      <c r="CD28" s="164"/>
      <c r="CE28" s="164"/>
      <c r="CF28" s="164"/>
      <c r="CG28" s="164"/>
      <c r="CH28" s="164"/>
      <c r="CI28" s="164"/>
      <c r="CJ28" s="164"/>
      <c r="CK28" s="164"/>
      <c r="CL28" s="164"/>
      <c r="CM28" s="164"/>
      <c r="CN28" s="164"/>
    </row>
    <row r="29" spans="1:118" ht="12.75" customHeight="1" thickBot="1">
      <c r="A29" s="1">
        <f>IF('СПИСОК КЛАССА'!I29&gt;0,1,0)</f>
        <v>1</v>
      </c>
      <c r="B29" s="325">
        <v>5</v>
      </c>
      <c r="C29" s="76">
        <f>IF(NOT(ISBLANK('СПИСОК КЛАССА'!C29)),'СПИСОК КЛАССА'!C29,"")</f>
        <v>5</v>
      </c>
      <c r="D29" s="447" t="str">
        <f>IF(NOT(ISBLANK('СПИСОК КЛАССА'!D29)),IF($A29=1,'СПИСОК КЛАССА'!D29, "УЧЕНИК НЕ ВЫПОЛНЯЛ РАБОТУ"),"")</f>
        <v/>
      </c>
      <c r="E29" s="474">
        <f>IF($C29&lt;&gt;"",'СПИСОК КЛАССА'!I29,"")</f>
        <v>1</v>
      </c>
      <c r="F29" s="318">
        <f>IF(HLOOKUP(Ответы_учащихся!$E29,КЛЮЧИ!$C$5:$D$20,Ответы_учащихся!F$11+1)=Ввод_данных!F29,1,IF(Ввод_данных!F29="N","N",0))</f>
        <v>1</v>
      </c>
      <c r="G29" s="146">
        <f>IF(HLOOKUP(Ответы_учащихся!$E29,КЛЮЧИ!$C$5:$D$20,Ответы_учащихся!G$11+1)=Ввод_данных!G29,1,IF(Ввод_данных!G29="N","N",0))</f>
        <v>1</v>
      </c>
      <c r="H29" s="146">
        <f>IF(HLOOKUP(Ответы_учащихся!$E29,КЛЮЧИ!$C$5:$D$20,Ответы_учащихся!H$11+1)=Ввод_данных!H29,1,IF(Ввод_данных!H29="N","N",0))</f>
        <v>1</v>
      </c>
      <c r="I29" s="146">
        <f>IF(HLOOKUP(Ответы_учащихся!$E29,КЛЮЧИ!$C$5:$D$20,Ответы_учащихся!I$11+1)=Ввод_данных!I29,1,IF(Ввод_данных!I29="N","N",0))</f>
        <v>1</v>
      </c>
      <c r="J29" s="146">
        <f>IF(HLOOKUP(Ответы_учащихся!$E29,КЛЮЧИ!$C$5:$D$20,Ответы_учащихся!J$11+1)=Ввод_данных!J29,1,IF(Ввод_данных!J29="N","N",0))</f>
        <v>0</v>
      </c>
      <c r="K29" s="146">
        <f>IF(HLOOKUP(Ответы_учащихся!$E29,КЛЮЧИ!$C$5:$D$20,Ответы_учащихся!K$11+1)=Ввод_данных!K29,1,IF(Ввод_данных!K29="N","N",0))</f>
        <v>0</v>
      </c>
      <c r="L29" s="146">
        <f>IF(AND($E29&lt;&gt;"",$E29&gt;0),Ввод_данных!L29,NA())</f>
        <v>1</v>
      </c>
      <c r="M29" s="477">
        <f>IF(AND($E29&lt;&gt;"",$E29&gt;0),Ввод_данных!M29,NA())</f>
        <v>1</v>
      </c>
      <c r="N29" s="146">
        <f>IF(AND($E29&lt;&gt;"",$E29&gt;0),Ввод_данных!N29,NA())</f>
        <v>1</v>
      </c>
      <c r="O29" s="146">
        <f>IF(AND($E29&lt;&gt;"",$E29&gt;0),Ввод_данных!O29,NA())</f>
        <v>0</v>
      </c>
      <c r="P29" s="146">
        <f>IF(AND($E29&lt;&gt;"",$E29&gt;0),Ввод_данных!P29,NA())</f>
        <v>1</v>
      </c>
      <c r="Q29" s="146">
        <f>IF(AND($E29&lt;&gt;"",$E29&gt;0),Ввод_данных!Q29,NA())</f>
        <v>2</v>
      </c>
      <c r="R29" s="146">
        <f>IF(AND($E29&lt;&gt;"",$E29&gt;0),Ввод_данных!R29,NA())</f>
        <v>0</v>
      </c>
      <c r="S29" s="146">
        <f>IF(HLOOKUP(Ответы_учащихся!$E29,КЛЮЧИ!$C$5:$D$20,Ответы_учащихся!S$11+1)=Ввод_данных!S29,1,IF(Ввод_данных!S29="N","N",0))</f>
        <v>1</v>
      </c>
      <c r="T29" s="382">
        <f>IF(HLOOKUP(Ответы_учащихся!$E29,КЛЮЧИ!$C$5:$D$20,Ответы_учащихся!T$11+1)=Ввод_данных!T29,1,IF(Ввод_данных!T29="N","N",0))</f>
        <v>1</v>
      </c>
      <c r="U29" s="159"/>
      <c r="V29" s="146"/>
      <c r="W29" s="146"/>
      <c r="X29" s="146"/>
      <c r="Y29" s="146"/>
      <c r="Z29" s="146"/>
      <c r="AA29" s="146"/>
      <c r="AB29" s="146"/>
      <c r="AC29" s="146"/>
      <c r="AD29" s="146"/>
      <c r="AE29" s="146"/>
      <c r="AF29" s="146"/>
      <c r="AG29" s="146"/>
      <c r="AH29" s="146"/>
      <c r="AI29" s="146"/>
      <c r="AJ29" s="146"/>
      <c r="AK29" s="146"/>
      <c r="AL29" s="146"/>
      <c r="AM29" s="146"/>
      <c r="AN29" s="146"/>
      <c r="AO29" s="146"/>
      <c r="AP29" s="146"/>
      <c r="AQ29" s="427"/>
      <c r="AR29" s="77"/>
      <c r="AS29" s="77"/>
      <c r="AT29" s="123"/>
      <c r="AU29" s="396" t="str">
        <f t="shared" ca="1" si="6"/>
        <v/>
      </c>
      <c r="AV29" s="397" t="str">
        <f t="shared" ca="1" si="7"/>
        <v/>
      </c>
      <c r="AW29" s="488" t="str">
        <f t="shared" ca="1" si="8"/>
        <v/>
      </c>
      <c r="AX29" s="397" t="str">
        <f t="shared" ca="1" si="9"/>
        <v/>
      </c>
      <c r="AY29" s="482" t="str">
        <f t="shared" ca="1" si="10"/>
        <v/>
      </c>
      <c r="AZ29" s="489" t="str">
        <f t="shared" ca="1" si="11"/>
        <v/>
      </c>
      <c r="BA29" s="482" t="str">
        <f t="shared" ca="1" si="12"/>
        <v/>
      </c>
      <c r="BB29" s="489" t="str">
        <f t="shared" ca="1" si="13"/>
        <v/>
      </c>
      <c r="BC29" s="482" t="str">
        <f t="shared" ca="1" si="14"/>
        <v/>
      </c>
      <c r="BD29" s="489" t="str">
        <f t="shared" ca="1" si="15"/>
        <v/>
      </c>
      <c r="BE29" s="395" t="str">
        <f t="shared" ca="1" si="16"/>
        <v/>
      </c>
      <c r="BF29" s="389"/>
      <c r="BG29" s="487">
        <f t="shared" si="17"/>
        <v>1</v>
      </c>
      <c r="BH29" s="487" t="str">
        <f t="shared" si="18"/>
        <v/>
      </c>
      <c r="BI29" s="487">
        <f t="shared" si="19"/>
        <v>1</v>
      </c>
      <c r="BJ29" s="487" t="str">
        <f t="shared" si="20"/>
        <v/>
      </c>
      <c r="BK29" s="389"/>
      <c r="BL29" s="227" t="str">
        <f t="shared" si="21"/>
        <v xml:space="preserve">общеобразовательная </v>
      </c>
      <c r="BM29" s="227">
        <f t="shared" si="5"/>
        <v>4</v>
      </c>
      <c r="BN29" s="227" t="str">
        <f t="shared" si="5"/>
        <v>Р.Н.Бунеев, Е.В.Бунеева</v>
      </c>
      <c r="BO29" s="227">
        <f t="shared" si="5"/>
        <v>55</v>
      </c>
      <c r="BP29" s="227" t="str">
        <f t="shared" si="5"/>
        <v>высшая</v>
      </c>
      <c r="BQ29" s="227">
        <f t="shared" si="5"/>
        <v>34</v>
      </c>
      <c r="BR29" s="227">
        <f t="shared" si="5"/>
        <v>0</v>
      </c>
      <c r="BS29" s="164"/>
      <c r="BT29" s="164"/>
      <c r="BU29" s="367"/>
      <c r="BV29" s="367"/>
      <c r="BW29" s="164"/>
      <c r="BX29" s="164"/>
      <c r="BY29" s="164"/>
      <c r="BZ29" s="164"/>
      <c r="CA29" s="164"/>
      <c r="CB29" s="164"/>
      <c r="CC29" s="164"/>
      <c r="CD29" s="164"/>
      <c r="CE29" s="164"/>
      <c r="CF29" s="164"/>
      <c r="CG29" s="164"/>
      <c r="CH29" s="164"/>
      <c r="CI29" s="164"/>
      <c r="CJ29" s="164"/>
      <c r="CK29" s="164"/>
      <c r="CL29" s="164"/>
      <c r="CM29" s="164"/>
      <c r="CN29" s="164"/>
    </row>
    <row r="30" spans="1:118" ht="12.75" customHeight="1" thickBot="1">
      <c r="A30" s="1">
        <f>IF('СПИСОК КЛАССА'!I30&gt;0,1,0)</f>
        <v>1</v>
      </c>
      <c r="B30" s="325">
        <v>6</v>
      </c>
      <c r="C30" s="76">
        <f>IF(NOT(ISBLANK('СПИСОК КЛАССА'!C30)),'СПИСОК КЛАССА'!C30,"")</f>
        <v>6</v>
      </c>
      <c r="D30" s="447" t="str">
        <f>IF(NOT(ISBLANK('СПИСОК КЛАССА'!D30)),IF($A30=1,'СПИСОК КЛАССА'!D30, "УЧЕНИК НЕ ВЫПОЛНЯЛ РАБОТУ"),"")</f>
        <v/>
      </c>
      <c r="E30" s="474">
        <f>IF($C30&lt;&gt;"",'СПИСОК КЛАССА'!I30,"")</f>
        <v>1</v>
      </c>
      <c r="F30" s="318">
        <f>IF(HLOOKUP(Ответы_учащихся!$E30,КЛЮЧИ!$C$5:$D$20,Ответы_учащихся!F$11+1)=Ввод_данных!F30,1,IF(Ввод_данных!F30="N","N",0))</f>
        <v>1</v>
      </c>
      <c r="G30" s="146">
        <f>IF(HLOOKUP(Ответы_учащихся!$E30,КЛЮЧИ!$C$5:$D$20,Ответы_учащихся!G$11+1)=Ввод_данных!G30,1,IF(Ввод_данных!G30="N","N",0))</f>
        <v>1</v>
      </c>
      <c r="H30" s="146">
        <f>IF(HLOOKUP(Ответы_учащихся!$E30,КЛЮЧИ!$C$5:$D$20,Ответы_учащихся!H$11+1)=Ввод_данных!H30,1,IF(Ввод_данных!H30="N","N",0))</f>
        <v>1</v>
      </c>
      <c r="I30" s="146">
        <f>IF(HLOOKUP(Ответы_учащихся!$E30,КЛЮЧИ!$C$5:$D$20,Ответы_учащихся!I$11+1)=Ввод_данных!I30,1,IF(Ввод_данных!I30="N","N",0))</f>
        <v>1</v>
      </c>
      <c r="J30" s="146">
        <f>IF(HLOOKUP(Ответы_учащихся!$E30,КЛЮЧИ!$C$5:$D$20,Ответы_учащихся!J$11+1)=Ввод_данных!J30,1,IF(Ввод_данных!J30="N","N",0))</f>
        <v>0</v>
      </c>
      <c r="K30" s="146">
        <f>IF(HLOOKUP(Ответы_учащихся!$E30,КЛЮЧИ!$C$5:$D$20,Ответы_учащихся!K$11+1)=Ввод_данных!K30,1,IF(Ввод_данных!K30="N","N",0))</f>
        <v>0</v>
      </c>
      <c r="L30" s="146">
        <f>IF(AND($E30&lt;&gt;"",$E30&gt;0),Ввод_данных!L30,NA())</f>
        <v>0</v>
      </c>
      <c r="M30" s="477">
        <f>IF(AND($E30&lt;&gt;"",$E30&gt;0),Ввод_данных!M30,NA())</f>
        <v>1</v>
      </c>
      <c r="N30" s="146">
        <f>IF(AND($E30&lt;&gt;"",$E30&gt;0),Ввод_данных!N30,NA())</f>
        <v>2</v>
      </c>
      <c r="O30" s="146">
        <f>IF(AND($E30&lt;&gt;"",$E30&gt;0),Ввод_данных!O30,NA())</f>
        <v>0</v>
      </c>
      <c r="P30" s="146">
        <f>IF(AND($E30&lt;&gt;"",$E30&gt;0),Ввод_данных!P30,NA())</f>
        <v>1</v>
      </c>
      <c r="Q30" s="146">
        <f>IF(AND($E30&lt;&gt;"",$E30&gt;0),Ввод_данных!Q30,NA())</f>
        <v>1</v>
      </c>
      <c r="R30" s="146">
        <f>IF(AND($E30&lt;&gt;"",$E30&gt;0),Ввод_данных!R30,NA())</f>
        <v>1</v>
      </c>
      <c r="S30" s="146">
        <f>IF(HLOOKUP(Ответы_учащихся!$E30,КЛЮЧИ!$C$5:$D$20,Ответы_учащихся!S$11+1)=Ввод_данных!S30,1,IF(Ввод_данных!S30="N","N",0))</f>
        <v>0</v>
      </c>
      <c r="T30" s="382">
        <f>IF(HLOOKUP(Ответы_учащихся!$E30,КЛЮЧИ!$C$5:$D$20,Ответы_учащихся!T$11+1)=Ввод_данных!T30,1,IF(Ввод_данных!T30="N","N",0))</f>
        <v>1</v>
      </c>
      <c r="U30" s="159"/>
      <c r="V30" s="146"/>
      <c r="W30" s="146"/>
      <c r="X30" s="146"/>
      <c r="Y30" s="146"/>
      <c r="Z30" s="146"/>
      <c r="AA30" s="146"/>
      <c r="AB30" s="146"/>
      <c r="AC30" s="146"/>
      <c r="AD30" s="146"/>
      <c r="AE30" s="146"/>
      <c r="AF30" s="146"/>
      <c r="AG30" s="146"/>
      <c r="AH30" s="146"/>
      <c r="AI30" s="146"/>
      <c r="AJ30" s="146"/>
      <c r="AK30" s="146"/>
      <c r="AL30" s="146"/>
      <c r="AM30" s="146"/>
      <c r="AN30" s="146"/>
      <c r="AO30" s="146"/>
      <c r="AP30" s="146"/>
      <c r="AQ30" s="427"/>
      <c r="AR30" s="77"/>
      <c r="AS30" s="77"/>
      <c r="AT30" s="123"/>
      <c r="AU30" s="396" t="str">
        <f t="shared" ca="1" si="6"/>
        <v/>
      </c>
      <c r="AV30" s="397" t="str">
        <f t="shared" ca="1" si="7"/>
        <v/>
      </c>
      <c r="AW30" s="488" t="str">
        <f t="shared" ca="1" si="8"/>
        <v/>
      </c>
      <c r="AX30" s="397" t="str">
        <f t="shared" ca="1" si="9"/>
        <v/>
      </c>
      <c r="AY30" s="482" t="str">
        <f t="shared" ca="1" si="10"/>
        <v/>
      </c>
      <c r="AZ30" s="489" t="str">
        <f t="shared" ca="1" si="11"/>
        <v/>
      </c>
      <c r="BA30" s="482" t="str">
        <f t="shared" ca="1" si="12"/>
        <v/>
      </c>
      <c r="BB30" s="489" t="str">
        <f t="shared" ca="1" si="13"/>
        <v/>
      </c>
      <c r="BC30" s="482" t="str">
        <f t="shared" ca="1" si="14"/>
        <v/>
      </c>
      <c r="BD30" s="489" t="str">
        <f t="shared" ca="1" si="15"/>
        <v/>
      </c>
      <c r="BE30" s="395" t="str">
        <f t="shared" ca="1" si="16"/>
        <v/>
      </c>
      <c r="BF30" s="389"/>
      <c r="BG30" s="487">
        <f t="shared" si="17"/>
        <v>1</v>
      </c>
      <c r="BH30" s="487" t="str">
        <f t="shared" si="18"/>
        <v/>
      </c>
      <c r="BI30" s="487">
        <f t="shared" si="19"/>
        <v>1</v>
      </c>
      <c r="BJ30" s="487">
        <f t="shared" si="20"/>
        <v>1</v>
      </c>
      <c r="BK30" s="389"/>
      <c r="BL30" s="227" t="str">
        <f t="shared" si="21"/>
        <v xml:space="preserve">общеобразовательная </v>
      </c>
      <c r="BM30" s="227">
        <f t="shared" si="5"/>
        <v>4</v>
      </c>
      <c r="BN30" s="227" t="str">
        <f t="shared" si="5"/>
        <v>Р.Н.Бунеев, Е.В.Бунеева</v>
      </c>
      <c r="BO30" s="227">
        <f t="shared" si="5"/>
        <v>55</v>
      </c>
      <c r="BP30" s="227" t="str">
        <f t="shared" si="5"/>
        <v>высшая</v>
      </c>
      <c r="BQ30" s="227">
        <f t="shared" si="5"/>
        <v>34</v>
      </c>
      <c r="BR30" s="227">
        <f t="shared" si="5"/>
        <v>0</v>
      </c>
      <c r="BS30" s="164"/>
      <c r="BT30" s="164"/>
      <c r="BU30" s="367"/>
      <c r="BV30" s="367"/>
      <c r="BW30" s="164"/>
      <c r="BX30" s="164"/>
      <c r="BY30" s="164"/>
      <c r="BZ30" s="164"/>
      <c r="CA30" s="164"/>
      <c r="CB30" s="164"/>
      <c r="CC30" s="164"/>
      <c r="CD30" s="164"/>
      <c r="CE30" s="164"/>
      <c r="CF30" s="164"/>
      <c r="CG30" s="164"/>
      <c r="CH30" s="164"/>
      <c r="CI30" s="164"/>
      <c r="CJ30" s="164"/>
      <c r="CK30" s="164"/>
      <c r="CL30" s="164"/>
      <c r="CM30" s="164"/>
      <c r="CN30" s="164"/>
    </row>
    <row r="31" spans="1:118" ht="12.75" customHeight="1" thickBot="1">
      <c r="A31" s="1">
        <f>IF('СПИСОК КЛАССА'!I31&gt;0,1,0)</f>
        <v>1</v>
      </c>
      <c r="B31" s="325">
        <v>7</v>
      </c>
      <c r="C31" s="76">
        <f>IF(NOT(ISBLANK('СПИСОК КЛАССА'!C31)),'СПИСОК КЛАССА'!C31,"")</f>
        <v>7</v>
      </c>
      <c r="D31" s="447" t="str">
        <f>IF(NOT(ISBLANK('СПИСОК КЛАССА'!D31)),IF($A31=1,'СПИСОК КЛАССА'!D31, "УЧЕНИК НЕ ВЫПОЛНЯЛ РАБОТУ"),"")</f>
        <v/>
      </c>
      <c r="E31" s="474">
        <f>IF($C31&lt;&gt;"",'СПИСОК КЛАССА'!I31,"")</f>
        <v>1</v>
      </c>
      <c r="F31" s="318">
        <f>IF(HLOOKUP(Ответы_учащихся!$E31,КЛЮЧИ!$C$5:$D$20,Ответы_учащихся!F$11+1)=Ввод_данных!F31,1,IF(Ввод_данных!F31="N","N",0))</f>
        <v>1</v>
      </c>
      <c r="G31" s="146">
        <f>IF(HLOOKUP(Ответы_учащихся!$E31,КЛЮЧИ!$C$5:$D$20,Ответы_учащихся!G$11+1)=Ввод_данных!G31,1,IF(Ввод_данных!G31="N","N",0))</f>
        <v>1</v>
      </c>
      <c r="H31" s="146">
        <f>IF(HLOOKUP(Ответы_учащихся!$E31,КЛЮЧИ!$C$5:$D$20,Ответы_учащихся!H$11+1)=Ввод_данных!H31,1,IF(Ввод_данных!H31="N","N",0))</f>
        <v>1</v>
      </c>
      <c r="I31" s="146">
        <f>IF(HLOOKUP(Ответы_учащихся!$E31,КЛЮЧИ!$C$5:$D$20,Ответы_учащихся!I$11+1)=Ввод_данных!I31,1,IF(Ввод_данных!I31="N","N",0))</f>
        <v>1</v>
      </c>
      <c r="J31" s="146">
        <f>IF(HLOOKUP(Ответы_учащихся!$E31,КЛЮЧИ!$C$5:$D$20,Ответы_учащихся!J$11+1)=Ввод_данных!J31,1,IF(Ввод_данных!J31="N","N",0))</f>
        <v>0</v>
      </c>
      <c r="K31" s="146">
        <f>IF(HLOOKUP(Ответы_учащихся!$E31,КЛЮЧИ!$C$5:$D$20,Ответы_учащихся!K$11+1)=Ввод_данных!K31,1,IF(Ввод_данных!K31="N","N",0))</f>
        <v>0</v>
      </c>
      <c r="L31" s="146">
        <f>IF(AND($E31&lt;&gt;"",$E31&gt;0),Ввод_данных!L31,NA())</f>
        <v>0</v>
      </c>
      <c r="M31" s="477">
        <f>IF(AND($E31&lt;&gt;"",$E31&gt;0),Ввод_данных!M31,NA())</f>
        <v>0</v>
      </c>
      <c r="N31" s="146">
        <f>IF(AND($E31&lt;&gt;"",$E31&gt;0),Ввод_данных!N31,NA())</f>
        <v>2</v>
      </c>
      <c r="O31" s="146">
        <f>IF(AND($E31&lt;&gt;"",$E31&gt;0),Ввод_данных!O31,NA())</f>
        <v>2</v>
      </c>
      <c r="P31" s="146">
        <f>IF(AND($E31&lt;&gt;"",$E31&gt;0),Ввод_данных!P31,NA())</f>
        <v>0</v>
      </c>
      <c r="Q31" s="146">
        <f>IF(AND($E31&lt;&gt;"",$E31&gt;0),Ввод_данных!Q31,NA())</f>
        <v>1</v>
      </c>
      <c r="R31" s="146">
        <f>IF(AND($E31&lt;&gt;"",$E31&gt;0),Ввод_данных!R31,NA())</f>
        <v>1</v>
      </c>
      <c r="S31" s="146">
        <f>IF(HLOOKUP(Ответы_учащихся!$E31,КЛЮЧИ!$C$5:$D$20,Ответы_учащихся!S$11+1)=Ввод_данных!S31,1,IF(Ввод_данных!S31="N","N",0))</f>
        <v>0</v>
      </c>
      <c r="T31" s="382">
        <f>IF(HLOOKUP(Ответы_учащихся!$E31,КЛЮЧИ!$C$5:$D$20,Ответы_учащихся!T$11+1)=Ввод_данных!T31,1,IF(Ввод_данных!T31="N","N",0))</f>
        <v>1</v>
      </c>
      <c r="U31" s="159"/>
      <c r="V31" s="146"/>
      <c r="W31" s="146"/>
      <c r="X31" s="146"/>
      <c r="Y31" s="146"/>
      <c r="Z31" s="146"/>
      <c r="AA31" s="146"/>
      <c r="AB31" s="146"/>
      <c r="AC31" s="146"/>
      <c r="AD31" s="146"/>
      <c r="AE31" s="146"/>
      <c r="AF31" s="146"/>
      <c r="AG31" s="146"/>
      <c r="AH31" s="146"/>
      <c r="AI31" s="146"/>
      <c r="AJ31" s="146"/>
      <c r="AK31" s="146"/>
      <c r="AL31" s="146"/>
      <c r="AM31" s="146"/>
      <c r="AN31" s="146"/>
      <c r="AO31" s="146"/>
      <c r="AP31" s="146"/>
      <c r="AQ31" s="427"/>
      <c r="AR31" s="77"/>
      <c r="AS31" s="77"/>
      <c r="AT31" s="123"/>
      <c r="AU31" s="396" t="str">
        <f t="shared" ca="1" si="6"/>
        <v/>
      </c>
      <c r="AV31" s="397" t="str">
        <f t="shared" ca="1" si="7"/>
        <v/>
      </c>
      <c r="AW31" s="488" t="str">
        <f t="shared" ca="1" si="8"/>
        <v/>
      </c>
      <c r="AX31" s="397" t="str">
        <f t="shared" ca="1" si="9"/>
        <v/>
      </c>
      <c r="AY31" s="482" t="str">
        <f t="shared" ca="1" si="10"/>
        <v/>
      </c>
      <c r="AZ31" s="489" t="str">
        <f t="shared" ca="1" si="11"/>
        <v/>
      </c>
      <c r="BA31" s="482" t="str">
        <f t="shared" ca="1" si="12"/>
        <v/>
      </c>
      <c r="BB31" s="489" t="str">
        <f t="shared" ca="1" si="13"/>
        <v/>
      </c>
      <c r="BC31" s="482" t="str">
        <f t="shared" ca="1" si="14"/>
        <v/>
      </c>
      <c r="BD31" s="489" t="str">
        <f t="shared" ca="1" si="15"/>
        <v/>
      </c>
      <c r="BE31" s="395" t="str">
        <f t="shared" ca="1" si="16"/>
        <v/>
      </c>
      <c r="BF31" s="389"/>
      <c r="BG31" s="487">
        <f t="shared" si="17"/>
        <v>1</v>
      </c>
      <c r="BH31" s="487">
        <f t="shared" si="18"/>
        <v>1</v>
      </c>
      <c r="BI31" s="487">
        <f t="shared" si="19"/>
        <v>1</v>
      </c>
      <c r="BJ31" s="487">
        <f t="shared" si="20"/>
        <v>1</v>
      </c>
      <c r="BK31" s="389"/>
      <c r="BL31" s="227" t="str">
        <f t="shared" si="21"/>
        <v xml:space="preserve">общеобразовательная </v>
      </c>
      <c r="BM31" s="227">
        <f t="shared" si="5"/>
        <v>4</v>
      </c>
      <c r="BN31" s="227" t="str">
        <f t="shared" si="5"/>
        <v>Р.Н.Бунеев, Е.В.Бунеева</v>
      </c>
      <c r="BO31" s="227">
        <f t="shared" si="5"/>
        <v>55</v>
      </c>
      <c r="BP31" s="227" t="str">
        <f t="shared" si="5"/>
        <v>высшая</v>
      </c>
      <c r="BQ31" s="227">
        <f t="shared" si="5"/>
        <v>34</v>
      </c>
      <c r="BR31" s="227">
        <f t="shared" si="5"/>
        <v>0</v>
      </c>
      <c r="BS31" s="164"/>
      <c r="BT31" s="164"/>
      <c r="BU31" s="367"/>
      <c r="BV31" s="367"/>
      <c r="BW31" s="164"/>
      <c r="BX31" s="164"/>
      <c r="BY31" s="164"/>
      <c r="BZ31" s="164"/>
      <c r="CA31" s="164"/>
      <c r="CB31" s="164"/>
      <c r="CC31" s="164"/>
      <c r="CD31" s="164"/>
      <c r="CE31" s="164"/>
      <c r="CF31" s="164"/>
      <c r="CG31" s="164"/>
      <c r="CH31" s="164"/>
      <c r="CI31" s="164"/>
      <c r="CJ31" s="164"/>
      <c r="CK31" s="164"/>
      <c r="CL31" s="164"/>
      <c r="CM31" s="164"/>
      <c r="CN31" s="164"/>
    </row>
    <row r="32" spans="1:118" ht="12.75" customHeight="1" thickBot="1">
      <c r="A32" s="1">
        <f>IF('СПИСОК КЛАССА'!I32&gt;0,1,0)</f>
        <v>1</v>
      </c>
      <c r="B32" s="325">
        <v>8</v>
      </c>
      <c r="C32" s="76">
        <f>IF(NOT(ISBLANK('СПИСОК КЛАССА'!C32)),'СПИСОК КЛАССА'!C32,"")</f>
        <v>8</v>
      </c>
      <c r="D32" s="447" t="str">
        <f>IF(NOT(ISBLANK('СПИСОК КЛАССА'!D32)),IF($A32=1,'СПИСОК КЛАССА'!D32, "УЧЕНИК НЕ ВЫПОЛНЯЛ РАБОТУ"),"")</f>
        <v/>
      </c>
      <c r="E32" s="474">
        <f>IF($C32&lt;&gt;"",'СПИСОК КЛАССА'!I32,"")</f>
        <v>1</v>
      </c>
      <c r="F32" s="318">
        <f>IF(HLOOKUP(Ответы_учащихся!$E32,КЛЮЧИ!$C$5:$D$20,Ответы_учащихся!F$11+1)=Ввод_данных!F32,1,IF(Ввод_данных!F32="N","N",0))</f>
        <v>1</v>
      </c>
      <c r="G32" s="146">
        <f>IF(HLOOKUP(Ответы_учащихся!$E32,КЛЮЧИ!$C$5:$D$20,Ответы_учащихся!G$11+1)=Ввод_данных!G32,1,IF(Ввод_данных!G32="N","N",0))</f>
        <v>0</v>
      </c>
      <c r="H32" s="146">
        <f>IF(HLOOKUP(Ответы_учащихся!$E32,КЛЮЧИ!$C$5:$D$20,Ответы_учащихся!H$11+1)=Ввод_данных!H32,1,IF(Ввод_данных!H32="N","N",0))</f>
        <v>1</v>
      </c>
      <c r="I32" s="146">
        <f>IF(HLOOKUP(Ответы_учащихся!$E32,КЛЮЧИ!$C$5:$D$20,Ответы_учащихся!I$11+1)=Ввод_данных!I32,1,IF(Ввод_данных!I32="N","N",0))</f>
        <v>1</v>
      </c>
      <c r="J32" s="146">
        <f>IF(HLOOKUP(Ответы_учащихся!$E32,КЛЮЧИ!$C$5:$D$20,Ответы_учащихся!J$11+1)=Ввод_данных!J32,1,IF(Ввод_данных!J32="N","N",0))</f>
        <v>1</v>
      </c>
      <c r="K32" s="146">
        <f>IF(HLOOKUP(Ответы_учащихся!$E32,КЛЮЧИ!$C$5:$D$20,Ответы_учащихся!K$11+1)=Ввод_данных!K32,1,IF(Ввод_данных!K32="N","N",0))</f>
        <v>0</v>
      </c>
      <c r="L32" s="146">
        <f>IF(AND($E32&lt;&gt;"",$E32&gt;0),Ввод_данных!L32,NA())</f>
        <v>0</v>
      </c>
      <c r="M32" s="477">
        <f>IF(AND($E32&lt;&gt;"",$E32&gt;0),Ввод_данных!M32,NA())</f>
        <v>0</v>
      </c>
      <c r="N32" s="146">
        <f>IF(AND($E32&lt;&gt;"",$E32&gt;0),Ввод_данных!N32,NA())</f>
        <v>2</v>
      </c>
      <c r="O32" s="146">
        <f>IF(AND($E32&lt;&gt;"",$E32&gt;0),Ввод_данных!O32,NA())</f>
        <v>0</v>
      </c>
      <c r="P32" s="146">
        <f>IF(AND($E32&lt;&gt;"",$E32&gt;0),Ввод_данных!P32,NA())</f>
        <v>1</v>
      </c>
      <c r="Q32" s="146">
        <f>IF(AND($E32&lt;&gt;"",$E32&gt;0),Ввод_данных!Q32,NA())</f>
        <v>1</v>
      </c>
      <c r="R32" s="146">
        <f>IF(AND($E32&lt;&gt;"",$E32&gt;0),Ввод_данных!R32,NA())</f>
        <v>1</v>
      </c>
      <c r="S32" s="146">
        <f>IF(HLOOKUP(Ответы_учащихся!$E32,КЛЮЧИ!$C$5:$D$20,Ответы_учащихся!S$11+1)=Ввод_данных!S32,1,IF(Ввод_данных!S32="N","N",0))</f>
        <v>0</v>
      </c>
      <c r="T32" s="382">
        <f>IF(HLOOKUP(Ответы_учащихся!$E32,КЛЮЧИ!$C$5:$D$20,Ответы_учащихся!T$11+1)=Ввод_данных!T32,1,IF(Ввод_данных!T32="N","N",0))</f>
        <v>0</v>
      </c>
      <c r="U32" s="159"/>
      <c r="V32" s="146"/>
      <c r="W32" s="146"/>
      <c r="X32" s="146"/>
      <c r="Y32" s="146"/>
      <c r="Z32" s="146"/>
      <c r="AA32" s="146"/>
      <c r="AB32" s="146"/>
      <c r="AC32" s="146"/>
      <c r="AD32" s="146"/>
      <c r="AE32" s="146"/>
      <c r="AF32" s="146"/>
      <c r="AG32" s="146"/>
      <c r="AH32" s="146"/>
      <c r="AI32" s="146"/>
      <c r="AJ32" s="146"/>
      <c r="AK32" s="146"/>
      <c r="AL32" s="146"/>
      <c r="AM32" s="146"/>
      <c r="AN32" s="146"/>
      <c r="AO32" s="146"/>
      <c r="AP32" s="146"/>
      <c r="AQ32" s="427"/>
      <c r="AR32" s="77"/>
      <c r="AS32" s="77"/>
      <c r="AT32" s="123"/>
      <c r="AU32" s="396" t="str">
        <f t="shared" ca="1" si="6"/>
        <v/>
      </c>
      <c r="AV32" s="397" t="str">
        <f t="shared" ca="1" si="7"/>
        <v/>
      </c>
      <c r="AW32" s="488" t="str">
        <f t="shared" ca="1" si="8"/>
        <v/>
      </c>
      <c r="AX32" s="397" t="str">
        <f t="shared" ca="1" si="9"/>
        <v/>
      </c>
      <c r="AY32" s="482" t="str">
        <f t="shared" ca="1" si="10"/>
        <v/>
      </c>
      <c r="AZ32" s="489" t="str">
        <f t="shared" ca="1" si="11"/>
        <v/>
      </c>
      <c r="BA32" s="482" t="str">
        <f t="shared" ca="1" si="12"/>
        <v/>
      </c>
      <c r="BB32" s="489" t="str">
        <f t="shared" ca="1" si="13"/>
        <v/>
      </c>
      <c r="BC32" s="482" t="str">
        <f t="shared" ca="1" si="14"/>
        <v/>
      </c>
      <c r="BD32" s="489" t="str">
        <f t="shared" ca="1" si="15"/>
        <v/>
      </c>
      <c r="BE32" s="395" t="str">
        <f t="shared" ca="1" si="16"/>
        <v/>
      </c>
      <c r="BF32" s="389"/>
      <c r="BG32" s="487">
        <f t="shared" si="17"/>
        <v>1</v>
      </c>
      <c r="BH32" s="487" t="str">
        <f t="shared" si="18"/>
        <v/>
      </c>
      <c r="BI32" s="487">
        <f t="shared" si="19"/>
        <v>1</v>
      </c>
      <c r="BJ32" s="487">
        <f t="shared" si="20"/>
        <v>1</v>
      </c>
      <c r="BK32" s="389"/>
      <c r="BL32" s="227" t="str">
        <f t="shared" si="21"/>
        <v xml:space="preserve">общеобразовательная </v>
      </c>
      <c r="BM32" s="227">
        <f t="shared" si="5"/>
        <v>4</v>
      </c>
      <c r="BN32" s="227" t="str">
        <f t="shared" si="5"/>
        <v>Р.Н.Бунеев, Е.В.Бунеева</v>
      </c>
      <c r="BO32" s="227">
        <f t="shared" si="5"/>
        <v>55</v>
      </c>
      <c r="BP32" s="227" t="str">
        <f t="shared" si="5"/>
        <v>высшая</v>
      </c>
      <c r="BQ32" s="227">
        <f t="shared" si="5"/>
        <v>34</v>
      </c>
      <c r="BR32" s="227">
        <f t="shared" si="5"/>
        <v>0</v>
      </c>
      <c r="BS32" s="164"/>
      <c r="BT32" s="164"/>
      <c r="BU32" s="367"/>
      <c r="BV32" s="367"/>
      <c r="BW32" s="164"/>
      <c r="BX32" s="164"/>
      <c r="BY32" s="164"/>
      <c r="BZ32" s="164"/>
      <c r="CA32" s="164"/>
      <c r="CB32" s="164"/>
      <c r="CC32" s="164"/>
      <c r="CD32" s="164"/>
      <c r="CE32" s="164"/>
      <c r="CF32" s="164"/>
      <c r="CG32" s="164"/>
      <c r="CH32" s="164"/>
      <c r="CI32" s="164"/>
      <c r="CJ32" s="164"/>
      <c r="CK32" s="164"/>
      <c r="CL32" s="164"/>
      <c r="CM32" s="164"/>
      <c r="CN32" s="164"/>
    </row>
    <row r="33" spans="1:92" ht="12.75" customHeight="1" thickBot="1">
      <c r="A33" s="1">
        <f>IF('СПИСОК КЛАССА'!I33&gt;0,1,0)</f>
        <v>1</v>
      </c>
      <c r="B33" s="325">
        <v>9</v>
      </c>
      <c r="C33" s="76">
        <f>IF(NOT(ISBLANK('СПИСОК КЛАССА'!C33)),'СПИСОК КЛАССА'!C33,"")</f>
        <v>9</v>
      </c>
      <c r="D33" s="447" t="str">
        <f>IF(NOT(ISBLANK('СПИСОК КЛАССА'!D33)),IF($A33=1,'СПИСОК КЛАССА'!D33, "УЧЕНИК НЕ ВЫПОЛНЯЛ РАБОТУ"),"")</f>
        <v/>
      </c>
      <c r="E33" s="474">
        <f>IF($C33&lt;&gt;"",'СПИСОК КЛАССА'!I33,"")</f>
        <v>2</v>
      </c>
      <c r="F33" s="318">
        <f>IF(HLOOKUP(Ответы_учащихся!$E33,КЛЮЧИ!$C$5:$D$20,Ответы_учащихся!F$11+1)=Ввод_данных!F33,1,IF(Ввод_данных!F33="N","N",0))</f>
        <v>1</v>
      </c>
      <c r="G33" s="146">
        <f>IF(HLOOKUP(Ответы_учащихся!$E33,КЛЮЧИ!$C$5:$D$20,Ответы_учащихся!G$11+1)=Ввод_данных!G33,1,IF(Ввод_данных!G33="N","N",0))</f>
        <v>1</v>
      </c>
      <c r="H33" s="146">
        <f>IF(HLOOKUP(Ответы_учащихся!$E33,КЛЮЧИ!$C$5:$D$20,Ответы_учащихся!H$11+1)=Ввод_данных!H33,1,IF(Ввод_данных!H33="N","N",0))</f>
        <v>0</v>
      </c>
      <c r="I33" s="146">
        <f>IF(HLOOKUP(Ответы_учащихся!$E33,КЛЮЧИ!$C$5:$D$20,Ответы_учащихся!I$11+1)=Ввод_данных!I33,1,IF(Ввод_данных!I33="N","N",0))</f>
        <v>1</v>
      </c>
      <c r="J33" s="146">
        <f>IF(HLOOKUP(Ответы_учащихся!$E33,КЛЮЧИ!$C$5:$D$20,Ответы_учащихся!J$11+1)=Ввод_данных!J33,1,IF(Ввод_данных!J33="N","N",0))</f>
        <v>1</v>
      </c>
      <c r="K33" s="146">
        <f>IF(HLOOKUP(Ответы_учащихся!$E33,КЛЮЧИ!$C$5:$D$20,Ответы_учащихся!K$11+1)=Ввод_данных!K33,1,IF(Ввод_данных!K33="N","N",0))</f>
        <v>1</v>
      </c>
      <c r="L33" s="146">
        <f>IF(AND($E33&lt;&gt;"",$E33&gt;0),Ввод_данных!L33,NA())</f>
        <v>0</v>
      </c>
      <c r="M33" s="477">
        <f>IF(AND($E33&lt;&gt;"",$E33&gt;0),Ввод_данных!M33,NA())</f>
        <v>0</v>
      </c>
      <c r="N33" s="146">
        <f>IF(AND($E33&lt;&gt;"",$E33&gt;0),Ввод_данных!N33,NA())</f>
        <v>2</v>
      </c>
      <c r="O33" s="146">
        <f>IF(AND($E33&lt;&gt;"",$E33&gt;0),Ввод_данных!O33,NA())</f>
        <v>2</v>
      </c>
      <c r="P33" s="146">
        <f>IF(AND($E33&lt;&gt;"",$E33&gt;0),Ввод_данных!P33,NA())</f>
        <v>0</v>
      </c>
      <c r="Q33" s="146">
        <f>IF(AND($E33&lt;&gt;"",$E33&gt;0),Ввод_данных!Q33,NA())</f>
        <v>0</v>
      </c>
      <c r="R33" s="146">
        <f>IF(AND($E33&lt;&gt;"",$E33&gt;0),Ввод_данных!R33,NA())</f>
        <v>2</v>
      </c>
      <c r="S33" s="146">
        <f>IF(HLOOKUP(Ответы_учащихся!$E33,КЛЮЧИ!$C$5:$D$20,Ответы_учащихся!S$11+1)=Ввод_данных!S33,1,IF(Ввод_данных!S33="N","N",0))</f>
        <v>1</v>
      </c>
      <c r="T33" s="382">
        <f>IF(HLOOKUP(Ответы_учащихся!$E33,КЛЮЧИ!$C$5:$D$20,Ответы_учащихся!T$11+1)=Ввод_данных!T33,1,IF(Ввод_данных!T33="N","N",0))</f>
        <v>1</v>
      </c>
      <c r="U33" s="159"/>
      <c r="V33" s="146"/>
      <c r="W33" s="146"/>
      <c r="X33" s="146"/>
      <c r="Y33" s="146"/>
      <c r="Z33" s="146"/>
      <c r="AA33" s="146"/>
      <c r="AB33" s="146"/>
      <c r="AC33" s="146"/>
      <c r="AD33" s="146"/>
      <c r="AE33" s="146"/>
      <c r="AF33" s="146"/>
      <c r="AG33" s="146"/>
      <c r="AH33" s="146"/>
      <c r="AI33" s="146"/>
      <c r="AJ33" s="146"/>
      <c r="AK33" s="146"/>
      <c r="AL33" s="146"/>
      <c r="AM33" s="146"/>
      <c r="AN33" s="146"/>
      <c r="AO33" s="146"/>
      <c r="AP33" s="146"/>
      <c r="AQ33" s="427"/>
      <c r="AR33" s="77"/>
      <c r="AS33" s="77"/>
      <c r="AT33" s="123"/>
      <c r="AU33" s="396" t="str">
        <f t="shared" ca="1" si="6"/>
        <v/>
      </c>
      <c r="AV33" s="397" t="str">
        <f t="shared" ca="1" si="7"/>
        <v/>
      </c>
      <c r="AW33" s="488" t="str">
        <f t="shared" ca="1" si="8"/>
        <v/>
      </c>
      <c r="AX33" s="397" t="str">
        <f t="shared" ca="1" si="9"/>
        <v/>
      </c>
      <c r="AY33" s="482" t="str">
        <f t="shared" ca="1" si="10"/>
        <v/>
      </c>
      <c r="AZ33" s="489" t="str">
        <f t="shared" ca="1" si="11"/>
        <v/>
      </c>
      <c r="BA33" s="482" t="str">
        <f t="shared" ca="1" si="12"/>
        <v/>
      </c>
      <c r="BB33" s="489" t="str">
        <f t="shared" ca="1" si="13"/>
        <v/>
      </c>
      <c r="BC33" s="482" t="str">
        <f t="shared" ca="1" si="14"/>
        <v/>
      </c>
      <c r="BD33" s="489" t="str">
        <f t="shared" ca="1" si="15"/>
        <v/>
      </c>
      <c r="BE33" s="395" t="str">
        <f t="shared" ca="1" si="16"/>
        <v/>
      </c>
      <c r="BF33" s="389"/>
      <c r="BG33" s="487">
        <f t="shared" si="17"/>
        <v>1</v>
      </c>
      <c r="BH33" s="487">
        <f t="shared" si="18"/>
        <v>1</v>
      </c>
      <c r="BI33" s="487" t="str">
        <f t="shared" si="19"/>
        <v/>
      </c>
      <c r="BJ33" s="487">
        <f t="shared" si="20"/>
        <v>1</v>
      </c>
      <c r="BK33" s="389"/>
      <c r="BL33" s="227" t="str">
        <f t="shared" si="21"/>
        <v xml:space="preserve">общеобразовательная </v>
      </c>
      <c r="BM33" s="227">
        <f t="shared" si="5"/>
        <v>4</v>
      </c>
      <c r="BN33" s="227" t="str">
        <f t="shared" si="5"/>
        <v>Р.Н.Бунеев, Е.В.Бунеева</v>
      </c>
      <c r="BO33" s="227">
        <f t="shared" si="5"/>
        <v>55</v>
      </c>
      <c r="BP33" s="227" t="str">
        <f t="shared" si="5"/>
        <v>высшая</v>
      </c>
      <c r="BQ33" s="227">
        <f t="shared" si="5"/>
        <v>34</v>
      </c>
      <c r="BR33" s="227">
        <f t="shared" si="5"/>
        <v>0</v>
      </c>
      <c r="BS33" s="164"/>
      <c r="BT33" s="164"/>
      <c r="BU33" s="367"/>
      <c r="BV33" s="367"/>
      <c r="BW33" s="164"/>
      <c r="BX33" s="164"/>
      <c r="BY33" s="164"/>
      <c r="BZ33" s="164"/>
      <c r="CA33" s="164"/>
      <c r="CB33" s="164"/>
      <c r="CC33" s="164"/>
      <c r="CD33" s="164"/>
      <c r="CE33" s="164"/>
      <c r="CF33" s="164"/>
      <c r="CG33" s="164"/>
      <c r="CH33" s="164"/>
      <c r="CI33" s="164"/>
      <c r="CJ33" s="164"/>
      <c r="CK33" s="164"/>
      <c r="CL33" s="164"/>
      <c r="CM33" s="164"/>
      <c r="CN33" s="164"/>
    </row>
    <row r="34" spans="1:92" ht="12.75" customHeight="1" thickBot="1">
      <c r="A34" s="1">
        <f>IF('СПИСОК КЛАССА'!I34&gt;0,1,0)</f>
        <v>0</v>
      </c>
      <c r="B34" s="325">
        <v>10</v>
      </c>
      <c r="C34" s="76">
        <f>IF(NOT(ISBLANK('СПИСОК КЛАССА'!C34)),'СПИСОК КЛАССА'!C34,"")</f>
        <v>10</v>
      </c>
      <c r="D34" s="447" t="str">
        <f>IF(NOT(ISBLANK('СПИСОК КЛАССА'!D34)),IF($A34=1,'СПИСОК КЛАССА'!D34, "УЧЕНИК НЕ ВЫПОЛНЯЛ РАБОТУ"),"")</f>
        <v/>
      </c>
      <c r="E34" s="474">
        <f>IF($C34&lt;&gt;"",'СПИСОК КЛАССА'!I34,"")</f>
        <v>0</v>
      </c>
      <c r="F34" s="318" t="e">
        <f>IF(HLOOKUP(Ответы_учащихся!$E34,КЛЮЧИ!$C$5:$D$20,Ответы_учащихся!F$11+1)=Ввод_данных!F34,1,IF(Ввод_данных!F34="N","N",0))</f>
        <v>#N/A</v>
      </c>
      <c r="G34" s="146" t="e">
        <f>IF(HLOOKUP(Ответы_учащихся!$E34,КЛЮЧИ!$C$5:$D$20,Ответы_учащихся!G$11+1)=Ввод_данных!G34,1,IF(Ввод_данных!G34="N","N",0))</f>
        <v>#N/A</v>
      </c>
      <c r="H34" s="146" t="e">
        <f>IF(HLOOKUP(Ответы_учащихся!$E34,КЛЮЧИ!$C$5:$D$20,Ответы_учащихся!H$11+1)=Ввод_данных!H34,1,IF(Ввод_данных!H34="N","N",0))</f>
        <v>#N/A</v>
      </c>
      <c r="I34" s="146" t="e">
        <f>IF(HLOOKUP(Ответы_учащихся!$E34,КЛЮЧИ!$C$5:$D$20,Ответы_учащихся!I$11+1)=Ввод_данных!I34,1,IF(Ввод_данных!I34="N","N",0))</f>
        <v>#N/A</v>
      </c>
      <c r="J34" s="146" t="e">
        <f>IF(HLOOKUP(Ответы_учащихся!$E34,КЛЮЧИ!$C$5:$D$20,Ответы_учащихся!J$11+1)=Ввод_данных!J34,1,IF(Ввод_данных!J34="N","N",0))</f>
        <v>#N/A</v>
      </c>
      <c r="K34" s="146" t="e">
        <f>IF(HLOOKUP(Ответы_учащихся!$E34,КЛЮЧИ!$C$5:$D$20,Ответы_учащихся!K$11+1)=Ввод_данных!K34,1,IF(Ввод_данных!K34="N","N",0))</f>
        <v>#N/A</v>
      </c>
      <c r="L34" s="146" t="e">
        <f>IF(AND($E34&lt;&gt;"",$E34&gt;0),Ввод_данных!L34,NA())</f>
        <v>#N/A</v>
      </c>
      <c r="M34" s="477" t="e">
        <f>IF(AND($E34&lt;&gt;"",$E34&gt;0),Ввод_данных!M34,NA())</f>
        <v>#N/A</v>
      </c>
      <c r="N34" s="146" t="e">
        <f>IF(AND($E34&lt;&gt;"",$E34&gt;0),Ввод_данных!N34,NA())</f>
        <v>#N/A</v>
      </c>
      <c r="O34" s="146" t="e">
        <f>IF(AND($E34&lt;&gt;"",$E34&gt;0),Ввод_данных!O34,NA())</f>
        <v>#N/A</v>
      </c>
      <c r="P34" s="146" t="e">
        <f>IF(AND($E34&lt;&gt;"",$E34&gt;0),Ввод_данных!P34,NA())</f>
        <v>#N/A</v>
      </c>
      <c r="Q34" s="146" t="e">
        <f>IF(AND($E34&lt;&gt;"",$E34&gt;0),Ввод_данных!Q34,NA())</f>
        <v>#N/A</v>
      </c>
      <c r="R34" s="146" t="e">
        <f>IF(AND($E34&lt;&gt;"",$E34&gt;0),Ввод_данных!R34,NA())</f>
        <v>#N/A</v>
      </c>
      <c r="S34" s="146" t="e">
        <f>IF(HLOOKUP(Ответы_учащихся!$E34,КЛЮЧИ!$C$5:$D$20,Ответы_учащихся!S$11+1)=Ввод_данных!S34,1,IF(Ввод_данных!S34="N","N",0))</f>
        <v>#N/A</v>
      </c>
      <c r="T34" s="382" t="e">
        <f>IF(HLOOKUP(Ответы_учащихся!$E34,КЛЮЧИ!$C$5:$D$20,Ответы_учащихся!T$11+1)=Ввод_данных!T34,1,IF(Ввод_данных!T34="N","N",0))</f>
        <v>#N/A</v>
      </c>
      <c r="U34" s="159"/>
      <c r="V34" s="146"/>
      <c r="W34" s="146"/>
      <c r="X34" s="146"/>
      <c r="Y34" s="146"/>
      <c r="Z34" s="146"/>
      <c r="AA34" s="146"/>
      <c r="AB34" s="146"/>
      <c r="AC34" s="146"/>
      <c r="AD34" s="146"/>
      <c r="AE34" s="146"/>
      <c r="AF34" s="146"/>
      <c r="AG34" s="146"/>
      <c r="AH34" s="146"/>
      <c r="AI34" s="146"/>
      <c r="AJ34" s="146"/>
      <c r="AK34" s="146"/>
      <c r="AL34" s="146"/>
      <c r="AM34" s="146"/>
      <c r="AN34" s="146"/>
      <c r="AO34" s="146"/>
      <c r="AP34" s="146"/>
      <c r="AQ34" s="427"/>
      <c r="AR34" s="77"/>
      <c r="AS34" s="77"/>
      <c r="AT34" s="123"/>
      <c r="AU34" s="396" t="str">
        <f t="shared" ca="1" si="6"/>
        <v/>
      </c>
      <c r="AV34" s="397" t="str">
        <f t="shared" ca="1" si="7"/>
        <v/>
      </c>
      <c r="AW34" s="488" t="str">
        <f t="shared" ca="1" si="8"/>
        <v/>
      </c>
      <c r="AX34" s="397" t="str">
        <f t="shared" ca="1" si="9"/>
        <v/>
      </c>
      <c r="AY34" s="482" t="str">
        <f t="shared" ca="1" si="10"/>
        <v/>
      </c>
      <c r="AZ34" s="489" t="str">
        <f t="shared" ca="1" si="11"/>
        <v/>
      </c>
      <c r="BA34" s="482" t="str">
        <f t="shared" ca="1" si="12"/>
        <v/>
      </c>
      <c r="BB34" s="489" t="str">
        <f t="shared" ca="1" si="13"/>
        <v/>
      </c>
      <c r="BC34" s="482" t="str">
        <f t="shared" ca="1" si="14"/>
        <v/>
      </c>
      <c r="BD34" s="489" t="str">
        <f t="shared" ca="1" si="15"/>
        <v/>
      </c>
      <c r="BE34" s="395" t="str">
        <f t="shared" ca="1" si="16"/>
        <v/>
      </c>
      <c r="BF34" s="389"/>
      <c r="BG34" s="487" t="e">
        <f t="shared" si="17"/>
        <v>#N/A</v>
      </c>
      <c r="BH34" s="487" t="e">
        <f t="shared" si="18"/>
        <v>#N/A</v>
      </c>
      <c r="BI34" s="487" t="e">
        <f t="shared" si="19"/>
        <v>#N/A</v>
      </c>
      <c r="BJ34" s="487" t="e">
        <f t="shared" si="20"/>
        <v>#N/A</v>
      </c>
      <c r="BK34" s="389"/>
      <c r="BL34" s="227" t="str">
        <f t="shared" si="21"/>
        <v/>
      </c>
      <c r="BM34" s="227" t="str">
        <f t="shared" si="5"/>
        <v/>
      </c>
      <c r="BN34" s="227" t="str">
        <f t="shared" si="5"/>
        <v/>
      </c>
      <c r="BO34" s="227" t="str">
        <f t="shared" si="5"/>
        <v/>
      </c>
      <c r="BP34" s="227" t="str">
        <f t="shared" si="5"/>
        <v/>
      </c>
      <c r="BQ34" s="227" t="str">
        <f t="shared" si="5"/>
        <v/>
      </c>
      <c r="BR34" s="227" t="str">
        <f t="shared" si="5"/>
        <v/>
      </c>
      <c r="BS34" s="164"/>
      <c r="BT34" s="164"/>
      <c r="BU34" s="367"/>
      <c r="BV34" s="367"/>
      <c r="BW34" s="164"/>
      <c r="BX34" s="164"/>
      <c r="BY34" s="164"/>
      <c r="BZ34" s="164"/>
      <c r="CA34" s="164"/>
      <c r="CB34" s="164"/>
      <c r="CC34" s="164"/>
      <c r="CD34" s="164"/>
      <c r="CE34" s="164"/>
      <c r="CF34" s="164"/>
      <c r="CG34" s="164"/>
      <c r="CH34" s="164"/>
      <c r="CI34" s="164"/>
      <c r="CJ34" s="164"/>
      <c r="CK34" s="164"/>
      <c r="CL34" s="164"/>
      <c r="CM34" s="164"/>
      <c r="CN34" s="164"/>
    </row>
    <row r="35" spans="1:92" ht="12.75" customHeight="1" thickBot="1">
      <c r="A35" s="1">
        <f>IF('СПИСОК КЛАССА'!I35&gt;0,1,0)</f>
        <v>1</v>
      </c>
      <c r="B35" s="325">
        <v>11</v>
      </c>
      <c r="C35" s="76">
        <f>IF(NOT(ISBLANK('СПИСОК КЛАССА'!C35)),'СПИСОК КЛАССА'!C35,"")</f>
        <v>11</v>
      </c>
      <c r="D35" s="447" t="str">
        <f>IF(NOT(ISBLANK('СПИСОК КЛАССА'!D35)),IF($A35=1,'СПИСОК КЛАССА'!D35, "УЧЕНИК НЕ ВЫПОЛНЯЛ РАБОТУ"),"")</f>
        <v/>
      </c>
      <c r="E35" s="474">
        <f>IF($C35&lt;&gt;"",'СПИСОК КЛАССА'!I35,"")</f>
        <v>2</v>
      </c>
      <c r="F35" s="318">
        <f>IF(HLOOKUP(Ответы_учащихся!$E35,КЛЮЧИ!$C$5:$D$20,Ответы_учащихся!F$11+1)=Ввод_данных!F35,1,IF(Ввод_данных!F35="N","N",0))</f>
        <v>1</v>
      </c>
      <c r="G35" s="146">
        <f>IF(HLOOKUP(Ответы_учащихся!$E35,КЛЮЧИ!$C$5:$D$20,Ответы_учащихся!G$11+1)=Ввод_данных!G35,1,IF(Ввод_данных!G35="N","N",0))</f>
        <v>1</v>
      </c>
      <c r="H35" s="146">
        <f>IF(HLOOKUP(Ответы_учащихся!$E35,КЛЮЧИ!$C$5:$D$20,Ответы_учащихся!H$11+1)=Ввод_данных!H35,1,IF(Ввод_данных!H35="N","N",0))</f>
        <v>1</v>
      </c>
      <c r="I35" s="146">
        <f>IF(HLOOKUP(Ответы_учащихся!$E35,КЛЮЧИ!$C$5:$D$20,Ответы_учащихся!I$11+1)=Ввод_данных!I35,1,IF(Ввод_данных!I35="N","N",0))</f>
        <v>1</v>
      </c>
      <c r="J35" s="146">
        <f>IF(HLOOKUP(Ответы_учащихся!$E35,КЛЮЧИ!$C$5:$D$20,Ответы_учащихся!J$11+1)=Ввод_данных!J35,1,IF(Ввод_данных!J35="N","N",0))</f>
        <v>1</v>
      </c>
      <c r="K35" s="146">
        <f>IF(HLOOKUP(Ответы_учащихся!$E35,КЛЮЧИ!$C$5:$D$20,Ответы_учащихся!K$11+1)=Ввод_данных!K35,1,IF(Ввод_данных!K35="N","N",0))</f>
        <v>1</v>
      </c>
      <c r="L35" s="146">
        <f>IF(AND($E35&lt;&gt;"",$E35&gt;0),Ввод_данных!L35,NA())</f>
        <v>1</v>
      </c>
      <c r="M35" s="477">
        <f>IF(AND($E35&lt;&gt;"",$E35&gt;0),Ввод_данных!M35,NA())</f>
        <v>1</v>
      </c>
      <c r="N35" s="146">
        <f>IF(AND($E35&lt;&gt;"",$E35&gt;0),Ввод_данных!N35,NA())</f>
        <v>2</v>
      </c>
      <c r="O35" s="146">
        <f>IF(AND($E35&lt;&gt;"",$E35&gt;0),Ввод_данных!O35,NA())</f>
        <v>1</v>
      </c>
      <c r="P35" s="146">
        <f>IF(AND($E35&lt;&gt;"",$E35&gt;0),Ввод_данных!P35,NA())</f>
        <v>0</v>
      </c>
      <c r="Q35" s="146">
        <f>IF(AND($E35&lt;&gt;"",$E35&gt;0),Ввод_данных!Q35,NA())</f>
        <v>1</v>
      </c>
      <c r="R35" s="146">
        <f>IF(AND($E35&lt;&gt;"",$E35&gt;0),Ввод_данных!R35,NA())</f>
        <v>1</v>
      </c>
      <c r="S35" s="146">
        <f>IF(HLOOKUP(Ответы_учащихся!$E35,КЛЮЧИ!$C$5:$D$20,Ответы_учащихся!S$11+1)=Ввод_данных!S35,1,IF(Ввод_данных!S35="N","N",0))</f>
        <v>1</v>
      </c>
      <c r="T35" s="382">
        <f>IF(HLOOKUP(Ответы_учащихся!$E35,КЛЮЧИ!$C$5:$D$20,Ответы_учащихся!T$11+1)=Ввод_данных!T35,1,IF(Ввод_данных!T35="N","N",0))</f>
        <v>1</v>
      </c>
      <c r="U35" s="159"/>
      <c r="V35" s="146"/>
      <c r="W35" s="146"/>
      <c r="X35" s="146"/>
      <c r="Y35" s="146"/>
      <c r="Z35" s="146"/>
      <c r="AA35" s="146"/>
      <c r="AB35" s="146"/>
      <c r="AC35" s="146"/>
      <c r="AD35" s="146"/>
      <c r="AE35" s="146"/>
      <c r="AF35" s="146"/>
      <c r="AG35" s="146"/>
      <c r="AH35" s="146"/>
      <c r="AI35" s="146"/>
      <c r="AJ35" s="146"/>
      <c r="AK35" s="146"/>
      <c r="AL35" s="146"/>
      <c r="AM35" s="146"/>
      <c r="AN35" s="146"/>
      <c r="AO35" s="146"/>
      <c r="AP35" s="146"/>
      <c r="AQ35" s="427"/>
      <c r="AR35" s="77"/>
      <c r="AS35" s="77"/>
      <c r="AT35" s="123"/>
      <c r="AU35" s="396" t="str">
        <f t="shared" ca="1" si="6"/>
        <v/>
      </c>
      <c r="AV35" s="397" t="str">
        <f t="shared" ca="1" si="7"/>
        <v/>
      </c>
      <c r="AW35" s="488" t="str">
        <f t="shared" ca="1" si="8"/>
        <v/>
      </c>
      <c r="AX35" s="397" t="str">
        <f t="shared" ca="1" si="9"/>
        <v/>
      </c>
      <c r="AY35" s="482" t="str">
        <f t="shared" ca="1" si="10"/>
        <v/>
      </c>
      <c r="AZ35" s="489" t="str">
        <f t="shared" ca="1" si="11"/>
        <v/>
      </c>
      <c r="BA35" s="482" t="str">
        <f t="shared" ca="1" si="12"/>
        <v/>
      </c>
      <c r="BB35" s="489" t="str">
        <f t="shared" ca="1" si="13"/>
        <v/>
      </c>
      <c r="BC35" s="482" t="str">
        <f t="shared" ca="1" si="14"/>
        <v/>
      </c>
      <c r="BD35" s="489" t="str">
        <f t="shared" ca="1" si="15"/>
        <v/>
      </c>
      <c r="BE35" s="395" t="str">
        <f t="shared" ca="1" si="16"/>
        <v/>
      </c>
      <c r="BF35" s="389"/>
      <c r="BG35" s="487">
        <f t="shared" si="17"/>
        <v>1</v>
      </c>
      <c r="BH35" s="487">
        <f t="shared" si="18"/>
        <v>1</v>
      </c>
      <c r="BI35" s="487">
        <f t="shared" si="19"/>
        <v>1</v>
      </c>
      <c r="BJ35" s="487">
        <f t="shared" si="20"/>
        <v>1</v>
      </c>
      <c r="BK35" s="389"/>
      <c r="BL35" s="227" t="str">
        <f t="shared" si="21"/>
        <v xml:space="preserve">общеобразовательная </v>
      </c>
      <c r="BM35" s="227">
        <f t="shared" si="5"/>
        <v>4</v>
      </c>
      <c r="BN35" s="227" t="str">
        <f t="shared" si="5"/>
        <v>Р.Н.Бунеев, Е.В.Бунеева</v>
      </c>
      <c r="BO35" s="227">
        <f t="shared" si="5"/>
        <v>55</v>
      </c>
      <c r="BP35" s="227" t="str">
        <f t="shared" si="5"/>
        <v>высшая</v>
      </c>
      <c r="BQ35" s="227">
        <f t="shared" si="5"/>
        <v>34</v>
      </c>
      <c r="BR35" s="227">
        <f t="shared" si="5"/>
        <v>0</v>
      </c>
      <c r="BS35" s="164"/>
      <c r="BT35" s="164"/>
      <c r="BU35" s="367"/>
      <c r="BV35" s="367"/>
      <c r="BW35" s="164"/>
      <c r="BX35" s="164"/>
      <c r="BY35" s="164"/>
      <c r="BZ35" s="164"/>
      <c r="CA35" s="164"/>
      <c r="CB35" s="164"/>
      <c r="CC35" s="164"/>
      <c r="CD35" s="164"/>
      <c r="CE35" s="164"/>
      <c r="CF35" s="164"/>
      <c r="CG35" s="164"/>
      <c r="CH35" s="164"/>
      <c r="CI35" s="164"/>
      <c r="CJ35" s="164"/>
      <c r="CK35" s="164"/>
      <c r="CL35" s="164"/>
      <c r="CM35" s="164"/>
      <c r="CN35" s="164"/>
    </row>
    <row r="36" spans="1:92" ht="12.75" customHeight="1" thickBot="1">
      <c r="A36" s="1">
        <f>IF('СПИСОК КЛАССА'!I36&gt;0,1,0)</f>
        <v>1</v>
      </c>
      <c r="B36" s="325">
        <v>12</v>
      </c>
      <c r="C36" s="76">
        <f>IF(NOT(ISBLANK('СПИСОК КЛАССА'!C36)),'СПИСОК КЛАССА'!C36,"")</f>
        <v>12</v>
      </c>
      <c r="D36" s="447" t="str">
        <f>IF(NOT(ISBLANK('СПИСОК КЛАССА'!D36)),IF($A36=1,'СПИСОК КЛАССА'!D36, "УЧЕНИК НЕ ВЫПОЛНЯЛ РАБОТУ"),"")</f>
        <v/>
      </c>
      <c r="E36" s="474">
        <f>IF($C36&lt;&gt;"",'СПИСОК КЛАССА'!I36,"")</f>
        <v>2</v>
      </c>
      <c r="F36" s="318">
        <f>IF(HLOOKUP(Ответы_учащихся!$E36,КЛЮЧИ!$C$5:$D$20,Ответы_учащихся!F$11+1)=Ввод_данных!F36,1,IF(Ввод_данных!F36="N","N",0))</f>
        <v>1</v>
      </c>
      <c r="G36" s="146">
        <f>IF(HLOOKUP(Ответы_учащихся!$E36,КЛЮЧИ!$C$5:$D$20,Ответы_учащихся!G$11+1)=Ввод_данных!G36,1,IF(Ввод_данных!G36="N","N",0))</f>
        <v>0</v>
      </c>
      <c r="H36" s="146">
        <f>IF(HLOOKUP(Ответы_учащихся!$E36,КЛЮЧИ!$C$5:$D$20,Ответы_учащихся!H$11+1)=Ввод_данных!H36,1,IF(Ввод_данных!H36="N","N",0))</f>
        <v>0</v>
      </c>
      <c r="I36" s="146">
        <f>IF(HLOOKUP(Ответы_учащихся!$E36,КЛЮЧИ!$C$5:$D$20,Ответы_учащихся!I$11+1)=Ввод_данных!I36,1,IF(Ввод_данных!I36="N","N",0))</f>
        <v>0</v>
      </c>
      <c r="J36" s="146">
        <f>IF(HLOOKUP(Ответы_учащихся!$E36,КЛЮЧИ!$C$5:$D$20,Ответы_учащихся!J$11+1)=Ввод_данных!J36,1,IF(Ввод_данных!J36="N","N",0))</f>
        <v>1</v>
      </c>
      <c r="K36" s="146">
        <f>IF(HLOOKUP(Ответы_учащихся!$E36,КЛЮЧИ!$C$5:$D$20,Ответы_учащихся!K$11+1)=Ввод_данных!K36,1,IF(Ввод_данных!K36="N","N",0))</f>
        <v>1</v>
      </c>
      <c r="L36" s="146">
        <f>IF(AND($E36&lt;&gt;"",$E36&gt;0),Ввод_данных!L36,NA())</f>
        <v>1</v>
      </c>
      <c r="M36" s="477">
        <f>IF(AND($E36&lt;&gt;"",$E36&gt;0),Ввод_данных!M36,NA())</f>
        <v>1</v>
      </c>
      <c r="N36" s="146">
        <f>IF(AND($E36&lt;&gt;"",$E36&gt;0),Ввод_данных!N36,NA())</f>
        <v>1</v>
      </c>
      <c r="O36" s="146">
        <f>IF(AND($E36&lt;&gt;"",$E36&gt;0),Ввод_данных!O36,NA())</f>
        <v>1</v>
      </c>
      <c r="P36" s="146">
        <f>IF(AND($E36&lt;&gt;"",$E36&gt;0),Ввод_данных!P36,NA())</f>
        <v>1</v>
      </c>
      <c r="Q36" s="146">
        <f>IF(AND($E36&lt;&gt;"",$E36&gt;0),Ввод_данных!Q36,NA())</f>
        <v>0</v>
      </c>
      <c r="R36" s="146">
        <f>IF(AND($E36&lt;&gt;"",$E36&gt;0),Ввод_данных!R36,NA())</f>
        <v>1</v>
      </c>
      <c r="S36" s="146">
        <f>IF(HLOOKUP(Ответы_учащихся!$E36,КЛЮЧИ!$C$5:$D$20,Ответы_учащихся!S$11+1)=Ввод_данных!S36,1,IF(Ввод_данных!S36="N","N",0))</f>
        <v>1</v>
      </c>
      <c r="T36" s="382">
        <f>IF(HLOOKUP(Ответы_учащихся!$E36,КЛЮЧИ!$C$5:$D$20,Ответы_учащихся!T$11+1)=Ввод_данных!T36,1,IF(Ввод_данных!T36="N","N",0))</f>
        <v>1</v>
      </c>
      <c r="U36" s="159"/>
      <c r="V36" s="146"/>
      <c r="W36" s="146"/>
      <c r="X36" s="146"/>
      <c r="Y36" s="146"/>
      <c r="Z36" s="146"/>
      <c r="AA36" s="146"/>
      <c r="AB36" s="146"/>
      <c r="AC36" s="146"/>
      <c r="AD36" s="146"/>
      <c r="AE36" s="146"/>
      <c r="AF36" s="146"/>
      <c r="AG36" s="146"/>
      <c r="AH36" s="146"/>
      <c r="AI36" s="146"/>
      <c r="AJ36" s="146"/>
      <c r="AK36" s="146"/>
      <c r="AL36" s="146"/>
      <c r="AM36" s="146"/>
      <c r="AN36" s="146"/>
      <c r="AO36" s="146"/>
      <c r="AP36" s="146"/>
      <c r="AQ36" s="427"/>
      <c r="AR36" s="77"/>
      <c r="AS36" s="77"/>
      <c r="AT36" s="123"/>
      <c r="AU36" s="396" t="str">
        <f t="shared" ca="1" si="6"/>
        <v/>
      </c>
      <c r="AV36" s="397" t="str">
        <f t="shared" ca="1" si="7"/>
        <v/>
      </c>
      <c r="AW36" s="488" t="str">
        <f t="shared" ca="1" si="8"/>
        <v/>
      </c>
      <c r="AX36" s="397" t="str">
        <f t="shared" ca="1" si="9"/>
        <v/>
      </c>
      <c r="AY36" s="482" t="str">
        <f t="shared" ca="1" si="10"/>
        <v/>
      </c>
      <c r="AZ36" s="489" t="str">
        <f t="shared" ca="1" si="11"/>
        <v/>
      </c>
      <c r="BA36" s="482" t="str">
        <f t="shared" ca="1" si="12"/>
        <v/>
      </c>
      <c r="BB36" s="489" t="str">
        <f t="shared" ca="1" si="13"/>
        <v/>
      </c>
      <c r="BC36" s="482" t="str">
        <f t="shared" ca="1" si="14"/>
        <v/>
      </c>
      <c r="BD36" s="489" t="str">
        <f t="shared" ca="1" si="15"/>
        <v/>
      </c>
      <c r="BE36" s="395" t="str">
        <f t="shared" ca="1" si="16"/>
        <v/>
      </c>
      <c r="BF36" s="389"/>
      <c r="BG36" s="487">
        <f t="shared" si="17"/>
        <v>1</v>
      </c>
      <c r="BH36" s="487">
        <f t="shared" si="18"/>
        <v>1</v>
      </c>
      <c r="BI36" s="487" t="str">
        <f t="shared" si="19"/>
        <v/>
      </c>
      <c r="BJ36" s="487">
        <f t="shared" si="20"/>
        <v>1</v>
      </c>
      <c r="BK36" s="389"/>
      <c r="BL36" s="227" t="str">
        <f t="shared" si="21"/>
        <v xml:space="preserve">общеобразовательная </v>
      </c>
      <c r="BM36" s="227">
        <f t="shared" si="5"/>
        <v>4</v>
      </c>
      <c r="BN36" s="227" t="str">
        <f t="shared" si="5"/>
        <v>Р.Н.Бунеев, Е.В.Бунеева</v>
      </c>
      <c r="BO36" s="227">
        <f t="shared" si="5"/>
        <v>55</v>
      </c>
      <c r="BP36" s="227" t="str">
        <f t="shared" si="5"/>
        <v>высшая</v>
      </c>
      <c r="BQ36" s="227">
        <f t="shared" si="5"/>
        <v>34</v>
      </c>
      <c r="BR36" s="227">
        <f t="shared" si="5"/>
        <v>0</v>
      </c>
      <c r="BS36" s="164"/>
      <c r="BT36" s="164"/>
      <c r="BU36" s="367"/>
      <c r="BV36" s="367"/>
      <c r="BW36" s="164"/>
      <c r="BX36" s="164"/>
      <c r="BY36" s="164"/>
      <c r="BZ36" s="164"/>
      <c r="CA36" s="164"/>
      <c r="CB36" s="164"/>
      <c r="CC36" s="164"/>
      <c r="CD36" s="164"/>
      <c r="CE36" s="164"/>
      <c r="CF36" s="164"/>
      <c r="CG36" s="164"/>
      <c r="CH36" s="164"/>
      <c r="CI36" s="164"/>
      <c r="CJ36" s="164"/>
      <c r="CK36" s="164"/>
      <c r="CL36" s="164"/>
      <c r="CM36" s="164"/>
      <c r="CN36" s="164"/>
    </row>
    <row r="37" spans="1:92" ht="12.75" customHeight="1" thickBot="1">
      <c r="A37" s="1">
        <f>IF('СПИСОК КЛАССА'!I37&gt;0,1,0)</f>
        <v>1</v>
      </c>
      <c r="B37" s="325">
        <v>13</v>
      </c>
      <c r="C37" s="76">
        <f>IF(NOT(ISBLANK('СПИСОК КЛАССА'!C37)),'СПИСОК КЛАССА'!C37,"")</f>
        <v>13</v>
      </c>
      <c r="D37" s="447" t="str">
        <f>IF(NOT(ISBLANK('СПИСОК КЛАССА'!D37)),IF($A37=1,'СПИСОК КЛАССА'!D37, "УЧЕНИК НЕ ВЫПОЛНЯЛ РАБОТУ"),"")</f>
        <v/>
      </c>
      <c r="E37" s="474">
        <f>IF($C37&lt;&gt;"",'СПИСОК КЛАССА'!I37,"")</f>
        <v>1</v>
      </c>
      <c r="F37" s="318">
        <f>IF(HLOOKUP(Ответы_учащихся!$E37,КЛЮЧИ!$C$5:$D$20,Ответы_учащихся!F$11+1)=Ввод_данных!F37,1,IF(Ввод_данных!F37="N","N",0))</f>
        <v>1</v>
      </c>
      <c r="G37" s="146">
        <f>IF(HLOOKUP(Ответы_учащихся!$E37,КЛЮЧИ!$C$5:$D$20,Ответы_учащихся!G$11+1)=Ввод_данных!G37,1,IF(Ввод_данных!G37="N","N",0))</f>
        <v>1</v>
      </c>
      <c r="H37" s="146">
        <f>IF(HLOOKUP(Ответы_учащихся!$E37,КЛЮЧИ!$C$5:$D$20,Ответы_учащихся!H$11+1)=Ввод_данных!H37,1,IF(Ввод_данных!H37="N","N",0))</f>
        <v>1</v>
      </c>
      <c r="I37" s="146">
        <f>IF(HLOOKUP(Ответы_учащихся!$E37,КЛЮЧИ!$C$5:$D$20,Ответы_учащихся!I$11+1)=Ввод_данных!I37,1,IF(Ввод_данных!I37="N","N",0))</f>
        <v>1</v>
      </c>
      <c r="J37" s="146">
        <f>IF(HLOOKUP(Ответы_учащихся!$E37,КЛЮЧИ!$C$5:$D$20,Ответы_учащихся!J$11+1)=Ввод_данных!J37,1,IF(Ввод_данных!J37="N","N",0))</f>
        <v>1</v>
      </c>
      <c r="K37" s="146">
        <f>IF(HLOOKUP(Ответы_учащихся!$E37,КЛЮЧИ!$C$5:$D$20,Ответы_учащихся!K$11+1)=Ввод_данных!K37,1,IF(Ввод_данных!K37="N","N",0))</f>
        <v>1</v>
      </c>
      <c r="L37" s="146">
        <f>IF(AND($E37&lt;&gt;"",$E37&gt;0),Ввод_данных!L37,NA())</f>
        <v>1</v>
      </c>
      <c r="M37" s="477">
        <f>IF(AND($E37&lt;&gt;"",$E37&gt;0),Ввод_данных!M37,NA())</f>
        <v>0</v>
      </c>
      <c r="N37" s="146">
        <f>IF(AND($E37&lt;&gt;"",$E37&gt;0),Ввод_данных!N37,NA())</f>
        <v>2</v>
      </c>
      <c r="O37" s="146">
        <f>IF(AND($E37&lt;&gt;"",$E37&gt;0),Ввод_данных!O37,NA())</f>
        <v>2</v>
      </c>
      <c r="P37" s="146">
        <f>IF(AND($E37&lt;&gt;"",$E37&gt;0),Ввод_данных!P37,NA())</f>
        <v>1</v>
      </c>
      <c r="Q37" s="146">
        <f>IF(AND($E37&lt;&gt;"",$E37&gt;0),Ввод_данных!Q37,NA())</f>
        <v>1</v>
      </c>
      <c r="R37" s="146">
        <f>IF(AND($E37&lt;&gt;"",$E37&gt;0),Ввод_данных!R37,NA())</f>
        <v>1</v>
      </c>
      <c r="S37" s="146">
        <f>IF(HLOOKUP(Ответы_учащихся!$E37,КЛЮЧИ!$C$5:$D$20,Ответы_учащихся!S$11+1)=Ввод_данных!S37,1,IF(Ввод_данных!S37="N","N",0))</f>
        <v>0</v>
      </c>
      <c r="T37" s="382">
        <f>IF(HLOOKUP(Ответы_учащихся!$E37,КЛЮЧИ!$C$5:$D$20,Ответы_учащихся!T$11+1)=Ввод_данных!T37,1,IF(Ввод_данных!T37="N","N",0))</f>
        <v>1</v>
      </c>
      <c r="U37" s="159"/>
      <c r="V37" s="146"/>
      <c r="W37" s="146"/>
      <c r="X37" s="146"/>
      <c r="Y37" s="146"/>
      <c r="Z37" s="146"/>
      <c r="AA37" s="146"/>
      <c r="AB37" s="146"/>
      <c r="AC37" s="146"/>
      <c r="AD37" s="146"/>
      <c r="AE37" s="146"/>
      <c r="AF37" s="146"/>
      <c r="AG37" s="146"/>
      <c r="AH37" s="146"/>
      <c r="AI37" s="146"/>
      <c r="AJ37" s="146"/>
      <c r="AK37" s="146"/>
      <c r="AL37" s="146"/>
      <c r="AM37" s="146"/>
      <c r="AN37" s="146"/>
      <c r="AO37" s="146"/>
      <c r="AP37" s="146"/>
      <c r="AQ37" s="427"/>
      <c r="AR37" s="77"/>
      <c r="AS37" s="77"/>
      <c r="AT37" s="123"/>
      <c r="AU37" s="396" t="str">
        <f t="shared" ca="1" si="6"/>
        <v/>
      </c>
      <c r="AV37" s="397" t="str">
        <f t="shared" ca="1" si="7"/>
        <v/>
      </c>
      <c r="AW37" s="488" t="str">
        <f t="shared" ca="1" si="8"/>
        <v/>
      </c>
      <c r="AX37" s="397" t="str">
        <f t="shared" ca="1" si="9"/>
        <v/>
      </c>
      <c r="AY37" s="482" t="str">
        <f t="shared" ca="1" si="10"/>
        <v/>
      </c>
      <c r="AZ37" s="489" t="str">
        <f t="shared" ca="1" si="11"/>
        <v/>
      </c>
      <c r="BA37" s="482" t="str">
        <f t="shared" ca="1" si="12"/>
        <v/>
      </c>
      <c r="BB37" s="489" t="str">
        <f t="shared" ca="1" si="13"/>
        <v/>
      </c>
      <c r="BC37" s="482" t="str">
        <f t="shared" ca="1" si="14"/>
        <v/>
      </c>
      <c r="BD37" s="489" t="str">
        <f t="shared" ca="1" si="15"/>
        <v/>
      </c>
      <c r="BE37" s="395" t="str">
        <f t="shared" ca="1" si="16"/>
        <v/>
      </c>
      <c r="BF37" s="389"/>
      <c r="BG37" s="487">
        <f t="shared" si="17"/>
        <v>1</v>
      </c>
      <c r="BH37" s="487">
        <f t="shared" si="18"/>
        <v>1</v>
      </c>
      <c r="BI37" s="487">
        <f t="shared" si="19"/>
        <v>1</v>
      </c>
      <c r="BJ37" s="487">
        <f t="shared" si="20"/>
        <v>1</v>
      </c>
      <c r="BK37" s="389"/>
      <c r="BL37" s="227" t="str">
        <f t="shared" si="21"/>
        <v xml:space="preserve">общеобразовательная </v>
      </c>
      <c r="BM37" s="227">
        <f t="shared" si="5"/>
        <v>4</v>
      </c>
      <c r="BN37" s="227" t="str">
        <f t="shared" si="5"/>
        <v>Р.Н.Бунеев, Е.В.Бунеева</v>
      </c>
      <c r="BO37" s="227">
        <f t="shared" si="5"/>
        <v>55</v>
      </c>
      <c r="BP37" s="227" t="str">
        <f t="shared" si="5"/>
        <v>высшая</v>
      </c>
      <c r="BQ37" s="227">
        <f t="shared" si="5"/>
        <v>34</v>
      </c>
      <c r="BR37" s="227">
        <f t="shared" si="5"/>
        <v>0</v>
      </c>
      <c r="BS37" s="164"/>
      <c r="BT37" s="164"/>
      <c r="BU37" s="367"/>
      <c r="BV37" s="367"/>
      <c r="BW37" s="164"/>
      <c r="BX37" s="164"/>
      <c r="BY37" s="164"/>
      <c r="BZ37" s="164"/>
      <c r="CA37" s="164"/>
      <c r="CB37" s="164"/>
      <c r="CC37" s="164"/>
      <c r="CD37" s="164"/>
      <c r="CE37" s="164"/>
      <c r="CF37" s="164"/>
      <c r="CG37" s="164"/>
      <c r="CH37" s="164"/>
      <c r="CI37" s="164"/>
      <c r="CJ37" s="164"/>
      <c r="CK37" s="164"/>
      <c r="CL37" s="164"/>
      <c r="CM37" s="164"/>
      <c r="CN37" s="164"/>
    </row>
    <row r="38" spans="1:92" ht="12.75" customHeight="1" thickBot="1">
      <c r="A38" s="1">
        <f>IF('СПИСОК КЛАССА'!I38&gt;0,1,0)</f>
        <v>1</v>
      </c>
      <c r="B38" s="325">
        <v>14</v>
      </c>
      <c r="C38" s="76">
        <f>IF(NOT(ISBLANK('СПИСОК КЛАССА'!C38)),'СПИСОК КЛАССА'!C38,"")</f>
        <v>14</v>
      </c>
      <c r="D38" s="447" t="str">
        <f>IF(NOT(ISBLANK('СПИСОК КЛАССА'!D38)),IF($A38=1,'СПИСОК КЛАССА'!D38, "УЧЕНИК НЕ ВЫПОЛНЯЛ РАБОТУ"),"")</f>
        <v/>
      </c>
      <c r="E38" s="474">
        <f>IF($C38&lt;&gt;"",'СПИСОК КЛАССА'!I38,"")</f>
        <v>1</v>
      </c>
      <c r="F38" s="318">
        <f>IF(HLOOKUP(Ответы_учащихся!$E38,КЛЮЧИ!$C$5:$D$20,Ответы_учащихся!F$11+1)=Ввод_данных!F38,1,IF(Ввод_данных!F38="N","N",0))</f>
        <v>1</v>
      </c>
      <c r="G38" s="146">
        <f>IF(HLOOKUP(Ответы_учащихся!$E38,КЛЮЧИ!$C$5:$D$20,Ответы_учащихся!G$11+1)=Ввод_данных!G38,1,IF(Ввод_данных!G38="N","N",0))</f>
        <v>1</v>
      </c>
      <c r="H38" s="146">
        <f>IF(HLOOKUP(Ответы_учащихся!$E38,КЛЮЧИ!$C$5:$D$20,Ответы_учащихся!H$11+1)=Ввод_данных!H38,1,IF(Ввод_данных!H38="N","N",0))</f>
        <v>1</v>
      </c>
      <c r="I38" s="146">
        <f>IF(HLOOKUP(Ответы_учащихся!$E38,КЛЮЧИ!$C$5:$D$20,Ответы_учащихся!I$11+1)=Ввод_данных!I38,1,IF(Ввод_данных!I38="N","N",0))</f>
        <v>0</v>
      </c>
      <c r="J38" s="146">
        <f>IF(HLOOKUP(Ответы_учащихся!$E38,КЛЮЧИ!$C$5:$D$20,Ответы_учащихся!J$11+1)=Ввод_данных!J38,1,IF(Ввод_данных!J38="N","N",0))</f>
        <v>0</v>
      </c>
      <c r="K38" s="146">
        <f>IF(HLOOKUP(Ответы_учащихся!$E38,КЛЮЧИ!$C$5:$D$20,Ответы_учащихся!K$11+1)=Ввод_данных!K38,1,IF(Ввод_данных!K38="N","N",0))</f>
        <v>1</v>
      </c>
      <c r="L38" s="146">
        <f>IF(AND($E38&lt;&gt;"",$E38&gt;0),Ввод_данных!L38,NA())</f>
        <v>1</v>
      </c>
      <c r="M38" s="477">
        <f>IF(AND($E38&lt;&gt;"",$E38&gt;0),Ввод_данных!M38,NA())</f>
        <v>1</v>
      </c>
      <c r="N38" s="146">
        <f>IF(AND($E38&lt;&gt;"",$E38&gt;0),Ввод_данных!N38,NA())</f>
        <v>2</v>
      </c>
      <c r="O38" s="146">
        <f>IF(AND($E38&lt;&gt;"",$E38&gt;0),Ввод_данных!O38,NA())</f>
        <v>2</v>
      </c>
      <c r="P38" s="146">
        <f>IF(AND($E38&lt;&gt;"",$E38&gt;0),Ввод_данных!P38,NA())</f>
        <v>1</v>
      </c>
      <c r="Q38" s="146">
        <f>IF(AND($E38&lt;&gt;"",$E38&gt;0),Ввод_данных!Q38,NA())</f>
        <v>1</v>
      </c>
      <c r="R38" s="146">
        <f>IF(AND($E38&lt;&gt;"",$E38&gt;0),Ввод_данных!R38,NA())</f>
        <v>1</v>
      </c>
      <c r="S38" s="146">
        <f>IF(HLOOKUP(Ответы_учащихся!$E38,КЛЮЧИ!$C$5:$D$20,Ответы_учащихся!S$11+1)=Ввод_данных!S38,1,IF(Ввод_данных!S38="N","N",0))</f>
        <v>0</v>
      </c>
      <c r="T38" s="382">
        <f>IF(HLOOKUP(Ответы_учащихся!$E38,КЛЮЧИ!$C$5:$D$20,Ответы_учащихся!T$11+1)=Ввод_данных!T38,1,IF(Ввод_данных!T38="N","N",0))</f>
        <v>1</v>
      </c>
      <c r="U38" s="159"/>
      <c r="V38" s="146"/>
      <c r="W38" s="146"/>
      <c r="X38" s="146"/>
      <c r="Y38" s="146"/>
      <c r="Z38" s="146"/>
      <c r="AA38" s="146"/>
      <c r="AB38" s="146"/>
      <c r="AC38" s="146"/>
      <c r="AD38" s="146"/>
      <c r="AE38" s="146"/>
      <c r="AF38" s="146"/>
      <c r="AG38" s="146"/>
      <c r="AH38" s="146"/>
      <c r="AI38" s="146"/>
      <c r="AJ38" s="146"/>
      <c r="AK38" s="146"/>
      <c r="AL38" s="146"/>
      <c r="AM38" s="146"/>
      <c r="AN38" s="146"/>
      <c r="AO38" s="146"/>
      <c r="AP38" s="146"/>
      <c r="AQ38" s="427"/>
      <c r="AR38" s="77"/>
      <c r="AS38" s="77"/>
      <c r="AT38" s="123"/>
      <c r="AU38" s="396" t="str">
        <f t="shared" ca="1" si="6"/>
        <v/>
      </c>
      <c r="AV38" s="397" t="str">
        <f t="shared" ca="1" si="7"/>
        <v/>
      </c>
      <c r="AW38" s="488" t="str">
        <f t="shared" ca="1" si="8"/>
        <v/>
      </c>
      <c r="AX38" s="397" t="str">
        <f t="shared" ca="1" si="9"/>
        <v/>
      </c>
      <c r="AY38" s="482" t="str">
        <f t="shared" ca="1" si="10"/>
        <v/>
      </c>
      <c r="AZ38" s="489" t="str">
        <f t="shared" ca="1" si="11"/>
        <v/>
      </c>
      <c r="BA38" s="482" t="str">
        <f t="shared" ca="1" si="12"/>
        <v/>
      </c>
      <c r="BB38" s="489" t="str">
        <f t="shared" ca="1" si="13"/>
        <v/>
      </c>
      <c r="BC38" s="482" t="str">
        <f t="shared" ca="1" si="14"/>
        <v/>
      </c>
      <c r="BD38" s="489" t="str">
        <f t="shared" ca="1" si="15"/>
        <v/>
      </c>
      <c r="BE38" s="395" t="str">
        <f t="shared" ca="1" si="16"/>
        <v/>
      </c>
      <c r="BF38" s="389"/>
      <c r="BG38" s="487">
        <f t="shared" si="17"/>
        <v>1</v>
      </c>
      <c r="BH38" s="487">
        <f t="shared" si="18"/>
        <v>1</v>
      </c>
      <c r="BI38" s="487">
        <f t="shared" si="19"/>
        <v>1</v>
      </c>
      <c r="BJ38" s="487">
        <f t="shared" si="20"/>
        <v>1</v>
      </c>
      <c r="BK38" s="389"/>
      <c r="BL38" s="227" t="str">
        <f t="shared" si="21"/>
        <v xml:space="preserve">общеобразовательная </v>
      </c>
      <c r="BM38" s="227">
        <f t="shared" si="5"/>
        <v>4</v>
      </c>
      <c r="BN38" s="227" t="str">
        <f t="shared" si="5"/>
        <v>Р.Н.Бунеев, Е.В.Бунеева</v>
      </c>
      <c r="BO38" s="227">
        <f t="shared" si="5"/>
        <v>55</v>
      </c>
      <c r="BP38" s="227" t="str">
        <f t="shared" si="5"/>
        <v>высшая</v>
      </c>
      <c r="BQ38" s="227">
        <f t="shared" si="5"/>
        <v>34</v>
      </c>
      <c r="BR38" s="227">
        <f t="shared" si="5"/>
        <v>0</v>
      </c>
      <c r="BS38" s="164"/>
      <c r="BT38" s="164"/>
      <c r="BU38" s="367"/>
      <c r="BV38" s="367"/>
      <c r="BW38" s="164"/>
      <c r="BX38" s="164"/>
      <c r="BY38" s="164"/>
      <c r="BZ38" s="164"/>
      <c r="CA38" s="164"/>
      <c r="CB38" s="164"/>
      <c r="CC38" s="164"/>
      <c r="CD38" s="164"/>
      <c r="CE38" s="164"/>
      <c r="CF38" s="164"/>
      <c r="CG38" s="164"/>
      <c r="CH38" s="164"/>
      <c r="CI38" s="164"/>
      <c r="CJ38" s="164"/>
      <c r="CK38" s="164"/>
      <c r="CL38" s="164"/>
      <c r="CM38" s="164"/>
      <c r="CN38" s="164"/>
    </row>
    <row r="39" spans="1:92" ht="12.75" customHeight="1" thickBot="1">
      <c r="A39" s="1">
        <f>IF('СПИСОК КЛАССА'!I39&gt;0,1,0)</f>
        <v>1</v>
      </c>
      <c r="B39" s="325">
        <v>15</v>
      </c>
      <c r="C39" s="76">
        <f>IF(NOT(ISBLANK('СПИСОК КЛАССА'!C39)),'СПИСОК КЛАССА'!C39,"")</f>
        <v>15</v>
      </c>
      <c r="D39" s="447" t="str">
        <f>IF(NOT(ISBLANK('СПИСОК КЛАССА'!D39)),IF($A39=1,'СПИСОК КЛАССА'!D39, "УЧЕНИК НЕ ВЫПОЛНЯЛ РАБОТУ"),"")</f>
        <v/>
      </c>
      <c r="E39" s="474">
        <f>IF($C39&lt;&gt;"",'СПИСОК КЛАССА'!I39,"")</f>
        <v>2</v>
      </c>
      <c r="F39" s="318">
        <f>IF(HLOOKUP(Ответы_учащихся!$E39,КЛЮЧИ!$C$5:$D$20,Ответы_учащихся!F$11+1)=Ввод_данных!F39,1,IF(Ввод_данных!F39="N","N",0))</f>
        <v>1</v>
      </c>
      <c r="G39" s="146">
        <f>IF(HLOOKUP(Ответы_учащихся!$E39,КЛЮЧИ!$C$5:$D$20,Ответы_учащихся!G$11+1)=Ввод_данных!G39,1,IF(Ввод_данных!G39="N","N",0))</f>
        <v>1</v>
      </c>
      <c r="H39" s="146">
        <f>IF(HLOOKUP(Ответы_учащихся!$E39,КЛЮЧИ!$C$5:$D$20,Ответы_учащихся!H$11+1)=Ввод_данных!H39,1,IF(Ввод_данных!H39="N","N",0))</f>
        <v>1</v>
      </c>
      <c r="I39" s="146">
        <f>IF(HLOOKUP(Ответы_учащихся!$E39,КЛЮЧИ!$C$5:$D$20,Ответы_учащихся!I$11+1)=Ввод_данных!I39,1,IF(Ввод_данных!I39="N","N",0))</f>
        <v>1</v>
      </c>
      <c r="J39" s="146">
        <f>IF(HLOOKUP(Ответы_учащихся!$E39,КЛЮЧИ!$C$5:$D$20,Ответы_учащихся!J$11+1)=Ввод_данных!J39,1,IF(Ввод_данных!J39="N","N",0))</f>
        <v>1</v>
      </c>
      <c r="K39" s="146">
        <f>IF(HLOOKUP(Ответы_учащихся!$E39,КЛЮЧИ!$C$5:$D$20,Ответы_учащихся!K$11+1)=Ввод_данных!K39,1,IF(Ввод_данных!K39="N","N",0))</f>
        <v>1</v>
      </c>
      <c r="L39" s="146">
        <f>IF(AND($E39&lt;&gt;"",$E39&gt;0),Ввод_данных!L39,NA())</f>
        <v>1</v>
      </c>
      <c r="M39" s="477">
        <f>IF(AND($E39&lt;&gt;"",$E39&gt;0),Ввод_данных!M39,NA())</f>
        <v>1</v>
      </c>
      <c r="N39" s="146">
        <f>IF(AND($E39&lt;&gt;"",$E39&gt;0),Ввод_данных!N39,NA())</f>
        <v>2</v>
      </c>
      <c r="O39" s="146">
        <f>IF(AND($E39&lt;&gt;"",$E39&gt;0),Ввод_данных!O39,NA())</f>
        <v>1</v>
      </c>
      <c r="P39" s="146">
        <f>IF(AND($E39&lt;&gt;"",$E39&gt;0),Ввод_данных!P39,NA())</f>
        <v>1</v>
      </c>
      <c r="Q39" s="146">
        <f>IF(AND($E39&lt;&gt;"",$E39&gt;0),Ввод_данных!Q39,NA())</f>
        <v>1</v>
      </c>
      <c r="R39" s="146">
        <f>IF(AND($E39&lt;&gt;"",$E39&gt;0),Ввод_данных!R39,NA())</f>
        <v>0</v>
      </c>
      <c r="S39" s="146">
        <f>IF(HLOOKUP(Ответы_учащихся!$E39,КЛЮЧИ!$C$5:$D$20,Ответы_учащихся!S$11+1)=Ввод_данных!S39,1,IF(Ввод_данных!S39="N","N",0))</f>
        <v>1</v>
      </c>
      <c r="T39" s="382">
        <f>IF(HLOOKUP(Ответы_учащихся!$E39,КЛЮЧИ!$C$5:$D$20,Ответы_учащихся!T$11+1)=Ввод_данных!T39,1,IF(Ввод_данных!T39="N","N",0))</f>
        <v>1</v>
      </c>
      <c r="U39" s="159"/>
      <c r="V39" s="146"/>
      <c r="W39" s="146"/>
      <c r="X39" s="146"/>
      <c r="Y39" s="146"/>
      <c r="Z39" s="146"/>
      <c r="AA39" s="146"/>
      <c r="AB39" s="146"/>
      <c r="AC39" s="146"/>
      <c r="AD39" s="146"/>
      <c r="AE39" s="146"/>
      <c r="AF39" s="146"/>
      <c r="AG39" s="146"/>
      <c r="AH39" s="146"/>
      <c r="AI39" s="146"/>
      <c r="AJ39" s="146"/>
      <c r="AK39" s="146"/>
      <c r="AL39" s="146"/>
      <c r="AM39" s="146"/>
      <c r="AN39" s="146"/>
      <c r="AO39" s="146"/>
      <c r="AP39" s="146"/>
      <c r="AQ39" s="427"/>
      <c r="AR39" s="77"/>
      <c r="AS39" s="77"/>
      <c r="AT39" s="123"/>
      <c r="AU39" s="396" t="str">
        <f t="shared" ca="1" si="6"/>
        <v/>
      </c>
      <c r="AV39" s="397" t="str">
        <f t="shared" ca="1" si="7"/>
        <v/>
      </c>
      <c r="AW39" s="488" t="str">
        <f t="shared" ca="1" si="8"/>
        <v/>
      </c>
      <c r="AX39" s="397" t="str">
        <f t="shared" ca="1" si="9"/>
        <v/>
      </c>
      <c r="AY39" s="482" t="str">
        <f t="shared" ca="1" si="10"/>
        <v/>
      </c>
      <c r="AZ39" s="489" t="str">
        <f t="shared" ca="1" si="11"/>
        <v/>
      </c>
      <c r="BA39" s="482" t="str">
        <f t="shared" ca="1" si="12"/>
        <v/>
      </c>
      <c r="BB39" s="489" t="str">
        <f t="shared" ca="1" si="13"/>
        <v/>
      </c>
      <c r="BC39" s="482" t="str">
        <f t="shared" ca="1" si="14"/>
        <v/>
      </c>
      <c r="BD39" s="489" t="str">
        <f t="shared" ca="1" si="15"/>
        <v/>
      </c>
      <c r="BE39" s="395" t="str">
        <f t="shared" ca="1" si="16"/>
        <v/>
      </c>
      <c r="BF39" s="389"/>
      <c r="BG39" s="487">
        <f t="shared" si="17"/>
        <v>1</v>
      </c>
      <c r="BH39" s="487">
        <f t="shared" si="18"/>
        <v>1</v>
      </c>
      <c r="BI39" s="487">
        <f t="shared" si="19"/>
        <v>1</v>
      </c>
      <c r="BJ39" s="487" t="str">
        <f t="shared" si="20"/>
        <v/>
      </c>
      <c r="BK39" s="389"/>
      <c r="BL39" s="227" t="str">
        <f t="shared" si="21"/>
        <v xml:space="preserve">общеобразовательная </v>
      </c>
      <c r="BM39" s="227">
        <f t="shared" si="5"/>
        <v>4</v>
      </c>
      <c r="BN39" s="227" t="str">
        <f t="shared" si="5"/>
        <v>Р.Н.Бунеев, Е.В.Бунеева</v>
      </c>
      <c r="BO39" s="227">
        <f t="shared" si="5"/>
        <v>55</v>
      </c>
      <c r="BP39" s="227" t="str">
        <f t="shared" si="5"/>
        <v>высшая</v>
      </c>
      <c r="BQ39" s="227">
        <f t="shared" si="5"/>
        <v>34</v>
      </c>
      <c r="BR39" s="227">
        <f t="shared" si="5"/>
        <v>0</v>
      </c>
      <c r="BS39" s="164"/>
      <c r="BT39" s="164"/>
      <c r="BU39" s="367"/>
      <c r="BV39" s="367"/>
      <c r="BW39" s="164"/>
      <c r="BX39" s="164"/>
      <c r="BY39" s="164"/>
      <c r="BZ39" s="164"/>
      <c r="CA39" s="164"/>
      <c r="CB39" s="164"/>
      <c r="CC39" s="164"/>
      <c r="CD39" s="164"/>
      <c r="CE39" s="164"/>
      <c r="CF39" s="164"/>
      <c r="CG39" s="164"/>
      <c r="CH39" s="164"/>
      <c r="CI39" s="164"/>
      <c r="CJ39" s="164"/>
      <c r="CK39" s="164"/>
      <c r="CL39" s="164"/>
      <c r="CM39" s="164"/>
      <c r="CN39" s="164"/>
    </row>
    <row r="40" spans="1:92" ht="12.75" customHeight="1" thickBot="1">
      <c r="A40" s="1">
        <f>IF('СПИСОК КЛАССА'!I40&gt;0,1,0)</f>
        <v>1</v>
      </c>
      <c r="B40" s="325">
        <v>16</v>
      </c>
      <c r="C40" s="76">
        <f>IF(NOT(ISBLANK('СПИСОК КЛАССА'!C40)),'СПИСОК КЛАССА'!C40,"")</f>
        <v>16</v>
      </c>
      <c r="D40" s="447" t="str">
        <f>IF(NOT(ISBLANK('СПИСОК КЛАССА'!D40)),IF($A40=1,'СПИСОК КЛАССА'!D40, "УЧЕНИК НЕ ВЫПОЛНЯЛ РАБОТУ"),"")</f>
        <v/>
      </c>
      <c r="E40" s="474">
        <f>IF($C40&lt;&gt;"",'СПИСОК КЛАССА'!I40,"")</f>
        <v>1</v>
      </c>
      <c r="F40" s="318">
        <f>IF(HLOOKUP(Ответы_учащихся!$E40,КЛЮЧИ!$C$5:$D$20,Ответы_учащихся!F$11+1)=Ввод_данных!F40,1,IF(Ввод_данных!F40="N","N",0))</f>
        <v>1</v>
      </c>
      <c r="G40" s="146">
        <f>IF(HLOOKUP(Ответы_учащихся!$E40,КЛЮЧИ!$C$5:$D$20,Ответы_учащихся!G$11+1)=Ввод_данных!G40,1,IF(Ввод_данных!G40="N","N",0))</f>
        <v>1</v>
      </c>
      <c r="H40" s="146">
        <f>IF(HLOOKUP(Ответы_учащихся!$E40,КЛЮЧИ!$C$5:$D$20,Ответы_учащихся!H$11+1)=Ввод_данных!H40,1,IF(Ввод_данных!H40="N","N",0))</f>
        <v>1</v>
      </c>
      <c r="I40" s="146">
        <f>IF(HLOOKUP(Ответы_учащихся!$E40,КЛЮЧИ!$C$5:$D$20,Ответы_учащихся!I$11+1)=Ввод_данных!I40,1,IF(Ввод_данных!I40="N","N",0))</f>
        <v>1</v>
      </c>
      <c r="J40" s="146">
        <f>IF(HLOOKUP(Ответы_учащихся!$E40,КЛЮЧИ!$C$5:$D$20,Ответы_учащихся!J$11+1)=Ввод_данных!J40,1,IF(Ввод_данных!J40="N","N",0))</f>
        <v>0</v>
      </c>
      <c r="K40" s="146">
        <f>IF(HLOOKUP(Ответы_учащихся!$E40,КЛЮЧИ!$C$5:$D$20,Ответы_учащихся!K$11+1)=Ввод_данных!K40,1,IF(Ввод_данных!K40="N","N",0))</f>
        <v>0</v>
      </c>
      <c r="L40" s="146">
        <f>IF(AND($E40&lt;&gt;"",$E40&gt;0),Ввод_данных!L40,NA())</f>
        <v>1</v>
      </c>
      <c r="M40" s="477">
        <f>IF(AND($E40&lt;&gt;"",$E40&gt;0),Ввод_данных!M40,NA())</f>
        <v>0</v>
      </c>
      <c r="N40" s="146">
        <f>IF(AND($E40&lt;&gt;"",$E40&gt;0),Ввод_данных!N40,NA())</f>
        <v>2</v>
      </c>
      <c r="O40" s="146">
        <f>IF(AND($E40&lt;&gt;"",$E40&gt;0),Ввод_данных!O40,NA())</f>
        <v>2</v>
      </c>
      <c r="P40" s="146">
        <f>IF(AND($E40&lt;&gt;"",$E40&gt;0),Ввод_данных!P40,NA())</f>
        <v>1</v>
      </c>
      <c r="Q40" s="146">
        <f>IF(AND($E40&lt;&gt;"",$E40&gt;0),Ввод_данных!Q40,NA())</f>
        <v>1</v>
      </c>
      <c r="R40" s="146">
        <f>IF(AND($E40&lt;&gt;"",$E40&gt;0),Ввод_данных!R40,NA())</f>
        <v>0</v>
      </c>
      <c r="S40" s="146">
        <f>IF(HLOOKUP(Ответы_учащихся!$E40,КЛЮЧИ!$C$5:$D$20,Ответы_учащихся!S$11+1)=Ввод_данных!S40,1,IF(Ввод_данных!S40="N","N",0))</f>
        <v>0</v>
      </c>
      <c r="T40" s="382">
        <f>IF(HLOOKUP(Ответы_учащихся!$E40,КЛЮЧИ!$C$5:$D$20,Ответы_учащихся!T$11+1)=Ввод_данных!T40,1,IF(Ввод_данных!T40="N","N",0))</f>
        <v>1</v>
      </c>
      <c r="U40" s="159"/>
      <c r="V40" s="146"/>
      <c r="W40" s="146"/>
      <c r="X40" s="146"/>
      <c r="Y40" s="146"/>
      <c r="Z40" s="146"/>
      <c r="AA40" s="146"/>
      <c r="AB40" s="146"/>
      <c r="AC40" s="146"/>
      <c r="AD40" s="146"/>
      <c r="AE40" s="146"/>
      <c r="AF40" s="146"/>
      <c r="AG40" s="146"/>
      <c r="AH40" s="146"/>
      <c r="AI40" s="146"/>
      <c r="AJ40" s="146"/>
      <c r="AK40" s="146"/>
      <c r="AL40" s="146"/>
      <c r="AM40" s="146"/>
      <c r="AN40" s="146"/>
      <c r="AO40" s="146"/>
      <c r="AP40" s="146"/>
      <c r="AQ40" s="427"/>
      <c r="AR40" s="77"/>
      <c r="AS40" s="77"/>
      <c r="AT40" s="123"/>
      <c r="AU40" s="396" t="str">
        <f t="shared" ca="1" si="6"/>
        <v/>
      </c>
      <c r="AV40" s="397" t="str">
        <f t="shared" ca="1" si="7"/>
        <v/>
      </c>
      <c r="AW40" s="488" t="str">
        <f t="shared" ca="1" si="8"/>
        <v/>
      </c>
      <c r="AX40" s="397" t="str">
        <f t="shared" ca="1" si="9"/>
        <v/>
      </c>
      <c r="AY40" s="482" t="str">
        <f t="shared" ca="1" si="10"/>
        <v/>
      </c>
      <c r="AZ40" s="489" t="str">
        <f t="shared" ca="1" si="11"/>
        <v/>
      </c>
      <c r="BA40" s="482" t="str">
        <f t="shared" ca="1" si="12"/>
        <v/>
      </c>
      <c r="BB40" s="489" t="str">
        <f t="shared" ca="1" si="13"/>
        <v/>
      </c>
      <c r="BC40" s="482" t="str">
        <f t="shared" ca="1" si="14"/>
        <v/>
      </c>
      <c r="BD40" s="489" t="str">
        <f t="shared" ca="1" si="15"/>
        <v/>
      </c>
      <c r="BE40" s="395" t="str">
        <f t="shared" ca="1" si="16"/>
        <v/>
      </c>
      <c r="BF40" s="389"/>
      <c r="BG40" s="487">
        <f t="shared" si="17"/>
        <v>1</v>
      </c>
      <c r="BH40" s="487">
        <f t="shared" si="18"/>
        <v>1</v>
      </c>
      <c r="BI40" s="487">
        <f t="shared" si="19"/>
        <v>1</v>
      </c>
      <c r="BJ40" s="487" t="str">
        <f t="shared" si="20"/>
        <v/>
      </c>
      <c r="BK40" s="389"/>
      <c r="BL40" s="227" t="str">
        <f t="shared" si="21"/>
        <v xml:space="preserve">общеобразовательная </v>
      </c>
      <c r="BM40" s="227">
        <f t="shared" si="5"/>
        <v>4</v>
      </c>
      <c r="BN40" s="227" t="str">
        <f t="shared" si="5"/>
        <v>Р.Н.Бунеев, Е.В.Бунеева</v>
      </c>
      <c r="BO40" s="227">
        <f t="shared" si="5"/>
        <v>55</v>
      </c>
      <c r="BP40" s="227" t="str">
        <f t="shared" si="5"/>
        <v>высшая</v>
      </c>
      <c r="BQ40" s="227">
        <f t="shared" si="5"/>
        <v>34</v>
      </c>
      <c r="BR40" s="227">
        <f t="shared" si="5"/>
        <v>0</v>
      </c>
      <c r="BS40" s="164"/>
      <c r="BT40" s="164"/>
      <c r="BU40" s="367"/>
      <c r="BV40" s="367"/>
      <c r="BW40" s="164"/>
      <c r="BX40" s="164"/>
      <c r="BY40" s="164"/>
      <c r="BZ40" s="164"/>
      <c r="CA40" s="164"/>
      <c r="CB40" s="164"/>
      <c r="CC40" s="164"/>
      <c r="CD40" s="164"/>
      <c r="CE40" s="164"/>
      <c r="CF40" s="164"/>
      <c r="CG40" s="164"/>
      <c r="CH40" s="164"/>
      <c r="CI40" s="164"/>
      <c r="CJ40" s="164"/>
      <c r="CK40" s="164"/>
      <c r="CL40" s="164"/>
      <c r="CM40" s="164"/>
      <c r="CN40" s="164"/>
    </row>
    <row r="41" spans="1:92" ht="12.75" customHeight="1" thickBot="1">
      <c r="A41" s="1">
        <f>IF('СПИСОК КЛАССА'!I41&gt;0,1,0)</f>
        <v>1</v>
      </c>
      <c r="B41" s="325">
        <v>17</v>
      </c>
      <c r="C41" s="76">
        <f>IF(NOT(ISBLANK('СПИСОК КЛАССА'!C41)),'СПИСОК КЛАССА'!C41,"")</f>
        <v>17</v>
      </c>
      <c r="D41" s="447" t="str">
        <f>IF(NOT(ISBLANK('СПИСОК КЛАССА'!D41)),IF($A41=1,'СПИСОК КЛАССА'!D41, "УЧЕНИК НЕ ВЫПОЛНЯЛ РАБОТУ"),"")</f>
        <v/>
      </c>
      <c r="E41" s="474">
        <f>IF($C41&lt;&gt;"",'СПИСОК КЛАССА'!I41,"")</f>
        <v>1</v>
      </c>
      <c r="F41" s="318">
        <f>IF(HLOOKUP(Ответы_учащихся!$E41,КЛЮЧИ!$C$5:$D$20,Ответы_учащихся!F$11+1)=Ввод_данных!F41,1,IF(Ввод_данных!F41="N","N",0))</f>
        <v>1</v>
      </c>
      <c r="G41" s="146">
        <f>IF(HLOOKUP(Ответы_учащихся!$E41,КЛЮЧИ!$C$5:$D$20,Ответы_учащихся!G$11+1)=Ввод_данных!G41,1,IF(Ввод_данных!G41="N","N",0))</f>
        <v>1</v>
      </c>
      <c r="H41" s="146">
        <f>IF(HLOOKUP(Ответы_учащихся!$E41,КЛЮЧИ!$C$5:$D$20,Ответы_учащихся!H$11+1)=Ввод_данных!H41,1,IF(Ввод_данных!H41="N","N",0))</f>
        <v>0</v>
      </c>
      <c r="I41" s="146">
        <f>IF(HLOOKUP(Ответы_учащихся!$E41,КЛЮЧИ!$C$5:$D$20,Ответы_учащихся!I$11+1)=Ввод_данных!I41,1,IF(Ввод_данных!I41="N","N",0))</f>
        <v>0</v>
      </c>
      <c r="J41" s="146">
        <f>IF(HLOOKUP(Ответы_учащихся!$E41,КЛЮЧИ!$C$5:$D$20,Ответы_учащихся!J$11+1)=Ввод_данных!J41,1,IF(Ввод_данных!J41="N","N",0))</f>
        <v>1</v>
      </c>
      <c r="K41" s="146">
        <f>IF(HLOOKUP(Ответы_учащихся!$E41,КЛЮЧИ!$C$5:$D$20,Ответы_учащихся!K$11+1)=Ввод_данных!K41,1,IF(Ввод_данных!K41="N","N",0))</f>
        <v>0</v>
      </c>
      <c r="L41" s="146">
        <f>IF(AND($E41&lt;&gt;"",$E41&gt;0),Ввод_данных!L41,NA())</f>
        <v>1</v>
      </c>
      <c r="M41" s="477">
        <f>IF(AND($E41&lt;&gt;"",$E41&gt;0),Ввод_данных!M41,NA())</f>
        <v>1</v>
      </c>
      <c r="N41" s="146">
        <f>IF(AND($E41&lt;&gt;"",$E41&gt;0),Ввод_данных!N41,NA())</f>
        <v>2</v>
      </c>
      <c r="O41" s="146">
        <f>IF(AND($E41&lt;&gt;"",$E41&gt;0),Ввод_данных!O41,NA())</f>
        <v>0</v>
      </c>
      <c r="P41" s="146">
        <f>IF(AND($E41&lt;&gt;"",$E41&gt;0),Ввод_данных!P41,NA())</f>
        <v>1</v>
      </c>
      <c r="Q41" s="146">
        <f>IF(AND($E41&lt;&gt;"",$E41&gt;0),Ввод_данных!Q41,NA())</f>
        <v>0</v>
      </c>
      <c r="R41" s="146">
        <f>IF(AND($E41&lt;&gt;"",$E41&gt;0),Ввод_данных!R41,NA())</f>
        <v>0</v>
      </c>
      <c r="S41" s="146">
        <f>IF(HLOOKUP(Ответы_учащихся!$E41,КЛЮЧИ!$C$5:$D$20,Ответы_учащихся!S$11+1)=Ввод_данных!S41,1,IF(Ввод_данных!S41="N","N",0))</f>
        <v>0</v>
      </c>
      <c r="T41" s="382">
        <f>IF(HLOOKUP(Ответы_учащихся!$E41,КЛЮЧИ!$C$5:$D$20,Ответы_учащихся!T$11+1)=Ввод_данных!T41,1,IF(Ввод_данных!T41="N","N",0))</f>
        <v>1</v>
      </c>
      <c r="U41" s="159"/>
      <c r="V41" s="146"/>
      <c r="W41" s="146"/>
      <c r="X41" s="146"/>
      <c r="Y41" s="146"/>
      <c r="Z41" s="146"/>
      <c r="AA41" s="146"/>
      <c r="AB41" s="146"/>
      <c r="AC41" s="146"/>
      <c r="AD41" s="146"/>
      <c r="AE41" s="146"/>
      <c r="AF41" s="146"/>
      <c r="AG41" s="146"/>
      <c r="AH41" s="146"/>
      <c r="AI41" s="146"/>
      <c r="AJ41" s="146"/>
      <c r="AK41" s="146"/>
      <c r="AL41" s="146"/>
      <c r="AM41" s="146"/>
      <c r="AN41" s="146"/>
      <c r="AO41" s="146"/>
      <c r="AP41" s="146"/>
      <c r="AQ41" s="427"/>
      <c r="AR41" s="77"/>
      <c r="AS41" s="77"/>
      <c r="AT41" s="123"/>
      <c r="AU41" s="396" t="str">
        <f t="shared" ca="1" si="6"/>
        <v/>
      </c>
      <c r="AV41" s="397" t="str">
        <f t="shared" ca="1" si="7"/>
        <v/>
      </c>
      <c r="AW41" s="488" t="str">
        <f t="shared" ca="1" si="8"/>
        <v/>
      </c>
      <c r="AX41" s="397" t="str">
        <f t="shared" ca="1" si="9"/>
        <v/>
      </c>
      <c r="AY41" s="482" t="str">
        <f t="shared" ca="1" si="10"/>
        <v/>
      </c>
      <c r="AZ41" s="489" t="str">
        <f t="shared" ca="1" si="11"/>
        <v/>
      </c>
      <c r="BA41" s="482" t="str">
        <f t="shared" ca="1" si="12"/>
        <v/>
      </c>
      <c r="BB41" s="489" t="str">
        <f t="shared" ca="1" si="13"/>
        <v/>
      </c>
      <c r="BC41" s="482" t="str">
        <f t="shared" ca="1" si="14"/>
        <v/>
      </c>
      <c r="BD41" s="489" t="str">
        <f t="shared" ca="1" si="15"/>
        <v/>
      </c>
      <c r="BE41" s="395" t="str">
        <f t="shared" ca="1" si="16"/>
        <v/>
      </c>
      <c r="BF41" s="389"/>
      <c r="BG41" s="487">
        <f t="shared" si="17"/>
        <v>1</v>
      </c>
      <c r="BH41" s="487" t="str">
        <f t="shared" si="18"/>
        <v/>
      </c>
      <c r="BI41" s="487" t="str">
        <f t="shared" si="19"/>
        <v/>
      </c>
      <c r="BJ41" s="487" t="str">
        <f t="shared" si="20"/>
        <v/>
      </c>
      <c r="BK41" s="389"/>
      <c r="BL41" s="227" t="str">
        <f t="shared" si="21"/>
        <v xml:space="preserve">общеобразовательная </v>
      </c>
      <c r="BM41" s="227">
        <f t="shared" si="21"/>
        <v>4</v>
      </c>
      <c r="BN41" s="227" t="str">
        <f t="shared" si="21"/>
        <v>Р.Н.Бунеев, Е.В.Бунеева</v>
      </c>
      <c r="BO41" s="227">
        <f t="shared" si="21"/>
        <v>55</v>
      </c>
      <c r="BP41" s="227" t="str">
        <f t="shared" si="21"/>
        <v>высшая</v>
      </c>
      <c r="BQ41" s="227">
        <f t="shared" si="21"/>
        <v>34</v>
      </c>
      <c r="BR41" s="227">
        <f t="shared" si="21"/>
        <v>0</v>
      </c>
      <c r="BS41" s="164"/>
      <c r="BT41" s="164"/>
      <c r="BU41" s="367"/>
      <c r="BV41" s="367"/>
      <c r="BW41" s="164"/>
      <c r="BX41" s="164"/>
      <c r="BY41" s="164"/>
      <c r="BZ41" s="164"/>
      <c r="CA41" s="164"/>
      <c r="CB41" s="164"/>
      <c r="CC41" s="164"/>
      <c r="CD41" s="164"/>
      <c r="CE41" s="164"/>
      <c r="CF41" s="164"/>
      <c r="CG41" s="164"/>
      <c r="CH41" s="164"/>
      <c r="CI41" s="164"/>
      <c r="CJ41" s="164"/>
      <c r="CK41" s="164"/>
      <c r="CL41" s="164"/>
      <c r="CM41" s="164"/>
      <c r="CN41" s="164"/>
    </row>
    <row r="42" spans="1:92" ht="12.75" customHeight="1" thickBot="1">
      <c r="A42" s="1">
        <f>IF('СПИСОК КЛАССА'!I42&gt;0,1,0)</f>
        <v>1</v>
      </c>
      <c r="B42" s="325">
        <v>18</v>
      </c>
      <c r="C42" s="76">
        <f>IF(NOT(ISBLANK('СПИСОК КЛАССА'!C42)),'СПИСОК КЛАССА'!C42,"")</f>
        <v>18</v>
      </c>
      <c r="D42" s="447" t="str">
        <f>IF(NOT(ISBLANK('СПИСОК КЛАССА'!D42)),IF($A42=1,'СПИСОК КЛАССА'!D42, "УЧЕНИК НЕ ВЫПОЛНЯЛ РАБОТУ"),"")</f>
        <v/>
      </c>
      <c r="E42" s="474">
        <f>IF($C42&lt;&gt;"",'СПИСОК КЛАССА'!I42,"")</f>
        <v>1</v>
      </c>
      <c r="F42" s="318">
        <f>IF(HLOOKUP(Ответы_учащихся!$E42,КЛЮЧИ!$C$5:$D$20,Ответы_учащихся!F$11+1)=Ввод_данных!F42,1,IF(Ввод_данных!F42="N","N",0))</f>
        <v>1</v>
      </c>
      <c r="G42" s="146">
        <f>IF(HLOOKUP(Ответы_учащихся!$E42,КЛЮЧИ!$C$5:$D$20,Ответы_учащихся!G$11+1)=Ввод_данных!G42,1,IF(Ввод_данных!G42="N","N",0))</f>
        <v>1</v>
      </c>
      <c r="H42" s="146">
        <f>IF(HLOOKUP(Ответы_учащихся!$E42,КЛЮЧИ!$C$5:$D$20,Ответы_учащихся!H$11+1)=Ввод_данных!H42,1,IF(Ввод_данных!H42="N","N",0))</f>
        <v>1</v>
      </c>
      <c r="I42" s="146">
        <f>IF(HLOOKUP(Ответы_учащихся!$E42,КЛЮЧИ!$C$5:$D$20,Ответы_учащихся!I$11+1)=Ввод_данных!I42,1,IF(Ввод_данных!I42="N","N",0))</f>
        <v>1</v>
      </c>
      <c r="J42" s="146">
        <f>IF(HLOOKUP(Ответы_учащихся!$E42,КЛЮЧИ!$C$5:$D$20,Ответы_учащихся!J$11+1)=Ввод_данных!J42,1,IF(Ввод_данных!J42="N","N",0))</f>
        <v>1</v>
      </c>
      <c r="K42" s="146">
        <f>IF(HLOOKUP(Ответы_учащихся!$E42,КЛЮЧИ!$C$5:$D$20,Ответы_учащихся!K$11+1)=Ввод_данных!K42,1,IF(Ввод_данных!K42="N","N",0))</f>
        <v>0</v>
      </c>
      <c r="L42" s="146">
        <f>IF(AND($E42&lt;&gt;"",$E42&gt;0),Ввод_данных!L42,NA())</f>
        <v>0</v>
      </c>
      <c r="M42" s="477">
        <f>IF(AND($E42&lt;&gt;"",$E42&gt;0),Ввод_данных!M42,NA())</f>
        <v>1</v>
      </c>
      <c r="N42" s="146">
        <f>IF(AND($E42&lt;&gt;"",$E42&gt;0),Ввод_данных!N42,NA())</f>
        <v>2</v>
      </c>
      <c r="O42" s="146">
        <f>IF(AND($E42&lt;&gt;"",$E42&gt;0),Ввод_данных!O42,NA())</f>
        <v>0</v>
      </c>
      <c r="P42" s="146">
        <f>IF(AND($E42&lt;&gt;"",$E42&gt;0),Ввод_данных!P42,NA())</f>
        <v>0</v>
      </c>
      <c r="Q42" s="146">
        <f>IF(AND($E42&lt;&gt;"",$E42&gt;0),Ввод_данных!Q42,NA())</f>
        <v>1</v>
      </c>
      <c r="R42" s="146">
        <f>IF(AND($E42&lt;&gt;"",$E42&gt;0),Ввод_данных!R42,NA())</f>
        <v>1</v>
      </c>
      <c r="S42" s="146">
        <f>IF(HLOOKUP(Ответы_учащихся!$E42,КЛЮЧИ!$C$5:$D$20,Ответы_учащихся!S$11+1)=Ввод_данных!S42,1,IF(Ввод_данных!S42="N","N",0))</f>
        <v>0</v>
      </c>
      <c r="T42" s="382">
        <f>IF(HLOOKUP(Ответы_учащихся!$E42,КЛЮЧИ!$C$5:$D$20,Ответы_учащихся!T$11+1)=Ввод_данных!T42,1,IF(Ввод_данных!T42="N","N",0))</f>
        <v>1</v>
      </c>
      <c r="U42" s="159"/>
      <c r="V42" s="146"/>
      <c r="W42" s="146"/>
      <c r="X42" s="146"/>
      <c r="Y42" s="146"/>
      <c r="Z42" s="146"/>
      <c r="AA42" s="146"/>
      <c r="AB42" s="146"/>
      <c r="AC42" s="146"/>
      <c r="AD42" s="146"/>
      <c r="AE42" s="146"/>
      <c r="AF42" s="146"/>
      <c r="AG42" s="146"/>
      <c r="AH42" s="146"/>
      <c r="AI42" s="146"/>
      <c r="AJ42" s="146"/>
      <c r="AK42" s="146"/>
      <c r="AL42" s="146"/>
      <c r="AM42" s="146"/>
      <c r="AN42" s="146"/>
      <c r="AO42" s="146"/>
      <c r="AP42" s="146"/>
      <c r="AQ42" s="427"/>
      <c r="AR42" s="77"/>
      <c r="AS42" s="77"/>
      <c r="AT42" s="123"/>
      <c r="AU42" s="396" t="str">
        <f t="shared" ca="1" si="6"/>
        <v/>
      </c>
      <c r="AV42" s="397" t="str">
        <f t="shared" ca="1" si="7"/>
        <v/>
      </c>
      <c r="AW42" s="488" t="str">
        <f t="shared" ca="1" si="8"/>
        <v/>
      </c>
      <c r="AX42" s="397" t="str">
        <f t="shared" ca="1" si="9"/>
        <v/>
      </c>
      <c r="AY42" s="482" t="str">
        <f t="shared" ca="1" si="10"/>
        <v/>
      </c>
      <c r="AZ42" s="489" t="str">
        <f t="shared" ca="1" si="11"/>
        <v/>
      </c>
      <c r="BA42" s="482" t="str">
        <f t="shared" ca="1" si="12"/>
        <v/>
      </c>
      <c r="BB42" s="489" t="str">
        <f t="shared" ca="1" si="13"/>
        <v/>
      </c>
      <c r="BC42" s="482" t="str">
        <f t="shared" ca="1" si="14"/>
        <v/>
      </c>
      <c r="BD42" s="489" t="str">
        <f t="shared" ca="1" si="15"/>
        <v/>
      </c>
      <c r="BE42" s="395" t="str">
        <f t="shared" ca="1" si="16"/>
        <v/>
      </c>
      <c r="BF42" s="389"/>
      <c r="BG42" s="487">
        <f t="shared" si="17"/>
        <v>1</v>
      </c>
      <c r="BH42" s="487" t="str">
        <f t="shared" si="18"/>
        <v/>
      </c>
      <c r="BI42" s="487">
        <f t="shared" si="19"/>
        <v>1</v>
      </c>
      <c r="BJ42" s="487">
        <f t="shared" si="20"/>
        <v>1</v>
      </c>
      <c r="BK42" s="389"/>
      <c r="BL42" s="227" t="str">
        <f t="shared" si="21"/>
        <v xml:space="preserve">общеобразовательная </v>
      </c>
      <c r="BM42" s="227">
        <f t="shared" si="21"/>
        <v>4</v>
      </c>
      <c r="BN42" s="227" t="str">
        <f t="shared" si="21"/>
        <v>Р.Н.Бунеев, Е.В.Бунеева</v>
      </c>
      <c r="BO42" s="227">
        <f t="shared" si="21"/>
        <v>55</v>
      </c>
      <c r="BP42" s="227" t="str">
        <f t="shared" si="21"/>
        <v>высшая</v>
      </c>
      <c r="BQ42" s="227">
        <f t="shared" si="21"/>
        <v>34</v>
      </c>
      <c r="BR42" s="227">
        <f t="shared" si="21"/>
        <v>0</v>
      </c>
      <c r="BS42" s="164"/>
      <c r="BT42" s="164"/>
      <c r="BU42" s="367"/>
      <c r="BV42" s="367"/>
      <c r="BW42" s="164"/>
      <c r="BX42" s="164"/>
      <c r="BY42" s="164"/>
      <c r="BZ42" s="164"/>
      <c r="CA42" s="164"/>
      <c r="CB42" s="164"/>
      <c r="CC42" s="164"/>
      <c r="CD42" s="164"/>
      <c r="CE42" s="164"/>
      <c r="CF42" s="164"/>
      <c r="CG42" s="164"/>
      <c r="CH42" s="164"/>
      <c r="CI42" s="164"/>
      <c r="CJ42" s="164"/>
      <c r="CK42" s="164"/>
      <c r="CL42" s="164"/>
      <c r="CM42" s="164"/>
      <c r="CN42" s="164"/>
    </row>
    <row r="43" spans="1:92" ht="12.75" customHeight="1" thickBot="1">
      <c r="A43" s="1">
        <f>IF('СПИСОК КЛАССА'!I43&gt;0,1,0)</f>
        <v>1</v>
      </c>
      <c r="B43" s="325">
        <v>19</v>
      </c>
      <c r="C43" s="76">
        <f>IF(NOT(ISBLANK('СПИСОК КЛАССА'!C43)),'СПИСОК КЛАССА'!C43,"")</f>
        <v>19</v>
      </c>
      <c r="D43" s="447" t="str">
        <f>IF(NOT(ISBLANK('СПИСОК КЛАССА'!D43)),IF($A43=1,'СПИСОК КЛАССА'!D43, "УЧЕНИК НЕ ВЫПОЛНЯЛ РАБОТУ"),"")</f>
        <v/>
      </c>
      <c r="E43" s="474">
        <f>IF($C43&lt;&gt;"",'СПИСОК КЛАССА'!I43,"")</f>
        <v>1</v>
      </c>
      <c r="F43" s="318">
        <f>IF(HLOOKUP(Ответы_учащихся!$E43,КЛЮЧИ!$C$5:$D$20,Ответы_учащихся!F$11+1)=Ввод_данных!F43,1,IF(Ввод_данных!F43="N","N",0))</f>
        <v>1</v>
      </c>
      <c r="G43" s="146">
        <f>IF(HLOOKUP(Ответы_учащихся!$E43,КЛЮЧИ!$C$5:$D$20,Ответы_учащихся!G$11+1)=Ввод_данных!G43,1,IF(Ввод_данных!G43="N","N",0))</f>
        <v>0</v>
      </c>
      <c r="H43" s="146">
        <f>IF(HLOOKUP(Ответы_учащихся!$E43,КЛЮЧИ!$C$5:$D$20,Ответы_учащихся!H$11+1)=Ввод_данных!H43,1,IF(Ввод_данных!H43="N","N",0))</f>
        <v>1</v>
      </c>
      <c r="I43" s="146">
        <f>IF(HLOOKUP(Ответы_учащихся!$E43,КЛЮЧИ!$C$5:$D$20,Ответы_учащихся!I$11+1)=Ввод_данных!I43,1,IF(Ввод_данных!I43="N","N",0))</f>
        <v>1</v>
      </c>
      <c r="J43" s="146">
        <f>IF(HLOOKUP(Ответы_учащихся!$E43,КЛЮЧИ!$C$5:$D$20,Ответы_учащихся!J$11+1)=Ввод_данных!J43,1,IF(Ввод_данных!J43="N","N",0))</f>
        <v>0</v>
      </c>
      <c r="K43" s="146">
        <f>IF(HLOOKUP(Ответы_учащихся!$E43,КЛЮЧИ!$C$5:$D$20,Ответы_учащихся!K$11+1)=Ввод_данных!K43,1,IF(Ввод_данных!K43="N","N",0))</f>
        <v>0</v>
      </c>
      <c r="L43" s="146">
        <f>IF(AND($E43&lt;&gt;"",$E43&gt;0),Ввод_данных!L43,NA())</f>
        <v>1</v>
      </c>
      <c r="M43" s="477">
        <f>IF(AND($E43&lt;&gt;"",$E43&gt;0),Ввод_данных!M43,NA())</f>
        <v>1</v>
      </c>
      <c r="N43" s="146">
        <f>IF(AND($E43&lt;&gt;"",$E43&gt;0),Ввод_данных!N43,NA())</f>
        <v>2</v>
      </c>
      <c r="O43" s="146">
        <f>IF(AND($E43&lt;&gt;"",$E43&gt;0),Ввод_данных!O43,NA())</f>
        <v>2</v>
      </c>
      <c r="P43" s="146">
        <f>IF(AND($E43&lt;&gt;"",$E43&gt;0),Ввод_данных!P43,NA())</f>
        <v>1</v>
      </c>
      <c r="Q43" s="146">
        <f>IF(AND($E43&lt;&gt;"",$E43&gt;0),Ввод_данных!Q43,NA())</f>
        <v>1</v>
      </c>
      <c r="R43" s="146">
        <f>IF(AND($E43&lt;&gt;"",$E43&gt;0),Ввод_данных!R43,NA())</f>
        <v>1</v>
      </c>
      <c r="S43" s="146">
        <f>IF(HLOOKUP(Ответы_учащихся!$E43,КЛЮЧИ!$C$5:$D$20,Ответы_учащихся!S$11+1)=Ввод_данных!S43,1,IF(Ввод_данных!S43="N","N",0))</f>
        <v>0</v>
      </c>
      <c r="T43" s="382">
        <f>IF(HLOOKUP(Ответы_учащихся!$E43,КЛЮЧИ!$C$5:$D$20,Ответы_учащихся!T$11+1)=Ввод_данных!T43,1,IF(Ввод_данных!T43="N","N",0))</f>
        <v>1</v>
      </c>
      <c r="U43" s="159"/>
      <c r="V43" s="146"/>
      <c r="W43" s="146"/>
      <c r="X43" s="146"/>
      <c r="Y43" s="146"/>
      <c r="Z43" s="146"/>
      <c r="AA43" s="146"/>
      <c r="AB43" s="146"/>
      <c r="AC43" s="146"/>
      <c r="AD43" s="146"/>
      <c r="AE43" s="146"/>
      <c r="AF43" s="146"/>
      <c r="AG43" s="146"/>
      <c r="AH43" s="146"/>
      <c r="AI43" s="146"/>
      <c r="AJ43" s="146"/>
      <c r="AK43" s="146"/>
      <c r="AL43" s="146"/>
      <c r="AM43" s="146"/>
      <c r="AN43" s="146"/>
      <c r="AO43" s="146"/>
      <c r="AP43" s="146"/>
      <c r="AQ43" s="427"/>
      <c r="AR43" s="77"/>
      <c r="AS43" s="77"/>
      <c r="AT43" s="123"/>
      <c r="AU43" s="396" t="str">
        <f t="shared" ca="1" si="6"/>
        <v/>
      </c>
      <c r="AV43" s="397" t="str">
        <f t="shared" ca="1" si="7"/>
        <v/>
      </c>
      <c r="AW43" s="488" t="str">
        <f t="shared" ca="1" si="8"/>
        <v/>
      </c>
      <c r="AX43" s="397" t="str">
        <f t="shared" ca="1" si="9"/>
        <v/>
      </c>
      <c r="AY43" s="482" t="str">
        <f t="shared" ca="1" si="10"/>
        <v/>
      </c>
      <c r="AZ43" s="489" t="str">
        <f t="shared" ca="1" si="11"/>
        <v/>
      </c>
      <c r="BA43" s="482" t="str">
        <f t="shared" ca="1" si="12"/>
        <v/>
      </c>
      <c r="BB43" s="489" t="str">
        <f t="shared" ca="1" si="13"/>
        <v/>
      </c>
      <c r="BC43" s="482" t="str">
        <f t="shared" ca="1" si="14"/>
        <v/>
      </c>
      <c r="BD43" s="489" t="str">
        <f t="shared" ca="1" si="15"/>
        <v/>
      </c>
      <c r="BE43" s="395" t="str">
        <f t="shared" ca="1" si="16"/>
        <v/>
      </c>
      <c r="BF43" s="389"/>
      <c r="BG43" s="487">
        <f t="shared" si="17"/>
        <v>1</v>
      </c>
      <c r="BH43" s="487">
        <f t="shared" si="18"/>
        <v>1</v>
      </c>
      <c r="BI43" s="487">
        <f t="shared" si="19"/>
        <v>1</v>
      </c>
      <c r="BJ43" s="487">
        <f t="shared" si="20"/>
        <v>1</v>
      </c>
      <c r="BK43" s="389"/>
      <c r="BL43" s="227" t="str">
        <f t="shared" si="21"/>
        <v xml:space="preserve">общеобразовательная </v>
      </c>
      <c r="BM43" s="227">
        <f t="shared" si="21"/>
        <v>4</v>
      </c>
      <c r="BN43" s="227" t="str">
        <f t="shared" si="21"/>
        <v>Р.Н.Бунеев, Е.В.Бунеева</v>
      </c>
      <c r="BO43" s="227">
        <f t="shared" si="21"/>
        <v>55</v>
      </c>
      <c r="BP43" s="227" t="str">
        <f t="shared" si="21"/>
        <v>высшая</v>
      </c>
      <c r="BQ43" s="227">
        <f t="shared" si="21"/>
        <v>34</v>
      </c>
      <c r="BR43" s="227">
        <f t="shared" si="21"/>
        <v>0</v>
      </c>
      <c r="BS43" s="164"/>
      <c r="BT43" s="164"/>
      <c r="BU43" s="367"/>
      <c r="BV43" s="367"/>
      <c r="BW43" s="164"/>
      <c r="BX43" s="164"/>
      <c r="BY43" s="164"/>
      <c r="BZ43" s="164"/>
      <c r="CA43" s="164"/>
      <c r="CB43" s="164"/>
      <c r="CC43" s="164"/>
      <c r="CD43" s="164"/>
      <c r="CE43" s="164"/>
      <c r="CF43" s="164"/>
      <c r="CG43" s="164"/>
      <c r="CH43" s="164"/>
      <c r="CI43" s="164"/>
      <c r="CJ43" s="164"/>
      <c r="CK43" s="164"/>
      <c r="CL43" s="164"/>
      <c r="CM43" s="164"/>
      <c r="CN43" s="164"/>
    </row>
    <row r="44" spans="1:92" ht="12.75" customHeight="1" thickBot="1">
      <c r="A44" s="1">
        <f>IF('СПИСОК КЛАССА'!I44&gt;0,1,0)</f>
        <v>1</v>
      </c>
      <c r="B44" s="325">
        <v>20</v>
      </c>
      <c r="C44" s="76">
        <f>IF(NOT(ISBLANK('СПИСОК КЛАССА'!C44)),'СПИСОК КЛАССА'!C44,"")</f>
        <v>20</v>
      </c>
      <c r="D44" s="447" t="str">
        <f>IF(NOT(ISBLANK('СПИСОК КЛАССА'!D44)),IF($A44=1,'СПИСОК КЛАССА'!D44, "УЧЕНИК НЕ ВЫПОЛНЯЛ РАБОТУ"),"")</f>
        <v/>
      </c>
      <c r="E44" s="474">
        <f>IF($C44&lt;&gt;"",'СПИСОК КЛАССА'!I44,"")</f>
        <v>2</v>
      </c>
      <c r="F44" s="318">
        <f>IF(HLOOKUP(Ответы_учащихся!$E44,КЛЮЧИ!$C$5:$D$20,Ответы_учащихся!F$11+1)=Ввод_данных!F44,1,IF(Ввод_данных!F44="N","N",0))</f>
        <v>1</v>
      </c>
      <c r="G44" s="146">
        <f>IF(HLOOKUP(Ответы_учащихся!$E44,КЛЮЧИ!$C$5:$D$20,Ответы_учащихся!G$11+1)=Ввод_данных!G44,1,IF(Ввод_данных!G44="N","N",0))</f>
        <v>1</v>
      </c>
      <c r="H44" s="146">
        <f>IF(HLOOKUP(Ответы_учащихся!$E44,КЛЮЧИ!$C$5:$D$20,Ответы_учащихся!H$11+1)=Ввод_данных!H44,1,IF(Ввод_данных!H44="N","N",0))</f>
        <v>0</v>
      </c>
      <c r="I44" s="146">
        <f>IF(HLOOKUP(Ответы_учащихся!$E44,КЛЮЧИ!$C$5:$D$20,Ответы_учащихся!I$11+1)=Ввод_данных!I44,1,IF(Ввод_данных!I44="N","N",0))</f>
        <v>0</v>
      </c>
      <c r="J44" s="146">
        <f>IF(HLOOKUP(Ответы_учащихся!$E44,КЛЮЧИ!$C$5:$D$20,Ответы_учащихся!J$11+1)=Ввод_данных!J44,1,IF(Ввод_данных!J44="N","N",0))</f>
        <v>1</v>
      </c>
      <c r="K44" s="146">
        <f>IF(HLOOKUP(Ответы_учащихся!$E44,КЛЮЧИ!$C$5:$D$20,Ответы_учащихся!K$11+1)=Ввод_данных!K44,1,IF(Ввод_данных!K44="N","N",0))</f>
        <v>1</v>
      </c>
      <c r="L44" s="146">
        <f>IF(AND($E44&lt;&gt;"",$E44&gt;0),Ввод_данных!L44,NA())</f>
        <v>0</v>
      </c>
      <c r="M44" s="477">
        <f>IF(AND($E44&lt;&gt;"",$E44&gt;0),Ввод_данных!M44,NA())</f>
        <v>0</v>
      </c>
      <c r="N44" s="146">
        <f>IF(AND($E44&lt;&gt;"",$E44&gt;0),Ввод_данных!N44,NA())</f>
        <v>0</v>
      </c>
      <c r="O44" s="146">
        <f>IF(AND($E44&lt;&gt;"",$E44&gt;0),Ввод_данных!O44,NA())</f>
        <v>1</v>
      </c>
      <c r="P44" s="146">
        <f>IF(AND($E44&lt;&gt;"",$E44&gt;0),Ввод_данных!P44,NA())</f>
        <v>0</v>
      </c>
      <c r="Q44" s="146">
        <f>IF(AND($E44&lt;&gt;"",$E44&gt;0),Ввод_данных!Q44,NA())</f>
        <v>1</v>
      </c>
      <c r="R44" s="146">
        <f>IF(AND($E44&lt;&gt;"",$E44&gt;0),Ввод_данных!R44,NA())</f>
        <v>0</v>
      </c>
      <c r="S44" s="146">
        <f>IF(HLOOKUP(Ответы_учащихся!$E44,КЛЮЧИ!$C$5:$D$20,Ответы_учащихся!S$11+1)=Ввод_данных!S44,1,IF(Ввод_данных!S44="N","N",0))</f>
        <v>1</v>
      </c>
      <c r="T44" s="382">
        <f>IF(HLOOKUP(Ответы_учащихся!$E44,КЛЮЧИ!$C$5:$D$20,Ответы_учащихся!T$11+1)=Ввод_данных!T44,1,IF(Ввод_данных!T44="N","N",0))</f>
        <v>1</v>
      </c>
      <c r="U44" s="159"/>
      <c r="V44" s="146"/>
      <c r="W44" s="146"/>
      <c r="X44" s="146"/>
      <c r="Y44" s="146"/>
      <c r="Z44" s="146"/>
      <c r="AA44" s="146"/>
      <c r="AB44" s="146"/>
      <c r="AC44" s="146"/>
      <c r="AD44" s="146"/>
      <c r="AE44" s="146"/>
      <c r="AF44" s="146"/>
      <c r="AG44" s="146"/>
      <c r="AH44" s="146"/>
      <c r="AI44" s="146"/>
      <c r="AJ44" s="146"/>
      <c r="AK44" s="146"/>
      <c r="AL44" s="146"/>
      <c r="AM44" s="146"/>
      <c r="AN44" s="146"/>
      <c r="AO44" s="146"/>
      <c r="AP44" s="146"/>
      <c r="AQ44" s="427"/>
      <c r="AR44" s="77"/>
      <c r="AS44" s="77"/>
      <c r="AT44" s="123"/>
      <c r="AU44" s="396" t="str">
        <f t="shared" ca="1" si="6"/>
        <v/>
      </c>
      <c r="AV44" s="397" t="str">
        <f t="shared" ca="1" si="7"/>
        <v/>
      </c>
      <c r="AW44" s="488" t="str">
        <f t="shared" ca="1" si="8"/>
        <v/>
      </c>
      <c r="AX44" s="397" t="str">
        <f t="shared" ca="1" si="9"/>
        <v/>
      </c>
      <c r="AY44" s="482" t="str">
        <f t="shared" ca="1" si="10"/>
        <v/>
      </c>
      <c r="AZ44" s="489" t="str">
        <f t="shared" ca="1" si="11"/>
        <v/>
      </c>
      <c r="BA44" s="482" t="str">
        <f t="shared" ca="1" si="12"/>
        <v/>
      </c>
      <c r="BB44" s="489" t="str">
        <f t="shared" ca="1" si="13"/>
        <v/>
      </c>
      <c r="BC44" s="482" t="str">
        <f t="shared" ca="1" si="14"/>
        <v/>
      </c>
      <c r="BD44" s="489" t="str">
        <f t="shared" ca="1" si="15"/>
        <v/>
      </c>
      <c r="BE44" s="395" t="str">
        <f t="shared" ca="1" si="16"/>
        <v/>
      </c>
      <c r="BF44" s="389"/>
      <c r="BG44" s="487" t="str">
        <f t="shared" si="17"/>
        <v/>
      </c>
      <c r="BH44" s="487">
        <f t="shared" si="18"/>
        <v>1</v>
      </c>
      <c r="BI44" s="487">
        <f t="shared" si="19"/>
        <v>1</v>
      </c>
      <c r="BJ44" s="487" t="str">
        <f t="shared" si="20"/>
        <v/>
      </c>
      <c r="BK44" s="389"/>
      <c r="BL44" s="227" t="str">
        <f t="shared" si="21"/>
        <v xml:space="preserve">общеобразовательная </v>
      </c>
      <c r="BM44" s="227">
        <f t="shared" si="21"/>
        <v>4</v>
      </c>
      <c r="BN44" s="227" t="str">
        <f t="shared" si="21"/>
        <v>Р.Н.Бунеев, Е.В.Бунеева</v>
      </c>
      <c r="BO44" s="227">
        <f t="shared" si="21"/>
        <v>55</v>
      </c>
      <c r="BP44" s="227" t="str">
        <f t="shared" si="21"/>
        <v>высшая</v>
      </c>
      <c r="BQ44" s="227">
        <f t="shared" si="21"/>
        <v>34</v>
      </c>
      <c r="BR44" s="227">
        <f t="shared" si="21"/>
        <v>0</v>
      </c>
      <c r="BS44" s="164"/>
      <c r="BT44" s="164"/>
      <c r="BU44" s="367"/>
      <c r="BV44" s="367"/>
      <c r="BW44" s="164"/>
      <c r="BX44" s="164"/>
      <c r="BY44" s="164"/>
      <c r="BZ44" s="164"/>
      <c r="CA44" s="164"/>
      <c r="CB44" s="164"/>
      <c r="CC44" s="164"/>
      <c r="CD44" s="164"/>
      <c r="CE44" s="164"/>
      <c r="CF44" s="164"/>
      <c r="CG44" s="164"/>
      <c r="CH44" s="164"/>
      <c r="CI44" s="164"/>
      <c r="CJ44" s="164"/>
      <c r="CK44" s="164"/>
      <c r="CL44" s="164"/>
      <c r="CM44" s="164"/>
      <c r="CN44" s="164"/>
    </row>
    <row r="45" spans="1:92" ht="12.75" customHeight="1" thickBot="1">
      <c r="A45" s="1">
        <f>IF('СПИСОК КЛАССА'!I45&gt;0,1,0)</f>
        <v>1</v>
      </c>
      <c r="B45" s="325">
        <v>21</v>
      </c>
      <c r="C45" s="76">
        <f>IF(NOT(ISBLANK('СПИСОК КЛАССА'!C45)),'СПИСОК КЛАССА'!C45,"")</f>
        <v>21</v>
      </c>
      <c r="D45" s="447" t="str">
        <f>IF(NOT(ISBLANK('СПИСОК КЛАССА'!D45)),IF($A45=1,'СПИСОК КЛАССА'!D45, "УЧЕНИК НЕ ВЫПОЛНЯЛ РАБОТУ"),"")</f>
        <v/>
      </c>
      <c r="E45" s="474">
        <f>IF($C45&lt;&gt;"",'СПИСОК КЛАССА'!I45,"")</f>
        <v>2</v>
      </c>
      <c r="F45" s="318">
        <f>IF(HLOOKUP(Ответы_учащихся!$E45,КЛЮЧИ!$C$5:$D$20,Ответы_учащихся!F$11+1)=Ввод_данных!F45,1,IF(Ввод_данных!F45="N","N",0))</f>
        <v>1</v>
      </c>
      <c r="G45" s="146">
        <f>IF(HLOOKUP(Ответы_учащихся!$E45,КЛЮЧИ!$C$5:$D$20,Ответы_учащихся!G$11+1)=Ввод_данных!G45,1,IF(Ввод_данных!G45="N","N",0))</f>
        <v>1</v>
      </c>
      <c r="H45" s="146">
        <f>IF(HLOOKUP(Ответы_учащихся!$E45,КЛЮЧИ!$C$5:$D$20,Ответы_учащихся!H$11+1)=Ввод_данных!H45,1,IF(Ввод_данных!H45="N","N",0))</f>
        <v>1</v>
      </c>
      <c r="I45" s="146">
        <f>IF(HLOOKUP(Ответы_учащихся!$E45,КЛЮЧИ!$C$5:$D$20,Ответы_учащихся!I$11+1)=Ввод_данных!I45,1,IF(Ввод_данных!I45="N","N",0))</f>
        <v>0</v>
      </c>
      <c r="J45" s="146">
        <f>IF(HLOOKUP(Ответы_учащихся!$E45,КЛЮЧИ!$C$5:$D$20,Ответы_учащихся!J$11+1)=Ввод_данных!J45,1,IF(Ввод_данных!J45="N","N",0))</f>
        <v>1</v>
      </c>
      <c r="K45" s="146">
        <f>IF(HLOOKUP(Ответы_учащихся!$E45,КЛЮЧИ!$C$5:$D$20,Ответы_учащихся!K$11+1)=Ввод_данных!K45,1,IF(Ввод_данных!K45="N","N",0))</f>
        <v>1</v>
      </c>
      <c r="L45" s="146">
        <f>IF(AND($E45&lt;&gt;"",$E45&gt;0),Ввод_данных!L45,NA())</f>
        <v>0</v>
      </c>
      <c r="M45" s="477">
        <f>IF(AND($E45&lt;&gt;"",$E45&gt;0),Ввод_данных!M45,NA())</f>
        <v>0</v>
      </c>
      <c r="N45" s="146">
        <f>IF(AND($E45&lt;&gt;"",$E45&gt;0),Ввод_данных!N45,NA())</f>
        <v>2</v>
      </c>
      <c r="O45" s="146">
        <f>IF(AND($E45&lt;&gt;"",$E45&gt;0),Ввод_данных!O45,NA())</f>
        <v>1</v>
      </c>
      <c r="P45" s="146">
        <f>IF(AND($E45&lt;&gt;"",$E45&gt;0),Ввод_данных!P45,NA())</f>
        <v>0</v>
      </c>
      <c r="Q45" s="146">
        <f>IF(AND($E45&lt;&gt;"",$E45&gt;0),Ввод_данных!Q45,NA())</f>
        <v>1</v>
      </c>
      <c r="R45" s="146">
        <f>IF(AND($E45&lt;&gt;"",$E45&gt;0),Ввод_данных!R45,NA())</f>
        <v>0</v>
      </c>
      <c r="S45" s="146">
        <f>IF(HLOOKUP(Ответы_учащихся!$E45,КЛЮЧИ!$C$5:$D$20,Ответы_учащихся!S$11+1)=Ввод_данных!S45,1,IF(Ввод_данных!S45="N","N",0))</f>
        <v>1</v>
      </c>
      <c r="T45" s="382">
        <f>IF(HLOOKUP(Ответы_учащихся!$E45,КЛЮЧИ!$C$5:$D$20,Ответы_учащихся!T$11+1)=Ввод_данных!T45,1,IF(Ввод_данных!T45="N","N",0))</f>
        <v>1</v>
      </c>
      <c r="U45" s="159"/>
      <c r="V45" s="146"/>
      <c r="W45" s="146"/>
      <c r="X45" s="146"/>
      <c r="Y45" s="146"/>
      <c r="Z45" s="146"/>
      <c r="AA45" s="146"/>
      <c r="AB45" s="146"/>
      <c r="AC45" s="146"/>
      <c r="AD45" s="146"/>
      <c r="AE45" s="146"/>
      <c r="AF45" s="146"/>
      <c r="AG45" s="146"/>
      <c r="AH45" s="146"/>
      <c r="AI45" s="146"/>
      <c r="AJ45" s="146"/>
      <c r="AK45" s="146"/>
      <c r="AL45" s="146"/>
      <c r="AM45" s="146"/>
      <c r="AN45" s="146"/>
      <c r="AO45" s="146"/>
      <c r="AP45" s="146"/>
      <c r="AQ45" s="427"/>
      <c r="AR45" s="77"/>
      <c r="AS45" s="77"/>
      <c r="AT45" s="123"/>
      <c r="AU45" s="396" t="str">
        <f t="shared" ca="1" si="6"/>
        <v/>
      </c>
      <c r="AV45" s="397" t="str">
        <f t="shared" ca="1" si="7"/>
        <v/>
      </c>
      <c r="AW45" s="488" t="str">
        <f t="shared" ca="1" si="8"/>
        <v/>
      </c>
      <c r="AX45" s="397" t="str">
        <f t="shared" ca="1" si="9"/>
        <v/>
      </c>
      <c r="AY45" s="482" t="str">
        <f t="shared" ca="1" si="10"/>
        <v/>
      </c>
      <c r="AZ45" s="489" t="str">
        <f t="shared" ca="1" si="11"/>
        <v/>
      </c>
      <c r="BA45" s="482" t="str">
        <f t="shared" ca="1" si="12"/>
        <v/>
      </c>
      <c r="BB45" s="489" t="str">
        <f t="shared" ca="1" si="13"/>
        <v/>
      </c>
      <c r="BC45" s="482" t="str">
        <f t="shared" ca="1" si="14"/>
        <v/>
      </c>
      <c r="BD45" s="489" t="str">
        <f t="shared" ca="1" si="15"/>
        <v/>
      </c>
      <c r="BE45" s="395" t="str">
        <f t="shared" ca="1" si="16"/>
        <v/>
      </c>
      <c r="BF45" s="389"/>
      <c r="BG45" s="487">
        <f t="shared" si="17"/>
        <v>1</v>
      </c>
      <c r="BH45" s="487">
        <f t="shared" si="18"/>
        <v>1</v>
      </c>
      <c r="BI45" s="487">
        <f t="shared" si="19"/>
        <v>1</v>
      </c>
      <c r="BJ45" s="487" t="str">
        <f t="shared" si="20"/>
        <v/>
      </c>
      <c r="BK45" s="389"/>
      <c r="BL45" s="227" t="str">
        <f t="shared" si="21"/>
        <v xml:space="preserve">общеобразовательная </v>
      </c>
      <c r="BM45" s="227">
        <f t="shared" si="21"/>
        <v>4</v>
      </c>
      <c r="BN45" s="227" t="str">
        <f t="shared" si="21"/>
        <v>Р.Н.Бунеев, Е.В.Бунеева</v>
      </c>
      <c r="BO45" s="227">
        <f t="shared" si="21"/>
        <v>55</v>
      </c>
      <c r="BP45" s="227" t="str">
        <f t="shared" si="21"/>
        <v>высшая</v>
      </c>
      <c r="BQ45" s="227">
        <f t="shared" si="21"/>
        <v>34</v>
      </c>
      <c r="BR45" s="227">
        <f t="shared" si="21"/>
        <v>0</v>
      </c>
      <c r="BS45" s="164"/>
      <c r="BT45" s="164"/>
      <c r="BU45" s="367"/>
      <c r="BV45" s="367"/>
      <c r="BW45" s="164"/>
      <c r="BX45" s="164"/>
      <c r="BY45" s="164"/>
      <c r="BZ45" s="164"/>
      <c r="CA45" s="164"/>
      <c r="CB45" s="164"/>
      <c r="CC45" s="164"/>
      <c r="CD45" s="164"/>
      <c r="CE45" s="164"/>
      <c r="CF45" s="164"/>
      <c r="CG45" s="164"/>
      <c r="CH45" s="164"/>
      <c r="CI45" s="164"/>
      <c r="CJ45" s="164"/>
      <c r="CK45" s="164"/>
      <c r="CL45" s="164"/>
      <c r="CM45" s="164"/>
      <c r="CN45" s="164"/>
    </row>
    <row r="46" spans="1:92" ht="12.75" customHeight="1" thickBot="1">
      <c r="A46" s="1">
        <f>IF('СПИСОК КЛАССА'!I46&gt;0,1,0)</f>
        <v>1</v>
      </c>
      <c r="B46" s="325">
        <v>22</v>
      </c>
      <c r="C46" s="76">
        <f>IF(NOT(ISBLANK('СПИСОК КЛАССА'!C46)),'СПИСОК КЛАССА'!C46,"")</f>
        <v>22</v>
      </c>
      <c r="D46" s="447" t="str">
        <f>IF(NOT(ISBLANK('СПИСОК КЛАССА'!D46)),IF($A46=1,'СПИСОК КЛАССА'!D46, "УЧЕНИК НЕ ВЫПОЛНЯЛ РАБОТУ"),"")</f>
        <v/>
      </c>
      <c r="E46" s="474">
        <f>IF($C46&lt;&gt;"",'СПИСОК КЛАССА'!I46,"")</f>
        <v>2</v>
      </c>
      <c r="F46" s="318">
        <f>IF(HLOOKUP(Ответы_учащихся!$E46,КЛЮЧИ!$C$5:$D$20,Ответы_учащихся!F$11+1)=Ввод_данных!F46,1,IF(Ввод_данных!F46="N","N",0))</f>
        <v>1</v>
      </c>
      <c r="G46" s="146">
        <f>IF(HLOOKUP(Ответы_учащихся!$E46,КЛЮЧИ!$C$5:$D$20,Ответы_учащихся!G$11+1)=Ввод_данных!G46,1,IF(Ввод_данных!G46="N","N",0))</f>
        <v>1</v>
      </c>
      <c r="H46" s="146">
        <f>IF(HLOOKUP(Ответы_учащихся!$E46,КЛЮЧИ!$C$5:$D$20,Ответы_учащихся!H$11+1)=Ввод_данных!H46,1,IF(Ввод_данных!H46="N","N",0))</f>
        <v>1</v>
      </c>
      <c r="I46" s="146">
        <f>IF(HLOOKUP(Ответы_учащихся!$E46,КЛЮЧИ!$C$5:$D$20,Ответы_учащихся!I$11+1)=Ввод_данных!I46,1,IF(Ввод_данных!I46="N","N",0))</f>
        <v>1</v>
      </c>
      <c r="J46" s="146">
        <f>IF(HLOOKUP(Ответы_учащихся!$E46,КЛЮЧИ!$C$5:$D$20,Ответы_учащихся!J$11+1)=Ввод_данных!J46,1,IF(Ввод_данных!J46="N","N",0))</f>
        <v>1</v>
      </c>
      <c r="K46" s="146">
        <f>IF(HLOOKUP(Ответы_учащихся!$E46,КЛЮЧИ!$C$5:$D$20,Ответы_учащихся!K$11+1)=Ввод_данных!K46,1,IF(Ввод_данных!K46="N","N",0))</f>
        <v>1</v>
      </c>
      <c r="L46" s="146">
        <f>IF(AND($E46&lt;&gt;"",$E46&gt;0),Ввод_данных!L46,NA())</f>
        <v>1</v>
      </c>
      <c r="M46" s="477">
        <f>IF(AND($E46&lt;&gt;"",$E46&gt;0),Ввод_данных!M46,NA())</f>
        <v>0</v>
      </c>
      <c r="N46" s="146">
        <f>IF(AND($E46&lt;&gt;"",$E46&gt;0),Ввод_данных!N46,NA())</f>
        <v>0</v>
      </c>
      <c r="O46" s="146">
        <f>IF(AND($E46&lt;&gt;"",$E46&gt;0),Ввод_данных!O46,NA())</f>
        <v>1</v>
      </c>
      <c r="P46" s="146">
        <f>IF(AND($E46&lt;&gt;"",$E46&gt;0),Ввод_данных!P46,NA())</f>
        <v>1</v>
      </c>
      <c r="Q46" s="146">
        <f>IF(AND($E46&lt;&gt;"",$E46&gt;0),Ввод_данных!Q46,NA())</f>
        <v>1</v>
      </c>
      <c r="R46" s="146">
        <f>IF(AND($E46&lt;&gt;"",$E46&gt;0),Ввод_данных!R46,NA())</f>
        <v>2</v>
      </c>
      <c r="S46" s="146">
        <f>IF(HLOOKUP(Ответы_учащихся!$E46,КЛЮЧИ!$C$5:$D$20,Ответы_учащихся!S$11+1)=Ввод_данных!S46,1,IF(Ввод_данных!S46="N","N",0))</f>
        <v>1</v>
      </c>
      <c r="T46" s="382">
        <f>IF(HLOOKUP(Ответы_учащихся!$E46,КЛЮЧИ!$C$5:$D$20,Ответы_учащихся!T$11+1)=Ввод_данных!T46,1,IF(Ввод_данных!T46="N","N",0))</f>
        <v>1</v>
      </c>
      <c r="U46" s="159"/>
      <c r="V46" s="146"/>
      <c r="W46" s="146"/>
      <c r="X46" s="146"/>
      <c r="Y46" s="146"/>
      <c r="Z46" s="146"/>
      <c r="AA46" s="146"/>
      <c r="AB46" s="146"/>
      <c r="AC46" s="146"/>
      <c r="AD46" s="146"/>
      <c r="AE46" s="146"/>
      <c r="AF46" s="146"/>
      <c r="AG46" s="146"/>
      <c r="AH46" s="146"/>
      <c r="AI46" s="146"/>
      <c r="AJ46" s="146"/>
      <c r="AK46" s="146"/>
      <c r="AL46" s="146"/>
      <c r="AM46" s="146"/>
      <c r="AN46" s="146"/>
      <c r="AO46" s="146"/>
      <c r="AP46" s="146"/>
      <c r="AQ46" s="427"/>
      <c r="AR46" s="77"/>
      <c r="AS46" s="77"/>
      <c r="AT46" s="123"/>
      <c r="AU46" s="396" t="str">
        <f t="shared" ca="1" si="6"/>
        <v/>
      </c>
      <c r="AV46" s="397" t="str">
        <f t="shared" ca="1" si="7"/>
        <v/>
      </c>
      <c r="AW46" s="488" t="str">
        <f t="shared" ca="1" si="8"/>
        <v/>
      </c>
      <c r="AX46" s="397" t="str">
        <f t="shared" ca="1" si="9"/>
        <v/>
      </c>
      <c r="AY46" s="482" t="str">
        <f t="shared" ca="1" si="10"/>
        <v/>
      </c>
      <c r="AZ46" s="489" t="str">
        <f t="shared" ca="1" si="11"/>
        <v/>
      </c>
      <c r="BA46" s="482" t="str">
        <f t="shared" ca="1" si="12"/>
        <v/>
      </c>
      <c r="BB46" s="489" t="str">
        <f t="shared" ca="1" si="13"/>
        <v/>
      </c>
      <c r="BC46" s="482" t="str">
        <f t="shared" ca="1" si="14"/>
        <v/>
      </c>
      <c r="BD46" s="489" t="str">
        <f t="shared" ca="1" si="15"/>
        <v/>
      </c>
      <c r="BE46" s="395" t="str">
        <f t="shared" ca="1" si="16"/>
        <v/>
      </c>
      <c r="BF46" s="389"/>
      <c r="BG46" s="487" t="str">
        <f t="shared" si="17"/>
        <v/>
      </c>
      <c r="BH46" s="487">
        <f t="shared" si="18"/>
        <v>1</v>
      </c>
      <c r="BI46" s="487">
        <f t="shared" si="19"/>
        <v>1</v>
      </c>
      <c r="BJ46" s="487">
        <f t="shared" si="20"/>
        <v>1</v>
      </c>
      <c r="BK46" s="389"/>
      <c r="BL46" s="227" t="str">
        <f t="shared" si="21"/>
        <v xml:space="preserve">общеобразовательная </v>
      </c>
      <c r="BM46" s="227">
        <f t="shared" si="21"/>
        <v>4</v>
      </c>
      <c r="BN46" s="227" t="str">
        <f t="shared" si="21"/>
        <v>Р.Н.Бунеев, Е.В.Бунеева</v>
      </c>
      <c r="BO46" s="227">
        <f t="shared" si="21"/>
        <v>55</v>
      </c>
      <c r="BP46" s="227" t="str">
        <f t="shared" si="21"/>
        <v>высшая</v>
      </c>
      <c r="BQ46" s="227">
        <f t="shared" si="21"/>
        <v>34</v>
      </c>
      <c r="BR46" s="227">
        <f t="shared" si="21"/>
        <v>0</v>
      </c>
      <c r="BS46" s="164"/>
      <c r="BT46" s="164"/>
      <c r="BU46" s="367"/>
      <c r="BV46" s="367"/>
      <c r="BW46" s="164"/>
      <c r="BX46" s="164"/>
      <c r="BY46" s="164"/>
      <c r="BZ46" s="164"/>
      <c r="CA46" s="164"/>
      <c r="CB46" s="164"/>
      <c r="CC46" s="164"/>
      <c r="CD46" s="164"/>
      <c r="CE46" s="164"/>
      <c r="CF46" s="164"/>
      <c r="CG46" s="164"/>
      <c r="CH46" s="164"/>
      <c r="CI46" s="164"/>
      <c r="CJ46" s="164"/>
      <c r="CK46" s="164"/>
      <c r="CL46" s="164"/>
      <c r="CM46" s="164"/>
      <c r="CN46" s="164"/>
    </row>
    <row r="47" spans="1:92" ht="12.75" customHeight="1" thickBot="1">
      <c r="A47" s="1">
        <f>IF('СПИСОК КЛАССА'!I47&gt;0,1,0)</f>
        <v>1</v>
      </c>
      <c r="B47" s="325">
        <v>23</v>
      </c>
      <c r="C47" s="76">
        <f>IF(NOT(ISBLANK('СПИСОК КЛАССА'!C47)),'СПИСОК КЛАССА'!C47,"")</f>
        <v>23</v>
      </c>
      <c r="D47" s="447" t="str">
        <f>IF(NOT(ISBLANK('СПИСОК КЛАССА'!D47)),IF($A47=1,'СПИСОК КЛАССА'!D47, "УЧЕНИК НЕ ВЫПОЛНЯЛ РАБОТУ"),"")</f>
        <v/>
      </c>
      <c r="E47" s="474">
        <f>IF($C47&lt;&gt;"",'СПИСОК КЛАССА'!I47,"")</f>
        <v>1</v>
      </c>
      <c r="F47" s="318">
        <f>IF(HLOOKUP(Ответы_учащихся!$E47,КЛЮЧИ!$C$5:$D$20,Ответы_учащихся!F$11+1)=Ввод_данных!F47,1,IF(Ввод_данных!F47="N","N",0))</f>
        <v>1</v>
      </c>
      <c r="G47" s="146">
        <f>IF(HLOOKUP(Ответы_учащихся!$E47,КЛЮЧИ!$C$5:$D$20,Ответы_учащихся!G$11+1)=Ввод_данных!G47,1,IF(Ввод_данных!G47="N","N",0))</f>
        <v>1</v>
      </c>
      <c r="H47" s="146">
        <f>IF(HLOOKUP(Ответы_учащихся!$E47,КЛЮЧИ!$C$5:$D$20,Ответы_учащихся!H$11+1)=Ввод_данных!H47,1,IF(Ввод_данных!H47="N","N",0))</f>
        <v>1</v>
      </c>
      <c r="I47" s="146">
        <f>IF(HLOOKUP(Ответы_учащихся!$E47,КЛЮЧИ!$C$5:$D$20,Ответы_учащихся!I$11+1)=Ввод_данных!I47,1,IF(Ввод_данных!I47="N","N",0))</f>
        <v>1</v>
      </c>
      <c r="J47" s="146">
        <f>IF(HLOOKUP(Ответы_учащихся!$E47,КЛЮЧИ!$C$5:$D$20,Ответы_учащихся!J$11+1)=Ввод_данных!J47,1,IF(Ввод_данных!J47="N","N",0))</f>
        <v>1</v>
      </c>
      <c r="K47" s="146">
        <f>IF(HLOOKUP(Ответы_учащихся!$E47,КЛЮЧИ!$C$5:$D$20,Ответы_учащихся!K$11+1)=Ввод_данных!K47,1,IF(Ввод_данных!K47="N","N",0))</f>
        <v>1</v>
      </c>
      <c r="L47" s="146">
        <f>IF(AND($E47&lt;&gt;"",$E47&gt;0),Ввод_данных!L47,NA())</f>
        <v>1</v>
      </c>
      <c r="M47" s="477">
        <f>IF(AND($E47&lt;&gt;"",$E47&gt;0),Ввод_данных!M47,NA())</f>
        <v>1</v>
      </c>
      <c r="N47" s="146">
        <f>IF(AND($E47&lt;&gt;"",$E47&gt;0),Ввод_данных!N47,NA())</f>
        <v>2</v>
      </c>
      <c r="O47" s="146">
        <f>IF(AND($E47&lt;&gt;"",$E47&gt;0),Ввод_данных!O47,NA())</f>
        <v>0</v>
      </c>
      <c r="P47" s="146">
        <f>IF(AND($E47&lt;&gt;"",$E47&gt;0),Ввод_данных!P47,NA())</f>
        <v>1</v>
      </c>
      <c r="Q47" s="146">
        <f>IF(AND($E47&lt;&gt;"",$E47&gt;0),Ввод_данных!Q47,NA())</f>
        <v>1</v>
      </c>
      <c r="R47" s="146">
        <f>IF(AND($E47&lt;&gt;"",$E47&gt;0),Ввод_данных!R47,NA())</f>
        <v>0</v>
      </c>
      <c r="S47" s="146">
        <f>IF(HLOOKUP(Ответы_учащихся!$E47,КЛЮЧИ!$C$5:$D$20,Ответы_учащихся!S$11+1)=Ввод_данных!S47,1,IF(Ввод_данных!S47="N","N",0))</f>
        <v>0</v>
      </c>
      <c r="T47" s="382">
        <f>IF(HLOOKUP(Ответы_учащихся!$E47,КЛЮЧИ!$C$5:$D$20,Ответы_учащихся!T$11+1)=Ввод_данных!T47,1,IF(Ввод_данных!T47="N","N",0))</f>
        <v>1</v>
      </c>
      <c r="U47" s="159"/>
      <c r="V47" s="146"/>
      <c r="W47" s="146"/>
      <c r="X47" s="146"/>
      <c r="Y47" s="146"/>
      <c r="Z47" s="146"/>
      <c r="AA47" s="146"/>
      <c r="AB47" s="146"/>
      <c r="AC47" s="146"/>
      <c r="AD47" s="146"/>
      <c r="AE47" s="146"/>
      <c r="AF47" s="146"/>
      <c r="AG47" s="146"/>
      <c r="AH47" s="146"/>
      <c r="AI47" s="146"/>
      <c r="AJ47" s="146"/>
      <c r="AK47" s="146"/>
      <c r="AL47" s="146"/>
      <c r="AM47" s="146"/>
      <c r="AN47" s="146"/>
      <c r="AO47" s="146"/>
      <c r="AP47" s="146"/>
      <c r="AQ47" s="427"/>
      <c r="AR47" s="77"/>
      <c r="AS47" s="77"/>
      <c r="AT47" s="123"/>
      <c r="AU47" s="396" t="str">
        <f t="shared" ca="1" si="6"/>
        <v/>
      </c>
      <c r="AV47" s="397" t="str">
        <f t="shared" ca="1" si="7"/>
        <v/>
      </c>
      <c r="AW47" s="488" t="str">
        <f t="shared" ca="1" si="8"/>
        <v/>
      </c>
      <c r="AX47" s="397" t="str">
        <f t="shared" ca="1" si="9"/>
        <v/>
      </c>
      <c r="AY47" s="482" t="str">
        <f t="shared" ca="1" si="10"/>
        <v/>
      </c>
      <c r="AZ47" s="489" t="str">
        <f t="shared" ca="1" si="11"/>
        <v/>
      </c>
      <c r="BA47" s="482" t="str">
        <f t="shared" ca="1" si="12"/>
        <v/>
      </c>
      <c r="BB47" s="489" t="str">
        <f t="shared" ca="1" si="13"/>
        <v/>
      </c>
      <c r="BC47" s="482" t="str">
        <f t="shared" ca="1" si="14"/>
        <v/>
      </c>
      <c r="BD47" s="489" t="str">
        <f t="shared" ca="1" si="15"/>
        <v/>
      </c>
      <c r="BE47" s="395" t="str">
        <f t="shared" ca="1" si="16"/>
        <v/>
      </c>
      <c r="BF47" s="389"/>
      <c r="BG47" s="487">
        <f t="shared" si="17"/>
        <v>1</v>
      </c>
      <c r="BH47" s="487" t="str">
        <f t="shared" si="18"/>
        <v/>
      </c>
      <c r="BI47" s="487">
        <f t="shared" si="19"/>
        <v>1</v>
      </c>
      <c r="BJ47" s="487" t="str">
        <f t="shared" si="20"/>
        <v/>
      </c>
      <c r="BK47" s="389"/>
      <c r="BL47" s="227" t="str">
        <f t="shared" si="21"/>
        <v xml:space="preserve">общеобразовательная </v>
      </c>
      <c r="BM47" s="227">
        <f t="shared" si="21"/>
        <v>4</v>
      </c>
      <c r="BN47" s="227" t="str">
        <f t="shared" si="21"/>
        <v>Р.Н.Бунеев, Е.В.Бунеева</v>
      </c>
      <c r="BO47" s="227">
        <f t="shared" si="21"/>
        <v>55</v>
      </c>
      <c r="BP47" s="227" t="str">
        <f t="shared" si="21"/>
        <v>высшая</v>
      </c>
      <c r="BQ47" s="227">
        <f t="shared" si="21"/>
        <v>34</v>
      </c>
      <c r="BR47" s="227">
        <f t="shared" si="21"/>
        <v>0</v>
      </c>
      <c r="BS47" s="164"/>
      <c r="BT47" s="164"/>
      <c r="BU47" s="367"/>
      <c r="BV47" s="367"/>
      <c r="BW47" s="164"/>
      <c r="BX47" s="164"/>
      <c r="BY47" s="164"/>
      <c r="BZ47" s="164"/>
      <c r="CA47" s="164"/>
      <c r="CB47" s="164"/>
      <c r="CC47" s="164"/>
      <c r="CD47" s="164"/>
      <c r="CE47" s="164"/>
      <c r="CF47" s="164"/>
      <c r="CG47" s="164"/>
      <c r="CH47" s="164"/>
      <c r="CI47" s="164"/>
      <c r="CJ47" s="164"/>
      <c r="CK47" s="164"/>
      <c r="CL47" s="164"/>
      <c r="CM47" s="164"/>
      <c r="CN47" s="164"/>
    </row>
    <row r="48" spans="1:92" ht="12.75" customHeight="1" thickBot="1">
      <c r="A48" s="1">
        <f>IF('СПИСОК КЛАССА'!I48&gt;0,1,0)</f>
        <v>0</v>
      </c>
      <c r="B48" s="325">
        <v>24</v>
      </c>
      <c r="C48" s="76">
        <f>IF(NOT(ISBLANK('СПИСОК КЛАССА'!C48)),'СПИСОК КЛАССА'!C48,"")</f>
        <v>24</v>
      </c>
      <c r="D48" s="447" t="str">
        <f>IF(NOT(ISBLANK('СПИСОК КЛАССА'!D48)),IF($A48=1,'СПИСОК КЛАССА'!D48, "УЧЕНИК НЕ ВЫПОЛНЯЛ РАБОТУ"),"")</f>
        <v/>
      </c>
      <c r="E48" s="474">
        <f>IF($C48&lt;&gt;"",'СПИСОК КЛАССА'!I48,"")</f>
        <v>0</v>
      </c>
      <c r="F48" s="318" t="e">
        <f>IF(HLOOKUP(Ответы_учащихся!$E48,КЛЮЧИ!$C$5:$D$20,Ответы_учащихся!F$11+1)=Ввод_данных!F48,1,IF(Ввод_данных!F48="N","N",0))</f>
        <v>#N/A</v>
      </c>
      <c r="G48" s="146" t="e">
        <f>IF(HLOOKUP(Ответы_учащихся!$E48,КЛЮЧИ!$C$5:$D$20,Ответы_учащихся!G$11+1)=Ввод_данных!G48,1,IF(Ввод_данных!G48="N","N",0))</f>
        <v>#N/A</v>
      </c>
      <c r="H48" s="146" t="e">
        <f>IF(HLOOKUP(Ответы_учащихся!$E48,КЛЮЧИ!$C$5:$D$20,Ответы_учащихся!H$11+1)=Ввод_данных!H48,1,IF(Ввод_данных!H48="N","N",0))</f>
        <v>#N/A</v>
      </c>
      <c r="I48" s="146" t="e">
        <f>IF(HLOOKUP(Ответы_учащихся!$E48,КЛЮЧИ!$C$5:$D$20,Ответы_учащихся!I$11+1)=Ввод_данных!I48,1,IF(Ввод_данных!I48="N","N",0))</f>
        <v>#N/A</v>
      </c>
      <c r="J48" s="146" t="e">
        <f>IF(HLOOKUP(Ответы_учащихся!$E48,КЛЮЧИ!$C$5:$D$20,Ответы_учащихся!J$11+1)=Ввод_данных!J48,1,IF(Ввод_данных!J48="N","N",0))</f>
        <v>#N/A</v>
      </c>
      <c r="K48" s="146" t="e">
        <f>IF(HLOOKUP(Ответы_учащихся!$E48,КЛЮЧИ!$C$5:$D$20,Ответы_учащихся!K$11+1)=Ввод_данных!K48,1,IF(Ввод_данных!K48="N","N",0))</f>
        <v>#N/A</v>
      </c>
      <c r="L48" s="146" t="e">
        <f>IF(AND($E48&lt;&gt;"",$E48&gt;0),Ввод_данных!L48,NA())</f>
        <v>#N/A</v>
      </c>
      <c r="M48" s="477" t="e">
        <f>IF(AND($E48&lt;&gt;"",$E48&gt;0),Ввод_данных!M48,NA())</f>
        <v>#N/A</v>
      </c>
      <c r="N48" s="146" t="e">
        <f>IF(AND($E48&lt;&gt;"",$E48&gt;0),Ввод_данных!N48,NA())</f>
        <v>#N/A</v>
      </c>
      <c r="O48" s="146" t="e">
        <f>IF(AND($E48&lt;&gt;"",$E48&gt;0),Ввод_данных!O48,NA())</f>
        <v>#N/A</v>
      </c>
      <c r="P48" s="146" t="e">
        <f>IF(AND($E48&lt;&gt;"",$E48&gt;0),Ввод_данных!P48,NA())</f>
        <v>#N/A</v>
      </c>
      <c r="Q48" s="146" t="e">
        <f>IF(AND($E48&lt;&gt;"",$E48&gt;0),Ввод_данных!Q48,NA())</f>
        <v>#N/A</v>
      </c>
      <c r="R48" s="146" t="e">
        <f>IF(AND($E48&lt;&gt;"",$E48&gt;0),Ввод_данных!R48,NA())</f>
        <v>#N/A</v>
      </c>
      <c r="S48" s="146" t="e">
        <f>IF(HLOOKUP(Ответы_учащихся!$E48,КЛЮЧИ!$C$5:$D$20,Ответы_учащихся!S$11+1)=Ввод_данных!S48,1,IF(Ввод_данных!S48="N","N",0))</f>
        <v>#N/A</v>
      </c>
      <c r="T48" s="382" t="e">
        <f>IF(HLOOKUP(Ответы_учащихся!$E48,КЛЮЧИ!$C$5:$D$20,Ответы_учащихся!T$11+1)=Ввод_данных!T48,1,IF(Ввод_данных!T48="N","N",0))</f>
        <v>#N/A</v>
      </c>
      <c r="U48" s="159"/>
      <c r="V48" s="146"/>
      <c r="W48" s="146"/>
      <c r="X48" s="146"/>
      <c r="Y48" s="146"/>
      <c r="Z48" s="146"/>
      <c r="AA48" s="146"/>
      <c r="AB48" s="146"/>
      <c r="AC48" s="146"/>
      <c r="AD48" s="146"/>
      <c r="AE48" s="146"/>
      <c r="AF48" s="146"/>
      <c r="AG48" s="146"/>
      <c r="AH48" s="146"/>
      <c r="AI48" s="146"/>
      <c r="AJ48" s="146"/>
      <c r="AK48" s="146"/>
      <c r="AL48" s="146"/>
      <c r="AM48" s="146"/>
      <c r="AN48" s="146"/>
      <c r="AO48" s="146"/>
      <c r="AP48" s="146"/>
      <c r="AQ48" s="427"/>
      <c r="AR48" s="77"/>
      <c r="AS48" s="77"/>
      <c r="AT48" s="123"/>
      <c r="AU48" s="396" t="str">
        <f t="shared" ca="1" si="6"/>
        <v/>
      </c>
      <c r="AV48" s="397" t="str">
        <f t="shared" ca="1" si="7"/>
        <v/>
      </c>
      <c r="AW48" s="488" t="str">
        <f t="shared" ca="1" si="8"/>
        <v/>
      </c>
      <c r="AX48" s="397" t="str">
        <f t="shared" ca="1" si="9"/>
        <v/>
      </c>
      <c r="AY48" s="482" t="str">
        <f t="shared" ca="1" si="10"/>
        <v/>
      </c>
      <c r="AZ48" s="489" t="str">
        <f t="shared" ca="1" si="11"/>
        <v/>
      </c>
      <c r="BA48" s="482" t="str">
        <f t="shared" ca="1" si="12"/>
        <v/>
      </c>
      <c r="BB48" s="489" t="str">
        <f t="shared" ca="1" si="13"/>
        <v/>
      </c>
      <c r="BC48" s="482" t="str">
        <f t="shared" ca="1" si="14"/>
        <v/>
      </c>
      <c r="BD48" s="489" t="str">
        <f t="shared" ca="1" si="15"/>
        <v/>
      </c>
      <c r="BE48" s="395" t="str">
        <f t="shared" ca="1" si="16"/>
        <v/>
      </c>
      <c r="BF48" s="389"/>
      <c r="BG48" s="487" t="e">
        <f t="shared" si="17"/>
        <v>#N/A</v>
      </c>
      <c r="BH48" s="487" t="e">
        <f t="shared" si="18"/>
        <v>#N/A</v>
      </c>
      <c r="BI48" s="487" t="e">
        <f t="shared" si="19"/>
        <v>#N/A</v>
      </c>
      <c r="BJ48" s="487" t="e">
        <f t="shared" si="20"/>
        <v>#N/A</v>
      </c>
      <c r="BK48" s="389"/>
      <c r="BL48" s="227" t="str">
        <f t="shared" si="21"/>
        <v/>
      </c>
      <c r="BM48" s="227" t="str">
        <f t="shared" si="21"/>
        <v/>
      </c>
      <c r="BN48" s="227" t="str">
        <f t="shared" si="21"/>
        <v/>
      </c>
      <c r="BO48" s="227" t="str">
        <f t="shared" si="21"/>
        <v/>
      </c>
      <c r="BP48" s="227" t="str">
        <f t="shared" si="21"/>
        <v/>
      </c>
      <c r="BQ48" s="227" t="str">
        <f t="shared" si="21"/>
        <v/>
      </c>
      <c r="BR48" s="227" t="str">
        <f t="shared" si="21"/>
        <v/>
      </c>
      <c r="BS48" s="164"/>
      <c r="BT48" s="164"/>
      <c r="BU48" s="367"/>
      <c r="BV48" s="367"/>
      <c r="BW48" s="164"/>
      <c r="BX48" s="164"/>
      <c r="BY48" s="164"/>
      <c r="BZ48" s="164"/>
      <c r="CA48" s="164"/>
      <c r="CB48" s="164"/>
      <c r="CC48" s="164"/>
      <c r="CD48" s="164"/>
      <c r="CE48" s="164"/>
      <c r="CF48" s="164"/>
      <c r="CG48" s="164"/>
      <c r="CH48" s="164"/>
      <c r="CI48" s="164"/>
      <c r="CJ48" s="164"/>
      <c r="CK48" s="164"/>
      <c r="CL48" s="164"/>
      <c r="CM48" s="164"/>
      <c r="CN48" s="164"/>
    </row>
    <row r="49" spans="1:92" ht="12.75" customHeight="1" thickBot="1">
      <c r="A49" s="1">
        <f>IF('СПИСОК КЛАССА'!I49&gt;0,1,0)</f>
        <v>0</v>
      </c>
      <c r="B49" s="325">
        <v>25</v>
      </c>
      <c r="C49" s="76">
        <f>IF(NOT(ISBLANK('СПИСОК КЛАССА'!C49)),'СПИСОК КЛАССА'!C49,"")</f>
        <v>25</v>
      </c>
      <c r="D49" s="447" t="str">
        <f>IF(NOT(ISBLANK('СПИСОК КЛАССА'!D49)),IF($A49=1,'СПИСОК КЛАССА'!D49, "УЧЕНИК НЕ ВЫПОЛНЯЛ РАБОТУ"),"")</f>
        <v/>
      </c>
      <c r="E49" s="474">
        <f>IF($C49&lt;&gt;"",'СПИСОК КЛАССА'!I49,"")</f>
        <v>0</v>
      </c>
      <c r="F49" s="318" t="e">
        <f>IF(HLOOKUP(Ответы_учащихся!$E49,КЛЮЧИ!$C$5:$D$20,Ответы_учащихся!F$11+1)=Ввод_данных!F49,1,IF(Ввод_данных!F49="N","N",0))</f>
        <v>#N/A</v>
      </c>
      <c r="G49" s="146" t="e">
        <f>IF(HLOOKUP(Ответы_учащихся!$E49,КЛЮЧИ!$C$5:$D$20,Ответы_учащихся!G$11+1)=Ввод_данных!G49,1,IF(Ввод_данных!G49="N","N",0))</f>
        <v>#N/A</v>
      </c>
      <c r="H49" s="146" t="e">
        <f>IF(HLOOKUP(Ответы_учащихся!$E49,КЛЮЧИ!$C$5:$D$20,Ответы_учащихся!H$11+1)=Ввод_данных!H49,1,IF(Ввод_данных!H49="N","N",0))</f>
        <v>#N/A</v>
      </c>
      <c r="I49" s="146" t="e">
        <f>IF(HLOOKUP(Ответы_учащихся!$E49,КЛЮЧИ!$C$5:$D$20,Ответы_учащихся!I$11+1)=Ввод_данных!I49,1,IF(Ввод_данных!I49="N","N",0))</f>
        <v>#N/A</v>
      </c>
      <c r="J49" s="146" t="e">
        <f>IF(HLOOKUP(Ответы_учащихся!$E49,КЛЮЧИ!$C$5:$D$20,Ответы_учащихся!J$11+1)=Ввод_данных!J49,1,IF(Ввод_данных!J49="N","N",0))</f>
        <v>#N/A</v>
      </c>
      <c r="K49" s="146" t="e">
        <f>IF(HLOOKUP(Ответы_учащихся!$E49,КЛЮЧИ!$C$5:$D$20,Ответы_учащихся!K$11+1)=Ввод_данных!K49,1,IF(Ввод_данных!K49="N","N",0))</f>
        <v>#N/A</v>
      </c>
      <c r="L49" s="146" t="e">
        <f>IF(AND($E49&lt;&gt;"",$E49&gt;0),Ввод_данных!L49,NA())</f>
        <v>#N/A</v>
      </c>
      <c r="M49" s="477" t="e">
        <f>IF(AND($E49&lt;&gt;"",$E49&gt;0),Ввод_данных!M49,NA())</f>
        <v>#N/A</v>
      </c>
      <c r="N49" s="146" t="e">
        <f>IF(AND($E49&lt;&gt;"",$E49&gt;0),Ввод_данных!N49,NA())</f>
        <v>#N/A</v>
      </c>
      <c r="O49" s="146" t="e">
        <f>IF(AND($E49&lt;&gt;"",$E49&gt;0),Ввод_данных!O49,NA())</f>
        <v>#N/A</v>
      </c>
      <c r="P49" s="146" t="e">
        <f>IF(AND($E49&lt;&gt;"",$E49&gt;0),Ввод_данных!P49,NA())</f>
        <v>#N/A</v>
      </c>
      <c r="Q49" s="146" t="e">
        <f>IF(AND($E49&lt;&gt;"",$E49&gt;0),Ввод_данных!Q49,NA())</f>
        <v>#N/A</v>
      </c>
      <c r="R49" s="146" t="e">
        <f>IF(AND($E49&lt;&gt;"",$E49&gt;0),Ввод_данных!R49,NA())</f>
        <v>#N/A</v>
      </c>
      <c r="S49" s="146" t="e">
        <f>IF(HLOOKUP(Ответы_учащихся!$E49,КЛЮЧИ!$C$5:$D$20,Ответы_учащихся!S$11+1)=Ввод_данных!S49,1,IF(Ввод_данных!S49="N","N",0))</f>
        <v>#N/A</v>
      </c>
      <c r="T49" s="382" t="e">
        <f>IF(HLOOKUP(Ответы_учащихся!$E49,КЛЮЧИ!$C$5:$D$20,Ответы_учащихся!T$11+1)=Ввод_данных!T49,1,IF(Ввод_данных!T49="N","N",0))</f>
        <v>#N/A</v>
      </c>
      <c r="U49" s="159"/>
      <c r="V49" s="146"/>
      <c r="W49" s="146"/>
      <c r="X49" s="146"/>
      <c r="Y49" s="146"/>
      <c r="Z49" s="146"/>
      <c r="AA49" s="146"/>
      <c r="AB49" s="146"/>
      <c r="AC49" s="146"/>
      <c r="AD49" s="146"/>
      <c r="AE49" s="146"/>
      <c r="AF49" s="146"/>
      <c r="AG49" s="146"/>
      <c r="AH49" s="146"/>
      <c r="AI49" s="146"/>
      <c r="AJ49" s="146"/>
      <c r="AK49" s="146"/>
      <c r="AL49" s="146"/>
      <c r="AM49" s="146"/>
      <c r="AN49" s="146"/>
      <c r="AO49" s="146"/>
      <c r="AP49" s="146"/>
      <c r="AQ49" s="427"/>
      <c r="AR49" s="77"/>
      <c r="AS49" s="77"/>
      <c r="AT49" s="123"/>
      <c r="AU49" s="396" t="str">
        <f t="shared" ca="1" si="6"/>
        <v/>
      </c>
      <c r="AV49" s="397" t="str">
        <f t="shared" ca="1" si="7"/>
        <v/>
      </c>
      <c r="AW49" s="488" t="str">
        <f t="shared" ca="1" si="8"/>
        <v/>
      </c>
      <c r="AX49" s="397" t="str">
        <f t="shared" ca="1" si="9"/>
        <v/>
      </c>
      <c r="AY49" s="482" t="str">
        <f t="shared" ca="1" si="10"/>
        <v/>
      </c>
      <c r="AZ49" s="489" t="str">
        <f t="shared" ca="1" si="11"/>
        <v/>
      </c>
      <c r="BA49" s="482" t="str">
        <f t="shared" ca="1" si="12"/>
        <v/>
      </c>
      <c r="BB49" s="489" t="str">
        <f t="shared" ca="1" si="13"/>
        <v/>
      </c>
      <c r="BC49" s="482" t="str">
        <f t="shared" ca="1" si="14"/>
        <v/>
      </c>
      <c r="BD49" s="489" t="str">
        <f t="shared" ca="1" si="15"/>
        <v/>
      </c>
      <c r="BE49" s="395" t="str">
        <f t="shared" ca="1" si="16"/>
        <v/>
      </c>
      <c r="BF49" s="389"/>
      <c r="BG49" s="487" t="e">
        <f t="shared" si="17"/>
        <v>#N/A</v>
      </c>
      <c r="BH49" s="487" t="e">
        <f t="shared" si="18"/>
        <v>#N/A</v>
      </c>
      <c r="BI49" s="487" t="e">
        <f t="shared" si="19"/>
        <v>#N/A</v>
      </c>
      <c r="BJ49" s="487" t="e">
        <f t="shared" si="20"/>
        <v>#N/A</v>
      </c>
      <c r="BK49" s="389"/>
      <c r="BL49" s="227" t="str">
        <f t="shared" si="21"/>
        <v/>
      </c>
      <c r="BM49" s="227" t="str">
        <f t="shared" si="21"/>
        <v/>
      </c>
      <c r="BN49" s="227" t="str">
        <f t="shared" si="21"/>
        <v/>
      </c>
      <c r="BO49" s="227" t="str">
        <f t="shared" si="21"/>
        <v/>
      </c>
      <c r="BP49" s="227" t="str">
        <f t="shared" si="21"/>
        <v/>
      </c>
      <c r="BQ49" s="227" t="str">
        <f t="shared" si="21"/>
        <v/>
      </c>
      <c r="BR49" s="227" t="str">
        <f t="shared" si="21"/>
        <v/>
      </c>
      <c r="BS49" s="164"/>
      <c r="BT49" s="164"/>
      <c r="BU49" s="367"/>
      <c r="BV49" s="367"/>
      <c r="BW49" s="164"/>
      <c r="BX49" s="164"/>
      <c r="BY49" s="164"/>
      <c r="BZ49" s="164"/>
      <c r="CA49" s="164"/>
      <c r="CB49" s="164"/>
      <c r="CC49" s="164"/>
      <c r="CD49" s="164"/>
      <c r="CE49" s="164"/>
      <c r="CF49" s="164"/>
      <c r="CG49" s="164"/>
      <c r="CH49" s="164"/>
      <c r="CI49" s="164"/>
      <c r="CJ49" s="164"/>
      <c r="CK49" s="164"/>
      <c r="CL49" s="164"/>
      <c r="CM49" s="164"/>
      <c r="CN49" s="164"/>
    </row>
    <row r="50" spans="1:92" ht="12.75" customHeight="1" thickBot="1">
      <c r="A50" s="1">
        <f>IF('СПИСОК КЛАССА'!I50&gt;0,1,0)</f>
        <v>1</v>
      </c>
      <c r="B50" s="325">
        <v>26</v>
      </c>
      <c r="C50" s="76">
        <f>IF(NOT(ISBLANK('СПИСОК КЛАССА'!C50)),'СПИСОК КЛАССА'!C50,"")</f>
        <v>26</v>
      </c>
      <c r="D50" s="447" t="str">
        <f>IF(NOT(ISBLANK('СПИСОК КЛАССА'!D50)),IF($A50=1,'СПИСОК КЛАССА'!D50, "УЧЕНИК НЕ ВЫПОЛНЯЛ РАБОТУ"),"")</f>
        <v/>
      </c>
      <c r="E50" s="474">
        <f>IF($C50&lt;&gt;"",'СПИСОК КЛАССА'!I50,"")</f>
        <v>1</v>
      </c>
      <c r="F50" s="318">
        <f>IF(HLOOKUP(Ответы_учащихся!$E50,КЛЮЧИ!$C$5:$D$20,Ответы_учащихся!F$11+1)=Ввод_данных!F50,1,IF(Ввод_данных!F50="N","N",0))</f>
        <v>1</v>
      </c>
      <c r="G50" s="146">
        <f>IF(HLOOKUP(Ответы_учащихся!$E50,КЛЮЧИ!$C$5:$D$20,Ответы_учащихся!G$11+1)=Ввод_данных!G50,1,IF(Ввод_данных!G50="N","N",0))</f>
        <v>1</v>
      </c>
      <c r="H50" s="146">
        <f>IF(HLOOKUP(Ответы_учащихся!$E50,КЛЮЧИ!$C$5:$D$20,Ответы_учащихся!H$11+1)=Ввод_данных!H50,1,IF(Ввод_данных!H50="N","N",0))</f>
        <v>1</v>
      </c>
      <c r="I50" s="146">
        <f>IF(HLOOKUP(Ответы_учащихся!$E50,КЛЮЧИ!$C$5:$D$20,Ответы_учащихся!I$11+1)=Ввод_данных!I50,1,IF(Ввод_данных!I50="N","N",0))</f>
        <v>1</v>
      </c>
      <c r="J50" s="146">
        <f>IF(HLOOKUP(Ответы_учащихся!$E50,КЛЮЧИ!$C$5:$D$20,Ответы_учащихся!J$11+1)=Ввод_данных!J50,1,IF(Ввод_данных!J50="N","N",0))</f>
        <v>0</v>
      </c>
      <c r="K50" s="146">
        <f>IF(HLOOKUP(Ответы_учащихся!$E50,КЛЮЧИ!$C$5:$D$20,Ответы_учащихся!K$11+1)=Ввод_данных!K50,1,IF(Ввод_данных!K50="N","N",0))</f>
        <v>1</v>
      </c>
      <c r="L50" s="146">
        <f>IF(AND($E50&lt;&gt;"",$E50&gt;0),Ввод_данных!L50,NA())</f>
        <v>1</v>
      </c>
      <c r="M50" s="477">
        <f>IF(AND($E50&lt;&gt;"",$E50&gt;0),Ввод_данных!M50,NA())</f>
        <v>1</v>
      </c>
      <c r="N50" s="146">
        <f>IF(AND($E50&lt;&gt;"",$E50&gt;0),Ввод_данных!N50,NA())</f>
        <v>2</v>
      </c>
      <c r="O50" s="146">
        <f>IF(AND($E50&lt;&gt;"",$E50&gt;0),Ввод_данных!O50,NA())</f>
        <v>2</v>
      </c>
      <c r="P50" s="146">
        <f>IF(AND($E50&lt;&gt;"",$E50&gt;0),Ввод_данных!P50,NA())</f>
        <v>1</v>
      </c>
      <c r="Q50" s="146">
        <f>IF(AND($E50&lt;&gt;"",$E50&gt;0),Ввод_данных!Q50,NA())</f>
        <v>1</v>
      </c>
      <c r="R50" s="146">
        <f>IF(AND($E50&lt;&gt;"",$E50&gt;0),Ввод_данных!R50,NA())</f>
        <v>1</v>
      </c>
      <c r="S50" s="146">
        <f>IF(HLOOKUP(Ответы_учащихся!$E50,КЛЮЧИ!$C$5:$D$20,Ответы_учащихся!S$11+1)=Ввод_данных!S50,1,IF(Ввод_данных!S50="N","N",0))</f>
        <v>0</v>
      </c>
      <c r="T50" s="382">
        <f>IF(HLOOKUP(Ответы_учащихся!$E50,КЛЮЧИ!$C$5:$D$20,Ответы_учащихся!T$11+1)=Ввод_данных!T50,1,IF(Ввод_данных!T50="N","N",0))</f>
        <v>0</v>
      </c>
      <c r="U50" s="159"/>
      <c r="V50" s="146"/>
      <c r="W50" s="146"/>
      <c r="X50" s="146"/>
      <c r="Y50" s="146"/>
      <c r="Z50" s="146"/>
      <c r="AA50" s="146"/>
      <c r="AB50" s="146"/>
      <c r="AC50" s="146"/>
      <c r="AD50" s="146"/>
      <c r="AE50" s="146"/>
      <c r="AF50" s="146"/>
      <c r="AG50" s="146"/>
      <c r="AH50" s="146"/>
      <c r="AI50" s="146"/>
      <c r="AJ50" s="146"/>
      <c r="AK50" s="146"/>
      <c r="AL50" s="146"/>
      <c r="AM50" s="146"/>
      <c r="AN50" s="146"/>
      <c r="AO50" s="146"/>
      <c r="AP50" s="146"/>
      <c r="AQ50" s="427"/>
      <c r="AR50" s="77"/>
      <c r="AS50" s="77"/>
      <c r="AT50" s="123"/>
      <c r="AU50" s="396" t="str">
        <f t="shared" ca="1" si="6"/>
        <v/>
      </c>
      <c r="AV50" s="397" t="str">
        <f t="shared" ca="1" si="7"/>
        <v/>
      </c>
      <c r="AW50" s="488" t="str">
        <f t="shared" ca="1" si="8"/>
        <v/>
      </c>
      <c r="AX50" s="397" t="str">
        <f t="shared" ca="1" si="9"/>
        <v/>
      </c>
      <c r="AY50" s="482" t="str">
        <f t="shared" ca="1" si="10"/>
        <v/>
      </c>
      <c r="AZ50" s="489" t="str">
        <f t="shared" ca="1" si="11"/>
        <v/>
      </c>
      <c r="BA50" s="482" t="str">
        <f t="shared" ca="1" si="12"/>
        <v/>
      </c>
      <c r="BB50" s="489" t="str">
        <f t="shared" ca="1" si="13"/>
        <v/>
      </c>
      <c r="BC50" s="482" t="str">
        <f t="shared" ca="1" si="14"/>
        <v/>
      </c>
      <c r="BD50" s="489" t="str">
        <f t="shared" ca="1" si="15"/>
        <v/>
      </c>
      <c r="BE50" s="395" t="str">
        <f t="shared" ca="1" si="16"/>
        <v/>
      </c>
      <c r="BF50" s="389"/>
      <c r="BG50" s="487">
        <f t="shared" si="17"/>
        <v>1</v>
      </c>
      <c r="BH50" s="487">
        <f t="shared" si="18"/>
        <v>1</v>
      </c>
      <c r="BI50" s="487">
        <f t="shared" si="19"/>
        <v>1</v>
      </c>
      <c r="BJ50" s="487">
        <f t="shared" si="20"/>
        <v>1</v>
      </c>
      <c r="BK50" s="389"/>
      <c r="BL50" s="227" t="str">
        <f t="shared" si="21"/>
        <v xml:space="preserve">общеобразовательная </v>
      </c>
      <c r="BM50" s="227">
        <f t="shared" si="21"/>
        <v>4</v>
      </c>
      <c r="BN50" s="227" t="str">
        <f t="shared" si="21"/>
        <v>Р.Н.Бунеев, Е.В.Бунеева</v>
      </c>
      <c r="BO50" s="227">
        <f t="shared" si="21"/>
        <v>55</v>
      </c>
      <c r="BP50" s="227" t="str">
        <f t="shared" si="21"/>
        <v>высшая</v>
      </c>
      <c r="BQ50" s="227">
        <f t="shared" si="21"/>
        <v>34</v>
      </c>
      <c r="BR50" s="227">
        <f t="shared" si="21"/>
        <v>0</v>
      </c>
      <c r="BS50" s="164"/>
      <c r="BT50" s="164"/>
      <c r="BU50" s="367"/>
      <c r="BV50" s="367"/>
      <c r="BW50" s="164"/>
      <c r="BX50" s="164"/>
      <c r="BY50" s="164"/>
      <c r="BZ50" s="164"/>
      <c r="CA50" s="164"/>
      <c r="CB50" s="164"/>
      <c r="CC50" s="164"/>
      <c r="CD50" s="164"/>
      <c r="CE50" s="164"/>
      <c r="CF50" s="164"/>
      <c r="CG50" s="164"/>
      <c r="CH50" s="164"/>
      <c r="CI50" s="164"/>
      <c r="CJ50" s="164"/>
      <c r="CK50" s="164"/>
      <c r="CL50" s="164"/>
      <c r="CM50" s="164"/>
      <c r="CN50" s="164"/>
    </row>
    <row r="51" spans="1:92" ht="12.75" customHeight="1" thickBot="1">
      <c r="A51" s="1">
        <f>IF('СПИСОК КЛАССА'!I51&gt;0,1,0)</f>
        <v>1</v>
      </c>
      <c r="B51" s="325">
        <v>27</v>
      </c>
      <c r="C51" s="76">
        <f>IF(NOT(ISBLANK('СПИСОК КЛАССА'!C51)),'СПИСОК КЛАССА'!C51,"")</f>
        <v>27</v>
      </c>
      <c r="D51" s="447" t="str">
        <f>IF(NOT(ISBLANK('СПИСОК КЛАССА'!D51)),IF($A51=1,'СПИСОК КЛАССА'!D51, "УЧЕНИК НЕ ВЫПОЛНЯЛ РАБОТУ"),"")</f>
        <v/>
      </c>
      <c r="E51" s="474">
        <f>IF($C51&lt;&gt;"",'СПИСОК КЛАССА'!I51,"")</f>
        <v>2</v>
      </c>
      <c r="F51" s="318">
        <f>IF(HLOOKUP(Ответы_учащихся!$E51,КЛЮЧИ!$C$5:$D$20,Ответы_учащихся!F$11+1)=Ввод_данных!F51,1,IF(Ввод_данных!F51="N","N",0))</f>
        <v>1</v>
      </c>
      <c r="G51" s="146">
        <f>IF(HLOOKUP(Ответы_учащихся!$E51,КЛЮЧИ!$C$5:$D$20,Ответы_учащихся!G$11+1)=Ввод_данных!G51,1,IF(Ввод_данных!G51="N","N",0))</f>
        <v>1</v>
      </c>
      <c r="H51" s="146">
        <f>IF(HLOOKUP(Ответы_учащихся!$E51,КЛЮЧИ!$C$5:$D$20,Ответы_учащихся!H$11+1)=Ввод_данных!H51,1,IF(Ввод_данных!H51="N","N",0))</f>
        <v>1</v>
      </c>
      <c r="I51" s="146">
        <f>IF(HLOOKUP(Ответы_учащихся!$E51,КЛЮЧИ!$C$5:$D$20,Ответы_учащихся!I$11+1)=Ввод_данных!I51,1,IF(Ввод_данных!I51="N","N",0))</f>
        <v>0</v>
      </c>
      <c r="J51" s="146">
        <f>IF(HLOOKUP(Ответы_учащихся!$E51,КЛЮЧИ!$C$5:$D$20,Ответы_учащихся!J$11+1)=Ввод_данных!J51,1,IF(Ввод_данных!J51="N","N",0))</f>
        <v>1</v>
      </c>
      <c r="K51" s="146">
        <f>IF(HLOOKUP(Ответы_учащихся!$E51,КЛЮЧИ!$C$5:$D$20,Ответы_учащихся!K$11+1)=Ввод_данных!K51,1,IF(Ввод_данных!K51="N","N",0))</f>
        <v>1</v>
      </c>
      <c r="L51" s="146">
        <f>IF(AND($E51&lt;&gt;"",$E51&gt;0),Ввод_данных!L51,NA())</f>
        <v>0</v>
      </c>
      <c r="M51" s="477">
        <f>IF(AND($E51&lt;&gt;"",$E51&gt;0),Ввод_данных!M51,NA())</f>
        <v>1</v>
      </c>
      <c r="N51" s="146">
        <f>IF(AND($E51&lt;&gt;"",$E51&gt;0),Ввод_данных!N51,NA())</f>
        <v>1</v>
      </c>
      <c r="O51" s="146">
        <f>IF(AND($E51&lt;&gt;"",$E51&gt;0),Ввод_данных!O51,NA())</f>
        <v>1</v>
      </c>
      <c r="P51" s="146">
        <f>IF(AND($E51&lt;&gt;"",$E51&gt;0),Ввод_данных!P51,NA())</f>
        <v>1</v>
      </c>
      <c r="Q51" s="146">
        <f>IF(AND($E51&lt;&gt;"",$E51&gt;0),Ввод_данных!Q51,NA())</f>
        <v>1</v>
      </c>
      <c r="R51" s="146">
        <f>IF(AND($E51&lt;&gt;"",$E51&gt;0),Ввод_данных!R51,NA())</f>
        <v>1</v>
      </c>
      <c r="S51" s="146">
        <f>IF(HLOOKUP(Ответы_учащихся!$E51,КЛЮЧИ!$C$5:$D$20,Ответы_учащихся!S$11+1)=Ввод_данных!S51,1,IF(Ввод_данных!S51="N","N",0))</f>
        <v>1</v>
      </c>
      <c r="T51" s="382">
        <f>IF(HLOOKUP(Ответы_учащихся!$E51,КЛЮЧИ!$C$5:$D$20,Ответы_учащихся!T$11+1)=Ввод_данных!T51,1,IF(Ввод_данных!T51="N","N",0))</f>
        <v>1</v>
      </c>
      <c r="U51" s="159"/>
      <c r="V51" s="146"/>
      <c r="W51" s="146"/>
      <c r="X51" s="146"/>
      <c r="Y51" s="146"/>
      <c r="Z51" s="146"/>
      <c r="AA51" s="146"/>
      <c r="AB51" s="146"/>
      <c r="AC51" s="146"/>
      <c r="AD51" s="146"/>
      <c r="AE51" s="146"/>
      <c r="AF51" s="146"/>
      <c r="AG51" s="146"/>
      <c r="AH51" s="146"/>
      <c r="AI51" s="146"/>
      <c r="AJ51" s="146"/>
      <c r="AK51" s="146"/>
      <c r="AL51" s="146"/>
      <c r="AM51" s="146"/>
      <c r="AN51" s="146"/>
      <c r="AO51" s="146"/>
      <c r="AP51" s="146"/>
      <c r="AQ51" s="427"/>
      <c r="AR51" s="77"/>
      <c r="AS51" s="77"/>
      <c r="AT51" s="123"/>
      <c r="AU51" s="396" t="str">
        <f t="shared" ca="1" si="6"/>
        <v/>
      </c>
      <c r="AV51" s="397" t="str">
        <f t="shared" ca="1" si="7"/>
        <v/>
      </c>
      <c r="AW51" s="488" t="str">
        <f t="shared" ca="1" si="8"/>
        <v/>
      </c>
      <c r="AX51" s="397" t="str">
        <f t="shared" ca="1" si="9"/>
        <v/>
      </c>
      <c r="AY51" s="482" t="str">
        <f t="shared" ca="1" si="10"/>
        <v/>
      </c>
      <c r="AZ51" s="489" t="str">
        <f t="shared" ca="1" si="11"/>
        <v/>
      </c>
      <c r="BA51" s="482" t="str">
        <f t="shared" ca="1" si="12"/>
        <v/>
      </c>
      <c r="BB51" s="489" t="str">
        <f t="shared" ca="1" si="13"/>
        <v/>
      </c>
      <c r="BC51" s="482" t="str">
        <f t="shared" ca="1" si="14"/>
        <v/>
      </c>
      <c r="BD51" s="489" t="str">
        <f t="shared" ca="1" si="15"/>
        <v/>
      </c>
      <c r="BE51" s="395" t="str">
        <f t="shared" ca="1" si="16"/>
        <v/>
      </c>
      <c r="BF51" s="389"/>
      <c r="BG51" s="487">
        <f t="shared" si="17"/>
        <v>1</v>
      </c>
      <c r="BH51" s="487">
        <f t="shared" si="18"/>
        <v>1</v>
      </c>
      <c r="BI51" s="487">
        <f t="shared" si="19"/>
        <v>1</v>
      </c>
      <c r="BJ51" s="487">
        <f t="shared" si="20"/>
        <v>1</v>
      </c>
      <c r="BK51" s="389"/>
      <c r="BL51" s="227" t="str">
        <f t="shared" si="21"/>
        <v xml:space="preserve">общеобразовательная </v>
      </c>
      <c r="BM51" s="227">
        <f t="shared" si="21"/>
        <v>4</v>
      </c>
      <c r="BN51" s="227" t="str">
        <f t="shared" si="21"/>
        <v>Р.Н.Бунеев, Е.В.Бунеева</v>
      </c>
      <c r="BO51" s="227">
        <f t="shared" si="21"/>
        <v>55</v>
      </c>
      <c r="BP51" s="227" t="str">
        <f t="shared" si="21"/>
        <v>высшая</v>
      </c>
      <c r="BQ51" s="227">
        <f t="shared" si="21"/>
        <v>34</v>
      </c>
      <c r="BR51" s="227">
        <f t="shared" si="21"/>
        <v>0</v>
      </c>
      <c r="BS51" s="164"/>
      <c r="BT51" s="164"/>
      <c r="BU51" s="367"/>
      <c r="BV51" s="367"/>
      <c r="BW51" s="164"/>
      <c r="BX51" s="164"/>
      <c r="BY51" s="164"/>
      <c r="BZ51" s="164"/>
      <c r="CA51" s="164"/>
      <c r="CB51" s="164"/>
      <c r="CC51" s="164"/>
      <c r="CD51" s="164"/>
      <c r="CE51" s="164"/>
      <c r="CF51" s="164"/>
      <c r="CG51" s="164"/>
      <c r="CH51" s="164"/>
      <c r="CI51" s="164"/>
      <c r="CJ51" s="164"/>
      <c r="CK51" s="164"/>
      <c r="CL51" s="164"/>
      <c r="CM51" s="164"/>
      <c r="CN51" s="164"/>
    </row>
    <row r="52" spans="1:92" ht="12.75" customHeight="1" thickBot="1">
      <c r="A52" s="1">
        <f>IF('СПИСОК КЛАССА'!I52&gt;0,1,0)</f>
        <v>1</v>
      </c>
      <c r="B52" s="325">
        <v>28</v>
      </c>
      <c r="C52" s="76">
        <f>IF(NOT(ISBLANK('СПИСОК КЛАССА'!C52)),'СПИСОК КЛАССА'!C52,"")</f>
        <v>28</v>
      </c>
      <c r="D52" s="447" t="str">
        <f>IF(NOT(ISBLANK('СПИСОК КЛАССА'!D52)),IF($A52=1,'СПИСОК КЛАССА'!D52, "УЧЕНИК НЕ ВЫПОЛНЯЛ РАБОТУ"),"")</f>
        <v/>
      </c>
      <c r="E52" s="474">
        <f>IF($C52&lt;&gt;"",'СПИСОК КЛАССА'!I52,"")</f>
        <v>2</v>
      </c>
      <c r="F52" s="318">
        <f>IF(HLOOKUP(Ответы_учащихся!$E52,КЛЮЧИ!$C$5:$D$20,Ответы_учащихся!F$11+1)=Ввод_данных!F52,1,IF(Ввод_данных!F52="N","N",0))</f>
        <v>1</v>
      </c>
      <c r="G52" s="146">
        <f>IF(HLOOKUP(Ответы_учащихся!$E52,КЛЮЧИ!$C$5:$D$20,Ответы_учащихся!G$11+1)=Ввод_данных!G52,1,IF(Ввод_данных!G52="N","N",0))</f>
        <v>1</v>
      </c>
      <c r="H52" s="146">
        <f>IF(HLOOKUP(Ответы_учащихся!$E52,КЛЮЧИ!$C$5:$D$20,Ответы_учащихся!H$11+1)=Ввод_данных!H52,1,IF(Ввод_данных!H52="N","N",0))</f>
        <v>1</v>
      </c>
      <c r="I52" s="146">
        <f>IF(HLOOKUP(Ответы_учащихся!$E52,КЛЮЧИ!$C$5:$D$20,Ответы_учащихся!I$11+1)=Ввод_данных!I52,1,IF(Ввод_данных!I52="N","N",0))</f>
        <v>1</v>
      </c>
      <c r="J52" s="146">
        <f>IF(HLOOKUP(Ответы_учащихся!$E52,КЛЮЧИ!$C$5:$D$20,Ответы_учащихся!J$11+1)=Ввод_данных!J52,1,IF(Ввод_данных!J52="N","N",0))</f>
        <v>1</v>
      </c>
      <c r="K52" s="146">
        <f>IF(HLOOKUP(Ответы_учащихся!$E52,КЛЮЧИ!$C$5:$D$20,Ответы_учащихся!K$11+1)=Ввод_данных!K52,1,IF(Ввод_данных!K52="N","N",0))</f>
        <v>1</v>
      </c>
      <c r="L52" s="146">
        <f>IF(AND($E52&lt;&gt;"",$E52&gt;0),Ввод_данных!L52,NA())</f>
        <v>1</v>
      </c>
      <c r="M52" s="477">
        <f>IF(AND($E52&lt;&gt;"",$E52&gt;0),Ввод_данных!M52,NA())</f>
        <v>1</v>
      </c>
      <c r="N52" s="146">
        <f>IF(AND($E52&lt;&gt;"",$E52&gt;0),Ввод_данных!N52,NA())</f>
        <v>2</v>
      </c>
      <c r="O52" s="146">
        <f>IF(AND($E52&lt;&gt;"",$E52&gt;0),Ввод_данных!O52,NA())</f>
        <v>1</v>
      </c>
      <c r="P52" s="146">
        <f>IF(AND($E52&lt;&gt;"",$E52&gt;0),Ввод_данных!P52,NA())</f>
        <v>1</v>
      </c>
      <c r="Q52" s="146">
        <f>IF(AND($E52&lt;&gt;"",$E52&gt;0),Ввод_данных!Q52,NA())</f>
        <v>1</v>
      </c>
      <c r="R52" s="146">
        <f>IF(AND($E52&lt;&gt;"",$E52&gt;0),Ввод_данных!R52,NA())</f>
        <v>1</v>
      </c>
      <c r="S52" s="146">
        <f>IF(HLOOKUP(Ответы_учащихся!$E52,КЛЮЧИ!$C$5:$D$20,Ответы_учащихся!S$11+1)=Ввод_данных!S52,1,IF(Ввод_данных!S52="N","N",0))</f>
        <v>1</v>
      </c>
      <c r="T52" s="382">
        <f>IF(HLOOKUP(Ответы_учащихся!$E52,КЛЮЧИ!$C$5:$D$20,Ответы_учащихся!T$11+1)=Ввод_данных!T52,1,IF(Ввод_данных!T52="N","N",0))</f>
        <v>1</v>
      </c>
      <c r="U52" s="159"/>
      <c r="V52" s="146"/>
      <c r="W52" s="146"/>
      <c r="X52" s="146"/>
      <c r="Y52" s="146"/>
      <c r="Z52" s="146"/>
      <c r="AA52" s="146"/>
      <c r="AB52" s="146"/>
      <c r="AC52" s="146"/>
      <c r="AD52" s="146"/>
      <c r="AE52" s="146"/>
      <c r="AF52" s="146"/>
      <c r="AG52" s="146"/>
      <c r="AH52" s="146"/>
      <c r="AI52" s="146"/>
      <c r="AJ52" s="146"/>
      <c r="AK52" s="146"/>
      <c r="AL52" s="146"/>
      <c r="AM52" s="146"/>
      <c r="AN52" s="146"/>
      <c r="AO52" s="146"/>
      <c r="AP52" s="146"/>
      <c r="AQ52" s="427"/>
      <c r="AR52" s="77"/>
      <c r="AS52" s="77"/>
      <c r="AT52" s="123"/>
      <c r="AU52" s="396" t="str">
        <f t="shared" ca="1" si="6"/>
        <v/>
      </c>
      <c r="AV52" s="397" t="str">
        <f t="shared" ca="1" si="7"/>
        <v/>
      </c>
      <c r="AW52" s="488" t="str">
        <f t="shared" ca="1" si="8"/>
        <v/>
      </c>
      <c r="AX52" s="397" t="str">
        <f t="shared" ca="1" si="9"/>
        <v/>
      </c>
      <c r="AY52" s="482" t="str">
        <f t="shared" ca="1" si="10"/>
        <v/>
      </c>
      <c r="AZ52" s="489" t="str">
        <f t="shared" ca="1" si="11"/>
        <v/>
      </c>
      <c r="BA52" s="482" t="str">
        <f t="shared" ca="1" si="12"/>
        <v/>
      </c>
      <c r="BB52" s="489" t="str">
        <f t="shared" ca="1" si="13"/>
        <v/>
      </c>
      <c r="BC52" s="482" t="str">
        <f t="shared" ca="1" si="14"/>
        <v/>
      </c>
      <c r="BD52" s="489" t="str">
        <f t="shared" ca="1" si="15"/>
        <v/>
      </c>
      <c r="BE52" s="395" t="str">
        <f t="shared" ca="1" si="16"/>
        <v/>
      </c>
      <c r="BF52" s="389"/>
      <c r="BG52" s="487">
        <f t="shared" si="17"/>
        <v>1</v>
      </c>
      <c r="BH52" s="487">
        <f t="shared" si="18"/>
        <v>1</v>
      </c>
      <c r="BI52" s="487">
        <f t="shared" si="19"/>
        <v>1</v>
      </c>
      <c r="BJ52" s="487">
        <f t="shared" si="20"/>
        <v>1</v>
      </c>
      <c r="BK52" s="389"/>
      <c r="BL52" s="227" t="str">
        <f t="shared" si="21"/>
        <v xml:space="preserve">общеобразовательная </v>
      </c>
      <c r="BM52" s="227">
        <f t="shared" si="21"/>
        <v>4</v>
      </c>
      <c r="BN52" s="227" t="str">
        <f t="shared" si="21"/>
        <v>Р.Н.Бунеев, Е.В.Бунеева</v>
      </c>
      <c r="BO52" s="227">
        <f t="shared" si="21"/>
        <v>55</v>
      </c>
      <c r="BP52" s="227" t="str">
        <f t="shared" si="21"/>
        <v>высшая</v>
      </c>
      <c r="BQ52" s="227">
        <f t="shared" si="21"/>
        <v>34</v>
      </c>
      <c r="BR52" s="227">
        <f t="shared" si="21"/>
        <v>0</v>
      </c>
      <c r="BS52" s="164"/>
      <c r="BT52" s="164"/>
      <c r="BU52" s="367"/>
      <c r="BV52" s="367"/>
      <c r="BW52" s="164"/>
      <c r="BX52" s="164"/>
      <c r="BY52" s="164"/>
      <c r="BZ52" s="164"/>
      <c r="CA52" s="164"/>
      <c r="CB52" s="164"/>
      <c r="CC52" s="164"/>
      <c r="CD52" s="164"/>
      <c r="CE52" s="164"/>
      <c r="CF52" s="164"/>
      <c r="CG52" s="164"/>
      <c r="CH52" s="164"/>
      <c r="CI52" s="164"/>
      <c r="CJ52" s="164"/>
      <c r="CK52" s="164"/>
      <c r="CL52" s="164"/>
      <c r="CM52" s="164"/>
      <c r="CN52" s="164"/>
    </row>
    <row r="53" spans="1:92" ht="12.75" customHeight="1" thickBot="1">
      <c r="A53" s="1">
        <f>IF('СПИСОК КЛАССА'!I53&gt;0,1,0)</f>
        <v>1</v>
      </c>
      <c r="B53" s="325">
        <v>29</v>
      </c>
      <c r="C53" s="76">
        <f>IF(NOT(ISBLANK('СПИСОК КЛАССА'!C53)),'СПИСОК КЛАССА'!C53,"")</f>
        <v>29</v>
      </c>
      <c r="D53" s="447" t="str">
        <f>IF(NOT(ISBLANK('СПИСОК КЛАССА'!D53)),IF($A53=1,'СПИСОК КЛАССА'!D53, "УЧЕНИК НЕ ВЫПОЛНЯЛ РАБОТУ"),"")</f>
        <v/>
      </c>
      <c r="E53" s="474">
        <f>IF($C53&lt;&gt;"",'СПИСОК КЛАССА'!I53,"")</f>
        <v>2</v>
      </c>
      <c r="F53" s="318">
        <f>IF(HLOOKUP(Ответы_учащихся!$E53,КЛЮЧИ!$C$5:$D$20,Ответы_учащихся!F$11+1)=Ввод_данных!F53,1,IF(Ввод_данных!F53="N","N",0))</f>
        <v>1</v>
      </c>
      <c r="G53" s="146">
        <f>IF(HLOOKUP(Ответы_учащихся!$E53,КЛЮЧИ!$C$5:$D$20,Ответы_учащихся!G$11+1)=Ввод_данных!G53,1,IF(Ввод_данных!G53="N","N",0))</f>
        <v>1</v>
      </c>
      <c r="H53" s="146">
        <f>IF(HLOOKUP(Ответы_учащихся!$E53,КЛЮЧИ!$C$5:$D$20,Ответы_учащихся!H$11+1)=Ввод_данных!H53,1,IF(Ввод_данных!H53="N","N",0))</f>
        <v>1</v>
      </c>
      <c r="I53" s="146">
        <f>IF(HLOOKUP(Ответы_учащихся!$E53,КЛЮЧИ!$C$5:$D$20,Ответы_учащихся!I$11+1)=Ввод_данных!I53,1,IF(Ввод_данных!I53="N","N",0))</f>
        <v>0</v>
      </c>
      <c r="J53" s="146">
        <f>IF(HLOOKUP(Ответы_учащихся!$E53,КЛЮЧИ!$C$5:$D$20,Ответы_учащихся!J$11+1)=Ввод_данных!J53,1,IF(Ввод_данных!J53="N","N",0))</f>
        <v>1</v>
      </c>
      <c r="K53" s="146">
        <f>IF(HLOOKUP(Ответы_учащихся!$E53,КЛЮЧИ!$C$5:$D$20,Ответы_учащихся!K$11+1)=Ввод_данных!K53,1,IF(Ввод_данных!K53="N","N",0))</f>
        <v>0</v>
      </c>
      <c r="L53" s="146">
        <f>IF(AND($E53&lt;&gt;"",$E53&gt;0),Ввод_данных!L53,NA())</f>
        <v>1</v>
      </c>
      <c r="M53" s="477">
        <f>IF(AND($E53&lt;&gt;"",$E53&gt;0),Ввод_данных!M53,NA())</f>
        <v>0</v>
      </c>
      <c r="N53" s="146">
        <f>IF(AND($E53&lt;&gt;"",$E53&gt;0),Ввод_данных!N53,NA())</f>
        <v>2</v>
      </c>
      <c r="O53" s="146">
        <f>IF(AND($E53&lt;&gt;"",$E53&gt;0),Ввод_данных!O53,NA())</f>
        <v>2</v>
      </c>
      <c r="P53" s="146">
        <f>IF(AND($E53&lt;&gt;"",$E53&gt;0),Ввод_данных!P53,NA())</f>
        <v>1</v>
      </c>
      <c r="Q53" s="146">
        <f>IF(AND($E53&lt;&gt;"",$E53&gt;0),Ввод_данных!Q53,NA())</f>
        <v>1</v>
      </c>
      <c r="R53" s="146">
        <f>IF(AND($E53&lt;&gt;"",$E53&gt;0),Ввод_данных!R53,NA())</f>
        <v>2</v>
      </c>
      <c r="S53" s="146">
        <f>IF(HLOOKUP(Ответы_учащихся!$E53,КЛЮЧИ!$C$5:$D$20,Ответы_учащихся!S$11+1)=Ввод_данных!S53,1,IF(Ввод_данных!S53="N","N",0))</f>
        <v>1</v>
      </c>
      <c r="T53" s="382">
        <f>IF(HLOOKUP(Ответы_учащихся!$E53,КЛЮЧИ!$C$5:$D$20,Ответы_учащихся!T$11+1)=Ввод_данных!T53,1,IF(Ввод_данных!T53="N","N",0))</f>
        <v>0</v>
      </c>
      <c r="U53" s="159"/>
      <c r="V53" s="146"/>
      <c r="W53" s="146"/>
      <c r="X53" s="146"/>
      <c r="Y53" s="146"/>
      <c r="Z53" s="146"/>
      <c r="AA53" s="146"/>
      <c r="AB53" s="146"/>
      <c r="AC53" s="146"/>
      <c r="AD53" s="146"/>
      <c r="AE53" s="146"/>
      <c r="AF53" s="146"/>
      <c r="AG53" s="146"/>
      <c r="AH53" s="146"/>
      <c r="AI53" s="146"/>
      <c r="AJ53" s="146"/>
      <c r="AK53" s="146"/>
      <c r="AL53" s="146"/>
      <c r="AM53" s="146"/>
      <c r="AN53" s="146"/>
      <c r="AO53" s="146"/>
      <c r="AP53" s="146"/>
      <c r="AQ53" s="427"/>
      <c r="AR53" s="77"/>
      <c r="AS53" s="77"/>
      <c r="AT53" s="123"/>
      <c r="AU53" s="396" t="str">
        <f t="shared" ca="1" si="6"/>
        <v/>
      </c>
      <c r="AV53" s="397" t="str">
        <f t="shared" ca="1" si="7"/>
        <v/>
      </c>
      <c r="AW53" s="488" t="str">
        <f t="shared" ca="1" si="8"/>
        <v/>
      </c>
      <c r="AX53" s="397" t="str">
        <f t="shared" ca="1" si="9"/>
        <v/>
      </c>
      <c r="AY53" s="482" t="str">
        <f t="shared" ca="1" si="10"/>
        <v/>
      </c>
      <c r="AZ53" s="489" t="str">
        <f t="shared" ca="1" si="11"/>
        <v/>
      </c>
      <c r="BA53" s="482" t="str">
        <f t="shared" ca="1" si="12"/>
        <v/>
      </c>
      <c r="BB53" s="489" t="str">
        <f t="shared" ca="1" si="13"/>
        <v/>
      </c>
      <c r="BC53" s="482" t="str">
        <f t="shared" ca="1" si="14"/>
        <v/>
      </c>
      <c r="BD53" s="489" t="str">
        <f t="shared" ca="1" si="15"/>
        <v/>
      </c>
      <c r="BE53" s="395" t="str">
        <f t="shared" ca="1" si="16"/>
        <v/>
      </c>
      <c r="BF53" s="389"/>
      <c r="BG53" s="487">
        <f t="shared" si="17"/>
        <v>1</v>
      </c>
      <c r="BH53" s="487">
        <f t="shared" si="18"/>
        <v>1</v>
      </c>
      <c r="BI53" s="487">
        <f t="shared" si="19"/>
        <v>1</v>
      </c>
      <c r="BJ53" s="487">
        <f t="shared" si="20"/>
        <v>1</v>
      </c>
      <c r="BK53" s="389"/>
      <c r="BL53" s="227" t="str">
        <f t="shared" si="21"/>
        <v xml:space="preserve">общеобразовательная </v>
      </c>
      <c r="BM53" s="227">
        <f t="shared" si="21"/>
        <v>4</v>
      </c>
      <c r="BN53" s="227" t="str">
        <f t="shared" si="21"/>
        <v>Р.Н.Бунеев, Е.В.Бунеева</v>
      </c>
      <c r="BO53" s="227">
        <f t="shared" si="21"/>
        <v>55</v>
      </c>
      <c r="BP53" s="227" t="str">
        <f t="shared" si="21"/>
        <v>высшая</v>
      </c>
      <c r="BQ53" s="227">
        <f t="shared" si="21"/>
        <v>34</v>
      </c>
      <c r="BR53" s="227">
        <f t="shared" si="21"/>
        <v>0</v>
      </c>
      <c r="BS53" s="164"/>
      <c r="BT53" s="164"/>
      <c r="BU53" s="367"/>
      <c r="BV53" s="367"/>
      <c r="BW53" s="164"/>
      <c r="BX53" s="164"/>
      <c r="BY53" s="164"/>
      <c r="BZ53" s="164"/>
      <c r="CA53" s="164"/>
      <c r="CB53" s="164"/>
      <c r="CC53" s="164"/>
      <c r="CD53" s="164"/>
      <c r="CE53" s="164"/>
      <c r="CF53" s="164"/>
      <c r="CG53" s="164"/>
      <c r="CH53" s="164"/>
      <c r="CI53" s="164"/>
      <c r="CJ53" s="164"/>
      <c r="CK53" s="164"/>
      <c r="CL53" s="164"/>
      <c r="CM53" s="164"/>
      <c r="CN53" s="164"/>
    </row>
    <row r="54" spans="1:92" ht="12.75" customHeight="1" thickBot="1">
      <c r="A54" s="1">
        <f>IF('СПИСОК КЛАССА'!I54&gt;0,1,0)</f>
        <v>1</v>
      </c>
      <c r="B54" s="325">
        <v>30</v>
      </c>
      <c r="C54" s="76">
        <f>IF(NOT(ISBLANK('СПИСОК КЛАССА'!C54)),'СПИСОК КЛАССА'!C54,"")</f>
        <v>30</v>
      </c>
      <c r="D54" s="447" t="str">
        <f>IF(NOT(ISBLANK('СПИСОК КЛАССА'!D54)),IF($A54=1,'СПИСОК КЛАССА'!D54, "УЧЕНИК НЕ ВЫПОЛНЯЛ РАБОТУ"),"")</f>
        <v/>
      </c>
      <c r="E54" s="474">
        <f>IF($C54&lt;&gt;"",'СПИСОК КЛАССА'!I54,"")</f>
        <v>1</v>
      </c>
      <c r="F54" s="318">
        <f>IF(HLOOKUP(Ответы_учащихся!$E54,КЛЮЧИ!$C$5:$D$20,Ответы_учащихся!F$11+1)=Ввод_данных!F54,1,IF(Ввод_данных!F54="N","N",0))</f>
        <v>0</v>
      </c>
      <c r="G54" s="146">
        <f>IF(HLOOKUP(Ответы_учащихся!$E54,КЛЮЧИ!$C$5:$D$20,Ответы_учащихся!G$11+1)=Ввод_данных!G54,1,IF(Ввод_данных!G54="N","N",0))</f>
        <v>1</v>
      </c>
      <c r="H54" s="146">
        <f>IF(HLOOKUP(Ответы_учащихся!$E54,КЛЮЧИ!$C$5:$D$20,Ответы_учащихся!H$11+1)=Ввод_данных!H54,1,IF(Ввод_данных!H54="N","N",0))</f>
        <v>1</v>
      </c>
      <c r="I54" s="146">
        <f>IF(HLOOKUP(Ответы_учащихся!$E54,КЛЮЧИ!$C$5:$D$20,Ответы_учащихся!I$11+1)=Ввод_данных!I54,1,IF(Ввод_данных!I54="N","N",0))</f>
        <v>0</v>
      </c>
      <c r="J54" s="146">
        <f>IF(HLOOKUP(Ответы_учащихся!$E54,КЛЮЧИ!$C$5:$D$20,Ответы_учащихся!J$11+1)=Ввод_данных!J54,1,IF(Ввод_данных!J54="N","N",0))</f>
        <v>1</v>
      </c>
      <c r="K54" s="146">
        <f>IF(HLOOKUP(Ответы_учащихся!$E54,КЛЮЧИ!$C$5:$D$20,Ответы_учащихся!K$11+1)=Ввод_данных!K54,1,IF(Ввод_данных!K54="N","N",0))</f>
        <v>1</v>
      </c>
      <c r="L54" s="146">
        <f>IF(AND($E54&lt;&gt;"",$E54&gt;0),Ввод_данных!L54,NA())</f>
        <v>0</v>
      </c>
      <c r="M54" s="477">
        <f>IF(AND($E54&lt;&gt;"",$E54&gt;0),Ввод_данных!M54,NA())</f>
        <v>0</v>
      </c>
      <c r="N54" s="146">
        <f>IF(AND($E54&lt;&gt;"",$E54&gt;0),Ввод_данных!N54,NA())</f>
        <v>0</v>
      </c>
      <c r="O54" s="146" t="str">
        <f>IF(AND($E54&lt;&gt;"",$E54&gt;0),Ввод_данных!O54,NA())</f>
        <v>N</v>
      </c>
      <c r="P54" s="146">
        <f>IF(AND($E54&lt;&gt;"",$E54&gt;0),Ввод_данных!P54,NA())</f>
        <v>0</v>
      </c>
      <c r="Q54" s="146">
        <f>IF(AND($E54&lt;&gt;"",$E54&gt;0),Ввод_данных!Q54,NA())</f>
        <v>1</v>
      </c>
      <c r="R54" s="146">
        <f>IF(AND($E54&lt;&gt;"",$E54&gt;0),Ввод_данных!R54,NA())</f>
        <v>0</v>
      </c>
      <c r="S54" s="146">
        <f>IF(HLOOKUP(Ответы_учащихся!$E54,КЛЮЧИ!$C$5:$D$20,Ответы_учащихся!S$11+1)=Ввод_данных!S54,1,IF(Ввод_данных!S54="N","N",0))</f>
        <v>0</v>
      </c>
      <c r="T54" s="382">
        <f>IF(HLOOKUP(Ответы_учащихся!$E54,КЛЮЧИ!$C$5:$D$20,Ответы_учащихся!T$11+1)=Ввод_данных!T54,1,IF(Ввод_данных!T54="N","N",0))</f>
        <v>1</v>
      </c>
      <c r="U54" s="159"/>
      <c r="V54" s="146"/>
      <c r="W54" s="146"/>
      <c r="X54" s="146"/>
      <c r="Y54" s="146"/>
      <c r="Z54" s="146"/>
      <c r="AA54" s="146"/>
      <c r="AB54" s="146"/>
      <c r="AC54" s="146"/>
      <c r="AD54" s="146"/>
      <c r="AE54" s="146"/>
      <c r="AF54" s="146"/>
      <c r="AG54" s="146"/>
      <c r="AH54" s="146"/>
      <c r="AI54" s="146"/>
      <c r="AJ54" s="146"/>
      <c r="AK54" s="146"/>
      <c r="AL54" s="146"/>
      <c r="AM54" s="146"/>
      <c r="AN54" s="146"/>
      <c r="AO54" s="146"/>
      <c r="AP54" s="146"/>
      <c r="AQ54" s="427"/>
      <c r="AR54" s="77"/>
      <c r="AS54" s="77"/>
      <c r="AT54" s="123"/>
      <c r="AU54" s="396" t="str">
        <f t="shared" ca="1" si="6"/>
        <v/>
      </c>
      <c r="AV54" s="397" t="str">
        <f t="shared" ca="1" si="7"/>
        <v/>
      </c>
      <c r="AW54" s="488" t="str">
        <f t="shared" ca="1" si="8"/>
        <v/>
      </c>
      <c r="AX54" s="397" t="str">
        <f t="shared" ca="1" si="9"/>
        <v/>
      </c>
      <c r="AY54" s="482" t="str">
        <f t="shared" ca="1" si="10"/>
        <v/>
      </c>
      <c r="AZ54" s="489" t="str">
        <f t="shared" ca="1" si="11"/>
        <v/>
      </c>
      <c r="BA54" s="482" t="str">
        <f t="shared" ca="1" si="12"/>
        <v/>
      </c>
      <c r="BB54" s="489" t="str">
        <f t="shared" ca="1" si="13"/>
        <v/>
      </c>
      <c r="BC54" s="482" t="str">
        <f t="shared" ca="1" si="14"/>
        <v/>
      </c>
      <c r="BD54" s="489" t="str">
        <f t="shared" ca="1" si="15"/>
        <v/>
      </c>
      <c r="BE54" s="395" t="str">
        <f t="shared" ca="1" si="16"/>
        <v/>
      </c>
      <c r="BF54" s="389"/>
      <c r="BG54" s="487" t="str">
        <f t="shared" si="17"/>
        <v/>
      </c>
      <c r="BH54" s="487" t="str">
        <f t="shared" si="18"/>
        <v/>
      </c>
      <c r="BI54" s="487">
        <f t="shared" si="19"/>
        <v>1</v>
      </c>
      <c r="BJ54" s="487" t="str">
        <f t="shared" si="20"/>
        <v/>
      </c>
      <c r="BK54" s="389"/>
      <c r="BL54" s="227" t="str">
        <f t="shared" si="21"/>
        <v xml:space="preserve">общеобразовательная </v>
      </c>
      <c r="BM54" s="227">
        <f t="shared" si="21"/>
        <v>4</v>
      </c>
      <c r="BN54" s="227" t="str">
        <f t="shared" si="21"/>
        <v>Р.Н.Бунеев, Е.В.Бунеева</v>
      </c>
      <c r="BO54" s="227">
        <f t="shared" si="21"/>
        <v>55</v>
      </c>
      <c r="BP54" s="227" t="str">
        <f t="shared" si="21"/>
        <v>высшая</v>
      </c>
      <c r="BQ54" s="227">
        <f t="shared" si="21"/>
        <v>34</v>
      </c>
      <c r="BR54" s="227">
        <f t="shared" si="21"/>
        <v>0</v>
      </c>
      <c r="BS54" s="164"/>
      <c r="BT54" s="164"/>
      <c r="BU54" s="367"/>
      <c r="BV54" s="367"/>
      <c r="BW54" s="164"/>
      <c r="BX54" s="164"/>
      <c r="BY54" s="164"/>
      <c r="BZ54" s="164"/>
      <c r="CA54" s="164"/>
      <c r="CB54" s="164"/>
      <c r="CC54" s="164"/>
      <c r="CD54" s="164"/>
      <c r="CE54" s="164"/>
      <c r="CF54" s="164"/>
      <c r="CG54" s="164"/>
      <c r="CH54" s="164"/>
      <c r="CI54" s="164"/>
      <c r="CJ54" s="164"/>
      <c r="CK54" s="164"/>
      <c r="CL54" s="164"/>
      <c r="CM54" s="164"/>
      <c r="CN54" s="164"/>
    </row>
    <row r="55" spans="1:92" ht="12.75" customHeight="1" thickBot="1">
      <c r="A55" s="1">
        <f>IF('СПИСОК КЛАССА'!I55&gt;0,1,0)</f>
        <v>0</v>
      </c>
      <c r="B55" s="325">
        <v>31</v>
      </c>
      <c r="C55" s="76" t="str">
        <f>IF(NOT(ISBLANK('СПИСОК КЛАССА'!C55)),'СПИСОК КЛАССА'!C55,"")</f>
        <v/>
      </c>
      <c r="D55" s="447" t="str">
        <f>IF(NOT(ISBLANK('СПИСОК КЛАССА'!D55)),IF($A55=1,'СПИСОК КЛАССА'!D55, "УЧЕНИК НЕ ВЫПОЛНЯЛ РАБОТУ"),"")</f>
        <v/>
      </c>
      <c r="E55" s="474" t="str">
        <f>IF($C55&lt;&gt;"",'СПИСОК КЛАССА'!I55,"")</f>
        <v/>
      </c>
      <c r="F55" s="318" t="e">
        <f>IF(HLOOKUP(Ответы_учащихся!$E55,КЛЮЧИ!$C$5:$D$20,Ответы_учащихся!F$11+1)=Ввод_данных!F55,1,IF(Ввод_данных!F55="N","N",0))</f>
        <v>#N/A</v>
      </c>
      <c r="G55" s="146" t="e">
        <f>IF(HLOOKUP(Ответы_учащихся!$E55,КЛЮЧИ!$C$5:$D$20,Ответы_учащихся!G$11+1)=Ввод_данных!G55,1,IF(Ввод_данных!G55="N","N",0))</f>
        <v>#N/A</v>
      </c>
      <c r="H55" s="146" t="e">
        <f>IF(HLOOKUP(Ответы_учащихся!$E55,КЛЮЧИ!$C$5:$D$20,Ответы_учащихся!H$11+1)=Ввод_данных!H55,1,IF(Ввод_данных!H55="N","N",0))</f>
        <v>#N/A</v>
      </c>
      <c r="I55" s="146" t="e">
        <f>IF(HLOOKUP(Ответы_учащихся!$E55,КЛЮЧИ!$C$5:$D$20,Ответы_учащихся!I$11+1)=Ввод_данных!I55,1,IF(Ввод_данных!I55="N","N",0))</f>
        <v>#N/A</v>
      </c>
      <c r="J55" s="146" t="e">
        <f>IF(HLOOKUP(Ответы_учащихся!$E55,КЛЮЧИ!$C$5:$D$20,Ответы_учащихся!J$11+1)=Ввод_данных!J55,1,IF(Ввод_данных!J55="N","N",0))</f>
        <v>#N/A</v>
      </c>
      <c r="K55" s="146" t="e">
        <f>IF(HLOOKUP(Ответы_учащихся!$E55,КЛЮЧИ!$C$5:$D$20,Ответы_учащихся!K$11+1)=Ввод_данных!K55,1,IF(Ввод_данных!K55="N","N",0))</f>
        <v>#N/A</v>
      </c>
      <c r="L55" s="146" t="e">
        <f>IF(AND($E55&lt;&gt;"",$E55&gt;0),Ввод_данных!L55,NA())</f>
        <v>#N/A</v>
      </c>
      <c r="M55" s="477" t="e">
        <f>IF(AND($E55&lt;&gt;"",$E55&gt;0),Ввод_данных!M55,NA())</f>
        <v>#N/A</v>
      </c>
      <c r="N55" s="146" t="e">
        <f>IF(AND($E55&lt;&gt;"",$E55&gt;0),Ввод_данных!N55,NA())</f>
        <v>#N/A</v>
      </c>
      <c r="O55" s="146" t="e">
        <f>IF(AND($E55&lt;&gt;"",$E55&gt;0),Ввод_данных!O55,NA())</f>
        <v>#N/A</v>
      </c>
      <c r="P55" s="146" t="e">
        <f>IF(AND($E55&lt;&gt;"",$E55&gt;0),Ввод_данных!P55,NA())</f>
        <v>#N/A</v>
      </c>
      <c r="Q55" s="146" t="e">
        <f>IF(AND($E55&lt;&gt;"",$E55&gt;0),Ввод_данных!Q55,NA())</f>
        <v>#N/A</v>
      </c>
      <c r="R55" s="146" t="e">
        <f>IF(AND($E55&lt;&gt;"",$E55&gt;0),Ввод_данных!R55,NA())</f>
        <v>#N/A</v>
      </c>
      <c r="S55" s="146" t="e">
        <f>IF(HLOOKUP(Ответы_учащихся!$E55,КЛЮЧИ!$C$5:$D$20,Ответы_учащихся!S$11+1)=Ввод_данных!S55,1,IF(Ввод_данных!S55="N","N",0))</f>
        <v>#N/A</v>
      </c>
      <c r="T55" s="382" t="e">
        <f>IF(HLOOKUP(Ответы_учащихся!$E55,КЛЮЧИ!$C$5:$D$20,Ответы_учащихся!T$11+1)=Ввод_данных!T55,1,IF(Ввод_данных!T55="N","N",0))</f>
        <v>#N/A</v>
      </c>
      <c r="U55" s="159"/>
      <c r="V55" s="146"/>
      <c r="W55" s="146"/>
      <c r="X55" s="146"/>
      <c r="Y55" s="146"/>
      <c r="Z55" s="146"/>
      <c r="AA55" s="146"/>
      <c r="AB55" s="146"/>
      <c r="AC55" s="146"/>
      <c r="AD55" s="146"/>
      <c r="AE55" s="146"/>
      <c r="AF55" s="146"/>
      <c r="AG55" s="146"/>
      <c r="AH55" s="146"/>
      <c r="AI55" s="146"/>
      <c r="AJ55" s="146"/>
      <c r="AK55" s="146"/>
      <c r="AL55" s="146"/>
      <c r="AM55" s="146"/>
      <c r="AN55" s="146"/>
      <c r="AO55" s="146"/>
      <c r="AP55" s="146"/>
      <c r="AQ55" s="427"/>
      <c r="AR55" s="77"/>
      <c r="AS55" s="77"/>
      <c r="AT55" s="123"/>
      <c r="AU55" s="396" t="str">
        <f t="shared" ca="1" si="6"/>
        <v/>
      </c>
      <c r="AV55" s="397" t="str">
        <f t="shared" ca="1" si="7"/>
        <v/>
      </c>
      <c r="AW55" s="488" t="str">
        <f t="shared" ca="1" si="8"/>
        <v/>
      </c>
      <c r="AX55" s="397" t="str">
        <f t="shared" ca="1" si="9"/>
        <v/>
      </c>
      <c r="AY55" s="482" t="str">
        <f t="shared" ca="1" si="10"/>
        <v/>
      </c>
      <c r="AZ55" s="489" t="str">
        <f t="shared" ca="1" si="11"/>
        <v/>
      </c>
      <c r="BA55" s="482" t="str">
        <f t="shared" ca="1" si="12"/>
        <v/>
      </c>
      <c r="BB55" s="489" t="str">
        <f t="shared" ca="1" si="13"/>
        <v/>
      </c>
      <c r="BC55" s="482" t="str">
        <f t="shared" ca="1" si="14"/>
        <v/>
      </c>
      <c r="BD55" s="489" t="str">
        <f t="shared" ca="1" si="15"/>
        <v/>
      </c>
      <c r="BE55" s="395" t="str">
        <f t="shared" ca="1" si="16"/>
        <v/>
      </c>
      <c r="BF55" s="389"/>
      <c r="BG55" s="487" t="e">
        <f t="shared" si="17"/>
        <v>#N/A</v>
      </c>
      <c r="BH55" s="487" t="e">
        <f t="shared" si="18"/>
        <v>#N/A</v>
      </c>
      <c r="BI55" s="487" t="e">
        <f t="shared" si="19"/>
        <v>#N/A</v>
      </c>
      <c r="BJ55" s="487" t="e">
        <f t="shared" si="20"/>
        <v>#N/A</v>
      </c>
      <c r="BK55" s="389"/>
      <c r="BL55" s="227" t="str">
        <f t="shared" si="21"/>
        <v/>
      </c>
      <c r="BM55" s="227" t="str">
        <f t="shared" si="21"/>
        <v/>
      </c>
      <c r="BN55" s="227" t="str">
        <f t="shared" si="21"/>
        <v/>
      </c>
      <c r="BO55" s="227" t="str">
        <f t="shared" si="21"/>
        <v/>
      </c>
      <c r="BP55" s="227" t="str">
        <f t="shared" si="21"/>
        <v/>
      </c>
      <c r="BQ55" s="227" t="str">
        <f t="shared" si="21"/>
        <v/>
      </c>
      <c r="BR55" s="227" t="str">
        <f t="shared" si="21"/>
        <v/>
      </c>
      <c r="BS55" s="164"/>
      <c r="BT55" s="164"/>
      <c r="BU55" s="367"/>
      <c r="BV55" s="367"/>
      <c r="BW55" s="164"/>
      <c r="BX55" s="164"/>
      <c r="BY55" s="164"/>
      <c r="BZ55" s="164"/>
      <c r="CA55" s="164"/>
      <c r="CB55" s="164"/>
      <c r="CC55" s="164"/>
      <c r="CD55" s="164"/>
      <c r="CE55" s="164"/>
      <c r="CF55" s="164"/>
      <c r="CG55" s="164"/>
      <c r="CH55" s="164"/>
      <c r="CI55" s="164"/>
      <c r="CJ55" s="164"/>
      <c r="CK55" s="164"/>
      <c r="CL55" s="164"/>
      <c r="CM55" s="164"/>
      <c r="CN55" s="164"/>
    </row>
    <row r="56" spans="1:92" ht="12.75" customHeight="1" thickBot="1">
      <c r="A56" s="1">
        <f>IF('СПИСОК КЛАССА'!I56&gt;0,1,0)</f>
        <v>0</v>
      </c>
      <c r="B56" s="325">
        <v>32</v>
      </c>
      <c r="C56" s="76" t="str">
        <f>IF(NOT(ISBLANK('СПИСОК КЛАССА'!C56)),'СПИСОК КЛАССА'!C56,"")</f>
        <v/>
      </c>
      <c r="D56" s="447" t="str">
        <f>IF(NOT(ISBLANK('СПИСОК КЛАССА'!D56)),IF($A56=1,'СПИСОК КЛАССА'!D56, "УЧЕНИК НЕ ВЫПОЛНЯЛ РАБОТУ"),"")</f>
        <v/>
      </c>
      <c r="E56" s="474" t="str">
        <f>IF($C56&lt;&gt;"",'СПИСОК КЛАССА'!I56,"")</f>
        <v/>
      </c>
      <c r="F56" s="318" t="e">
        <f>IF(HLOOKUP(Ответы_учащихся!$E56,КЛЮЧИ!$C$5:$D$20,Ответы_учащихся!F$11+1)=Ввод_данных!F56,1,IF(Ввод_данных!F56="N","N",0))</f>
        <v>#N/A</v>
      </c>
      <c r="G56" s="146" t="e">
        <f>IF(HLOOKUP(Ответы_учащихся!$E56,КЛЮЧИ!$C$5:$D$20,Ответы_учащихся!G$11+1)=Ввод_данных!G56,1,IF(Ввод_данных!G56="N","N",0))</f>
        <v>#N/A</v>
      </c>
      <c r="H56" s="146" t="e">
        <f>IF(HLOOKUP(Ответы_учащихся!$E56,КЛЮЧИ!$C$5:$D$20,Ответы_учащихся!H$11+1)=Ввод_данных!H56,1,IF(Ввод_данных!H56="N","N",0))</f>
        <v>#N/A</v>
      </c>
      <c r="I56" s="146" t="e">
        <f>IF(HLOOKUP(Ответы_учащихся!$E56,КЛЮЧИ!$C$5:$D$20,Ответы_учащихся!I$11+1)=Ввод_данных!I56,1,IF(Ввод_данных!I56="N","N",0))</f>
        <v>#N/A</v>
      </c>
      <c r="J56" s="146" t="e">
        <f>IF(HLOOKUP(Ответы_учащихся!$E56,КЛЮЧИ!$C$5:$D$20,Ответы_учащихся!J$11+1)=Ввод_данных!J56,1,IF(Ввод_данных!J56="N","N",0))</f>
        <v>#N/A</v>
      </c>
      <c r="K56" s="146" t="e">
        <f>IF(HLOOKUP(Ответы_учащихся!$E56,КЛЮЧИ!$C$5:$D$20,Ответы_учащихся!K$11+1)=Ввод_данных!K56,1,IF(Ввод_данных!K56="N","N",0))</f>
        <v>#N/A</v>
      </c>
      <c r="L56" s="146" t="e">
        <f>IF(AND($E56&lt;&gt;"",$E56&gt;0),Ввод_данных!L56,NA())</f>
        <v>#N/A</v>
      </c>
      <c r="M56" s="477" t="e">
        <f>IF(AND($E56&lt;&gt;"",$E56&gt;0),Ввод_данных!M56,NA())</f>
        <v>#N/A</v>
      </c>
      <c r="N56" s="146" t="e">
        <f>IF(AND($E56&lt;&gt;"",$E56&gt;0),Ввод_данных!N56,NA())</f>
        <v>#N/A</v>
      </c>
      <c r="O56" s="146" t="e">
        <f>IF(AND($E56&lt;&gt;"",$E56&gt;0),Ввод_данных!O56,NA())</f>
        <v>#N/A</v>
      </c>
      <c r="P56" s="146" t="e">
        <f>IF(AND($E56&lt;&gt;"",$E56&gt;0),Ввод_данных!P56,NA())</f>
        <v>#N/A</v>
      </c>
      <c r="Q56" s="146" t="e">
        <f>IF(AND($E56&lt;&gt;"",$E56&gt;0),Ввод_данных!Q56,NA())</f>
        <v>#N/A</v>
      </c>
      <c r="R56" s="146" t="e">
        <f>IF(AND($E56&lt;&gt;"",$E56&gt;0),Ввод_данных!R56,NA())</f>
        <v>#N/A</v>
      </c>
      <c r="S56" s="146" t="e">
        <f>IF(HLOOKUP(Ответы_учащихся!$E56,КЛЮЧИ!$C$5:$D$20,Ответы_учащихся!S$11+1)=Ввод_данных!S56,1,IF(Ввод_данных!S56="N","N",0))</f>
        <v>#N/A</v>
      </c>
      <c r="T56" s="382" t="e">
        <f>IF(HLOOKUP(Ответы_учащихся!$E56,КЛЮЧИ!$C$5:$D$20,Ответы_учащихся!T$11+1)=Ввод_данных!T56,1,IF(Ввод_данных!T56="N","N",0))</f>
        <v>#N/A</v>
      </c>
      <c r="U56" s="159"/>
      <c r="V56" s="146"/>
      <c r="W56" s="146"/>
      <c r="X56" s="146"/>
      <c r="Y56" s="146"/>
      <c r="Z56" s="146"/>
      <c r="AA56" s="146"/>
      <c r="AB56" s="146"/>
      <c r="AC56" s="146"/>
      <c r="AD56" s="146"/>
      <c r="AE56" s="146"/>
      <c r="AF56" s="146"/>
      <c r="AG56" s="146"/>
      <c r="AH56" s="146"/>
      <c r="AI56" s="146"/>
      <c r="AJ56" s="146"/>
      <c r="AK56" s="146"/>
      <c r="AL56" s="146"/>
      <c r="AM56" s="146"/>
      <c r="AN56" s="146"/>
      <c r="AO56" s="146"/>
      <c r="AP56" s="146"/>
      <c r="AQ56" s="427"/>
      <c r="AR56" s="77"/>
      <c r="AS56" s="77"/>
      <c r="AT56" s="123"/>
      <c r="AU56" s="396" t="str">
        <f t="shared" ca="1" si="6"/>
        <v/>
      </c>
      <c r="AV56" s="397" t="str">
        <f t="shared" ca="1" si="7"/>
        <v/>
      </c>
      <c r="AW56" s="488" t="str">
        <f t="shared" ca="1" si="8"/>
        <v/>
      </c>
      <c r="AX56" s="397" t="str">
        <f t="shared" ca="1" si="9"/>
        <v/>
      </c>
      <c r="AY56" s="482" t="str">
        <f t="shared" ca="1" si="10"/>
        <v/>
      </c>
      <c r="AZ56" s="489" t="str">
        <f t="shared" ca="1" si="11"/>
        <v/>
      </c>
      <c r="BA56" s="482" t="str">
        <f t="shared" ca="1" si="12"/>
        <v/>
      </c>
      <c r="BB56" s="489" t="str">
        <f t="shared" ca="1" si="13"/>
        <v/>
      </c>
      <c r="BC56" s="482" t="str">
        <f t="shared" ca="1" si="14"/>
        <v/>
      </c>
      <c r="BD56" s="489" t="str">
        <f t="shared" ca="1" si="15"/>
        <v/>
      </c>
      <c r="BE56" s="395" t="str">
        <f t="shared" ca="1" si="16"/>
        <v/>
      </c>
      <c r="BF56" s="389"/>
      <c r="BG56" s="487" t="e">
        <f t="shared" si="17"/>
        <v>#N/A</v>
      </c>
      <c r="BH56" s="487" t="e">
        <f t="shared" si="18"/>
        <v>#N/A</v>
      </c>
      <c r="BI56" s="487" t="e">
        <f t="shared" si="19"/>
        <v>#N/A</v>
      </c>
      <c r="BJ56" s="487" t="e">
        <f t="shared" si="20"/>
        <v>#N/A</v>
      </c>
      <c r="BK56" s="389"/>
      <c r="BL56" s="227" t="str">
        <f t="shared" si="21"/>
        <v/>
      </c>
      <c r="BM56" s="227" t="str">
        <f t="shared" si="21"/>
        <v/>
      </c>
      <c r="BN56" s="227" t="str">
        <f t="shared" si="21"/>
        <v/>
      </c>
      <c r="BO56" s="227" t="str">
        <f t="shared" si="21"/>
        <v/>
      </c>
      <c r="BP56" s="227" t="str">
        <f t="shared" si="21"/>
        <v/>
      </c>
      <c r="BQ56" s="227" t="str">
        <f t="shared" si="21"/>
        <v/>
      </c>
      <c r="BR56" s="227" t="str">
        <f t="shared" si="21"/>
        <v/>
      </c>
      <c r="BS56" s="164"/>
      <c r="BT56" s="164"/>
      <c r="BU56" s="367"/>
      <c r="BV56" s="367"/>
      <c r="BW56" s="164"/>
      <c r="BX56" s="164"/>
      <c r="BY56" s="164"/>
      <c r="BZ56" s="164"/>
      <c r="CA56" s="164"/>
      <c r="CB56" s="164"/>
      <c r="CC56" s="164"/>
      <c r="CD56" s="164"/>
      <c r="CE56" s="164"/>
      <c r="CF56" s="164"/>
      <c r="CG56" s="164"/>
      <c r="CH56" s="164"/>
      <c r="CI56" s="164"/>
      <c r="CJ56" s="164"/>
      <c r="CK56" s="164"/>
      <c r="CL56" s="164"/>
      <c r="CM56" s="164"/>
      <c r="CN56" s="164"/>
    </row>
    <row r="57" spans="1:92" ht="12.75" customHeight="1" thickBot="1">
      <c r="A57" s="1">
        <f>IF('СПИСОК КЛАССА'!I57&gt;0,1,0)</f>
        <v>0</v>
      </c>
      <c r="B57" s="325">
        <v>33</v>
      </c>
      <c r="C57" s="76" t="str">
        <f>IF(NOT(ISBLANK('СПИСОК КЛАССА'!C57)),'СПИСОК КЛАССА'!C57,"")</f>
        <v/>
      </c>
      <c r="D57" s="447" t="str">
        <f>IF(NOT(ISBLANK('СПИСОК КЛАССА'!D57)),IF($A57=1,'СПИСОК КЛАССА'!D57, "УЧЕНИК НЕ ВЫПОЛНЯЛ РАБОТУ"),"")</f>
        <v/>
      </c>
      <c r="E57" s="474" t="str">
        <f>IF($C57&lt;&gt;"",'СПИСОК КЛАССА'!I57,"")</f>
        <v/>
      </c>
      <c r="F57" s="318" t="e">
        <f>IF(HLOOKUP(Ответы_учащихся!$E57,КЛЮЧИ!$C$5:$D$20,Ответы_учащихся!F$11+1)=Ввод_данных!F57,1,IF(Ввод_данных!F57="N","N",0))</f>
        <v>#N/A</v>
      </c>
      <c r="G57" s="146" t="e">
        <f>IF(HLOOKUP(Ответы_учащихся!$E57,КЛЮЧИ!$C$5:$D$20,Ответы_учащихся!G$11+1)=Ввод_данных!G57,1,IF(Ввод_данных!G57="N","N",0))</f>
        <v>#N/A</v>
      </c>
      <c r="H57" s="146" t="e">
        <f>IF(HLOOKUP(Ответы_учащихся!$E57,КЛЮЧИ!$C$5:$D$20,Ответы_учащихся!H$11+1)=Ввод_данных!H57,1,IF(Ввод_данных!H57="N","N",0))</f>
        <v>#N/A</v>
      </c>
      <c r="I57" s="146" t="e">
        <f>IF(HLOOKUP(Ответы_учащихся!$E57,КЛЮЧИ!$C$5:$D$20,Ответы_учащихся!I$11+1)=Ввод_данных!I57,1,IF(Ввод_данных!I57="N","N",0))</f>
        <v>#N/A</v>
      </c>
      <c r="J57" s="146" t="e">
        <f>IF(HLOOKUP(Ответы_учащихся!$E57,КЛЮЧИ!$C$5:$D$20,Ответы_учащихся!J$11+1)=Ввод_данных!J57,1,IF(Ввод_данных!J57="N","N",0))</f>
        <v>#N/A</v>
      </c>
      <c r="K57" s="146" t="e">
        <f>IF(HLOOKUP(Ответы_учащихся!$E57,КЛЮЧИ!$C$5:$D$20,Ответы_учащихся!K$11+1)=Ввод_данных!K57,1,IF(Ввод_данных!K57="N","N",0))</f>
        <v>#N/A</v>
      </c>
      <c r="L57" s="146" t="e">
        <f>IF(AND($E57&lt;&gt;"",$E57&gt;0),Ввод_данных!L57,NA())</f>
        <v>#N/A</v>
      </c>
      <c r="M57" s="477" t="e">
        <f>IF(AND($E57&lt;&gt;"",$E57&gt;0),Ввод_данных!M57,NA())</f>
        <v>#N/A</v>
      </c>
      <c r="N57" s="146" t="e">
        <f>IF(AND($E57&lt;&gt;"",$E57&gt;0),Ввод_данных!N57,NA())</f>
        <v>#N/A</v>
      </c>
      <c r="O57" s="146" t="e">
        <f>IF(AND($E57&lt;&gt;"",$E57&gt;0),Ввод_данных!O57,NA())</f>
        <v>#N/A</v>
      </c>
      <c r="P57" s="146" t="e">
        <f>IF(AND($E57&lt;&gt;"",$E57&gt;0),Ввод_данных!P57,NA())</f>
        <v>#N/A</v>
      </c>
      <c r="Q57" s="146" t="e">
        <f>IF(AND($E57&lt;&gt;"",$E57&gt;0),Ввод_данных!Q57,NA())</f>
        <v>#N/A</v>
      </c>
      <c r="R57" s="146" t="e">
        <f>IF(AND($E57&lt;&gt;"",$E57&gt;0),Ввод_данных!R57,NA())</f>
        <v>#N/A</v>
      </c>
      <c r="S57" s="146" t="e">
        <f>IF(HLOOKUP(Ответы_учащихся!$E57,КЛЮЧИ!$C$5:$D$20,Ответы_учащихся!S$11+1)=Ввод_данных!S57,1,IF(Ввод_данных!S57="N","N",0))</f>
        <v>#N/A</v>
      </c>
      <c r="T57" s="382" t="e">
        <f>IF(HLOOKUP(Ответы_учащихся!$E57,КЛЮЧИ!$C$5:$D$20,Ответы_учащихся!T$11+1)=Ввод_данных!T57,1,IF(Ввод_данных!T57="N","N",0))</f>
        <v>#N/A</v>
      </c>
      <c r="U57" s="159"/>
      <c r="V57" s="146"/>
      <c r="W57" s="146"/>
      <c r="X57" s="146"/>
      <c r="Y57" s="146"/>
      <c r="Z57" s="146"/>
      <c r="AA57" s="146"/>
      <c r="AB57" s="146"/>
      <c r="AC57" s="146"/>
      <c r="AD57" s="146"/>
      <c r="AE57" s="146"/>
      <c r="AF57" s="146"/>
      <c r="AG57" s="146"/>
      <c r="AH57" s="146"/>
      <c r="AI57" s="146"/>
      <c r="AJ57" s="146"/>
      <c r="AK57" s="146"/>
      <c r="AL57" s="146"/>
      <c r="AM57" s="146"/>
      <c r="AN57" s="146"/>
      <c r="AO57" s="146"/>
      <c r="AP57" s="146"/>
      <c r="AQ57" s="427"/>
      <c r="AR57" s="77"/>
      <c r="AS57" s="77"/>
      <c r="AT57" s="123"/>
      <c r="AU57" s="396" t="str">
        <f t="shared" ca="1" si="6"/>
        <v/>
      </c>
      <c r="AV57" s="397" t="str">
        <f t="shared" ca="1" si="7"/>
        <v/>
      </c>
      <c r="AW57" s="488" t="str">
        <f t="shared" ca="1" si="8"/>
        <v/>
      </c>
      <c r="AX57" s="397" t="str">
        <f t="shared" ca="1" si="9"/>
        <v/>
      </c>
      <c r="AY57" s="482" t="str">
        <f t="shared" ca="1" si="10"/>
        <v/>
      </c>
      <c r="AZ57" s="489" t="str">
        <f t="shared" ca="1" si="11"/>
        <v/>
      </c>
      <c r="BA57" s="482" t="str">
        <f t="shared" ca="1" si="12"/>
        <v/>
      </c>
      <c r="BB57" s="489" t="str">
        <f t="shared" ca="1" si="13"/>
        <v/>
      </c>
      <c r="BC57" s="482" t="str">
        <f t="shared" ca="1" si="14"/>
        <v/>
      </c>
      <c r="BD57" s="489" t="str">
        <f t="shared" ca="1" si="15"/>
        <v/>
      </c>
      <c r="BE57" s="395" t="str">
        <f t="shared" ca="1" si="16"/>
        <v/>
      </c>
      <c r="BF57" s="389"/>
      <c r="BG57" s="487" t="e">
        <f t="shared" si="17"/>
        <v>#N/A</v>
      </c>
      <c r="BH57" s="487" t="e">
        <f t="shared" si="18"/>
        <v>#N/A</v>
      </c>
      <c r="BI57" s="487" t="e">
        <f t="shared" si="19"/>
        <v>#N/A</v>
      </c>
      <c r="BJ57" s="487" t="e">
        <f t="shared" si="20"/>
        <v>#N/A</v>
      </c>
      <c r="BK57" s="389"/>
      <c r="BL57" s="227" t="str">
        <f t="shared" si="21"/>
        <v/>
      </c>
      <c r="BM57" s="227" t="str">
        <f t="shared" si="21"/>
        <v/>
      </c>
      <c r="BN57" s="227" t="str">
        <f t="shared" si="21"/>
        <v/>
      </c>
      <c r="BO57" s="227" t="str">
        <f t="shared" si="21"/>
        <v/>
      </c>
      <c r="BP57" s="227" t="str">
        <f t="shared" si="21"/>
        <v/>
      </c>
      <c r="BQ57" s="227" t="str">
        <f t="shared" si="21"/>
        <v/>
      </c>
      <c r="BR57" s="227" t="str">
        <f t="shared" si="21"/>
        <v/>
      </c>
      <c r="BS57" s="164"/>
      <c r="BT57" s="164"/>
      <c r="BU57" s="367"/>
      <c r="BV57" s="367"/>
      <c r="BW57" s="164"/>
      <c r="BX57" s="164"/>
      <c r="BY57" s="164"/>
      <c r="BZ57" s="164"/>
      <c r="CA57" s="164"/>
      <c r="CB57" s="164"/>
      <c r="CC57" s="164"/>
      <c r="CD57" s="164"/>
      <c r="CE57" s="164"/>
      <c r="CF57" s="164"/>
      <c r="CG57" s="164"/>
      <c r="CH57" s="164"/>
      <c r="CI57" s="164"/>
      <c r="CJ57" s="164"/>
      <c r="CK57" s="164"/>
      <c r="CL57" s="164"/>
      <c r="CM57" s="164"/>
      <c r="CN57" s="164"/>
    </row>
    <row r="58" spans="1:92" ht="12.75" customHeight="1" thickBot="1">
      <c r="A58" s="1">
        <f>IF('СПИСОК КЛАССА'!I58&gt;0,1,0)</f>
        <v>0</v>
      </c>
      <c r="B58" s="325">
        <v>34</v>
      </c>
      <c r="C58" s="76" t="str">
        <f>IF(NOT(ISBLANK('СПИСОК КЛАССА'!C58)),'СПИСОК КЛАССА'!C58,"")</f>
        <v/>
      </c>
      <c r="D58" s="447" t="str">
        <f>IF(NOT(ISBLANK('СПИСОК КЛАССА'!D58)),IF($A58=1,'СПИСОК КЛАССА'!D58, "УЧЕНИК НЕ ВЫПОЛНЯЛ РАБОТУ"),"")</f>
        <v/>
      </c>
      <c r="E58" s="474" t="str">
        <f>IF($C58&lt;&gt;"",'СПИСОК КЛАССА'!I58,"")</f>
        <v/>
      </c>
      <c r="F58" s="318" t="e">
        <f>IF(HLOOKUP(Ответы_учащихся!$E58,КЛЮЧИ!$C$5:$D$20,Ответы_учащихся!F$11+1)=Ввод_данных!F58,1,IF(Ввод_данных!F58="N","N",0))</f>
        <v>#N/A</v>
      </c>
      <c r="G58" s="146" t="e">
        <f>IF(HLOOKUP(Ответы_учащихся!$E58,КЛЮЧИ!$C$5:$D$20,Ответы_учащихся!G$11+1)=Ввод_данных!G58,1,IF(Ввод_данных!G58="N","N",0))</f>
        <v>#N/A</v>
      </c>
      <c r="H58" s="146" t="e">
        <f>IF(HLOOKUP(Ответы_учащихся!$E58,КЛЮЧИ!$C$5:$D$20,Ответы_учащихся!H$11+1)=Ввод_данных!H58,1,IF(Ввод_данных!H58="N","N",0))</f>
        <v>#N/A</v>
      </c>
      <c r="I58" s="146" t="e">
        <f>IF(HLOOKUP(Ответы_учащихся!$E58,КЛЮЧИ!$C$5:$D$20,Ответы_учащихся!I$11+1)=Ввод_данных!I58,1,IF(Ввод_данных!I58="N","N",0))</f>
        <v>#N/A</v>
      </c>
      <c r="J58" s="146" t="e">
        <f>IF(HLOOKUP(Ответы_учащихся!$E58,КЛЮЧИ!$C$5:$D$20,Ответы_учащихся!J$11+1)=Ввод_данных!J58,1,IF(Ввод_данных!J58="N","N",0))</f>
        <v>#N/A</v>
      </c>
      <c r="K58" s="146" t="e">
        <f>IF(HLOOKUP(Ответы_учащихся!$E58,КЛЮЧИ!$C$5:$D$20,Ответы_учащихся!K$11+1)=Ввод_данных!K58,1,IF(Ввод_данных!K58="N","N",0))</f>
        <v>#N/A</v>
      </c>
      <c r="L58" s="146" t="e">
        <f>IF(AND($E58&lt;&gt;"",$E58&gt;0),Ввод_данных!L58,NA())</f>
        <v>#N/A</v>
      </c>
      <c r="M58" s="477" t="e">
        <f>IF(AND($E58&lt;&gt;"",$E58&gt;0),Ввод_данных!M58,NA())</f>
        <v>#N/A</v>
      </c>
      <c r="N58" s="146" t="e">
        <f>IF(AND($E58&lt;&gt;"",$E58&gt;0),Ввод_данных!N58,NA())</f>
        <v>#N/A</v>
      </c>
      <c r="O58" s="146" t="e">
        <f>IF(AND($E58&lt;&gt;"",$E58&gt;0),Ввод_данных!O58,NA())</f>
        <v>#N/A</v>
      </c>
      <c r="P58" s="146" t="e">
        <f>IF(AND($E58&lt;&gt;"",$E58&gt;0),Ввод_данных!P58,NA())</f>
        <v>#N/A</v>
      </c>
      <c r="Q58" s="146" t="e">
        <f>IF(AND($E58&lt;&gt;"",$E58&gt;0),Ввод_данных!Q58,NA())</f>
        <v>#N/A</v>
      </c>
      <c r="R58" s="146" t="e">
        <f>IF(AND($E58&lt;&gt;"",$E58&gt;0),Ввод_данных!R58,NA())</f>
        <v>#N/A</v>
      </c>
      <c r="S58" s="146" t="e">
        <f>IF(HLOOKUP(Ответы_учащихся!$E58,КЛЮЧИ!$C$5:$D$20,Ответы_учащихся!S$11+1)=Ввод_данных!S58,1,IF(Ввод_данных!S58="N","N",0))</f>
        <v>#N/A</v>
      </c>
      <c r="T58" s="382" t="e">
        <f>IF(HLOOKUP(Ответы_учащихся!$E58,КЛЮЧИ!$C$5:$D$20,Ответы_учащихся!T$11+1)=Ввод_данных!T58,1,IF(Ввод_данных!T58="N","N",0))</f>
        <v>#N/A</v>
      </c>
      <c r="U58" s="159"/>
      <c r="V58" s="146"/>
      <c r="W58" s="146"/>
      <c r="X58" s="146"/>
      <c r="Y58" s="146"/>
      <c r="Z58" s="146"/>
      <c r="AA58" s="146"/>
      <c r="AB58" s="146"/>
      <c r="AC58" s="146"/>
      <c r="AD58" s="146"/>
      <c r="AE58" s="146"/>
      <c r="AF58" s="146"/>
      <c r="AG58" s="146"/>
      <c r="AH58" s="146"/>
      <c r="AI58" s="146"/>
      <c r="AJ58" s="146"/>
      <c r="AK58" s="146"/>
      <c r="AL58" s="146"/>
      <c r="AM58" s="146"/>
      <c r="AN58" s="146"/>
      <c r="AO58" s="146"/>
      <c r="AP58" s="146"/>
      <c r="AQ58" s="427"/>
      <c r="AR58" s="77"/>
      <c r="AS58" s="77"/>
      <c r="AT58" s="123"/>
      <c r="AU58" s="396" t="str">
        <f t="shared" ca="1" si="6"/>
        <v/>
      </c>
      <c r="AV58" s="397" t="str">
        <f t="shared" ca="1" si="7"/>
        <v/>
      </c>
      <c r="AW58" s="488" t="str">
        <f t="shared" ca="1" si="8"/>
        <v/>
      </c>
      <c r="AX58" s="397" t="str">
        <f t="shared" ca="1" si="9"/>
        <v/>
      </c>
      <c r="AY58" s="482" t="str">
        <f t="shared" ca="1" si="10"/>
        <v/>
      </c>
      <c r="AZ58" s="489" t="str">
        <f t="shared" ca="1" si="11"/>
        <v/>
      </c>
      <c r="BA58" s="482" t="str">
        <f t="shared" ca="1" si="12"/>
        <v/>
      </c>
      <c r="BB58" s="489" t="str">
        <f t="shared" ca="1" si="13"/>
        <v/>
      </c>
      <c r="BC58" s="482" t="str">
        <f t="shared" ca="1" si="14"/>
        <v/>
      </c>
      <c r="BD58" s="489" t="str">
        <f t="shared" ca="1" si="15"/>
        <v/>
      </c>
      <c r="BE58" s="395" t="str">
        <f t="shared" ca="1" si="16"/>
        <v/>
      </c>
      <c r="BF58" s="389"/>
      <c r="BG58" s="487" t="e">
        <f t="shared" si="17"/>
        <v>#N/A</v>
      </c>
      <c r="BH58" s="487" t="e">
        <f t="shared" si="18"/>
        <v>#N/A</v>
      </c>
      <c r="BI58" s="487" t="e">
        <f t="shared" si="19"/>
        <v>#N/A</v>
      </c>
      <c r="BJ58" s="487" t="e">
        <f t="shared" si="20"/>
        <v>#N/A</v>
      </c>
      <c r="BK58" s="389"/>
      <c r="BL58" s="227" t="str">
        <f t="shared" si="21"/>
        <v/>
      </c>
      <c r="BM58" s="227" t="str">
        <f t="shared" si="21"/>
        <v/>
      </c>
      <c r="BN58" s="227" t="str">
        <f t="shared" si="21"/>
        <v/>
      </c>
      <c r="BO58" s="227" t="str">
        <f t="shared" si="21"/>
        <v/>
      </c>
      <c r="BP58" s="227" t="str">
        <f t="shared" si="21"/>
        <v/>
      </c>
      <c r="BQ58" s="227" t="str">
        <f t="shared" si="21"/>
        <v/>
      </c>
      <c r="BR58" s="227" t="str">
        <f t="shared" si="21"/>
        <v/>
      </c>
      <c r="BS58" s="164"/>
      <c r="BT58" s="164"/>
      <c r="BU58" s="367"/>
      <c r="BV58" s="367"/>
      <c r="BW58" s="164"/>
      <c r="BX58" s="164"/>
      <c r="BY58" s="164"/>
      <c r="BZ58" s="164"/>
      <c r="CA58" s="164"/>
      <c r="CB58" s="164"/>
      <c r="CC58" s="164"/>
      <c r="CD58" s="164"/>
      <c r="CE58" s="164"/>
      <c r="CF58" s="164"/>
      <c r="CG58" s="164"/>
      <c r="CH58" s="164"/>
      <c r="CI58" s="164"/>
      <c r="CJ58" s="164"/>
      <c r="CK58" s="164"/>
      <c r="CL58" s="164"/>
      <c r="CM58" s="164"/>
      <c r="CN58" s="164"/>
    </row>
    <row r="59" spans="1:92" ht="12.75" customHeight="1" thickBot="1">
      <c r="A59" s="1">
        <f>IF('СПИСОК КЛАССА'!I59&gt;0,1,0)</f>
        <v>0</v>
      </c>
      <c r="B59" s="325">
        <v>35</v>
      </c>
      <c r="C59" s="76" t="str">
        <f>IF(NOT(ISBLANK('СПИСОК КЛАССА'!C59)),'СПИСОК КЛАССА'!C59,"")</f>
        <v/>
      </c>
      <c r="D59" s="447" t="str">
        <f>IF(NOT(ISBLANK('СПИСОК КЛАССА'!D59)),IF($A59=1,'СПИСОК КЛАССА'!D59, "УЧЕНИК НЕ ВЫПОЛНЯЛ РАБОТУ"),"")</f>
        <v/>
      </c>
      <c r="E59" s="474" t="str">
        <f>IF($C59&lt;&gt;"",'СПИСОК КЛАССА'!I59,"")</f>
        <v/>
      </c>
      <c r="F59" s="318" t="e">
        <f>IF(HLOOKUP(Ответы_учащихся!$E59,КЛЮЧИ!$C$5:$D$20,Ответы_учащихся!F$11+1)=Ввод_данных!F59,1,IF(Ввод_данных!F59="N","N",0))</f>
        <v>#N/A</v>
      </c>
      <c r="G59" s="146" t="e">
        <f>IF(HLOOKUP(Ответы_учащихся!$E59,КЛЮЧИ!$C$5:$D$20,Ответы_учащихся!G$11+1)=Ввод_данных!G59,1,IF(Ввод_данных!G59="N","N",0))</f>
        <v>#N/A</v>
      </c>
      <c r="H59" s="146" t="e">
        <f>IF(HLOOKUP(Ответы_учащихся!$E59,КЛЮЧИ!$C$5:$D$20,Ответы_учащихся!H$11+1)=Ввод_данных!H59,1,IF(Ввод_данных!H59="N","N",0))</f>
        <v>#N/A</v>
      </c>
      <c r="I59" s="146" t="e">
        <f>IF(HLOOKUP(Ответы_учащихся!$E59,КЛЮЧИ!$C$5:$D$20,Ответы_учащихся!I$11+1)=Ввод_данных!I59,1,IF(Ввод_данных!I59="N","N",0))</f>
        <v>#N/A</v>
      </c>
      <c r="J59" s="146" t="e">
        <f>IF(HLOOKUP(Ответы_учащихся!$E59,КЛЮЧИ!$C$5:$D$20,Ответы_учащихся!J$11+1)=Ввод_данных!J59,1,IF(Ввод_данных!J59="N","N",0))</f>
        <v>#N/A</v>
      </c>
      <c r="K59" s="146" t="e">
        <f>IF(HLOOKUP(Ответы_учащихся!$E59,КЛЮЧИ!$C$5:$D$20,Ответы_учащихся!K$11+1)=Ввод_данных!K59,1,IF(Ввод_данных!K59="N","N",0))</f>
        <v>#N/A</v>
      </c>
      <c r="L59" s="146" t="e">
        <f>IF(AND($E59&lt;&gt;"",$E59&gt;0),Ввод_данных!L59,NA())</f>
        <v>#N/A</v>
      </c>
      <c r="M59" s="477" t="e">
        <f>IF(AND($E59&lt;&gt;"",$E59&gt;0),Ввод_данных!M59,NA())</f>
        <v>#N/A</v>
      </c>
      <c r="N59" s="146" t="e">
        <f>IF(AND($E59&lt;&gt;"",$E59&gt;0),Ввод_данных!N59,NA())</f>
        <v>#N/A</v>
      </c>
      <c r="O59" s="146" t="e">
        <f>IF(AND($E59&lt;&gt;"",$E59&gt;0),Ввод_данных!O59,NA())</f>
        <v>#N/A</v>
      </c>
      <c r="P59" s="146" t="e">
        <f>IF(AND($E59&lt;&gt;"",$E59&gt;0),Ввод_данных!P59,NA())</f>
        <v>#N/A</v>
      </c>
      <c r="Q59" s="146" t="e">
        <f>IF(AND($E59&lt;&gt;"",$E59&gt;0),Ввод_данных!Q59,NA())</f>
        <v>#N/A</v>
      </c>
      <c r="R59" s="146" t="e">
        <f>IF(AND($E59&lt;&gt;"",$E59&gt;0),Ввод_данных!R59,NA())</f>
        <v>#N/A</v>
      </c>
      <c r="S59" s="146" t="e">
        <f>IF(HLOOKUP(Ответы_учащихся!$E59,КЛЮЧИ!$C$5:$D$20,Ответы_учащихся!S$11+1)=Ввод_данных!S59,1,IF(Ввод_данных!S59="N","N",0))</f>
        <v>#N/A</v>
      </c>
      <c r="T59" s="382" t="e">
        <f>IF(HLOOKUP(Ответы_учащихся!$E59,КЛЮЧИ!$C$5:$D$20,Ответы_учащихся!T$11+1)=Ввод_данных!T59,1,IF(Ввод_данных!T59="N","N",0))</f>
        <v>#N/A</v>
      </c>
      <c r="U59" s="159"/>
      <c r="V59" s="146"/>
      <c r="W59" s="146"/>
      <c r="X59" s="146"/>
      <c r="Y59" s="146"/>
      <c r="Z59" s="146"/>
      <c r="AA59" s="146"/>
      <c r="AB59" s="146"/>
      <c r="AC59" s="146"/>
      <c r="AD59" s="146"/>
      <c r="AE59" s="146"/>
      <c r="AF59" s="146"/>
      <c r="AG59" s="146"/>
      <c r="AH59" s="146"/>
      <c r="AI59" s="146"/>
      <c r="AJ59" s="146"/>
      <c r="AK59" s="146"/>
      <c r="AL59" s="146"/>
      <c r="AM59" s="146"/>
      <c r="AN59" s="146"/>
      <c r="AO59" s="146"/>
      <c r="AP59" s="146"/>
      <c r="AQ59" s="427"/>
      <c r="AR59" s="77"/>
      <c r="AS59" s="77"/>
      <c r="AT59" s="123"/>
      <c r="AU59" s="396" t="str">
        <f t="shared" ca="1" si="6"/>
        <v/>
      </c>
      <c r="AV59" s="397" t="str">
        <f t="shared" ca="1" si="7"/>
        <v/>
      </c>
      <c r="AW59" s="488" t="str">
        <f t="shared" ca="1" si="8"/>
        <v/>
      </c>
      <c r="AX59" s="397" t="str">
        <f t="shared" ca="1" si="9"/>
        <v/>
      </c>
      <c r="AY59" s="482" t="str">
        <f t="shared" ca="1" si="10"/>
        <v/>
      </c>
      <c r="AZ59" s="489" t="str">
        <f t="shared" ca="1" si="11"/>
        <v/>
      </c>
      <c r="BA59" s="482" t="str">
        <f t="shared" ca="1" si="12"/>
        <v/>
      </c>
      <c r="BB59" s="489" t="str">
        <f t="shared" ca="1" si="13"/>
        <v/>
      </c>
      <c r="BC59" s="482" t="str">
        <f t="shared" ca="1" si="14"/>
        <v/>
      </c>
      <c r="BD59" s="489" t="str">
        <f t="shared" ca="1" si="15"/>
        <v/>
      </c>
      <c r="BE59" s="395" t="str">
        <f t="shared" ca="1" si="16"/>
        <v/>
      </c>
      <c r="BF59" s="389"/>
      <c r="BG59" s="487" t="e">
        <f t="shared" si="17"/>
        <v>#N/A</v>
      </c>
      <c r="BH59" s="487" t="e">
        <f t="shared" si="18"/>
        <v>#N/A</v>
      </c>
      <c r="BI59" s="487" t="e">
        <f t="shared" si="19"/>
        <v>#N/A</v>
      </c>
      <c r="BJ59" s="487" t="e">
        <f t="shared" si="20"/>
        <v>#N/A</v>
      </c>
      <c r="BK59" s="389"/>
      <c r="BL59" s="227" t="str">
        <f t="shared" si="21"/>
        <v/>
      </c>
      <c r="BM59" s="227" t="str">
        <f t="shared" si="21"/>
        <v/>
      </c>
      <c r="BN59" s="227" t="str">
        <f t="shared" si="21"/>
        <v/>
      </c>
      <c r="BO59" s="227" t="str">
        <f t="shared" si="21"/>
        <v/>
      </c>
      <c r="BP59" s="227" t="str">
        <f t="shared" si="21"/>
        <v/>
      </c>
      <c r="BQ59" s="227" t="str">
        <f t="shared" si="21"/>
        <v/>
      </c>
      <c r="BR59" s="227" t="str">
        <f t="shared" si="21"/>
        <v/>
      </c>
      <c r="BS59" s="164"/>
      <c r="BT59" s="164"/>
      <c r="BU59" s="367"/>
      <c r="BV59" s="367"/>
      <c r="BW59" s="164"/>
      <c r="BX59" s="164"/>
      <c r="BY59" s="164"/>
      <c r="BZ59" s="164"/>
      <c r="CA59" s="164"/>
      <c r="CB59" s="164"/>
      <c r="CC59" s="164"/>
      <c r="CD59" s="164"/>
      <c r="CE59" s="164"/>
      <c r="CF59" s="164"/>
      <c r="CG59" s="164"/>
      <c r="CH59" s="164"/>
      <c r="CI59" s="164"/>
      <c r="CJ59" s="164"/>
      <c r="CK59" s="164"/>
      <c r="CL59" s="164"/>
      <c r="CM59" s="164"/>
      <c r="CN59" s="164"/>
    </row>
    <row r="60" spans="1:92" ht="12.75" customHeight="1" thickBot="1">
      <c r="A60" s="1">
        <f>IF('СПИСОК КЛАССА'!I60&gt;0,1,0)</f>
        <v>0</v>
      </c>
      <c r="B60" s="325">
        <v>36</v>
      </c>
      <c r="C60" s="76" t="str">
        <f>IF(NOT(ISBLANK('СПИСОК КЛАССА'!C60)),'СПИСОК КЛАССА'!C60,"")</f>
        <v/>
      </c>
      <c r="D60" s="447" t="str">
        <f>IF(NOT(ISBLANK('СПИСОК КЛАССА'!D60)),IF($A60=1,'СПИСОК КЛАССА'!D60, "УЧЕНИК НЕ ВЫПОЛНЯЛ РАБОТУ"),"")</f>
        <v/>
      </c>
      <c r="E60" s="474" t="str">
        <f>IF($C60&lt;&gt;"",'СПИСОК КЛАССА'!I60,"")</f>
        <v/>
      </c>
      <c r="F60" s="318" t="e">
        <f>IF(HLOOKUP(Ответы_учащихся!$E60,КЛЮЧИ!$C$5:$D$20,Ответы_учащихся!F$11+1)=Ввод_данных!F60,1,IF(Ввод_данных!F60="N","N",0))</f>
        <v>#N/A</v>
      </c>
      <c r="G60" s="146" t="e">
        <f>IF(HLOOKUP(Ответы_учащихся!$E60,КЛЮЧИ!$C$5:$D$20,Ответы_учащихся!G$11+1)=Ввод_данных!G60,1,IF(Ввод_данных!G60="N","N",0))</f>
        <v>#N/A</v>
      </c>
      <c r="H60" s="146" t="e">
        <f>IF(HLOOKUP(Ответы_учащихся!$E60,КЛЮЧИ!$C$5:$D$20,Ответы_учащихся!H$11+1)=Ввод_данных!H60,1,IF(Ввод_данных!H60="N","N",0))</f>
        <v>#N/A</v>
      </c>
      <c r="I60" s="146" t="e">
        <f>IF(HLOOKUP(Ответы_учащихся!$E60,КЛЮЧИ!$C$5:$D$20,Ответы_учащихся!I$11+1)=Ввод_данных!I60,1,IF(Ввод_данных!I60="N","N",0))</f>
        <v>#N/A</v>
      </c>
      <c r="J60" s="146" t="e">
        <f>IF(HLOOKUP(Ответы_учащихся!$E60,КЛЮЧИ!$C$5:$D$20,Ответы_учащихся!J$11+1)=Ввод_данных!J60,1,IF(Ввод_данных!J60="N","N",0))</f>
        <v>#N/A</v>
      </c>
      <c r="K60" s="146" t="e">
        <f>IF(HLOOKUP(Ответы_учащихся!$E60,КЛЮЧИ!$C$5:$D$20,Ответы_учащихся!K$11+1)=Ввод_данных!K60,1,IF(Ввод_данных!K60="N","N",0))</f>
        <v>#N/A</v>
      </c>
      <c r="L60" s="146" t="e">
        <f>IF(AND($E60&lt;&gt;"",$E60&gt;0),Ввод_данных!L60,NA())</f>
        <v>#N/A</v>
      </c>
      <c r="M60" s="477" t="e">
        <f>IF(AND($E60&lt;&gt;"",$E60&gt;0),Ввод_данных!M60,NA())</f>
        <v>#N/A</v>
      </c>
      <c r="N60" s="146" t="e">
        <f>IF(AND($E60&lt;&gt;"",$E60&gt;0),Ввод_данных!N60,NA())</f>
        <v>#N/A</v>
      </c>
      <c r="O60" s="146" t="e">
        <f>IF(AND($E60&lt;&gt;"",$E60&gt;0),Ввод_данных!O60,NA())</f>
        <v>#N/A</v>
      </c>
      <c r="P60" s="146" t="e">
        <f>IF(AND($E60&lt;&gt;"",$E60&gt;0),Ввод_данных!P60,NA())</f>
        <v>#N/A</v>
      </c>
      <c r="Q60" s="146" t="e">
        <f>IF(AND($E60&lt;&gt;"",$E60&gt;0),Ввод_данных!Q60,NA())</f>
        <v>#N/A</v>
      </c>
      <c r="R60" s="146" t="e">
        <f>IF(AND($E60&lt;&gt;"",$E60&gt;0),Ввод_данных!R60,NA())</f>
        <v>#N/A</v>
      </c>
      <c r="S60" s="146" t="e">
        <f>IF(HLOOKUP(Ответы_учащихся!$E60,КЛЮЧИ!$C$5:$D$20,Ответы_учащихся!S$11+1)=Ввод_данных!S60,1,IF(Ввод_данных!S60="N","N",0))</f>
        <v>#N/A</v>
      </c>
      <c r="T60" s="382" t="e">
        <f>IF(HLOOKUP(Ответы_учащихся!$E60,КЛЮЧИ!$C$5:$D$20,Ответы_учащихся!T$11+1)=Ввод_данных!T60,1,IF(Ввод_данных!T60="N","N",0))</f>
        <v>#N/A</v>
      </c>
      <c r="U60" s="159"/>
      <c r="V60" s="146"/>
      <c r="W60" s="146"/>
      <c r="X60" s="146"/>
      <c r="Y60" s="146"/>
      <c r="Z60" s="146"/>
      <c r="AA60" s="146"/>
      <c r="AB60" s="146"/>
      <c r="AC60" s="146"/>
      <c r="AD60" s="146"/>
      <c r="AE60" s="146"/>
      <c r="AF60" s="146"/>
      <c r="AG60" s="146"/>
      <c r="AH60" s="146"/>
      <c r="AI60" s="146"/>
      <c r="AJ60" s="146"/>
      <c r="AK60" s="146"/>
      <c r="AL60" s="146"/>
      <c r="AM60" s="146"/>
      <c r="AN60" s="146"/>
      <c r="AO60" s="146"/>
      <c r="AP60" s="146"/>
      <c r="AQ60" s="427"/>
      <c r="AR60" s="77"/>
      <c r="AS60" s="77"/>
      <c r="AT60" s="123"/>
      <c r="AU60" s="396" t="str">
        <f t="shared" ca="1" si="6"/>
        <v/>
      </c>
      <c r="AV60" s="397" t="str">
        <f t="shared" ca="1" si="7"/>
        <v/>
      </c>
      <c r="AW60" s="488" t="str">
        <f t="shared" ca="1" si="8"/>
        <v/>
      </c>
      <c r="AX60" s="397" t="str">
        <f t="shared" ca="1" si="9"/>
        <v/>
      </c>
      <c r="AY60" s="482" t="str">
        <f t="shared" ca="1" si="10"/>
        <v/>
      </c>
      <c r="AZ60" s="489" t="str">
        <f t="shared" ca="1" si="11"/>
        <v/>
      </c>
      <c r="BA60" s="482" t="str">
        <f t="shared" ca="1" si="12"/>
        <v/>
      </c>
      <c r="BB60" s="489" t="str">
        <f t="shared" ca="1" si="13"/>
        <v/>
      </c>
      <c r="BC60" s="482" t="str">
        <f t="shared" ca="1" si="14"/>
        <v/>
      </c>
      <c r="BD60" s="489" t="str">
        <f t="shared" ca="1" si="15"/>
        <v/>
      </c>
      <c r="BE60" s="395" t="str">
        <f t="shared" ca="1" si="16"/>
        <v/>
      </c>
      <c r="BF60" s="389"/>
      <c r="BG60" s="487" t="e">
        <f t="shared" si="17"/>
        <v>#N/A</v>
      </c>
      <c r="BH60" s="487" t="e">
        <f t="shared" si="18"/>
        <v>#N/A</v>
      </c>
      <c r="BI60" s="487" t="e">
        <f t="shared" si="19"/>
        <v>#N/A</v>
      </c>
      <c r="BJ60" s="487" t="e">
        <f t="shared" si="20"/>
        <v>#N/A</v>
      </c>
      <c r="BK60" s="389"/>
      <c r="BL60" s="227" t="str">
        <f t="shared" si="21"/>
        <v/>
      </c>
      <c r="BM60" s="227" t="str">
        <f t="shared" si="21"/>
        <v/>
      </c>
      <c r="BN60" s="227" t="str">
        <f t="shared" si="21"/>
        <v/>
      </c>
      <c r="BO60" s="227" t="str">
        <f t="shared" si="21"/>
        <v/>
      </c>
      <c r="BP60" s="227" t="str">
        <f t="shared" si="21"/>
        <v/>
      </c>
      <c r="BQ60" s="227" t="str">
        <f t="shared" si="21"/>
        <v/>
      </c>
      <c r="BR60" s="227" t="str">
        <f t="shared" si="21"/>
        <v/>
      </c>
      <c r="BS60" s="164"/>
      <c r="BT60" s="164"/>
      <c r="BU60" s="367"/>
      <c r="BV60" s="367"/>
      <c r="BW60" s="164"/>
      <c r="BX60" s="164"/>
      <c r="BY60" s="164"/>
      <c r="BZ60" s="164"/>
      <c r="CA60" s="164"/>
      <c r="CB60" s="164"/>
      <c r="CC60" s="164"/>
      <c r="CD60" s="164"/>
      <c r="CE60" s="164"/>
      <c r="CF60" s="164"/>
      <c r="CG60" s="164"/>
      <c r="CH60" s="164"/>
      <c r="CI60" s="164"/>
      <c r="CJ60" s="164"/>
      <c r="CK60" s="164"/>
      <c r="CL60" s="164"/>
      <c r="CM60" s="164"/>
      <c r="CN60" s="164"/>
    </row>
    <row r="61" spans="1:92" ht="12.75" customHeight="1" thickBot="1">
      <c r="A61" s="1">
        <f>IF('СПИСОК КЛАССА'!I61&gt;0,1,0)</f>
        <v>0</v>
      </c>
      <c r="B61" s="325">
        <v>37</v>
      </c>
      <c r="C61" s="76" t="str">
        <f>IF(NOT(ISBLANK('СПИСОК КЛАССА'!C61)),'СПИСОК КЛАССА'!C61,"")</f>
        <v/>
      </c>
      <c r="D61" s="447" t="str">
        <f>IF(NOT(ISBLANK('СПИСОК КЛАССА'!D61)),IF($A61=1,'СПИСОК КЛАССА'!D61, "УЧЕНИК НЕ ВЫПОЛНЯЛ РАБОТУ"),"")</f>
        <v/>
      </c>
      <c r="E61" s="474" t="str">
        <f>IF($C61&lt;&gt;"",'СПИСОК КЛАССА'!I61,"")</f>
        <v/>
      </c>
      <c r="F61" s="318" t="e">
        <f>IF(HLOOKUP(Ответы_учащихся!$E61,КЛЮЧИ!$C$5:$D$20,Ответы_учащихся!F$11+1)=Ввод_данных!F61,1,IF(Ввод_данных!F61="N","N",0))</f>
        <v>#N/A</v>
      </c>
      <c r="G61" s="146" t="e">
        <f>IF(HLOOKUP(Ответы_учащихся!$E61,КЛЮЧИ!$C$5:$D$20,Ответы_учащихся!G$11+1)=Ввод_данных!G61,1,IF(Ввод_данных!G61="N","N",0))</f>
        <v>#N/A</v>
      </c>
      <c r="H61" s="146" t="e">
        <f>IF(HLOOKUP(Ответы_учащихся!$E61,КЛЮЧИ!$C$5:$D$20,Ответы_учащихся!H$11+1)=Ввод_данных!H61,1,IF(Ввод_данных!H61="N","N",0))</f>
        <v>#N/A</v>
      </c>
      <c r="I61" s="146" t="e">
        <f>IF(HLOOKUP(Ответы_учащихся!$E61,КЛЮЧИ!$C$5:$D$20,Ответы_учащихся!I$11+1)=Ввод_данных!I61,1,IF(Ввод_данных!I61="N","N",0))</f>
        <v>#N/A</v>
      </c>
      <c r="J61" s="146" t="e">
        <f>IF(HLOOKUP(Ответы_учащихся!$E61,КЛЮЧИ!$C$5:$D$20,Ответы_учащихся!J$11+1)=Ввод_данных!J61,1,IF(Ввод_данных!J61="N","N",0))</f>
        <v>#N/A</v>
      </c>
      <c r="K61" s="146" t="e">
        <f>IF(HLOOKUP(Ответы_учащихся!$E61,КЛЮЧИ!$C$5:$D$20,Ответы_учащихся!K$11+1)=Ввод_данных!K61,1,IF(Ввод_данных!K61="N","N",0))</f>
        <v>#N/A</v>
      </c>
      <c r="L61" s="146" t="e">
        <f>IF(AND($E61&lt;&gt;"",$E61&gt;0),Ввод_данных!L61,NA())</f>
        <v>#N/A</v>
      </c>
      <c r="M61" s="477" t="e">
        <f>IF(AND($E61&lt;&gt;"",$E61&gt;0),Ввод_данных!M61,NA())</f>
        <v>#N/A</v>
      </c>
      <c r="N61" s="146" t="e">
        <f>IF(AND($E61&lt;&gt;"",$E61&gt;0),Ввод_данных!N61,NA())</f>
        <v>#N/A</v>
      </c>
      <c r="O61" s="146" t="e">
        <f>IF(AND($E61&lt;&gt;"",$E61&gt;0),Ввод_данных!O61,NA())</f>
        <v>#N/A</v>
      </c>
      <c r="P61" s="146" t="e">
        <f>IF(AND($E61&lt;&gt;"",$E61&gt;0),Ввод_данных!P61,NA())</f>
        <v>#N/A</v>
      </c>
      <c r="Q61" s="146" t="e">
        <f>IF(AND($E61&lt;&gt;"",$E61&gt;0),Ввод_данных!Q61,NA())</f>
        <v>#N/A</v>
      </c>
      <c r="R61" s="146" t="e">
        <f>IF(AND($E61&lt;&gt;"",$E61&gt;0),Ввод_данных!R61,NA())</f>
        <v>#N/A</v>
      </c>
      <c r="S61" s="146" t="e">
        <f>IF(HLOOKUP(Ответы_учащихся!$E61,КЛЮЧИ!$C$5:$D$20,Ответы_учащихся!S$11+1)=Ввод_данных!S61,1,IF(Ввод_данных!S61="N","N",0))</f>
        <v>#N/A</v>
      </c>
      <c r="T61" s="382" t="e">
        <f>IF(HLOOKUP(Ответы_учащихся!$E61,КЛЮЧИ!$C$5:$D$20,Ответы_учащихся!T$11+1)=Ввод_данных!T61,1,IF(Ввод_данных!T61="N","N",0))</f>
        <v>#N/A</v>
      </c>
      <c r="U61" s="159"/>
      <c r="V61" s="146"/>
      <c r="W61" s="146"/>
      <c r="X61" s="146"/>
      <c r="Y61" s="146"/>
      <c r="Z61" s="146"/>
      <c r="AA61" s="146"/>
      <c r="AB61" s="146"/>
      <c r="AC61" s="146"/>
      <c r="AD61" s="146"/>
      <c r="AE61" s="146"/>
      <c r="AF61" s="146"/>
      <c r="AG61" s="146"/>
      <c r="AH61" s="146"/>
      <c r="AI61" s="146"/>
      <c r="AJ61" s="146"/>
      <c r="AK61" s="146"/>
      <c r="AL61" s="146"/>
      <c r="AM61" s="146"/>
      <c r="AN61" s="146"/>
      <c r="AO61" s="146"/>
      <c r="AP61" s="146"/>
      <c r="AQ61" s="427"/>
      <c r="AR61" s="77"/>
      <c r="AS61" s="77"/>
      <c r="AT61" s="123"/>
      <c r="AU61" s="396" t="str">
        <f t="shared" ca="1" si="6"/>
        <v/>
      </c>
      <c r="AV61" s="397" t="str">
        <f t="shared" ca="1" si="7"/>
        <v/>
      </c>
      <c r="AW61" s="488" t="str">
        <f t="shared" ca="1" si="8"/>
        <v/>
      </c>
      <c r="AX61" s="397" t="str">
        <f t="shared" ca="1" si="9"/>
        <v/>
      </c>
      <c r="AY61" s="482" t="str">
        <f t="shared" ca="1" si="10"/>
        <v/>
      </c>
      <c r="AZ61" s="489" t="str">
        <f t="shared" ca="1" si="11"/>
        <v/>
      </c>
      <c r="BA61" s="482" t="str">
        <f t="shared" ca="1" si="12"/>
        <v/>
      </c>
      <c r="BB61" s="489" t="str">
        <f t="shared" ca="1" si="13"/>
        <v/>
      </c>
      <c r="BC61" s="482" t="str">
        <f t="shared" ca="1" si="14"/>
        <v/>
      </c>
      <c r="BD61" s="489" t="str">
        <f t="shared" ca="1" si="15"/>
        <v/>
      </c>
      <c r="BE61" s="395" t="str">
        <f t="shared" ca="1" si="16"/>
        <v/>
      </c>
      <c r="BF61" s="389"/>
      <c r="BG61" s="487" t="e">
        <f t="shared" si="17"/>
        <v>#N/A</v>
      </c>
      <c r="BH61" s="487" t="e">
        <f t="shared" si="18"/>
        <v>#N/A</v>
      </c>
      <c r="BI61" s="487" t="e">
        <f t="shared" si="19"/>
        <v>#N/A</v>
      </c>
      <c r="BJ61" s="487" t="e">
        <f t="shared" si="20"/>
        <v>#N/A</v>
      </c>
      <c r="BK61" s="389"/>
      <c r="BL61" s="227" t="str">
        <f t="shared" si="21"/>
        <v/>
      </c>
      <c r="BM61" s="227" t="str">
        <f t="shared" si="21"/>
        <v/>
      </c>
      <c r="BN61" s="227" t="str">
        <f t="shared" si="21"/>
        <v/>
      </c>
      <c r="BO61" s="227" t="str">
        <f t="shared" si="21"/>
        <v/>
      </c>
      <c r="BP61" s="227" t="str">
        <f t="shared" si="21"/>
        <v/>
      </c>
      <c r="BQ61" s="227" t="str">
        <f t="shared" si="21"/>
        <v/>
      </c>
      <c r="BR61" s="227" t="str">
        <f t="shared" si="21"/>
        <v/>
      </c>
      <c r="BS61" s="164"/>
      <c r="BT61" s="164"/>
      <c r="BU61" s="367"/>
      <c r="BV61" s="367"/>
      <c r="BW61" s="164"/>
      <c r="BX61" s="164"/>
      <c r="BY61" s="164"/>
      <c r="BZ61" s="164"/>
      <c r="CA61" s="164"/>
      <c r="CB61" s="164"/>
      <c r="CC61" s="164"/>
      <c r="CD61" s="164"/>
      <c r="CE61" s="164"/>
      <c r="CF61" s="164"/>
      <c r="CG61" s="164"/>
      <c r="CH61" s="164"/>
      <c r="CI61" s="164"/>
      <c r="CJ61" s="164"/>
      <c r="CK61" s="164"/>
      <c r="CL61" s="164"/>
      <c r="CM61" s="164"/>
      <c r="CN61" s="164"/>
    </row>
    <row r="62" spans="1:92" ht="12.75" customHeight="1" thickBot="1">
      <c r="A62" s="1">
        <f>IF('СПИСОК КЛАССА'!I62&gt;0,1,0)</f>
        <v>0</v>
      </c>
      <c r="B62" s="325">
        <v>38</v>
      </c>
      <c r="C62" s="76" t="str">
        <f>IF(NOT(ISBLANK('СПИСОК КЛАССА'!C62)),'СПИСОК КЛАССА'!C62,"")</f>
        <v/>
      </c>
      <c r="D62" s="447" t="str">
        <f>IF(NOT(ISBLANK('СПИСОК КЛАССА'!D62)),IF($A62=1,'СПИСОК КЛАССА'!D62, "УЧЕНИК НЕ ВЫПОЛНЯЛ РАБОТУ"),"")</f>
        <v/>
      </c>
      <c r="E62" s="474" t="str">
        <f>IF($C62&lt;&gt;"",'СПИСОК КЛАССА'!I62,"")</f>
        <v/>
      </c>
      <c r="F62" s="318" t="e">
        <f>IF(HLOOKUP(Ответы_учащихся!$E62,КЛЮЧИ!$C$5:$D$20,Ответы_учащихся!F$11+1)=Ввод_данных!F62,1,IF(Ввод_данных!F62="N","N",0))</f>
        <v>#N/A</v>
      </c>
      <c r="G62" s="146" t="e">
        <f>IF(HLOOKUP(Ответы_учащихся!$E62,КЛЮЧИ!$C$5:$D$20,Ответы_учащихся!G$11+1)=Ввод_данных!G62,1,IF(Ввод_данных!G62="N","N",0))</f>
        <v>#N/A</v>
      </c>
      <c r="H62" s="146" t="e">
        <f>IF(HLOOKUP(Ответы_учащихся!$E62,КЛЮЧИ!$C$5:$D$20,Ответы_учащихся!H$11+1)=Ввод_данных!H62,1,IF(Ввод_данных!H62="N","N",0))</f>
        <v>#N/A</v>
      </c>
      <c r="I62" s="146" t="e">
        <f>IF(HLOOKUP(Ответы_учащихся!$E62,КЛЮЧИ!$C$5:$D$20,Ответы_учащихся!I$11+1)=Ввод_данных!I62,1,IF(Ввод_данных!I62="N","N",0))</f>
        <v>#N/A</v>
      </c>
      <c r="J62" s="146" t="e">
        <f>IF(HLOOKUP(Ответы_учащихся!$E62,КЛЮЧИ!$C$5:$D$20,Ответы_учащихся!J$11+1)=Ввод_данных!J62,1,IF(Ввод_данных!J62="N","N",0))</f>
        <v>#N/A</v>
      </c>
      <c r="K62" s="146" t="e">
        <f>IF(HLOOKUP(Ответы_учащихся!$E62,КЛЮЧИ!$C$5:$D$20,Ответы_учащихся!K$11+1)=Ввод_данных!K62,1,IF(Ввод_данных!K62="N","N",0))</f>
        <v>#N/A</v>
      </c>
      <c r="L62" s="146" t="e">
        <f>IF(AND($E62&lt;&gt;"",$E62&gt;0),Ввод_данных!L62,NA())</f>
        <v>#N/A</v>
      </c>
      <c r="M62" s="477" t="e">
        <f>IF(AND($E62&lt;&gt;"",$E62&gt;0),Ввод_данных!M62,NA())</f>
        <v>#N/A</v>
      </c>
      <c r="N62" s="146" t="e">
        <f>IF(AND($E62&lt;&gt;"",$E62&gt;0),Ввод_данных!N62,NA())</f>
        <v>#N/A</v>
      </c>
      <c r="O62" s="146" t="e">
        <f>IF(AND($E62&lt;&gt;"",$E62&gt;0),Ввод_данных!O62,NA())</f>
        <v>#N/A</v>
      </c>
      <c r="P62" s="146" t="e">
        <f>IF(AND($E62&lt;&gt;"",$E62&gt;0),Ввод_данных!P62,NA())</f>
        <v>#N/A</v>
      </c>
      <c r="Q62" s="146" t="e">
        <f>IF(AND($E62&lt;&gt;"",$E62&gt;0),Ввод_данных!Q62,NA())</f>
        <v>#N/A</v>
      </c>
      <c r="R62" s="146" t="e">
        <f>IF(AND($E62&lt;&gt;"",$E62&gt;0),Ввод_данных!R62,NA())</f>
        <v>#N/A</v>
      </c>
      <c r="S62" s="146" t="e">
        <f>IF(HLOOKUP(Ответы_учащихся!$E62,КЛЮЧИ!$C$5:$D$20,Ответы_учащихся!S$11+1)=Ввод_данных!S62,1,IF(Ввод_данных!S62="N","N",0))</f>
        <v>#N/A</v>
      </c>
      <c r="T62" s="382" t="e">
        <f>IF(HLOOKUP(Ответы_учащихся!$E62,КЛЮЧИ!$C$5:$D$20,Ответы_учащихся!T$11+1)=Ввод_данных!T62,1,IF(Ввод_данных!T62="N","N",0))</f>
        <v>#N/A</v>
      </c>
      <c r="U62" s="159"/>
      <c r="V62" s="146"/>
      <c r="W62" s="146"/>
      <c r="X62" s="146"/>
      <c r="Y62" s="146"/>
      <c r="Z62" s="146"/>
      <c r="AA62" s="146"/>
      <c r="AB62" s="146"/>
      <c r="AC62" s="146"/>
      <c r="AD62" s="146"/>
      <c r="AE62" s="146"/>
      <c r="AF62" s="146"/>
      <c r="AG62" s="146"/>
      <c r="AH62" s="146"/>
      <c r="AI62" s="146"/>
      <c r="AJ62" s="146"/>
      <c r="AK62" s="146"/>
      <c r="AL62" s="146"/>
      <c r="AM62" s="146"/>
      <c r="AN62" s="146"/>
      <c r="AO62" s="146"/>
      <c r="AP62" s="146"/>
      <c r="AQ62" s="427"/>
      <c r="AR62" s="77"/>
      <c r="AS62" s="77"/>
      <c r="AT62" s="123"/>
      <c r="AU62" s="396" t="str">
        <f t="shared" ca="1" si="6"/>
        <v/>
      </c>
      <c r="AV62" s="397" t="str">
        <f t="shared" ca="1" si="7"/>
        <v/>
      </c>
      <c r="AW62" s="488" t="str">
        <f t="shared" ca="1" si="8"/>
        <v/>
      </c>
      <c r="AX62" s="397" t="str">
        <f t="shared" ca="1" si="9"/>
        <v/>
      </c>
      <c r="AY62" s="482" t="str">
        <f t="shared" ca="1" si="10"/>
        <v/>
      </c>
      <c r="AZ62" s="489" t="str">
        <f t="shared" ca="1" si="11"/>
        <v/>
      </c>
      <c r="BA62" s="482" t="str">
        <f t="shared" ca="1" si="12"/>
        <v/>
      </c>
      <c r="BB62" s="489" t="str">
        <f t="shared" ca="1" si="13"/>
        <v/>
      </c>
      <c r="BC62" s="482" t="str">
        <f t="shared" ca="1" si="14"/>
        <v/>
      </c>
      <c r="BD62" s="489" t="str">
        <f t="shared" ca="1" si="15"/>
        <v/>
      </c>
      <c r="BE62" s="395" t="str">
        <f t="shared" ca="1" si="16"/>
        <v/>
      </c>
      <c r="BF62" s="389"/>
      <c r="BG62" s="487" t="e">
        <f t="shared" si="17"/>
        <v>#N/A</v>
      </c>
      <c r="BH62" s="487" t="e">
        <f t="shared" si="18"/>
        <v>#N/A</v>
      </c>
      <c r="BI62" s="487" t="e">
        <f t="shared" si="19"/>
        <v>#N/A</v>
      </c>
      <c r="BJ62" s="487" t="e">
        <f t="shared" si="20"/>
        <v>#N/A</v>
      </c>
      <c r="BK62" s="389"/>
      <c r="BL62" s="227" t="str">
        <f t="shared" si="21"/>
        <v/>
      </c>
      <c r="BM62" s="227" t="str">
        <f t="shared" si="21"/>
        <v/>
      </c>
      <c r="BN62" s="227" t="str">
        <f t="shared" si="21"/>
        <v/>
      </c>
      <c r="BO62" s="227" t="str">
        <f t="shared" si="21"/>
        <v/>
      </c>
      <c r="BP62" s="227" t="str">
        <f t="shared" si="21"/>
        <v/>
      </c>
      <c r="BQ62" s="227" t="str">
        <f t="shared" si="21"/>
        <v/>
      </c>
      <c r="BR62" s="227" t="str">
        <f t="shared" si="21"/>
        <v/>
      </c>
      <c r="BS62" s="164"/>
      <c r="BT62" s="164"/>
      <c r="BU62" s="367"/>
      <c r="BV62" s="367"/>
      <c r="BW62" s="164"/>
      <c r="BX62" s="164"/>
      <c r="BY62" s="164"/>
      <c r="BZ62" s="164"/>
      <c r="CA62" s="164"/>
      <c r="CB62" s="164"/>
      <c r="CC62" s="164"/>
      <c r="CD62" s="164"/>
      <c r="CE62" s="164"/>
      <c r="CF62" s="164"/>
      <c r="CG62" s="164"/>
      <c r="CH62" s="164"/>
      <c r="CI62" s="164"/>
      <c r="CJ62" s="164"/>
      <c r="CK62" s="164"/>
      <c r="CL62" s="164"/>
      <c r="CM62" s="164"/>
      <c r="CN62" s="164"/>
    </row>
    <row r="63" spans="1:92" ht="12.75" customHeight="1" thickBot="1">
      <c r="A63" s="1">
        <f>IF('СПИСОК КЛАССА'!I63&gt;0,1,0)</f>
        <v>0</v>
      </c>
      <c r="B63" s="325">
        <v>39</v>
      </c>
      <c r="C63" s="76" t="str">
        <f>IF(NOT(ISBLANK('СПИСОК КЛАССА'!C63)),'СПИСОК КЛАССА'!C63,"")</f>
        <v/>
      </c>
      <c r="D63" s="447" t="str">
        <f>IF(NOT(ISBLANK('СПИСОК КЛАССА'!D63)),IF($A63=1,'СПИСОК КЛАССА'!D63, "УЧЕНИК НЕ ВЫПОЛНЯЛ РАБОТУ"),"")</f>
        <v/>
      </c>
      <c r="E63" s="474" t="str">
        <f>IF($C63&lt;&gt;"",'СПИСОК КЛАССА'!I63,"")</f>
        <v/>
      </c>
      <c r="F63" s="318" t="e">
        <f>IF(HLOOKUP(Ответы_учащихся!$E63,КЛЮЧИ!$C$5:$D$20,Ответы_учащихся!F$11+1)=Ввод_данных!F63,1,IF(Ввод_данных!F63="N","N",0))</f>
        <v>#N/A</v>
      </c>
      <c r="G63" s="146" t="e">
        <f>IF(HLOOKUP(Ответы_учащихся!$E63,КЛЮЧИ!$C$5:$D$20,Ответы_учащихся!G$11+1)=Ввод_данных!G63,1,IF(Ввод_данных!G63="N","N",0))</f>
        <v>#N/A</v>
      </c>
      <c r="H63" s="146" t="e">
        <f>IF(HLOOKUP(Ответы_учащихся!$E63,КЛЮЧИ!$C$5:$D$20,Ответы_учащихся!H$11+1)=Ввод_данных!H63,1,IF(Ввод_данных!H63="N","N",0))</f>
        <v>#N/A</v>
      </c>
      <c r="I63" s="146" t="e">
        <f>IF(HLOOKUP(Ответы_учащихся!$E63,КЛЮЧИ!$C$5:$D$20,Ответы_учащихся!I$11+1)=Ввод_данных!I63,1,IF(Ввод_данных!I63="N","N",0))</f>
        <v>#N/A</v>
      </c>
      <c r="J63" s="146" t="e">
        <f>IF(HLOOKUP(Ответы_учащихся!$E63,КЛЮЧИ!$C$5:$D$20,Ответы_учащихся!J$11+1)=Ввод_данных!J63,1,IF(Ввод_данных!J63="N","N",0))</f>
        <v>#N/A</v>
      </c>
      <c r="K63" s="146" t="e">
        <f>IF(HLOOKUP(Ответы_учащихся!$E63,КЛЮЧИ!$C$5:$D$20,Ответы_учащихся!K$11+1)=Ввод_данных!K63,1,IF(Ввод_данных!K63="N","N",0))</f>
        <v>#N/A</v>
      </c>
      <c r="L63" s="146" t="e">
        <f>IF(AND($E63&lt;&gt;"",$E63&gt;0),Ввод_данных!L63,NA())</f>
        <v>#N/A</v>
      </c>
      <c r="M63" s="477" t="e">
        <f>IF(AND($E63&lt;&gt;"",$E63&gt;0),Ввод_данных!M63,NA())</f>
        <v>#N/A</v>
      </c>
      <c r="N63" s="146" t="e">
        <f>IF(AND($E63&lt;&gt;"",$E63&gt;0),Ввод_данных!N63,NA())</f>
        <v>#N/A</v>
      </c>
      <c r="O63" s="146" t="e">
        <f>IF(AND($E63&lt;&gt;"",$E63&gt;0),Ввод_данных!O63,NA())</f>
        <v>#N/A</v>
      </c>
      <c r="P63" s="146" t="e">
        <f>IF(AND($E63&lt;&gt;"",$E63&gt;0),Ввод_данных!P63,NA())</f>
        <v>#N/A</v>
      </c>
      <c r="Q63" s="146" t="e">
        <f>IF(AND($E63&lt;&gt;"",$E63&gt;0),Ввод_данных!Q63,NA())</f>
        <v>#N/A</v>
      </c>
      <c r="R63" s="146" t="e">
        <f>IF(AND($E63&lt;&gt;"",$E63&gt;0),Ввод_данных!R63,NA())</f>
        <v>#N/A</v>
      </c>
      <c r="S63" s="146" t="e">
        <f>IF(HLOOKUP(Ответы_учащихся!$E63,КЛЮЧИ!$C$5:$D$20,Ответы_учащихся!S$11+1)=Ввод_данных!S63,1,IF(Ввод_данных!S63="N","N",0))</f>
        <v>#N/A</v>
      </c>
      <c r="T63" s="382" t="e">
        <f>IF(HLOOKUP(Ответы_учащихся!$E63,КЛЮЧИ!$C$5:$D$20,Ответы_учащихся!T$11+1)=Ввод_данных!T63,1,IF(Ввод_данных!T63="N","N",0))</f>
        <v>#N/A</v>
      </c>
      <c r="U63" s="159"/>
      <c r="V63" s="146"/>
      <c r="W63" s="146"/>
      <c r="X63" s="146"/>
      <c r="Y63" s="146"/>
      <c r="Z63" s="146"/>
      <c r="AA63" s="146"/>
      <c r="AB63" s="146"/>
      <c r="AC63" s="146"/>
      <c r="AD63" s="146"/>
      <c r="AE63" s="146"/>
      <c r="AF63" s="146"/>
      <c r="AG63" s="146"/>
      <c r="AH63" s="146"/>
      <c r="AI63" s="146"/>
      <c r="AJ63" s="146"/>
      <c r="AK63" s="146"/>
      <c r="AL63" s="146"/>
      <c r="AM63" s="146"/>
      <c r="AN63" s="146"/>
      <c r="AO63" s="146"/>
      <c r="AP63" s="146"/>
      <c r="AQ63" s="428"/>
      <c r="AR63" s="106"/>
      <c r="AS63" s="106"/>
      <c r="AT63" s="123"/>
      <c r="AU63" s="396" t="str">
        <f t="shared" ca="1" si="6"/>
        <v/>
      </c>
      <c r="AV63" s="397" t="str">
        <f t="shared" ca="1" si="7"/>
        <v/>
      </c>
      <c r="AW63" s="488" t="str">
        <f t="shared" ca="1" si="8"/>
        <v/>
      </c>
      <c r="AX63" s="397" t="str">
        <f t="shared" ca="1" si="9"/>
        <v/>
      </c>
      <c r="AY63" s="482" t="str">
        <f t="shared" ca="1" si="10"/>
        <v/>
      </c>
      <c r="AZ63" s="489" t="str">
        <f t="shared" ca="1" si="11"/>
        <v/>
      </c>
      <c r="BA63" s="482" t="str">
        <f t="shared" ca="1" si="12"/>
        <v/>
      </c>
      <c r="BB63" s="489" t="str">
        <f t="shared" ca="1" si="13"/>
        <v/>
      </c>
      <c r="BC63" s="482" t="str">
        <f t="shared" ca="1" si="14"/>
        <v/>
      </c>
      <c r="BD63" s="489" t="str">
        <f t="shared" ca="1" si="15"/>
        <v/>
      </c>
      <c r="BE63" s="395" t="str">
        <f t="shared" ca="1" si="16"/>
        <v/>
      </c>
      <c r="BF63" s="389"/>
      <c r="BG63" s="487" t="e">
        <f t="shared" si="17"/>
        <v>#N/A</v>
      </c>
      <c r="BH63" s="487" t="e">
        <f t="shared" si="18"/>
        <v>#N/A</v>
      </c>
      <c r="BI63" s="487" t="e">
        <f t="shared" si="19"/>
        <v>#N/A</v>
      </c>
      <c r="BJ63" s="487" t="e">
        <f t="shared" si="20"/>
        <v>#N/A</v>
      </c>
      <c r="BK63" s="389"/>
      <c r="BL63" s="227" t="str">
        <f t="shared" si="21"/>
        <v/>
      </c>
      <c r="BM63" s="227" t="str">
        <f t="shared" si="21"/>
        <v/>
      </c>
      <c r="BN63" s="227" t="str">
        <f t="shared" si="21"/>
        <v/>
      </c>
      <c r="BO63" s="227" t="str">
        <f t="shared" si="21"/>
        <v/>
      </c>
      <c r="BP63" s="227" t="str">
        <f t="shared" si="21"/>
        <v/>
      </c>
      <c r="BQ63" s="227" t="str">
        <f t="shared" si="21"/>
        <v/>
      </c>
      <c r="BR63" s="227" t="str">
        <f t="shared" si="21"/>
        <v/>
      </c>
      <c r="BS63" s="164"/>
      <c r="BT63" s="164"/>
      <c r="BU63" s="367"/>
      <c r="BV63" s="367"/>
      <c r="BW63" s="164"/>
      <c r="BX63" s="164"/>
      <c r="BY63" s="164"/>
      <c r="BZ63" s="164"/>
      <c r="CA63" s="164"/>
      <c r="CB63" s="164"/>
      <c r="CC63" s="164"/>
      <c r="CD63" s="164"/>
      <c r="CE63" s="164"/>
      <c r="CF63" s="164"/>
      <c r="CG63" s="164"/>
      <c r="CH63" s="164"/>
      <c r="CI63" s="164"/>
      <c r="CJ63" s="164"/>
      <c r="CK63" s="164"/>
      <c r="CL63" s="164"/>
      <c r="CM63" s="164"/>
      <c r="CN63" s="164"/>
    </row>
    <row r="64" spans="1:92" ht="12.75" customHeight="1" thickBot="1">
      <c r="A64" s="1">
        <f>IF('СПИСОК КЛАССА'!I64&gt;0,1,0)</f>
        <v>0</v>
      </c>
      <c r="B64" s="326">
        <v>40</v>
      </c>
      <c r="C64" s="327" t="str">
        <f>IF(NOT(ISBLANK('СПИСОК КЛАССА'!C64)),'СПИСОК КЛАССА'!C64,"")</f>
        <v/>
      </c>
      <c r="D64" s="448" t="str">
        <f>IF(NOT(ISBLANK('СПИСОК КЛАССА'!D64)),IF($A64=1,'СПИСОК КЛАССА'!D64, "УЧЕНИК НЕ ВЫПОЛНЯЛ РАБОТУ"),"")</f>
        <v/>
      </c>
      <c r="E64" s="475" t="str">
        <f>IF($C64&lt;&gt;"",'СПИСОК КЛАССА'!I64,"")</f>
        <v/>
      </c>
      <c r="F64" s="383" t="e">
        <f>IF(HLOOKUP(Ответы_учащихся!$E64,КЛЮЧИ!$C$5:$D$20,Ответы_учащихся!F$11+1)=Ввод_данных!F64,1,IF(Ввод_данных!F64="N","N",0))</f>
        <v>#N/A</v>
      </c>
      <c r="G64" s="384" t="e">
        <f>IF(HLOOKUP(Ответы_учащихся!$E64,КЛЮЧИ!$C$5:$D$20,Ответы_учащихся!G$11+1)=Ввод_данных!G64,1,IF(Ввод_данных!G64="N","N",0))</f>
        <v>#N/A</v>
      </c>
      <c r="H64" s="384" t="e">
        <f>IF(HLOOKUP(Ответы_учащихся!$E64,КЛЮЧИ!$C$5:$D$20,Ответы_учащихся!H$11+1)=Ввод_данных!H64,1,IF(Ввод_данных!H64="N","N",0))</f>
        <v>#N/A</v>
      </c>
      <c r="I64" s="384" t="e">
        <f>IF(HLOOKUP(Ответы_учащихся!$E64,КЛЮЧИ!$C$5:$D$20,Ответы_учащихся!I$11+1)=Ввод_данных!I64,1,IF(Ввод_данных!I64="N","N",0))</f>
        <v>#N/A</v>
      </c>
      <c r="J64" s="384" t="e">
        <f>IF(HLOOKUP(Ответы_учащихся!$E64,КЛЮЧИ!$C$5:$D$20,Ответы_учащихся!J$11+1)=Ввод_данных!J64,1,IF(Ввод_данных!J64="N","N",0))</f>
        <v>#N/A</v>
      </c>
      <c r="K64" s="384" t="e">
        <f>IF(HLOOKUP(Ответы_учащихся!$E64,КЛЮЧИ!$C$5:$D$20,Ответы_учащихся!K$11+1)=Ввод_данных!K64,1,IF(Ввод_данных!K64="N","N",0))</f>
        <v>#N/A</v>
      </c>
      <c r="L64" s="384" t="e">
        <f>IF(AND($E64&lt;&gt;"",$E64&gt;0),Ввод_данных!L64,NA())</f>
        <v>#N/A</v>
      </c>
      <c r="M64" s="478" t="e">
        <f>IF(AND($E64&lt;&gt;"",$E64&gt;0),Ввод_данных!M64,NA())</f>
        <v>#N/A</v>
      </c>
      <c r="N64" s="384" t="e">
        <f>IF(AND($E64&lt;&gt;"",$E64&gt;0),Ввод_данных!N64,NA())</f>
        <v>#N/A</v>
      </c>
      <c r="O64" s="384" t="e">
        <f>IF(AND($E64&lt;&gt;"",$E64&gt;0),Ввод_данных!O64,NA())</f>
        <v>#N/A</v>
      </c>
      <c r="P64" s="384" t="e">
        <f>IF(AND($E64&lt;&gt;"",$E64&gt;0),Ввод_данных!P64,NA())</f>
        <v>#N/A</v>
      </c>
      <c r="Q64" s="384" t="e">
        <f>IF(AND($E64&lt;&gt;"",$E64&gt;0),Ввод_данных!Q64,NA())</f>
        <v>#N/A</v>
      </c>
      <c r="R64" s="384" t="e">
        <f>IF(AND($E64&lt;&gt;"",$E64&gt;0),Ввод_данных!R64,NA())</f>
        <v>#N/A</v>
      </c>
      <c r="S64" s="384" t="e">
        <f>IF(HLOOKUP(Ответы_учащихся!$E64,КЛЮЧИ!$C$5:$D$20,Ответы_учащихся!S$11+1)=Ввод_данных!S64,1,IF(Ввод_данных!S64="N","N",0))</f>
        <v>#N/A</v>
      </c>
      <c r="T64" s="385" t="e">
        <f>IF(HLOOKUP(Ответы_учащихся!$E64,КЛЮЧИ!$C$5:$D$20,Ответы_учащихся!T$11+1)=Ввод_данных!T64,1,IF(Ввод_данных!T64="N","N",0))</f>
        <v>#N/A</v>
      </c>
      <c r="U64" s="159"/>
      <c r="V64" s="146"/>
      <c r="W64" s="146"/>
      <c r="X64" s="146"/>
      <c r="Y64" s="146"/>
      <c r="Z64" s="146"/>
      <c r="AA64" s="146"/>
      <c r="AB64" s="146"/>
      <c r="AC64" s="146"/>
      <c r="AD64" s="146"/>
      <c r="AE64" s="146"/>
      <c r="AF64" s="146"/>
      <c r="AG64" s="146"/>
      <c r="AH64" s="146"/>
      <c r="AI64" s="146"/>
      <c r="AJ64" s="146"/>
      <c r="AK64" s="146"/>
      <c r="AL64" s="146"/>
      <c r="AM64" s="146"/>
      <c r="AN64" s="146"/>
      <c r="AO64" s="146"/>
      <c r="AP64" s="146"/>
      <c r="AQ64" s="429"/>
      <c r="AR64" s="107"/>
      <c r="AS64" s="107"/>
      <c r="AT64" s="124"/>
      <c r="AU64" s="396" t="str">
        <f t="shared" ca="1" si="6"/>
        <v/>
      </c>
      <c r="AV64" s="397" t="str">
        <f t="shared" ca="1" si="7"/>
        <v/>
      </c>
      <c r="AW64" s="488" t="str">
        <f t="shared" ca="1" si="8"/>
        <v/>
      </c>
      <c r="AX64" s="397" t="str">
        <f t="shared" ca="1" si="9"/>
        <v/>
      </c>
      <c r="AY64" s="482" t="str">
        <f t="shared" ca="1" si="10"/>
        <v/>
      </c>
      <c r="AZ64" s="489" t="str">
        <f t="shared" ca="1" si="11"/>
        <v/>
      </c>
      <c r="BA64" s="482" t="str">
        <f t="shared" ca="1" si="12"/>
        <v/>
      </c>
      <c r="BB64" s="489" t="str">
        <f t="shared" ca="1" si="13"/>
        <v/>
      </c>
      <c r="BC64" s="482" t="str">
        <f t="shared" ca="1" si="14"/>
        <v/>
      </c>
      <c r="BD64" s="489" t="str">
        <f t="shared" ca="1" si="15"/>
        <v/>
      </c>
      <c r="BE64" s="395" t="str">
        <f t="shared" ca="1" si="16"/>
        <v/>
      </c>
      <c r="BF64" s="389"/>
      <c r="BG64" s="487" t="e">
        <f t="shared" si="17"/>
        <v>#N/A</v>
      </c>
      <c r="BH64" s="487" t="e">
        <f t="shared" si="18"/>
        <v>#N/A</v>
      </c>
      <c r="BI64" s="487" t="e">
        <f t="shared" si="19"/>
        <v>#N/A</v>
      </c>
      <c r="BJ64" s="487" t="e">
        <f t="shared" si="20"/>
        <v>#N/A</v>
      </c>
      <c r="BK64" s="389"/>
      <c r="BL64" s="227" t="str">
        <f t="shared" si="21"/>
        <v/>
      </c>
      <c r="BM64" s="227" t="str">
        <f t="shared" si="21"/>
        <v/>
      </c>
      <c r="BN64" s="227" t="str">
        <f t="shared" si="21"/>
        <v/>
      </c>
      <c r="BO64" s="227" t="str">
        <f t="shared" si="21"/>
        <v/>
      </c>
      <c r="BP64" s="227" t="str">
        <f t="shared" si="21"/>
        <v/>
      </c>
      <c r="BQ64" s="227" t="str">
        <f t="shared" si="21"/>
        <v/>
      </c>
      <c r="BR64" s="227" t="str">
        <f t="shared" si="21"/>
        <v/>
      </c>
      <c r="BS64" s="164"/>
      <c r="BT64" s="164"/>
      <c r="BU64" s="367"/>
      <c r="BV64" s="367"/>
      <c r="BW64" s="164"/>
      <c r="BX64" s="164"/>
      <c r="BY64" s="164"/>
      <c r="BZ64" s="164"/>
      <c r="CA64" s="164"/>
      <c r="CB64" s="164"/>
      <c r="CC64" s="164"/>
      <c r="CD64" s="164"/>
      <c r="CE64" s="164"/>
      <c r="CF64" s="164"/>
      <c r="CG64" s="164"/>
      <c r="CH64" s="164"/>
      <c r="CI64" s="164"/>
      <c r="CJ64" s="164"/>
      <c r="CK64" s="164"/>
      <c r="CL64" s="164"/>
      <c r="CM64" s="164"/>
      <c r="CN64" s="164"/>
    </row>
    <row r="65" spans="1:94">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219"/>
      <c r="BM65" s="219"/>
      <c r="BN65" s="220"/>
      <c r="BO65" s="221"/>
      <c r="BP65" s="79"/>
      <c r="BQ65" s="161"/>
      <c r="BR65" s="161"/>
      <c r="BS65" s="161"/>
      <c r="BT65" s="161"/>
      <c r="BU65" s="359"/>
      <c r="BV65" s="359"/>
      <c r="BW65" s="161"/>
      <c r="BX65" s="161"/>
      <c r="BY65" s="161"/>
      <c r="BZ65" s="161"/>
      <c r="CA65" s="161"/>
      <c r="CB65" s="161"/>
      <c r="CC65" s="161"/>
      <c r="CD65" s="161"/>
      <c r="CE65" s="161"/>
      <c r="CF65" s="161"/>
      <c r="CG65" s="161"/>
      <c r="CH65" s="161"/>
      <c r="CI65" s="161"/>
      <c r="CJ65" s="161"/>
      <c r="CK65" s="161"/>
      <c r="CL65" s="161"/>
      <c r="CM65" s="161"/>
      <c r="CN65" s="161"/>
      <c r="CO65" s="161"/>
      <c r="CP65" s="161"/>
    </row>
    <row r="66" spans="1:94">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219"/>
      <c r="BM66" s="219"/>
      <c r="BN66" s="220"/>
      <c r="BO66" s="221"/>
      <c r="BP66" s="79"/>
      <c r="BQ66" s="161"/>
      <c r="BR66" s="161"/>
      <c r="BS66" s="161"/>
      <c r="BT66" s="161"/>
      <c r="BU66" s="359"/>
      <c r="BV66" s="359"/>
      <c r="BW66" s="161"/>
      <c r="BX66" s="161"/>
      <c r="BY66" s="161"/>
      <c r="BZ66" s="161"/>
      <c r="CA66" s="161"/>
      <c r="CB66" s="161"/>
      <c r="CC66" s="161"/>
      <c r="CD66" s="161"/>
      <c r="CE66" s="161"/>
      <c r="CF66" s="161"/>
      <c r="CG66" s="161"/>
      <c r="CH66" s="161"/>
      <c r="CI66" s="161"/>
      <c r="CJ66" s="161"/>
      <c r="CK66" s="161"/>
      <c r="CL66" s="161"/>
      <c r="CM66" s="161"/>
      <c r="CN66" s="161"/>
      <c r="CO66" s="161"/>
      <c r="CP66" s="161"/>
    </row>
    <row r="67" spans="1:94">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219"/>
      <c r="BM67" s="219"/>
      <c r="BN67" s="220"/>
      <c r="BO67" s="221"/>
      <c r="BP67" s="79"/>
      <c r="BQ67" s="161"/>
      <c r="BR67" s="161"/>
      <c r="BS67" s="161"/>
      <c r="BT67" s="161"/>
      <c r="BU67" s="359"/>
      <c r="BV67" s="359"/>
      <c r="BW67" s="161"/>
      <c r="BX67" s="161"/>
      <c r="BY67" s="161"/>
      <c r="BZ67" s="161"/>
      <c r="CA67" s="161"/>
      <c r="CB67" s="161"/>
      <c r="CC67" s="161"/>
      <c r="CD67" s="161"/>
      <c r="CE67" s="161"/>
      <c r="CF67" s="161"/>
      <c r="CG67" s="161"/>
      <c r="CH67" s="161"/>
      <c r="CI67" s="161"/>
      <c r="CJ67" s="161"/>
      <c r="CK67" s="161"/>
      <c r="CL67" s="161"/>
      <c r="CM67" s="161"/>
      <c r="CN67" s="161"/>
      <c r="CO67" s="161"/>
      <c r="CP67" s="161"/>
    </row>
    <row r="68" spans="1:94">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219"/>
      <c r="BM68" s="219"/>
      <c r="BN68" s="220"/>
      <c r="BO68" s="221"/>
      <c r="BP68" s="79"/>
      <c r="BQ68" s="161"/>
      <c r="BR68" s="161"/>
      <c r="BS68" s="161"/>
      <c r="BT68" s="161"/>
      <c r="BU68" s="359"/>
      <c r="BV68" s="359"/>
      <c r="BW68" s="161"/>
      <c r="BX68" s="161"/>
      <c r="BY68" s="161"/>
      <c r="BZ68" s="161"/>
      <c r="CA68" s="161"/>
      <c r="CB68" s="161"/>
      <c r="CC68" s="161"/>
      <c r="CD68" s="161"/>
      <c r="CE68" s="161"/>
      <c r="CF68" s="161"/>
      <c r="CG68" s="161"/>
      <c r="CH68" s="161"/>
      <c r="CI68" s="161"/>
      <c r="CJ68" s="161"/>
      <c r="CK68" s="161"/>
      <c r="CL68" s="161"/>
      <c r="CM68" s="161"/>
      <c r="CN68" s="161"/>
      <c r="CO68" s="161"/>
      <c r="CP68" s="161"/>
    </row>
    <row r="69" spans="1:94">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219"/>
      <c r="BM69" s="219"/>
      <c r="BN69" s="220"/>
      <c r="BO69" s="221"/>
      <c r="BP69" s="79"/>
      <c r="BQ69" s="161"/>
      <c r="BR69" s="161"/>
      <c r="BS69" s="161"/>
      <c r="BT69" s="161"/>
      <c r="BU69" s="359"/>
      <c r="BV69" s="359"/>
      <c r="BW69" s="161"/>
      <c r="BX69" s="161"/>
      <c r="BY69" s="161"/>
      <c r="BZ69" s="161"/>
      <c r="CA69" s="161"/>
      <c r="CB69" s="161"/>
      <c r="CC69" s="161"/>
      <c r="CD69" s="161"/>
      <c r="CE69" s="161"/>
      <c r="CF69" s="161"/>
      <c r="CG69" s="161"/>
      <c r="CH69" s="161"/>
      <c r="CI69" s="161"/>
      <c r="CJ69" s="161"/>
      <c r="CK69" s="161"/>
      <c r="CL69" s="161"/>
      <c r="CM69" s="161"/>
      <c r="CN69" s="161"/>
      <c r="CO69" s="161"/>
      <c r="CP69" s="161"/>
    </row>
    <row r="70" spans="1:94">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219"/>
      <c r="BM70" s="219"/>
      <c r="BN70" s="220"/>
      <c r="BO70" s="221"/>
      <c r="BP70" s="79"/>
      <c r="BQ70" s="161"/>
      <c r="BR70" s="161"/>
      <c r="BS70" s="161"/>
      <c r="BT70" s="161"/>
      <c r="BU70" s="359"/>
      <c r="BV70" s="359"/>
      <c r="BW70" s="161"/>
      <c r="BX70" s="161"/>
      <c r="BY70" s="161"/>
      <c r="BZ70" s="161"/>
      <c r="CA70" s="161"/>
      <c r="CB70" s="161"/>
      <c r="CC70" s="161"/>
      <c r="CD70" s="161"/>
      <c r="CE70" s="161"/>
      <c r="CF70" s="161"/>
      <c r="CG70" s="161"/>
      <c r="CH70" s="161"/>
      <c r="CI70" s="161"/>
      <c r="CJ70" s="161"/>
      <c r="CK70" s="161"/>
      <c r="CL70" s="161"/>
      <c r="CM70" s="161"/>
      <c r="CN70" s="161"/>
      <c r="CO70" s="161"/>
      <c r="CP70" s="161"/>
    </row>
    <row r="71" spans="1:94">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219"/>
      <c r="BM71" s="219"/>
      <c r="BN71" s="220"/>
      <c r="BO71" s="221"/>
      <c r="BP71" s="79"/>
      <c r="BQ71" s="161"/>
      <c r="BR71" s="161"/>
      <c r="BS71" s="161"/>
      <c r="BT71" s="161"/>
      <c r="BU71" s="359"/>
      <c r="BV71" s="359"/>
      <c r="BW71" s="161"/>
      <c r="BX71" s="161"/>
      <c r="BY71" s="161"/>
      <c r="BZ71" s="161"/>
      <c r="CA71" s="161"/>
      <c r="CB71" s="161"/>
      <c r="CC71" s="161"/>
      <c r="CD71" s="161"/>
      <c r="CE71" s="161"/>
      <c r="CF71" s="161"/>
      <c r="CG71" s="161"/>
      <c r="CH71" s="161"/>
      <c r="CI71" s="161"/>
      <c r="CJ71" s="161"/>
      <c r="CK71" s="161"/>
      <c r="CL71" s="161"/>
      <c r="CM71" s="161"/>
      <c r="CN71" s="161"/>
      <c r="CO71" s="161"/>
      <c r="CP71" s="161"/>
    </row>
    <row r="72" spans="1:94">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219"/>
      <c r="BM72" s="219"/>
      <c r="BN72" s="220"/>
      <c r="BO72" s="221"/>
      <c r="BP72" s="79"/>
      <c r="BQ72" s="161"/>
      <c r="BR72" s="161"/>
      <c r="BS72" s="161"/>
      <c r="BT72" s="161"/>
      <c r="BU72" s="359"/>
      <c r="BV72" s="359"/>
      <c r="BW72" s="161"/>
      <c r="BX72" s="161"/>
      <c r="BY72" s="161"/>
      <c r="BZ72" s="161"/>
      <c r="CA72" s="161"/>
      <c r="CB72" s="161"/>
      <c r="CC72" s="161"/>
      <c r="CD72" s="161"/>
      <c r="CE72" s="161"/>
      <c r="CF72" s="161"/>
      <c r="CG72" s="161"/>
      <c r="CH72" s="161"/>
      <c r="CI72" s="161"/>
      <c r="CJ72" s="161"/>
      <c r="CK72" s="161"/>
      <c r="CL72" s="161"/>
      <c r="CM72" s="161"/>
      <c r="CN72" s="161"/>
      <c r="CO72" s="161"/>
      <c r="CP72" s="161"/>
    </row>
    <row r="73" spans="1:94">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219"/>
      <c r="BM73" s="219"/>
      <c r="BN73" s="220"/>
      <c r="BO73" s="221"/>
      <c r="BP73" s="79"/>
      <c r="BQ73" s="161"/>
      <c r="BR73" s="161"/>
      <c r="BS73" s="161"/>
      <c r="BT73" s="161"/>
      <c r="BU73" s="359"/>
      <c r="BV73" s="359"/>
      <c r="BW73" s="161"/>
      <c r="BX73" s="161"/>
      <c r="BY73" s="161"/>
      <c r="BZ73" s="161"/>
      <c r="CA73" s="161"/>
      <c r="CB73" s="161"/>
      <c r="CC73" s="161"/>
      <c r="CD73" s="161"/>
      <c r="CE73" s="161"/>
      <c r="CF73" s="161"/>
      <c r="CG73" s="161"/>
      <c r="CH73" s="161"/>
      <c r="CI73" s="161"/>
      <c r="CJ73" s="161"/>
      <c r="CK73" s="161"/>
      <c r="CL73" s="161"/>
      <c r="CM73" s="161"/>
      <c r="CN73" s="161"/>
      <c r="CO73" s="161"/>
      <c r="CP73" s="161"/>
    </row>
    <row r="74" spans="1:94">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219"/>
      <c r="BM74" s="219"/>
      <c r="BN74" s="220"/>
      <c r="BO74" s="221"/>
      <c r="BP74" s="79"/>
      <c r="BQ74" s="161"/>
      <c r="BR74" s="161"/>
      <c r="BS74" s="161"/>
      <c r="BT74" s="161"/>
      <c r="BU74" s="359"/>
      <c r="BV74" s="359"/>
      <c r="BW74" s="161"/>
      <c r="BX74" s="161"/>
      <c r="BY74" s="161"/>
      <c r="BZ74" s="161"/>
      <c r="CA74" s="161"/>
      <c r="CB74" s="161"/>
      <c r="CC74" s="161"/>
      <c r="CD74" s="161"/>
      <c r="CE74" s="161"/>
      <c r="CF74" s="161"/>
      <c r="CG74" s="161"/>
      <c r="CH74" s="161"/>
      <c r="CI74" s="161"/>
      <c r="CJ74" s="161"/>
      <c r="CK74" s="161"/>
      <c r="CL74" s="161"/>
      <c r="CM74" s="161"/>
      <c r="CN74" s="161"/>
      <c r="CO74" s="161"/>
      <c r="CP74" s="161"/>
    </row>
    <row r="75" spans="1:94">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219"/>
      <c r="BM75" s="219"/>
      <c r="BN75" s="220"/>
      <c r="BO75" s="221"/>
      <c r="BP75" s="79"/>
      <c r="BQ75" s="161"/>
      <c r="BR75" s="161"/>
      <c r="BS75" s="161"/>
      <c r="BT75" s="161"/>
      <c r="BU75" s="359"/>
      <c r="BV75" s="359"/>
      <c r="BW75" s="161"/>
      <c r="BX75" s="161"/>
      <c r="BY75" s="161"/>
      <c r="BZ75" s="161"/>
      <c r="CA75" s="161"/>
      <c r="CB75" s="161"/>
      <c r="CC75" s="161"/>
      <c r="CD75" s="161"/>
      <c r="CE75" s="161"/>
      <c r="CF75" s="161"/>
      <c r="CG75" s="161"/>
      <c r="CH75" s="161"/>
      <c r="CI75" s="161"/>
      <c r="CJ75" s="161"/>
      <c r="CK75" s="161"/>
      <c r="CL75" s="161"/>
      <c r="CM75" s="161"/>
      <c r="CN75" s="161"/>
      <c r="CO75" s="161"/>
      <c r="CP75" s="161"/>
    </row>
    <row r="76" spans="1:94">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219"/>
      <c r="BM76" s="219"/>
      <c r="BN76" s="220"/>
      <c r="BO76" s="221"/>
      <c r="BP76" s="79"/>
      <c r="BQ76" s="161"/>
      <c r="BR76" s="161"/>
      <c r="BS76" s="161"/>
      <c r="BT76" s="161"/>
      <c r="BU76" s="359"/>
      <c r="BV76" s="359"/>
      <c r="BW76" s="161"/>
      <c r="BX76" s="161"/>
      <c r="BY76" s="161"/>
      <c r="BZ76" s="161"/>
      <c r="CA76" s="161"/>
      <c r="CB76" s="161"/>
      <c r="CC76" s="161"/>
      <c r="CD76" s="161"/>
      <c r="CE76" s="161"/>
      <c r="CF76" s="161"/>
      <c r="CG76" s="161"/>
      <c r="CH76" s="161"/>
      <c r="CI76" s="161"/>
      <c r="CJ76" s="161"/>
      <c r="CK76" s="161"/>
      <c r="CL76" s="161"/>
      <c r="CM76" s="161"/>
      <c r="CN76" s="161"/>
      <c r="CO76" s="161"/>
      <c r="CP76" s="161"/>
    </row>
    <row r="77" spans="1:94">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219"/>
      <c r="BM77" s="219"/>
      <c r="BN77" s="220"/>
      <c r="BO77" s="221"/>
      <c r="BP77" s="79"/>
      <c r="BQ77" s="161"/>
      <c r="BR77" s="161"/>
      <c r="BS77" s="161"/>
      <c r="BT77" s="161"/>
      <c r="BU77" s="359"/>
      <c r="BV77" s="359"/>
      <c r="BW77" s="161"/>
      <c r="BX77" s="161"/>
      <c r="BY77" s="161"/>
      <c r="BZ77" s="161"/>
      <c r="CA77" s="161"/>
      <c r="CB77" s="161"/>
      <c r="CC77" s="161"/>
      <c r="CD77" s="161"/>
      <c r="CE77" s="161"/>
      <c r="CF77" s="161"/>
      <c r="CG77" s="161"/>
      <c r="CH77" s="161"/>
      <c r="CI77" s="161"/>
      <c r="CJ77" s="161"/>
      <c r="CK77" s="161"/>
      <c r="CL77" s="161"/>
      <c r="CM77" s="161"/>
      <c r="CN77" s="161"/>
      <c r="CO77" s="161"/>
      <c r="CP77" s="161"/>
    </row>
    <row r="78" spans="1:94">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219"/>
      <c r="BM78" s="219"/>
      <c r="BN78" s="220"/>
      <c r="BO78" s="221"/>
      <c r="BP78" s="79"/>
      <c r="BQ78" s="161"/>
      <c r="BR78" s="161"/>
      <c r="BS78" s="161"/>
      <c r="BT78" s="161"/>
      <c r="BU78" s="359"/>
      <c r="BV78" s="359"/>
      <c r="BW78" s="161"/>
      <c r="BX78" s="161"/>
      <c r="BY78" s="161"/>
      <c r="BZ78" s="161"/>
      <c r="CA78" s="161"/>
      <c r="CB78" s="161"/>
      <c r="CC78" s="161"/>
      <c r="CD78" s="161"/>
      <c r="CE78" s="161"/>
      <c r="CF78" s="161"/>
      <c r="CG78" s="161"/>
      <c r="CH78" s="161"/>
      <c r="CI78" s="161"/>
      <c r="CJ78" s="161"/>
      <c r="CK78" s="161"/>
      <c r="CL78" s="161"/>
      <c r="CM78" s="161"/>
      <c r="CN78" s="161"/>
      <c r="CO78" s="161"/>
      <c r="CP78" s="161"/>
    </row>
    <row r="79" spans="1:94">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219"/>
      <c r="BM79" s="219"/>
      <c r="BN79" s="220"/>
      <c r="BO79" s="221"/>
      <c r="BP79" s="79"/>
      <c r="BQ79" s="161"/>
      <c r="BR79" s="161"/>
      <c r="BS79" s="161"/>
      <c r="BT79" s="161"/>
      <c r="BU79" s="359"/>
      <c r="BV79" s="359"/>
      <c r="BW79" s="161"/>
      <c r="BX79" s="161"/>
      <c r="BY79" s="161"/>
      <c r="BZ79" s="161"/>
      <c r="CA79" s="161"/>
      <c r="CB79" s="161"/>
      <c r="CC79" s="161"/>
      <c r="CD79" s="161"/>
      <c r="CE79" s="161"/>
      <c r="CF79" s="161"/>
      <c r="CG79" s="161"/>
      <c r="CH79" s="161"/>
      <c r="CI79" s="161"/>
      <c r="CJ79" s="161"/>
      <c r="CK79" s="161"/>
      <c r="CL79" s="161"/>
      <c r="CM79" s="161"/>
      <c r="CN79" s="161"/>
      <c r="CO79" s="161"/>
      <c r="CP79" s="161"/>
    </row>
    <row r="80" spans="1:94">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219"/>
      <c r="BM80" s="219"/>
      <c r="BN80" s="220"/>
      <c r="BO80" s="221"/>
      <c r="BP80" s="79"/>
      <c r="BQ80" s="161"/>
      <c r="BR80" s="161"/>
      <c r="BS80" s="161"/>
      <c r="BT80" s="161"/>
      <c r="BU80" s="359"/>
      <c r="BV80" s="359"/>
      <c r="BW80" s="161"/>
      <c r="BX80" s="161"/>
      <c r="BY80" s="161"/>
      <c r="BZ80" s="161"/>
      <c r="CA80" s="161"/>
      <c r="CB80" s="161"/>
      <c r="CC80" s="161"/>
      <c r="CD80" s="161"/>
      <c r="CE80" s="161"/>
      <c r="CF80" s="161"/>
      <c r="CG80" s="161"/>
      <c r="CH80" s="161"/>
      <c r="CI80" s="161"/>
      <c r="CJ80" s="161"/>
      <c r="CK80" s="161"/>
      <c r="CL80" s="161"/>
      <c r="CM80" s="161"/>
      <c r="CN80" s="161"/>
      <c r="CO80" s="161"/>
      <c r="CP80" s="161"/>
    </row>
    <row r="81" spans="1:94">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219"/>
      <c r="BM81" s="219"/>
      <c r="BN81" s="220"/>
      <c r="BO81" s="221"/>
      <c r="BP81" s="79"/>
      <c r="BQ81" s="161"/>
      <c r="BR81" s="161"/>
      <c r="BS81" s="161"/>
      <c r="BT81" s="161"/>
      <c r="BU81" s="359"/>
      <c r="BV81" s="359"/>
      <c r="BW81" s="161"/>
      <c r="BX81" s="161"/>
      <c r="BY81" s="161"/>
      <c r="BZ81" s="161"/>
      <c r="CA81" s="161"/>
      <c r="CB81" s="161"/>
      <c r="CC81" s="161"/>
      <c r="CD81" s="161"/>
      <c r="CE81" s="161"/>
      <c r="CF81" s="161"/>
      <c r="CG81" s="161"/>
      <c r="CH81" s="161"/>
      <c r="CI81" s="161"/>
      <c r="CJ81" s="161"/>
      <c r="CK81" s="161"/>
      <c r="CL81" s="161"/>
      <c r="CM81" s="161"/>
      <c r="CN81" s="161"/>
      <c r="CO81" s="161"/>
      <c r="CP81" s="161"/>
    </row>
    <row r="82" spans="1:94">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219"/>
      <c r="BM82" s="219"/>
      <c r="BN82" s="220"/>
      <c r="BO82" s="221"/>
      <c r="BP82" s="79"/>
      <c r="BQ82" s="161"/>
      <c r="BR82" s="161"/>
      <c r="BS82" s="161"/>
      <c r="BT82" s="161"/>
      <c r="BU82" s="359"/>
      <c r="BV82" s="359"/>
      <c r="BW82" s="161"/>
      <c r="BX82" s="161"/>
      <c r="BY82" s="161"/>
      <c r="BZ82" s="161"/>
      <c r="CA82" s="161"/>
      <c r="CB82" s="161"/>
      <c r="CC82" s="161"/>
      <c r="CD82" s="161"/>
      <c r="CE82" s="161"/>
      <c r="CF82" s="161"/>
      <c r="CG82" s="161"/>
      <c r="CH82" s="161"/>
      <c r="CI82" s="161"/>
      <c r="CJ82" s="161"/>
      <c r="CK82" s="161"/>
      <c r="CL82" s="161"/>
      <c r="CM82" s="161"/>
      <c r="CN82" s="161"/>
      <c r="CO82" s="161"/>
      <c r="CP82" s="161"/>
    </row>
    <row r="83" spans="1:94">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219"/>
      <c r="BM83" s="219"/>
      <c r="BN83" s="220"/>
      <c r="BO83" s="221"/>
      <c r="BP83" s="79"/>
      <c r="BQ83" s="161"/>
      <c r="BR83" s="161"/>
      <c r="BS83" s="161"/>
      <c r="BT83" s="161"/>
      <c r="BU83" s="359"/>
      <c r="BV83" s="359"/>
      <c r="BW83" s="161"/>
      <c r="BX83" s="161"/>
      <c r="BY83" s="161"/>
      <c r="BZ83" s="161"/>
      <c r="CA83" s="161"/>
      <c r="CB83" s="161"/>
      <c r="CC83" s="161"/>
      <c r="CD83" s="161"/>
      <c r="CE83" s="161"/>
      <c r="CF83" s="161"/>
      <c r="CG83" s="161"/>
      <c r="CH83" s="161"/>
      <c r="CI83" s="161"/>
      <c r="CJ83" s="161"/>
      <c r="CK83" s="161"/>
      <c r="CL83" s="161"/>
      <c r="CM83" s="161"/>
      <c r="CN83" s="161"/>
      <c r="CO83" s="161"/>
      <c r="CP83" s="161"/>
    </row>
    <row r="84" spans="1:94">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219"/>
      <c r="BM84" s="219"/>
      <c r="BN84" s="220"/>
      <c r="BO84" s="221"/>
      <c r="BP84" s="79"/>
      <c r="BQ84" s="161"/>
      <c r="BR84" s="161"/>
      <c r="BS84" s="161"/>
      <c r="BT84" s="161"/>
      <c r="BU84" s="359"/>
      <c r="BV84" s="359"/>
      <c r="BW84" s="161"/>
      <c r="BX84" s="161"/>
      <c r="BY84" s="161"/>
      <c r="BZ84" s="161"/>
      <c r="CA84" s="161"/>
      <c r="CB84" s="161"/>
      <c r="CC84" s="161"/>
      <c r="CD84" s="161"/>
      <c r="CE84" s="161"/>
      <c r="CF84" s="161"/>
      <c r="CG84" s="161"/>
      <c r="CH84" s="161"/>
      <c r="CI84" s="161"/>
      <c r="CJ84" s="161"/>
      <c r="CK84" s="161"/>
      <c r="CL84" s="161"/>
      <c r="CM84" s="161"/>
      <c r="CN84" s="161"/>
      <c r="CO84" s="161"/>
      <c r="CP84" s="161"/>
    </row>
    <row r="85" spans="1:94">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219"/>
      <c r="BM85" s="219"/>
      <c r="BN85" s="220"/>
      <c r="BO85" s="221"/>
      <c r="BP85" s="79"/>
      <c r="BQ85" s="161"/>
      <c r="BR85" s="161"/>
      <c r="BS85" s="161"/>
      <c r="BT85" s="161"/>
      <c r="BU85" s="359"/>
      <c r="BV85" s="359"/>
      <c r="BW85" s="161"/>
      <c r="BX85" s="161"/>
      <c r="BY85" s="161"/>
      <c r="BZ85" s="161"/>
      <c r="CA85" s="161"/>
      <c r="CB85" s="161"/>
      <c r="CC85" s="161"/>
      <c r="CD85" s="161"/>
      <c r="CE85" s="161"/>
      <c r="CF85" s="161"/>
      <c r="CG85" s="161"/>
      <c r="CH85" s="161"/>
      <c r="CI85" s="161"/>
      <c r="CJ85" s="161"/>
      <c r="CK85" s="161"/>
      <c r="CL85" s="161"/>
      <c r="CM85" s="161"/>
      <c r="CN85" s="161"/>
      <c r="CO85" s="161"/>
      <c r="CP85" s="161"/>
    </row>
    <row r="86" spans="1:94">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219"/>
      <c r="BM86" s="219"/>
      <c r="BN86" s="220"/>
      <c r="BO86" s="221"/>
      <c r="BP86" s="79"/>
      <c r="BQ86" s="161"/>
      <c r="BR86" s="161"/>
      <c r="BS86" s="161"/>
      <c r="BT86" s="161"/>
      <c r="BU86" s="359"/>
      <c r="BV86" s="359"/>
      <c r="BW86" s="161"/>
      <c r="BX86" s="161"/>
      <c r="BY86" s="161"/>
      <c r="BZ86" s="161"/>
      <c r="CA86" s="161"/>
      <c r="CB86" s="161"/>
      <c r="CC86" s="161"/>
      <c r="CD86" s="161"/>
      <c r="CE86" s="161"/>
      <c r="CF86" s="161"/>
      <c r="CG86" s="161"/>
      <c r="CH86" s="161"/>
      <c r="CI86" s="161"/>
      <c r="CJ86" s="161"/>
      <c r="CK86" s="161"/>
      <c r="CL86" s="161"/>
      <c r="CM86" s="161"/>
      <c r="CN86" s="161"/>
      <c r="CO86" s="161"/>
      <c r="CP86" s="161"/>
    </row>
    <row r="87" spans="1:94">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219"/>
      <c r="BM87" s="219"/>
      <c r="BN87" s="220"/>
      <c r="BO87" s="221"/>
      <c r="BP87" s="79"/>
      <c r="BQ87" s="161"/>
      <c r="BR87" s="161"/>
      <c r="BS87" s="161"/>
      <c r="BT87" s="161"/>
      <c r="BU87" s="359"/>
      <c r="BV87" s="359"/>
      <c r="BW87" s="161"/>
      <c r="BX87" s="161"/>
      <c r="BY87" s="161"/>
      <c r="BZ87" s="161"/>
      <c r="CA87" s="161"/>
      <c r="CB87" s="161"/>
      <c r="CC87" s="161"/>
      <c r="CD87" s="161"/>
      <c r="CE87" s="161"/>
      <c r="CF87" s="161"/>
      <c r="CG87" s="161"/>
      <c r="CH87" s="161"/>
      <c r="CI87" s="161"/>
      <c r="CJ87" s="161"/>
      <c r="CK87" s="161"/>
      <c r="CL87" s="161"/>
      <c r="CM87" s="161"/>
      <c r="CN87" s="161"/>
      <c r="CO87" s="161"/>
      <c r="CP87" s="161"/>
    </row>
    <row r="88" spans="1:94">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219"/>
      <c r="BM88" s="219"/>
      <c r="BN88" s="220"/>
      <c r="BO88" s="221"/>
      <c r="BP88" s="79"/>
      <c r="BQ88" s="161"/>
      <c r="BR88" s="161"/>
      <c r="BS88" s="161"/>
      <c r="BT88" s="161"/>
      <c r="BU88" s="359"/>
      <c r="BV88" s="359"/>
      <c r="BW88" s="161"/>
      <c r="BX88" s="161"/>
      <c r="BY88" s="161"/>
      <c r="BZ88" s="161"/>
      <c r="CA88" s="161"/>
      <c r="CB88" s="161"/>
      <c r="CC88" s="161"/>
      <c r="CD88" s="161"/>
      <c r="CE88" s="161"/>
      <c r="CF88" s="161"/>
      <c r="CG88" s="161"/>
      <c r="CH88" s="161"/>
      <c r="CI88" s="161"/>
      <c r="CJ88" s="161"/>
      <c r="CK88" s="161"/>
      <c r="CL88" s="161"/>
      <c r="CM88" s="161"/>
      <c r="CN88" s="161"/>
      <c r="CO88" s="161"/>
      <c r="CP88" s="161"/>
    </row>
    <row r="89" spans="1:94">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219"/>
      <c r="BM89" s="219"/>
      <c r="BN89" s="220"/>
      <c r="BO89" s="221"/>
      <c r="BP89" s="79"/>
      <c r="BQ89" s="161"/>
      <c r="BR89" s="161"/>
      <c r="BS89" s="161"/>
      <c r="BT89" s="161"/>
      <c r="BU89" s="359"/>
      <c r="BV89" s="359"/>
      <c r="BW89" s="161"/>
      <c r="BX89" s="161"/>
      <c r="BY89" s="161"/>
      <c r="BZ89" s="161"/>
      <c r="CA89" s="161"/>
      <c r="CB89" s="161"/>
      <c r="CC89" s="161"/>
      <c r="CD89" s="161"/>
      <c r="CE89" s="161"/>
      <c r="CF89" s="161"/>
      <c r="CG89" s="161"/>
      <c r="CH89" s="161"/>
      <c r="CI89" s="161"/>
      <c r="CJ89" s="161"/>
      <c r="CK89" s="161"/>
      <c r="CL89" s="161"/>
      <c r="CM89" s="161"/>
      <c r="CN89" s="161"/>
      <c r="CO89" s="161"/>
      <c r="CP89" s="161"/>
    </row>
    <row r="90" spans="1:94">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219"/>
      <c r="BM90" s="219"/>
      <c r="BN90" s="220"/>
      <c r="BO90" s="221"/>
      <c r="BP90" s="79"/>
      <c r="BQ90" s="161"/>
      <c r="BR90" s="161"/>
      <c r="BS90" s="161"/>
      <c r="BT90" s="161"/>
      <c r="BU90" s="359"/>
      <c r="BV90" s="359"/>
      <c r="BW90" s="161"/>
      <c r="BX90" s="161"/>
      <c r="BY90" s="161"/>
      <c r="BZ90" s="161"/>
      <c r="CA90" s="161"/>
      <c r="CB90" s="161"/>
      <c r="CC90" s="161"/>
      <c r="CD90" s="161"/>
      <c r="CE90" s="161"/>
      <c r="CF90" s="161"/>
      <c r="CG90" s="161"/>
      <c r="CH90" s="161"/>
      <c r="CI90" s="161"/>
      <c r="CJ90" s="161"/>
      <c r="CK90" s="161"/>
      <c r="CL90" s="161"/>
      <c r="CM90" s="161"/>
      <c r="CN90" s="161"/>
      <c r="CO90" s="161"/>
      <c r="CP90" s="161"/>
    </row>
    <row r="91" spans="1:94">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219"/>
      <c r="BM91" s="219"/>
      <c r="BN91" s="220"/>
      <c r="BO91" s="221"/>
      <c r="BP91" s="79"/>
      <c r="BQ91" s="161"/>
      <c r="BR91" s="161"/>
      <c r="BS91" s="161"/>
      <c r="BT91" s="161"/>
      <c r="BU91" s="359"/>
      <c r="BV91" s="359"/>
      <c r="BW91" s="161"/>
      <c r="BX91" s="161"/>
      <c r="BY91" s="161"/>
      <c r="BZ91" s="161"/>
      <c r="CA91" s="161"/>
      <c r="CB91" s="161"/>
      <c r="CC91" s="161"/>
      <c r="CD91" s="161"/>
      <c r="CE91" s="161"/>
      <c r="CF91" s="161"/>
      <c r="CG91" s="161"/>
      <c r="CH91" s="161"/>
      <c r="CI91" s="161"/>
      <c r="CJ91" s="161"/>
      <c r="CK91" s="161"/>
      <c r="CL91" s="161"/>
      <c r="CM91" s="161"/>
      <c r="CN91" s="161"/>
      <c r="CO91" s="161"/>
      <c r="CP91" s="161"/>
    </row>
    <row r="92" spans="1:94">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219"/>
      <c r="BM92" s="219"/>
      <c r="BN92" s="220"/>
      <c r="BO92" s="221"/>
      <c r="BP92" s="79"/>
      <c r="BQ92" s="161"/>
      <c r="BR92" s="161"/>
      <c r="BS92" s="161"/>
      <c r="BT92" s="161"/>
      <c r="BU92" s="359"/>
      <c r="BV92" s="359"/>
      <c r="BW92" s="161"/>
      <c r="BX92" s="161"/>
      <c r="BY92" s="161"/>
      <c r="BZ92" s="161"/>
      <c r="CA92" s="161"/>
      <c r="CB92" s="161"/>
      <c r="CC92" s="161"/>
      <c r="CD92" s="161"/>
      <c r="CE92" s="161"/>
      <c r="CF92" s="161"/>
      <c r="CG92" s="161"/>
      <c r="CH92" s="161"/>
      <c r="CI92" s="161"/>
      <c r="CJ92" s="161"/>
      <c r="CK92" s="161"/>
      <c r="CL92" s="161"/>
      <c r="CM92" s="161"/>
      <c r="CN92" s="161"/>
      <c r="CO92" s="161"/>
      <c r="CP92" s="161"/>
    </row>
    <row r="93" spans="1:94">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219"/>
      <c r="BM93" s="219"/>
      <c r="BN93" s="220"/>
      <c r="BO93" s="221"/>
      <c r="BP93" s="79"/>
      <c r="BQ93" s="161"/>
      <c r="BR93" s="161"/>
      <c r="BS93" s="161"/>
      <c r="BT93" s="161"/>
      <c r="BU93" s="359"/>
      <c r="BV93" s="359"/>
      <c r="BW93" s="161"/>
      <c r="BX93" s="161"/>
      <c r="BY93" s="161"/>
      <c r="BZ93" s="161"/>
      <c r="CA93" s="161"/>
      <c r="CB93" s="161"/>
      <c r="CC93" s="161"/>
      <c r="CD93" s="161"/>
      <c r="CE93" s="161"/>
      <c r="CF93" s="161"/>
      <c r="CG93" s="161"/>
      <c r="CH93" s="161"/>
      <c r="CI93" s="161"/>
      <c r="CJ93" s="161"/>
      <c r="CK93" s="161"/>
      <c r="CL93" s="161"/>
      <c r="CM93" s="161"/>
      <c r="CN93" s="161"/>
      <c r="CO93" s="161"/>
      <c r="CP93" s="161"/>
    </row>
    <row r="94" spans="1:94">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219"/>
      <c r="BM94" s="219"/>
      <c r="BN94" s="220"/>
      <c r="BO94" s="221"/>
      <c r="BP94" s="79"/>
      <c r="BQ94" s="161"/>
      <c r="BR94" s="161"/>
      <c r="BS94" s="161"/>
      <c r="BT94" s="161"/>
      <c r="BU94" s="359"/>
      <c r="BV94" s="359"/>
      <c r="BW94" s="161"/>
      <c r="BX94" s="161"/>
      <c r="BY94" s="161"/>
      <c r="BZ94" s="161"/>
      <c r="CA94" s="161"/>
      <c r="CB94" s="161"/>
      <c r="CC94" s="161"/>
      <c r="CD94" s="161"/>
      <c r="CE94" s="161"/>
      <c r="CF94" s="161"/>
      <c r="CG94" s="161"/>
      <c r="CH94" s="161"/>
      <c r="CI94" s="161"/>
      <c r="CJ94" s="161"/>
      <c r="CK94" s="161"/>
      <c r="CL94" s="161"/>
      <c r="CM94" s="161"/>
      <c r="CN94" s="161"/>
      <c r="CO94" s="161"/>
      <c r="CP94" s="161"/>
    </row>
    <row r="95" spans="1:94">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219"/>
      <c r="BM95" s="219"/>
      <c r="BN95" s="220"/>
      <c r="BO95" s="221"/>
      <c r="BP95" s="79"/>
      <c r="BQ95" s="161"/>
      <c r="BR95" s="161"/>
      <c r="BS95" s="161"/>
      <c r="BT95" s="161"/>
      <c r="BU95" s="359"/>
      <c r="BV95" s="359"/>
      <c r="BW95" s="161"/>
      <c r="BX95" s="161"/>
      <c r="BY95" s="161"/>
      <c r="BZ95" s="161"/>
      <c r="CA95" s="161"/>
      <c r="CB95" s="161"/>
      <c r="CC95" s="161"/>
      <c r="CD95" s="161"/>
      <c r="CE95" s="161"/>
      <c r="CF95" s="161"/>
      <c r="CG95" s="161"/>
      <c r="CH95" s="161"/>
      <c r="CI95" s="161"/>
      <c r="CJ95" s="161"/>
      <c r="CK95" s="161"/>
      <c r="CL95" s="161"/>
      <c r="CM95" s="161"/>
      <c r="CN95" s="161"/>
      <c r="CO95" s="161"/>
      <c r="CP95" s="161"/>
    </row>
    <row r="96" spans="1:94">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219"/>
      <c r="BM96" s="219"/>
      <c r="BN96" s="220"/>
      <c r="BO96" s="221"/>
      <c r="BP96" s="79"/>
      <c r="BQ96" s="161"/>
      <c r="BR96" s="161"/>
      <c r="BS96" s="161"/>
      <c r="BT96" s="161"/>
      <c r="BU96" s="359"/>
      <c r="BV96" s="359"/>
      <c r="BW96" s="161"/>
      <c r="BX96" s="161"/>
      <c r="BY96" s="161"/>
      <c r="BZ96" s="161"/>
      <c r="CA96" s="161"/>
      <c r="CB96" s="161"/>
      <c r="CC96" s="161"/>
      <c r="CD96" s="161"/>
      <c r="CE96" s="161"/>
      <c r="CF96" s="161"/>
      <c r="CG96" s="161"/>
      <c r="CH96" s="161"/>
      <c r="CI96" s="161"/>
      <c r="CJ96" s="161"/>
      <c r="CK96" s="161"/>
      <c r="CL96" s="161"/>
      <c r="CM96" s="161"/>
      <c r="CN96" s="161"/>
      <c r="CO96" s="161"/>
      <c r="CP96" s="161"/>
    </row>
    <row r="97" spans="1:94">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219"/>
      <c r="BM97" s="219"/>
      <c r="BN97" s="220"/>
      <c r="BO97" s="221"/>
      <c r="BP97" s="79"/>
      <c r="BQ97" s="161"/>
      <c r="BR97" s="161"/>
      <c r="BS97" s="161"/>
      <c r="BT97" s="161"/>
      <c r="BU97" s="359"/>
      <c r="BV97" s="359"/>
      <c r="BW97" s="161"/>
      <c r="BX97" s="161"/>
      <c r="BY97" s="161"/>
      <c r="BZ97" s="161"/>
      <c r="CA97" s="161"/>
      <c r="CB97" s="161"/>
      <c r="CC97" s="161"/>
      <c r="CD97" s="161"/>
      <c r="CE97" s="161"/>
      <c r="CF97" s="161"/>
      <c r="CG97" s="161"/>
      <c r="CH97" s="161"/>
      <c r="CI97" s="161"/>
      <c r="CJ97" s="161"/>
      <c r="CK97" s="161"/>
      <c r="CL97" s="161"/>
      <c r="CM97" s="161"/>
      <c r="CN97" s="161"/>
      <c r="CO97" s="161"/>
      <c r="CP97" s="161"/>
    </row>
    <row r="98" spans="1:94">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219"/>
      <c r="BM98" s="219"/>
      <c r="BN98" s="220"/>
      <c r="BO98" s="221"/>
      <c r="BP98" s="79"/>
      <c r="BQ98" s="161"/>
      <c r="BR98" s="161"/>
      <c r="BS98" s="161"/>
      <c r="BT98" s="161"/>
      <c r="BU98" s="359"/>
      <c r="BV98" s="359"/>
      <c r="BW98" s="161"/>
      <c r="BX98" s="161"/>
      <c r="BY98" s="161"/>
      <c r="BZ98" s="161"/>
      <c r="CA98" s="161"/>
      <c r="CB98" s="161"/>
      <c r="CC98" s="161"/>
      <c r="CD98" s="161"/>
      <c r="CE98" s="161"/>
      <c r="CF98" s="161"/>
      <c r="CG98" s="161"/>
      <c r="CH98" s="161"/>
      <c r="CI98" s="161"/>
      <c r="CJ98" s="161"/>
      <c r="CK98" s="161"/>
      <c r="CL98" s="161"/>
      <c r="CM98" s="161"/>
      <c r="CN98" s="161"/>
      <c r="CO98" s="161"/>
      <c r="CP98" s="161"/>
    </row>
    <row r="99" spans="1:94">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219"/>
      <c r="BM99" s="219"/>
      <c r="BN99" s="220"/>
      <c r="BO99" s="221"/>
      <c r="BP99" s="79"/>
      <c r="BQ99" s="161"/>
      <c r="BR99" s="161"/>
      <c r="BS99" s="161"/>
      <c r="BT99" s="161"/>
      <c r="BU99" s="359"/>
      <c r="BV99" s="359"/>
      <c r="BW99" s="161"/>
      <c r="BX99" s="161"/>
      <c r="BY99" s="161"/>
      <c r="BZ99" s="161"/>
      <c r="CA99" s="161"/>
      <c r="CB99" s="161"/>
      <c r="CC99" s="161"/>
      <c r="CD99" s="161"/>
      <c r="CE99" s="161"/>
      <c r="CF99" s="161"/>
      <c r="CG99" s="161"/>
      <c r="CH99" s="161"/>
      <c r="CI99" s="161"/>
      <c r="CJ99" s="161"/>
      <c r="CK99" s="161"/>
      <c r="CL99" s="161"/>
      <c r="CM99" s="161"/>
      <c r="CN99" s="161"/>
      <c r="CO99" s="161"/>
      <c r="CP99" s="161"/>
    </row>
    <row r="100" spans="1:94">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219"/>
      <c r="BM100" s="219"/>
      <c r="BN100" s="220"/>
      <c r="BO100" s="221"/>
      <c r="BP100" s="79"/>
      <c r="BQ100" s="161"/>
      <c r="BR100" s="161"/>
      <c r="BS100" s="161"/>
      <c r="BT100" s="161"/>
      <c r="BU100" s="359"/>
      <c r="BV100" s="359"/>
      <c r="BW100" s="161"/>
      <c r="BX100" s="161"/>
      <c r="BY100" s="161"/>
      <c r="BZ100" s="161"/>
      <c r="CA100" s="161"/>
      <c r="CB100" s="161"/>
      <c r="CC100" s="161"/>
      <c r="CD100" s="161"/>
      <c r="CE100" s="161"/>
      <c r="CF100" s="161"/>
      <c r="CG100" s="161"/>
      <c r="CH100" s="161"/>
      <c r="CI100" s="161"/>
      <c r="CJ100" s="161"/>
      <c r="CK100" s="161"/>
      <c r="CL100" s="161"/>
      <c r="CM100" s="161"/>
      <c r="CN100" s="161"/>
      <c r="CO100" s="161"/>
      <c r="CP100" s="161"/>
    </row>
    <row r="101" spans="1:94">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219"/>
      <c r="BM101" s="219"/>
      <c r="BN101" s="220"/>
      <c r="BO101" s="221"/>
      <c r="BP101" s="79"/>
      <c r="BQ101" s="161"/>
      <c r="BR101" s="161"/>
      <c r="BS101" s="161"/>
      <c r="BT101" s="161"/>
      <c r="BU101" s="359"/>
      <c r="BV101" s="359"/>
      <c r="BW101" s="161"/>
      <c r="BX101" s="161"/>
      <c r="BY101" s="161"/>
      <c r="BZ101" s="161"/>
      <c r="CA101" s="161"/>
      <c r="CB101" s="161"/>
      <c r="CC101" s="161"/>
      <c r="CD101" s="161"/>
      <c r="CE101" s="161"/>
      <c r="CF101" s="161"/>
      <c r="CG101" s="161"/>
      <c r="CH101" s="161"/>
      <c r="CI101" s="161"/>
      <c r="CJ101" s="161"/>
      <c r="CK101" s="161"/>
      <c r="CL101" s="161"/>
      <c r="CM101" s="161"/>
      <c r="CN101" s="161"/>
      <c r="CO101" s="161"/>
      <c r="CP101" s="161"/>
    </row>
    <row r="102" spans="1:94">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219"/>
      <c r="BM102" s="219"/>
      <c r="BN102" s="220"/>
      <c r="BO102" s="221"/>
      <c r="BP102" s="79"/>
      <c r="BQ102" s="161"/>
      <c r="BR102" s="161"/>
      <c r="BS102" s="161"/>
      <c r="BT102" s="161"/>
      <c r="BU102" s="359"/>
      <c r="BV102" s="359"/>
      <c r="BW102" s="161"/>
      <c r="BX102" s="161"/>
      <c r="BY102" s="161"/>
      <c r="BZ102" s="161"/>
      <c r="CA102" s="161"/>
      <c r="CB102" s="161"/>
      <c r="CC102" s="161"/>
      <c r="CD102" s="161"/>
      <c r="CE102" s="161"/>
      <c r="CF102" s="161"/>
      <c r="CG102" s="161"/>
      <c r="CH102" s="161"/>
      <c r="CI102" s="161"/>
      <c r="CJ102" s="161"/>
      <c r="CK102" s="161"/>
      <c r="CL102" s="161"/>
      <c r="CM102" s="161"/>
      <c r="CN102" s="161"/>
      <c r="CO102" s="161"/>
      <c r="CP102" s="161"/>
    </row>
    <row r="103" spans="1:94">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219"/>
      <c r="BM103" s="219"/>
      <c r="BN103" s="220"/>
      <c r="BO103" s="221"/>
      <c r="BP103" s="79"/>
      <c r="BQ103" s="161"/>
      <c r="BR103" s="161"/>
      <c r="BS103" s="161"/>
      <c r="BT103" s="161"/>
      <c r="BU103" s="359"/>
      <c r="BV103" s="359"/>
      <c r="BW103" s="161"/>
      <c r="BX103" s="161"/>
      <c r="BY103" s="161"/>
      <c r="BZ103" s="161"/>
      <c r="CA103" s="161"/>
      <c r="CB103" s="161"/>
      <c r="CC103" s="161"/>
      <c r="CD103" s="161"/>
      <c r="CE103" s="161"/>
      <c r="CF103" s="161"/>
      <c r="CG103" s="161"/>
      <c r="CH103" s="161"/>
      <c r="CI103" s="161"/>
      <c r="CJ103" s="161"/>
      <c r="CK103" s="161"/>
      <c r="CL103" s="161"/>
      <c r="CM103" s="161"/>
      <c r="CN103" s="161"/>
      <c r="CO103" s="161"/>
      <c r="CP103" s="161"/>
    </row>
    <row r="104" spans="1:94">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219"/>
      <c r="BM104" s="219"/>
      <c r="BN104" s="220"/>
      <c r="BO104" s="221"/>
      <c r="BP104" s="79"/>
      <c r="BQ104" s="161"/>
      <c r="BR104" s="161"/>
      <c r="BS104" s="161"/>
      <c r="BT104" s="161"/>
      <c r="BU104" s="359"/>
      <c r="BV104" s="359"/>
      <c r="BW104" s="161"/>
      <c r="BX104" s="161"/>
      <c r="BY104" s="161"/>
      <c r="BZ104" s="161"/>
      <c r="CA104" s="161"/>
      <c r="CB104" s="161"/>
      <c r="CC104" s="161"/>
      <c r="CD104" s="161"/>
      <c r="CE104" s="161"/>
      <c r="CF104" s="161"/>
      <c r="CG104" s="161"/>
      <c r="CH104" s="161"/>
      <c r="CI104" s="161"/>
      <c r="CJ104" s="161"/>
      <c r="CK104" s="161"/>
      <c r="CL104" s="161"/>
      <c r="CM104" s="161"/>
      <c r="CN104" s="161"/>
      <c r="CO104" s="161"/>
      <c r="CP104" s="161"/>
    </row>
    <row r="105" spans="1:94">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219"/>
      <c r="BM105" s="219"/>
      <c r="BN105" s="220"/>
      <c r="BO105" s="221"/>
      <c r="BP105" s="79"/>
      <c r="BQ105" s="161"/>
      <c r="BR105" s="161"/>
      <c r="BS105" s="161"/>
      <c r="BT105" s="161"/>
      <c r="BU105" s="359"/>
      <c r="BV105" s="359"/>
      <c r="BW105" s="161"/>
      <c r="BX105" s="161"/>
      <c r="BY105" s="161"/>
      <c r="BZ105" s="161"/>
      <c r="CA105" s="161"/>
      <c r="CB105" s="161"/>
      <c r="CC105" s="161"/>
      <c r="CD105" s="161"/>
      <c r="CE105" s="161"/>
      <c r="CF105" s="161"/>
      <c r="CG105" s="161"/>
      <c r="CH105" s="161"/>
      <c r="CI105" s="161"/>
      <c r="CJ105" s="161"/>
      <c r="CK105" s="161"/>
      <c r="CL105" s="161"/>
      <c r="CM105" s="161"/>
      <c r="CN105" s="161"/>
      <c r="CO105" s="161"/>
      <c r="CP105" s="161"/>
    </row>
    <row r="106" spans="1:94">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219"/>
      <c r="BM106" s="219"/>
      <c r="BN106" s="220"/>
      <c r="BO106" s="221"/>
      <c r="BP106" s="79"/>
      <c r="BQ106" s="161"/>
      <c r="BR106" s="161"/>
      <c r="BS106" s="161"/>
      <c r="BT106" s="161"/>
      <c r="BU106" s="359"/>
      <c r="BV106" s="359"/>
      <c r="BW106" s="161"/>
      <c r="BX106" s="161"/>
      <c r="BY106" s="161"/>
      <c r="BZ106" s="161"/>
      <c r="CA106" s="161"/>
      <c r="CB106" s="161"/>
      <c r="CC106" s="161"/>
      <c r="CD106" s="161"/>
      <c r="CE106" s="161"/>
      <c r="CF106" s="161"/>
      <c r="CG106" s="161"/>
      <c r="CH106" s="161"/>
      <c r="CI106" s="161"/>
      <c r="CJ106" s="161"/>
      <c r="CK106" s="161"/>
      <c r="CL106" s="161"/>
      <c r="CM106" s="161"/>
      <c r="CN106" s="161"/>
      <c r="CO106" s="161"/>
      <c r="CP106" s="161"/>
    </row>
    <row r="107" spans="1:94">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219"/>
      <c r="BM107" s="219"/>
      <c r="BN107" s="220"/>
      <c r="BO107" s="221"/>
      <c r="BP107" s="79"/>
      <c r="BQ107" s="161"/>
      <c r="BR107" s="161"/>
      <c r="BS107" s="161"/>
      <c r="BT107" s="161"/>
      <c r="BU107" s="359"/>
      <c r="BV107" s="359"/>
      <c r="BW107" s="161"/>
      <c r="BX107" s="161"/>
      <c r="BY107" s="161"/>
      <c r="BZ107" s="161"/>
      <c r="CA107" s="161"/>
      <c r="CB107" s="161"/>
      <c r="CC107" s="161"/>
      <c r="CD107" s="161"/>
      <c r="CE107" s="161"/>
      <c r="CF107" s="161"/>
      <c r="CG107" s="161"/>
      <c r="CH107" s="161"/>
      <c r="CI107" s="161"/>
      <c r="CJ107" s="161"/>
      <c r="CK107" s="161"/>
      <c r="CL107" s="161"/>
      <c r="CM107" s="161"/>
      <c r="CN107" s="161"/>
      <c r="CO107" s="161"/>
      <c r="CP107" s="161"/>
    </row>
    <row r="108" spans="1:94">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c r="BJ108" s="56"/>
      <c r="BK108" s="56"/>
      <c r="BL108" s="219"/>
      <c r="BM108" s="219"/>
      <c r="BN108" s="220"/>
      <c r="BO108" s="221"/>
      <c r="BP108" s="79"/>
      <c r="BQ108" s="161"/>
      <c r="BR108" s="161"/>
      <c r="BS108" s="161"/>
      <c r="BT108" s="161"/>
      <c r="BU108" s="359"/>
      <c r="BV108" s="359"/>
      <c r="BW108" s="161"/>
      <c r="BX108" s="161"/>
      <c r="BY108" s="161"/>
      <c r="BZ108" s="161"/>
      <c r="CA108" s="161"/>
      <c r="CB108" s="161"/>
      <c r="CC108" s="161"/>
      <c r="CD108" s="161"/>
      <c r="CE108" s="161"/>
      <c r="CF108" s="161"/>
      <c r="CG108" s="161"/>
      <c r="CH108" s="161"/>
      <c r="CI108" s="161"/>
      <c r="CJ108" s="161"/>
      <c r="CK108" s="161"/>
      <c r="CL108" s="161"/>
      <c r="CM108" s="161"/>
      <c r="CN108" s="161"/>
      <c r="CO108" s="161"/>
      <c r="CP108" s="161"/>
    </row>
    <row r="109" spans="1:94">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c r="BJ109" s="56"/>
      <c r="BK109" s="56"/>
      <c r="BL109" s="219"/>
      <c r="BM109" s="219"/>
      <c r="BN109" s="220"/>
      <c r="BO109" s="221"/>
      <c r="BP109" s="79"/>
      <c r="BQ109" s="161"/>
      <c r="BR109" s="161"/>
      <c r="BS109" s="161"/>
      <c r="BT109" s="161"/>
      <c r="BU109" s="359"/>
      <c r="BV109" s="359"/>
      <c r="BW109" s="161"/>
      <c r="BX109" s="161"/>
      <c r="BY109" s="161"/>
      <c r="BZ109" s="161"/>
      <c r="CA109" s="161"/>
      <c r="CB109" s="161"/>
      <c r="CC109" s="161"/>
      <c r="CD109" s="161"/>
      <c r="CE109" s="161"/>
      <c r="CF109" s="161"/>
      <c r="CG109" s="161"/>
      <c r="CH109" s="161"/>
      <c r="CI109" s="161"/>
      <c r="CJ109" s="161"/>
      <c r="CK109" s="161"/>
      <c r="CL109" s="161"/>
      <c r="CM109" s="161"/>
      <c r="CN109" s="161"/>
      <c r="CO109" s="161"/>
      <c r="CP109" s="161"/>
    </row>
    <row r="110" spans="1:94">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c r="BJ110" s="56"/>
      <c r="BK110" s="56"/>
      <c r="BL110" s="219"/>
      <c r="BM110" s="219"/>
      <c r="BN110" s="220"/>
      <c r="BO110" s="221"/>
      <c r="BP110" s="79"/>
      <c r="BQ110" s="161"/>
      <c r="BR110" s="161"/>
      <c r="BS110" s="161"/>
      <c r="BT110" s="161"/>
      <c r="BU110" s="359"/>
      <c r="BV110" s="359"/>
      <c r="BW110" s="161"/>
      <c r="BX110" s="161"/>
      <c r="BY110" s="161"/>
      <c r="BZ110" s="161"/>
      <c r="CA110" s="161"/>
      <c r="CB110" s="161"/>
      <c r="CC110" s="161"/>
      <c r="CD110" s="161"/>
      <c r="CE110" s="161"/>
      <c r="CF110" s="161"/>
      <c r="CG110" s="161"/>
      <c r="CH110" s="161"/>
      <c r="CI110" s="161"/>
      <c r="CJ110" s="161"/>
      <c r="CK110" s="161"/>
      <c r="CL110" s="161"/>
      <c r="CM110" s="161"/>
      <c r="CN110" s="161"/>
      <c r="CO110" s="161"/>
      <c r="CP110" s="161"/>
    </row>
    <row r="111" spans="1:94">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219"/>
      <c r="BM111" s="219"/>
      <c r="BN111" s="220"/>
      <c r="BO111" s="221"/>
      <c r="BP111" s="79"/>
      <c r="BQ111" s="161"/>
      <c r="BR111" s="161"/>
      <c r="BS111" s="161"/>
      <c r="BT111" s="161"/>
      <c r="BU111" s="359"/>
      <c r="BV111" s="359"/>
      <c r="BW111" s="161"/>
      <c r="BX111" s="161"/>
      <c r="BY111" s="161"/>
      <c r="BZ111" s="161"/>
      <c r="CA111" s="161"/>
      <c r="CB111" s="161"/>
      <c r="CC111" s="161"/>
      <c r="CD111" s="161"/>
      <c r="CE111" s="161"/>
      <c r="CF111" s="161"/>
      <c r="CG111" s="161"/>
      <c r="CH111" s="161"/>
      <c r="CI111" s="161"/>
      <c r="CJ111" s="161"/>
      <c r="CK111" s="161"/>
      <c r="CL111" s="161"/>
      <c r="CM111" s="161"/>
      <c r="CN111" s="161"/>
      <c r="CO111" s="161"/>
      <c r="CP111" s="161"/>
    </row>
    <row r="112" spans="1:94">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219"/>
      <c r="BM112" s="219"/>
      <c r="BN112" s="220"/>
      <c r="BO112" s="221"/>
      <c r="BP112" s="79"/>
      <c r="BQ112" s="161"/>
      <c r="BR112" s="161"/>
      <c r="BS112" s="161"/>
      <c r="BT112" s="161"/>
      <c r="BU112" s="359"/>
      <c r="BV112" s="359"/>
      <c r="BW112" s="161"/>
      <c r="BX112" s="161"/>
      <c r="BY112" s="161"/>
      <c r="BZ112" s="161"/>
      <c r="CA112" s="161"/>
      <c r="CB112" s="161"/>
      <c r="CC112" s="161"/>
      <c r="CD112" s="161"/>
      <c r="CE112" s="161"/>
      <c r="CF112" s="161"/>
      <c r="CG112" s="161"/>
      <c r="CH112" s="161"/>
      <c r="CI112" s="161"/>
      <c r="CJ112" s="161"/>
      <c r="CK112" s="161"/>
      <c r="CL112" s="161"/>
      <c r="CM112" s="161"/>
      <c r="CN112" s="161"/>
      <c r="CO112" s="161"/>
      <c r="CP112" s="161"/>
    </row>
    <row r="113" spans="1:94">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c r="BL113" s="219"/>
      <c r="BM113" s="219"/>
      <c r="BN113" s="220"/>
      <c r="BO113" s="221"/>
      <c r="BP113" s="79"/>
      <c r="BQ113" s="161"/>
      <c r="BR113" s="161"/>
      <c r="BS113" s="161"/>
      <c r="BT113" s="161"/>
      <c r="BU113" s="359"/>
      <c r="BV113" s="359"/>
      <c r="BW113" s="161"/>
      <c r="BX113" s="161"/>
      <c r="BY113" s="161"/>
      <c r="BZ113" s="161"/>
      <c r="CA113" s="161"/>
      <c r="CB113" s="161"/>
      <c r="CC113" s="161"/>
      <c r="CD113" s="161"/>
      <c r="CE113" s="161"/>
      <c r="CF113" s="161"/>
      <c r="CG113" s="161"/>
      <c r="CH113" s="161"/>
      <c r="CI113" s="161"/>
      <c r="CJ113" s="161"/>
      <c r="CK113" s="161"/>
      <c r="CL113" s="161"/>
      <c r="CM113" s="161"/>
      <c r="CN113" s="161"/>
      <c r="CO113" s="161"/>
      <c r="CP113" s="161"/>
    </row>
    <row r="114" spans="1:94">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219"/>
      <c r="BM114" s="219"/>
      <c r="BN114" s="220"/>
      <c r="BO114" s="221"/>
      <c r="BP114" s="79"/>
      <c r="BQ114" s="161"/>
      <c r="BR114" s="161"/>
      <c r="BS114" s="161"/>
      <c r="BT114" s="161"/>
      <c r="BU114" s="359"/>
      <c r="BV114" s="359"/>
      <c r="BW114" s="161"/>
      <c r="BX114" s="161"/>
      <c r="BY114" s="161"/>
      <c r="BZ114" s="161"/>
      <c r="CA114" s="161"/>
      <c r="CB114" s="161"/>
      <c r="CC114" s="161"/>
      <c r="CD114" s="161"/>
      <c r="CE114" s="161"/>
      <c r="CF114" s="161"/>
      <c r="CG114" s="161"/>
      <c r="CH114" s="161"/>
      <c r="CI114" s="161"/>
      <c r="CJ114" s="161"/>
      <c r="CK114" s="161"/>
      <c r="CL114" s="161"/>
      <c r="CM114" s="161"/>
      <c r="CN114" s="161"/>
      <c r="CO114" s="161"/>
      <c r="CP114" s="161"/>
    </row>
    <row r="115" spans="1:94">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219"/>
      <c r="BM115" s="219"/>
      <c r="BN115" s="220"/>
      <c r="BO115" s="221"/>
      <c r="BP115" s="79"/>
      <c r="BQ115" s="161"/>
      <c r="BR115" s="161"/>
      <c r="BS115" s="161"/>
      <c r="BT115" s="161"/>
      <c r="BU115" s="359"/>
      <c r="BV115" s="359"/>
      <c r="BW115" s="161"/>
      <c r="BX115" s="161"/>
      <c r="BY115" s="161"/>
      <c r="BZ115" s="161"/>
      <c r="CA115" s="161"/>
      <c r="CB115" s="161"/>
      <c r="CC115" s="161"/>
      <c r="CD115" s="161"/>
      <c r="CE115" s="161"/>
      <c r="CF115" s="161"/>
      <c r="CG115" s="161"/>
      <c r="CH115" s="161"/>
      <c r="CI115" s="161"/>
      <c r="CJ115" s="161"/>
      <c r="CK115" s="161"/>
      <c r="CL115" s="161"/>
      <c r="CM115" s="161"/>
      <c r="CN115" s="161"/>
      <c r="CO115" s="161"/>
      <c r="CP115" s="161"/>
    </row>
    <row r="116" spans="1:94">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219"/>
      <c r="BM116" s="219"/>
      <c r="BN116" s="220"/>
      <c r="BO116" s="221"/>
      <c r="BP116" s="79"/>
      <c r="BQ116" s="161"/>
      <c r="BR116" s="161"/>
      <c r="BS116" s="161"/>
      <c r="BT116" s="161"/>
      <c r="BU116" s="359"/>
      <c r="BV116" s="359"/>
      <c r="BW116" s="161"/>
      <c r="BX116" s="161"/>
      <c r="BY116" s="161"/>
      <c r="BZ116" s="161"/>
      <c r="CA116" s="161"/>
      <c r="CB116" s="161"/>
      <c r="CC116" s="161"/>
      <c r="CD116" s="161"/>
      <c r="CE116" s="161"/>
      <c r="CF116" s="161"/>
      <c r="CG116" s="161"/>
      <c r="CH116" s="161"/>
      <c r="CI116" s="161"/>
      <c r="CJ116" s="161"/>
      <c r="CK116" s="161"/>
      <c r="CL116" s="161"/>
      <c r="CM116" s="161"/>
      <c r="CN116" s="161"/>
      <c r="CO116" s="161"/>
      <c r="CP116" s="161"/>
    </row>
    <row r="117" spans="1:94">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219"/>
      <c r="BM117" s="219"/>
      <c r="BN117" s="220"/>
      <c r="BO117" s="221"/>
      <c r="BP117" s="79"/>
      <c r="BQ117" s="161"/>
      <c r="BR117" s="161"/>
      <c r="BS117" s="161"/>
      <c r="BT117" s="161"/>
      <c r="BU117" s="359"/>
      <c r="BV117" s="359"/>
      <c r="BW117" s="161"/>
      <c r="BX117" s="161"/>
      <c r="BY117" s="161"/>
      <c r="BZ117" s="161"/>
      <c r="CA117" s="161"/>
      <c r="CB117" s="161"/>
      <c r="CC117" s="161"/>
      <c r="CD117" s="161"/>
      <c r="CE117" s="161"/>
      <c r="CF117" s="161"/>
      <c r="CG117" s="161"/>
      <c r="CH117" s="161"/>
      <c r="CI117" s="161"/>
      <c r="CJ117" s="161"/>
      <c r="CK117" s="161"/>
      <c r="CL117" s="161"/>
      <c r="CM117" s="161"/>
      <c r="CN117" s="161"/>
      <c r="CO117" s="161"/>
      <c r="CP117" s="161"/>
    </row>
    <row r="118" spans="1:94">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c r="BJ118" s="56"/>
      <c r="BK118" s="56"/>
      <c r="BL118" s="219"/>
      <c r="BM118" s="219"/>
      <c r="BN118" s="220"/>
      <c r="BO118" s="221"/>
      <c r="BP118" s="79"/>
      <c r="BQ118" s="161"/>
      <c r="BR118" s="161"/>
      <c r="BS118" s="161"/>
      <c r="BT118" s="161"/>
      <c r="BU118" s="359"/>
      <c r="BV118" s="359"/>
      <c r="BW118" s="161"/>
      <c r="BX118" s="161"/>
      <c r="BY118" s="161"/>
      <c r="BZ118" s="161"/>
      <c r="CA118" s="161"/>
      <c r="CB118" s="161"/>
      <c r="CC118" s="161"/>
      <c r="CD118" s="161"/>
      <c r="CE118" s="161"/>
      <c r="CF118" s="161"/>
      <c r="CG118" s="161"/>
      <c r="CH118" s="161"/>
      <c r="CI118" s="161"/>
      <c r="CJ118" s="161"/>
      <c r="CK118" s="161"/>
      <c r="CL118" s="161"/>
      <c r="CM118" s="161"/>
      <c r="CN118" s="161"/>
      <c r="CO118" s="161"/>
      <c r="CP118" s="161"/>
    </row>
    <row r="119" spans="1:94">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219"/>
      <c r="BM119" s="219"/>
      <c r="BN119" s="220"/>
      <c r="BO119" s="221"/>
      <c r="BP119" s="79"/>
      <c r="BQ119" s="161"/>
      <c r="BR119" s="161"/>
      <c r="BS119" s="161"/>
      <c r="BT119" s="161"/>
      <c r="BU119" s="359"/>
      <c r="BV119" s="359"/>
      <c r="BW119" s="161"/>
      <c r="BX119" s="161"/>
      <c r="BY119" s="161"/>
      <c r="BZ119" s="161"/>
      <c r="CA119" s="161"/>
      <c r="CB119" s="161"/>
      <c r="CC119" s="161"/>
      <c r="CD119" s="161"/>
      <c r="CE119" s="161"/>
      <c r="CF119" s="161"/>
      <c r="CG119" s="161"/>
      <c r="CH119" s="161"/>
      <c r="CI119" s="161"/>
      <c r="CJ119" s="161"/>
      <c r="CK119" s="161"/>
      <c r="CL119" s="161"/>
      <c r="CM119" s="161"/>
      <c r="CN119" s="161"/>
      <c r="CO119" s="161"/>
      <c r="CP119" s="161"/>
    </row>
    <row r="120" spans="1:94">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219"/>
      <c r="BM120" s="219"/>
      <c r="BN120" s="220"/>
      <c r="BO120" s="221"/>
      <c r="BP120" s="79"/>
      <c r="BQ120" s="161"/>
      <c r="BR120" s="161"/>
      <c r="BS120" s="161"/>
      <c r="BT120" s="161"/>
      <c r="BU120" s="359"/>
      <c r="BV120" s="359"/>
      <c r="BW120" s="161"/>
      <c r="BX120" s="161"/>
      <c r="BY120" s="161"/>
      <c r="BZ120" s="161"/>
      <c r="CA120" s="161"/>
      <c r="CB120" s="161"/>
      <c r="CC120" s="161"/>
      <c r="CD120" s="161"/>
      <c r="CE120" s="161"/>
      <c r="CF120" s="161"/>
      <c r="CG120" s="161"/>
      <c r="CH120" s="161"/>
      <c r="CI120" s="161"/>
      <c r="CJ120" s="161"/>
      <c r="CK120" s="161"/>
      <c r="CL120" s="161"/>
      <c r="CM120" s="161"/>
      <c r="CN120" s="161"/>
      <c r="CO120" s="161"/>
      <c r="CP120" s="161"/>
    </row>
    <row r="121" spans="1:94">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219"/>
      <c r="BM121" s="219"/>
      <c r="BN121" s="220"/>
      <c r="BO121" s="221"/>
      <c r="BP121" s="79"/>
      <c r="BQ121" s="161"/>
      <c r="BR121" s="161"/>
      <c r="BS121" s="161"/>
      <c r="BT121" s="161"/>
      <c r="BU121" s="359"/>
      <c r="BV121" s="359"/>
      <c r="BW121" s="161"/>
      <c r="BX121" s="161"/>
      <c r="BY121" s="161"/>
      <c r="BZ121" s="161"/>
      <c r="CA121" s="161"/>
      <c r="CB121" s="161"/>
      <c r="CC121" s="161"/>
      <c r="CD121" s="161"/>
      <c r="CE121" s="161"/>
      <c r="CF121" s="161"/>
      <c r="CG121" s="161"/>
      <c r="CH121" s="161"/>
      <c r="CI121" s="161"/>
      <c r="CJ121" s="161"/>
      <c r="CK121" s="161"/>
      <c r="CL121" s="161"/>
      <c r="CM121" s="161"/>
      <c r="CN121" s="161"/>
      <c r="CO121" s="161"/>
      <c r="CP121" s="161"/>
    </row>
    <row r="122" spans="1:94">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219"/>
      <c r="BM122" s="219"/>
      <c r="BN122" s="220"/>
      <c r="BO122" s="221"/>
      <c r="BP122" s="79"/>
      <c r="BQ122" s="161"/>
      <c r="BR122" s="161"/>
      <c r="BS122" s="161"/>
      <c r="BT122" s="161"/>
      <c r="BU122" s="359"/>
      <c r="BV122" s="359"/>
      <c r="BW122" s="161"/>
      <c r="BX122" s="161"/>
      <c r="BY122" s="161"/>
      <c r="BZ122" s="161"/>
      <c r="CA122" s="161"/>
      <c r="CB122" s="161"/>
      <c r="CC122" s="161"/>
      <c r="CD122" s="161"/>
      <c r="CE122" s="161"/>
      <c r="CF122" s="161"/>
      <c r="CG122" s="161"/>
      <c r="CH122" s="161"/>
      <c r="CI122" s="161"/>
      <c r="CJ122" s="161"/>
      <c r="CK122" s="161"/>
      <c r="CL122" s="161"/>
      <c r="CM122" s="161"/>
      <c r="CN122" s="161"/>
      <c r="CO122" s="161"/>
      <c r="CP122" s="161"/>
    </row>
    <row r="123" spans="1:94">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219"/>
      <c r="BM123" s="219"/>
      <c r="BN123" s="220"/>
      <c r="BO123" s="221"/>
      <c r="BP123" s="79"/>
      <c r="BQ123" s="161"/>
      <c r="BR123" s="161"/>
      <c r="BS123" s="161"/>
      <c r="BT123" s="161"/>
      <c r="BU123" s="359"/>
      <c r="BV123" s="359"/>
      <c r="BW123" s="161"/>
      <c r="BX123" s="161"/>
      <c r="BY123" s="161"/>
      <c r="BZ123" s="161"/>
      <c r="CA123" s="161"/>
      <c r="CB123" s="161"/>
      <c r="CC123" s="161"/>
      <c r="CD123" s="161"/>
      <c r="CE123" s="161"/>
      <c r="CF123" s="161"/>
      <c r="CG123" s="161"/>
      <c r="CH123" s="161"/>
      <c r="CI123" s="161"/>
      <c r="CJ123" s="161"/>
      <c r="CK123" s="161"/>
      <c r="CL123" s="161"/>
      <c r="CM123" s="161"/>
      <c r="CN123" s="161"/>
      <c r="CO123" s="161"/>
      <c r="CP123" s="161"/>
    </row>
    <row r="124" spans="1:94">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219"/>
      <c r="BM124" s="219"/>
      <c r="BN124" s="220"/>
      <c r="BO124" s="221"/>
      <c r="BP124" s="79"/>
      <c r="BQ124" s="161"/>
      <c r="BR124" s="161"/>
      <c r="BS124" s="161"/>
      <c r="BT124" s="161"/>
      <c r="BU124" s="359"/>
      <c r="BV124" s="359"/>
      <c r="BW124" s="161"/>
      <c r="BX124" s="161"/>
      <c r="BY124" s="161"/>
      <c r="BZ124" s="161"/>
      <c r="CA124" s="161"/>
      <c r="CB124" s="161"/>
      <c r="CC124" s="161"/>
      <c r="CD124" s="161"/>
      <c r="CE124" s="161"/>
      <c r="CF124" s="161"/>
      <c r="CG124" s="161"/>
      <c r="CH124" s="161"/>
      <c r="CI124" s="161"/>
      <c r="CJ124" s="161"/>
      <c r="CK124" s="161"/>
      <c r="CL124" s="161"/>
      <c r="CM124" s="161"/>
      <c r="CN124" s="161"/>
      <c r="CO124" s="161"/>
      <c r="CP124" s="161"/>
    </row>
    <row r="125" spans="1:94">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219"/>
      <c r="BM125" s="219"/>
      <c r="BN125" s="220"/>
      <c r="BO125" s="221"/>
      <c r="BP125" s="79"/>
      <c r="BQ125" s="161"/>
      <c r="BR125" s="161"/>
      <c r="BS125" s="161"/>
      <c r="BT125" s="161"/>
      <c r="BU125" s="359"/>
      <c r="BV125" s="359"/>
      <c r="BW125" s="161"/>
      <c r="BX125" s="161"/>
      <c r="BY125" s="161"/>
      <c r="BZ125" s="161"/>
      <c r="CA125" s="161"/>
      <c r="CB125" s="161"/>
      <c r="CC125" s="161"/>
      <c r="CD125" s="161"/>
      <c r="CE125" s="161"/>
      <c r="CF125" s="161"/>
      <c r="CG125" s="161"/>
      <c r="CH125" s="161"/>
      <c r="CI125" s="161"/>
      <c r="CJ125" s="161"/>
      <c r="CK125" s="161"/>
      <c r="CL125" s="161"/>
      <c r="CM125" s="161"/>
      <c r="CN125" s="161"/>
      <c r="CO125" s="161"/>
      <c r="CP125" s="161"/>
    </row>
    <row r="126" spans="1:94">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219"/>
      <c r="BM126" s="219"/>
      <c r="BN126" s="220"/>
      <c r="BO126" s="221"/>
      <c r="BP126" s="79"/>
      <c r="BQ126" s="161"/>
      <c r="BR126" s="161"/>
      <c r="BS126" s="161"/>
      <c r="BT126" s="161"/>
      <c r="BU126" s="359"/>
      <c r="BV126" s="359"/>
      <c r="BW126" s="161"/>
      <c r="BX126" s="161"/>
      <c r="BY126" s="161"/>
      <c r="BZ126" s="161"/>
      <c r="CA126" s="161"/>
      <c r="CB126" s="161"/>
      <c r="CC126" s="161"/>
      <c r="CD126" s="161"/>
      <c r="CE126" s="161"/>
      <c r="CF126" s="161"/>
      <c r="CG126" s="161"/>
      <c r="CH126" s="161"/>
      <c r="CI126" s="161"/>
      <c r="CJ126" s="161"/>
      <c r="CK126" s="161"/>
      <c r="CL126" s="161"/>
      <c r="CM126" s="161"/>
      <c r="CN126" s="161"/>
      <c r="CO126" s="161"/>
      <c r="CP126" s="161"/>
    </row>
    <row r="127" spans="1:94">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219"/>
      <c r="BM127" s="219"/>
      <c r="BN127" s="220"/>
      <c r="BO127" s="221"/>
      <c r="BP127" s="79"/>
      <c r="BQ127" s="161"/>
      <c r="BR127" s="161"/>
      <c r="BS127" s="161"/>
      <c r="BT127" s="161"/>
      <c r="BU127" s="359"/>
      <c r="BV127" s="359"/>
      <c r="BW127" s="161"/>
      <c r="BX127" s="161"/>
      <c r="BY127" s="161"/>
      <c r="BZ127" s="161"/>
      <c r="CA127" s="161"/>
      <c r="CB127" s="161"/>
      <c r="CC127" s="161"/>
      <c r="CD127" s="161"/>
      <c r="CE127" s="161"/>
      <c r="CF127" s="161"/>
      <c r="CG127" s="161"/>
      <c r="CH127" s="161"/>
      <c r="CI127" s="161"/>
      <c r="CJ127" s="161"/>
      <c r="CK127" s="161"/>
      <c r="CL127" s="161"/>
      <c r="CM127" s="161"/>
      <c r="CN127" s="161"/>
      <c r="CO127" s="161"/>
      <c r="CP127" s="161"/>
    </row>
    <row r="128" spans="1:94">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219"/>
      <c r="BM128" s="219"/>
      <c r="BN128" s="220"/>
      <c r="BO128" s="221"/>
      <c r="BP128" s="79"/>
      <c r="BQ128" s="161"/>
      <c r="BR128" s="161"/>
      <c r="BS128" s="161"/>
      <c r="BT128" s="161"/>
      <c r="BU128" s="359"/>
      <c r="BV128" s="359"/>
      <c r="BW128" s="161"/>
      <c r="BX128" s="161"/>
      <c r="BY128" s="161"/>
      <c r="BZ128" s="161"/>
      <c r="CA128" s="161"/>
      <c r="CB128" s="161"/>
      <c r="CC128" s="161"/>
      <c r="CD128" s="161"/>
      <c r="CE128" s="161"/>
      <c r="CF128" s="161"/>
      <c r="CG128" s="161"/>
      <c r="CH128" s="161"/>
      <c r="CI128" s="161"/>
      <c r="CJ128" s="161"/>
      <c r="CK128" s="161"/>
      <c r="CL128" s="161"/>
      <c r="CM128" s="161"/>
      <c r="CN128" s="161"/>
      <c r="CO128" s="161"/>
      <c r="CP128" s="161"/>
    </row>
    <row r="129" spans="1:94">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219"/>
      <c r="BM129" s="219"/>
      <c r="BN129" s="220"/>
      <c r="BO129" s="221"/>
      <c r="BP129" s="79"/>
      <c r="BQ129" s="161"/>
      <c r="BR129" s="161"/>
      <c r="BS129" s="161"/>
      <c r="BT129" s="161"/>
      <c r="BU129" s="359"/>
      <c r="BV129" s="359"/>
      <c r="BW129" s="161"/>
      <c r="BX129" s="161"/>
      <c r="BY129" s="161"/>
      <c r="BZ129" s="161"/>
      <c r="CA129" s="161"/>
      <c r="CB129" s="161"/>
      <c r="CC129" s="161"/>
      <c r="CD129" s="161"/>
      <c r="CE129" s="161"/>
      <c r="CF129" s="161"/>
      <c r="CG129" s="161"/>
      <c r="CH129" s="161"/>
      <c r="CI129" s="161"/>
      <c r="CJ129" s="161"/>
      <c r="CK129" s="161"/>
      <c r="CL129" s="161"/>
      <c r="CM129" s="161"/>
      <c r="CN129" s="161"/>
      <c r="CO129" s="161"/>
      <c r="CP129" s="161"/>
    </row>
    <row r="130" spans="1:94">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219"/>
      <c r="BM130" s="219"/>
      <c r="BN130" s="220"/>
      <c r="BO130" s="221"/>
      <c r="BP130" s="79"/>
      <c r="BQ130" s="161"/>
      <c r="BR130" s="161"/>
      <c r="BS130" s="161"/>
      <c r="BT130" s="161"/>
      <c r="BU130" s="359"/>
      <c r="BV130" s="359"/>
      <c r="BW130" s="161"/>
      <c r="BX130" s="161"/>
      <c r="BY130" s="161"/>
      <c r="BZ130" s="161"/>
      <c r="CA130" s="161"/>
      <c r="CB130" s="161"/>
      <c r="CC130" s="161"/>
      <c r="CD130" s="161"/>
      <c r="CE130" s="161"/>
      <c r="CF130" s="161"/>
      <c r="CG130" s="161"/>
      <c r="CH130" s="161"/>
      <c r="CI130" s="161"/>
      <c r="CJ130" s="161"/>
      <c r="CK130" s="161"/>
      <c r="CL130" s="161"/>
      <c r="CM130" s="161"/>
      <c r="CN130" s="161"/>
      <c r="CO130" s="161"/>
      <c r="CP130" s="161"/>
    </row>
    <row r="131" spans="1:94">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219"/>
      <c r="BM131" s="219"/>
      <c r="BN131" s="220"/>
      <c r="BO131" s="221"/>
      <c r="BP131" s="79"/>
      <c r="BQ131" s="161"/>
      <c r="BR131" s="161"/>
      <c r="BS131" s="161"/>
      <c r="BT131" s="161"/>
      <c r="BU131" s="359"/>
      <c r="BV131" s="359"/>
      <c r="BW131" s="161"/>
      <c r="BX131" s="161"/>
      <c r="BY131" s="161"/>
      <c r="BZ131" s="161"/>
      <c r="CA131" s="161"/>
      <c r="CB131" s="161"/>
      <c r="CC131" s="161"/>
      <c r="CD131" s="161"/>
      <c r="CE131" s="161"/>
      <c r="CF131" s="161"/>
      <c r="CG131" s="161"/>
      <c r="CH131" s="161"/>
      <c r="CI131" s="161"/>
      <c r="CJ131" s="161"/>
      <c r="CK131" s="161"/>
      <c r="CL131" s="161"/>
      <c r="CM131" s="161"/>
      <c r="CN131" s="161"/>
      <c r="CO131" s="161"/>
      <c r="CP131" s="161"/>
    </row>
    <row r="132" spans="1:94">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219"/>
      <c r="BM132" s="219"/>
      <c r="BN132" s="220"/>
      <c r="BO132" s="221"/>
      <c r="BP132" s="79"/>
      <c r="BQ132" s="161"/>
      <c r="BR132" s="161"/>
      <c r="BS132" s="161"/>
      <c r="BT132" s="161"/>
      <c r="BU132" s="359"/>
      <c r="BV132" s="359"/>
      <c r="BW132" s="161"/>
      <c r="BX132" s="161"/>
      <c r="BY132" s="161"/>
      <c r="BZ132" s="161"/>
      <c r="CA132" s="161"/>
      <c r="CB132" s="161"/>
      <c r="CC132" s="161"/>
      <c r="CD132" s="161"/>
      <c r="CE132" s="161"/>
      <c r="CF132" s="161"/>
      <c r="CG132" s="161"/>
      <c r="CH132" s="161"/>
      <c r="CI132" s="161"/>
      <c r="CJ132" s="161"/>
      <c r="CK132" s="161"/>
      <c r="CL132" s="161"/>
      <c r="CM132" s="161"/>
      <c r="CN132" s="161"/>
      <c r="CO132" s="161"/>
      <c r="CP132" s="161"/>
    </row>
    <row r="133" spans="1:94">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219"/>
      <c r="BM133" s="219"/>
      <c r="BN133" s="220"/>
      <c r="BO133" s="221"/>
      <c r="BP133" s="79"/>
      <c r="BQ133" s="161"/>
      <c r="BR133" s="161"/>
      <c r="BS133" s="161"/>
      <c r="BT133" s="161"/>
      <c r="BU133" s="359"/>
      <c r="BV133" s="359"/>
      <c r="BW133" s="161"/>
      <c r="BX133" s="161"/>
      <c r="BY133" s="161"/>
      <c r="BZ133" s="161"/>
      <c r="CA133" s="161"/>
      <c r="CB133" s="161"/>
      <c r="CC133" s="161"/>
      <c r="CD133" s="161"/>
      <c r="CE133" s="161"/>
      <c r="CF133" s="161"/>
      <c r="CG133" s="161"/>
      <c r="CH133" s="161"/>
      <c r="CI133" s="161"/>
      <c r="CJ133" s="161"/>
      <c r="CK133" s="161"/>
      <c r="CL133" s="161"/>
      <c r="CM133" s="161"/>
      <c r="CN133" s="161"/>
      <c r="CO133" s="161"/>
      <c r="CP133" s="161"/>
    </row>
    <row r="134" spans="1:94">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219"/>
      <c r="BM134" s="219"/>
      <c r="BN134" s="220"/>
      <c r="BO134" s="221"/>
      <c r="BP134" s="79"/>
      <c r="BQ134" s="161"/>
      <c r="BR134" s="161"/>
      <c r="BS134" s="161"/>
      <c r="BT134" s="161"/>
      <c r="BU134" s="359"/>
      <c r="BV134" s="359"/>
      <c r="BW134" s="161"/>
      <c r="BX134" s="161"/>
      <c r="BY134" s="161"/>
      <c r="BZ134" s="161"/>
      <c r="CA134" s="161"/>
      <c r="CB134" s="161"/>
      <c r="CC134" s="161"/>
      <c r="CD134" s="161"/>
      <c r="CE134" s="161"/>
      <c r="CF134" s="161"/>
      <c r="CG134" s="161"/>
      <c r="CH134" s="161"/>
      <c r="CI134" s="161"/>
      <c r="CJ134" s="161"/>
      <c r="CK134" s="161"/>
      <c r="CL134" s="161"/>
      <c r="CM134" s="161"/>
      <c r="CN134" s="161"/>
      <c r="CO134" s="161"/>
      <c r="CP134" s="161"/>
    </row>
    <row r="135" spans="1:94">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219"/>
      <c r="BM135" s="219"/>
      <c r="BN135" s="220"/>
      <c r="BO135" s="221"/>
      <c r="BP135" s="79"/>
      <c r="BQ135" s="161"/>
      <c r="BR135" s="161"/>
      <c r="BS135" s="161"/>
      <c r="BT135" s="161"/>
      <c r="BU135" s="359"/>
      <c r="BV135" s="359"/>
      <c r="BW135" s="161"/>
      <c r="BX135" s="161"/>
      <c r="BY135" s="161"/>
      <c r="BZ135" s="161"/>
      <c r="CA135" s="161"/>
      <c r="CB135" s="161"/>
      <c r="CC135" s="161"/>
      <c r="CD135" s="161"/>
      <c r="CE135" s="161"/>
      <c r="CF135" s="161"/>
      <c r="CG135" s="161"/>
      <c r="CH135" s="161"/>
      <c r="CI135" s="161"/>
      <c r="CJ135" s="161"/>
      <c r="CK135" s="161"/>
      <c r="CL135" s="161"/>
      <c r="CM135" s="161"/>
      <c r="CN135" s="161"/>
      <c r="CO135" s="161"/>
      <c r="CP135" s="161"/>
    </row>
    <row r="136" spans="1:94">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219"/>
      <c r="BM136" s="219"/>
      <c r="BN136" s="220"/>
      <c r="BO136" s="221"/>
      <c r="BP136" s="79"/>
      <c r="BQ136" s="161"/>
      <c r="BR136" s="161"/>
      <c r="BS136" s="161"/>
      <c r="BT136" s="161"/>
      <c r="BU136" s="359"/>
      <c r="BV136" s="359"/>
      <c r="BW136" s="161"/>
      <c r="BX136" s="161"/>
      <c r="BY136" s="161"/>
      <c r="BZ136" s="161"/>
      <c r="CA136" s="161"/>
      <c r="CB136" s="161"/>
      <c r="CC136" s="161"/>
      <c r="CD136" s="161"/>
      <c r="CE136" s="161"/>
      <c r="CF136" s="161"/>
      <c r="CG136" s="161"/>
      <c r="CH136" s="161"/>
      <c r="CI136" s="161"/>
      <c r="CJ136" s="161"/>
      <c r="CK136" s="161"/>
      <c r="CL136" s="161"/>
      <c r="CM136" s="161"/>
      <c r="CN136" s="161"/>
      <c r="CO136" s="161"/>
      <c r="CP136" s="161"/>
    </row>
    <row r="137" spans="1:94">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219"/>
      <c r="BM137" s="219"/>
      <c r="BN137" s="220"/>
      <c r="BO137" s="221"/>
      <c r="BP137" s="79"/>
      <c r="BQ137" s="161"/>
      <c r="BR137" s="161"/>
      <c r="BS137" s="161"/>
      <c r="BT137" s="161"/>
      <c r="BU137" s="359"/>
      <c r="BV137" s="359"/>
      <c r="BW137" s="161"/>
      <c r="BX137" s="161"/>
      <c r="BY137" s="161"/>
      <c r="BZ137" s="161"/>
      <c r="CA137" s="161"/>
      <c r="CB137" s="161"/>
      <c r="CC137" s="161"/>
      <c r="CD137" s="161"/>
      <c r="CE137" s="161"/>
      <c r="CF137" s="161"/>
      <c r="CG137" s="161"/>
      <c r="CH137" s="161"/>
      <c r="CI137" s="161"/>
      <c r="CJ137" s="161"/>
      <c r="CK137" s="161"/>
      <c r="CL137" s="161"/>
      <c r="CM137" s="161"/>
      <c r="CN137" s="161"/>
      <c r="CO137" s="161"/>
      <c r="CP137" s="161"/>
    </row>
    <row r="138" spans="1:94">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219"/>
      <c r="BM138" s="219"/>
      <c r="BN138" s="220"/>
      <c r="BO138" s="221"/>
      <c r="BP138" s="79"/>
      <c r="BQ138" s="161"/>
      <c r="BR138" s="161"/>
      <c r="BS138" s="161"/>
      <c r="BT138" s="161"/>
      <c r="BU138" s="359"/>
      <c r="BV138" s="359"/>
      <c r="BW138" s="161"/>
      <c r="BX138" s="161"/>
      <c r="BY138" s="161"/>
      <c r="BZ138" s="161"/>
      <c r="CA138" s="161"/>
      <c r="CB138" s="161"/>
      <c r="CC138" s="161"/>
      <c r="CD138" s="161"/>
      <c r="CE138" s="161"/>
      <c r="CF138" s="161"/>
      <c r="CG138" s="161"/>
      <c r="CH138" s="161"/>
      <c r="CI138" s="161"/>
      <c r="CJ138" s="161"/>
      <c r="CK138" s="161"/>
      <c r="CL138" s="161"/>
      <c r="CM138" s="161"/>
      <c r="CN138" s="161"/>
      <c r="CO138" s="161"/>
      <c r="CP138" s="161"/>
    </row>
    <row r="139" spans="1:94">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219"/>
      <c r="BM139" s="219"/>
      <c r="BN139" s="220"/>
      <c r="BO139" s="221"/>
      <c r="BP139" s="79"/>
      <c r="BQ139" s="161"/>
      <c r="BR139" s="161"/>
      <c r="BS139" s="161"/>
      <c r="BT139" s="161"/>
      <c r="BU139" s="359"/>
      <c r="BV139" s="359"/>
      <c r="BW139" s="161"/>
      <c r="BX139" s="161"/>
      <c r="BY139" s="161"/>
      <c r="BZ139" s="161"/>
      <c r="CA139" s="161"/>
      <c r="CB139" s="161"/>
      <c r="CC139" s="161"/>
      <c r="CD139" s="161"/>
      <c r="CE139" s="161"/>
      <c r="CF139" s="161"/>
      <c r="CG139" s="161"/>
      <c r="CH139" s="161"/>
      <c r="CI139" s="161"/>
      <c r="CJ139" s="161"/>
      <c r="CK139" s="161"/>
      <c r="CL139" s="161"/>
      <c r="CM139" s="161"/>
      <c r="CN139" s="161"/>
      <c r="CO139" s="161"/>
      <c r="CP139" s="161"/>
    </row>
    <row r="140" spans="1:94">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c r="BK140" s="56"/>
      <c r="BL140" s="219"/>
      <c r="BM140" s="219"/>
      <c r="BN140" s="220"/>
      <c r="BO140" s="221"/>
      <c r="BP140" s="79"/>
      <c r="BQ140" s="161"/>
      <c r="BR140" s="161"/>
      <c r="BS140" s="161"/>
      <c r="BT140" s="161"/>
      <c r="BU140" s="359"/>
      <c r="BV140" s="359"/>
      <c r="BW140" s="161"/>
      <c r="BX140" s="161"/>
      <c r="BY140" s="161"/>
      <c r="BZ140" s="161"/>
      <c r="CA140" s="161"/>
      <c r="CB140" s="161"/>
      <c r="CC140" s="161"/>
      <c r="CD140" s="161"/>
      <c r="CE140" s="161"/>
      <c r="CF140" s="161"/>
      <c r="CG140" s="161"/>
      <c r="CH140" s="161"/>
      <c r="CI140" s="161"/>
      <c r="CJ140" s="161"/>
      <c r="CK140" s="161"/>
      <c r="CL140" s="161"/>
      <c r="CM140" s="161"/>
      <c r="CN140" s="161"/>
      <c r="CO140" s="161"/>
      <c r="CP140" s="161"/>
    </row>
    <row r="141" spans="1:94">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219"/>
      <c r="BM141" s="219"/>
      <c r="BN141" s="220"/>
      <c r="BO141" s="221"/>
      <c r="BP141" s="79"/>
      <c r="BQ141" s="161"/>
      <c r="BR141" s="161"/>
      <c r="BS141" s="161"/>
      <c r="BT141" s="161"/>
      <c r="BU141" s="359"/>
      <c r="BV141" s="359"/>
      <c r="BW141" s="161"/>
      <c r="BX141" s="161"/>
      <c r="BY141" s="161"/>
      <c r="BZ141" s="161"/>
      <c r="CA141" s="161"/>
      <c r="CB141" s="161"/>
      <c r="CC141" s="161"/>
      <c r="CD141" s="161"/>
      <c r="CE141" s="161"/>
      <c r="CF141" s="161"/>
      <c r="CG141" s="161"/>
      <c r="CH141" s="161"/>
      <c r="CI141" s="161"/>
      <c r="CJ141" s="161"/>
      <c r="CK141" s="161"/>
      <c r="CL141" s="161"/>
      <c r="CM141" s="161"/>
      <c r="CN141" s="161"/>
      <c r="CO141" s="161"/>
      <c r="CP141" s="161"/>
    </row>
    <row r="142" spans="1:94">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c r="BL142" s="219"/>
      <c r="BM142" s="219"/>
      <c r="BN142" s="220"/>
      <c r="BO142" s="221"/>
      <c r="BP142" s="79"/>
      <c r="BQ142" s="161"/>
      <c r="BR142" s="161"/>
      <c r="BS142" s="161"/>
      <c r="BT142" s="161"/>
      <c r="BU142" s="359"/>
      <c r="BV142" s="359"/>
      <c r="BW142" s="161"/>
      <c r="BX142" s="161"/>
      <c r="BY142" s="161"/>
      <c r="BZ142" s="161"/>
      <c r="CA142" s="161"/>
      <c r="CB142" s="161"/>
      <c r="CC142" s="161"/>
      <c r="CD142" s="161"/>
      <c r="CE142" s="161"/>
      <c r="CF142" s="161"/>
      <c r="CG142" s="161"/>
      <c r="CH142" s="161"/>
      <c r="CI142" s="161"/>
      <c r="CJ142" s="161"/>
      <c r="CK142" s="161"/>
      <c r="CL142" s="161"/>
      <c r="CM142" s="161"/>
      <c r="CN142" s="161"/>
      <c r="CO142" s="161"/>
      <c r="CP142" s="161"/>
    </row>
    <row r="143" spans="1:94">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219"/>
      <c r="BM143" s="219"/>
      <c r="BN143" s="220"/>
      <c r="BO143" s="221"/>
      <c r="BP143" s="79"/>
      <c r="BQ143" s="161"/>
      <c r="BR143" s="161"/>
      <c r="BS143" s="161"/>
      <c r="BT143" s="161"/>
      <c r="BU143" s="359"/>
      <c r="BV143" s="359"/>
      <c r="BW143" s="161"/>
      <c r="BX143" s="161"/>
      <c r="BY143" s="161"/>
      <c r="BZ143" s="161"/>
      <c r="CA143" s="161"/>
      <c r="CB143" s="161"/>
      <c r="CC143" s="161"/>
      <c r="CD143" s="161"/>
      <c r="CE143" s="161"/>
      <c r="CF143" s="161"/>
      <c r="CG143" s="161"/>
      <c r="CH143" s="161"/>
      <c r="CI143" s="161"/>
      <c r="CJ143" s="161"/>
      <c r="CK143" s="161"/>
      <c r="CL143" s="161"/>
      <c r="CM143" s="161"/>
      <c r="CN143" s="161"/>
      <c r="CO143" s="161"/>
      <c r="CP143" s="161"/>
    </row>
    <row r="144" spans="1:94">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c r="BJ144" s="56"/>
      <c r="BK144" s="56"/>
      <c r="BL144" s="219"/>
      <c r="BM144" s="219"/>
      <c r="BN144" s="220"/>
      <c r="BO144" s="221"/>
      <c r="BP144" s="79"/>
      <c r="BQ144" s="161"/>
      <c r="BR144" s="161"/>
      <c r="BS144" s="161"/>
      <c r="BT144" s="161"/>
      <c r="BU144" s="359"/>
      <c r="BV144" s="359"/>
      <c r="BW144" s="161"/>
      <c r="BX144" s="161"/>
      <c r="BY144" s="161"/>
      <c r="BZ144" s="161"/>
      <c r="CA144" s="161"/>
      <c r="CB144" s="161"/>
      <c r="CC144" s="161"/>
      <c r="CD144" s="161"/>
      <c r="CE144" s="161"/>
      <c r="CF144" s="161"/>
      <c r="CG144" s="161"/>
      <c r="CH144" s="161"/>
      <c r="CI144" s="161"/>
      <c r="CJ144" s="161"/>
      <c r="CK144" s="161"/>
      <c r="CL144" s="161"/>
      <c r="CM144" s="161"/>
      <c r="CN144" s="161"/>
      <c r="CO144" s="161"/>
      <c r="CP144" s="161"/>
    </row>
    <row r="145" spans="1:94">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c r="BJ145" s="56"/>
      <c r="BK145" s="56"/>
      <c r="BL145" s="219"/>
      <c r="BM145" s="219"/>
      <c r="BN145" s="220"/>
      <c r="BO145" s="221"/>
      <c r="BP145" s="79"/>
      <c r="BQ145" s="161"/>
      <c r="BR145" s="161"/>
      <c r="BS145" s="161"/>
      <c r="BT145" s="161"/>
      <c r="BU145" s="359"/>
      <c r="BV145" s="359"/>
      <c r="BW145" s="161"/>
      <c r="BX145" s="161"/>
      <c r="BY145" s="161"/>
      <c r="BZ145" s="161"/>
      <c r="CA145" s="161"/>
      <c r="CB145" s="161"/>
      <c r="CC145" s="161"/>
      <c r="CD145" s="161"/>
      <c r="CE145" s="161"/>
      <c r="CF145" s="161"/>
      <c r="CG145" s="161"/>
      <c r="CH145" s="161"/>
      <c r="CI145" s="161"/>
      <c r="CJ145" s="161"/>
      <c r="CK145" s="161"/>
      <c r="CL145" s="161"/>
      <c r="CM145" s="161"/>
      <c r="CN145" s="161"/>
      <c r="CO145" s="161"/>
      <c r="CP145" s="161"/>
    </row>
    <row r="146" spans="1:94">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c r="BJ146" s="56"/>
      <c r="BK146" s="56"/>
      <c r="BL146" s="219"/>
      <c r="BM146" s="219"/>
      <c r="BN146" s="220"/>
      <c r="BO146" s="221"/>
      <c r="BP146" s="79"/>
      <c r="BQ146" s="161"/>
      <c r="BR146" s="161"/>
      <c r="BS146" s="161"/>
      <c r="BT146" s="161"/>
      <c r="BU146" s="359"/>
      <c r="BV146" s="359"/>
      <c r="BW146" s="161"/>
      <c r="BX146" s="161"/>
      <c r="BY146" s="161"/>
      <c r="BZ146" s="161"/>
      <c r="CA146" s="161"/>
      <c r="CB146" s="161"/>
      <c r="CC146" s="161"/>
      <c r="CD146" s="161"/>
      <c r="CE146" s="161"/>
      <c r="CF146" s="161"/>
      <c r="CG146" s="161"/>
      <c r="CH146" s="161"/>
      <c r="CI146" s="161"/>
      <c r="CJ146" s="161"/>
      <c r="CK146" s="161"/>
      <c r="CL146" s="161"/>
      <c r="CM146" s="161"/>
      <c r="CN146" s="161"/>
      <c r="CO146" s="161"/>
      <c r="CP146" s="161"/>
    </row>
    <row r="147" spans="1:94">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c r="BC147" s="56"/>
      <c r="BD147" s="56"/>
      <c r="BE147" s="56"/>
      <c r="BF147" s="56"/>
      <c r="BG147" s="56"/>
      <c r="BH147" s="56"/>
      <c r="BI147" s="56"/>
      <c r="BJ147" s="56"/>
      <c r="BK147" s="56"/>
      <c r="BL147" s="219"/>
      <c r="BM147" s="219"/>
      <c r="BN147" s="220"/>
      <c r="BO147" s="221"/>
      <c r="BP147" s="79"/>
      <c r="BQ147" s="161"/>
      <c r="BR147" s="161"/>
      <c r="BS147" s="161"/>
      <c r="BT147" s="161"/>
      <c r="BU147" s="359"/>
      <c r="BV147" s="359"/>
      <c r="BW147" s="161"/>
      <c r="BX147" s="161"/>
      <c r="BY147" s="161"/>
      <c r="BZ147" s="161"/>
      <c r="CA147" s="161"/>
      <c r="CB147" s="161"/>
      <c r="CC147" s="161"/>
      <c r="CD147" s="161"/>
      <c r="CE147" s="161"/>
      <c r="CF147" s="161"/>
      <c r="CG147" s="161"/>
      <c r="CH147" s="161"/>
      <c r="CI147" s="161"/>
      <c r="CJ147" s="161"/>
      <c r="CK147" s="161"/>
      <c r="CL147" s="161"/>
      <c r="CM147" s="161"/>
      <c r="CN147" s="161"/>
      <c r="CO147" s="161"/>
      <c r="CP147" s="161"/>
    </row>
    <row r="148" spans="1:94">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219"/>
      <c r="BM148" s="219"/>
      <c r="BN148" s="220"/>
      <c r="BO148" s="221"/>
      <c r="BP148" s="79"/>
      <c r="BQ148" s="161"/>
      <c r="BR148" s="161"/>
      <c r="BS148" s="161"/>
      <c r="BT148" s="161"/>
      <c r="BU148" s="359"/>
      <c r="BV148" s="359"/>
      <c r="BW148" s="161"/>
      <c r="BX148" s="161"/>
      <c r="BY148" s="161"/>
      <c r="BZ148" s="161"/>
      <c r="CA148" s="161"/>
      <c r="CB148" s="161"/>
      <c r="CC148" s="161"/>
      <c r="CD148" s="161"/>
      <c r="CE148" s="161"/>
      <c r="CF148" s="161"/>
      <c r="CG148" s="161"/>
      <c r="CH148" s="161"/>
      <c r="CI148" s="161"/>
      <c r="CJ148" s="161"/>
      <c r="CK148" s="161"/>
      <c r="CL148" s="161"/>
      <c r="CM148" s="161"/>
      <c r="CN148" s="161"/>
      <c r="CO148" s="161"/>
      <c r="CP148" s="161"/>
    </row>
    <row r="149" spans="1:94">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c r="BJ149" s="56"/>
      <c r="BK149" s="56"/>
      <c r="BL149" s="219"/>
      <c r="BM149" s="219"/>
      <c r="BN149" s="220"/>
      <c r="BO149" s="221"/>
      <c r="BP149" s="79"/>
      <c r="BQ149" s="161"/>
      <c r="BR149" s="161"/>
      <c r="BS149" s="161"/>
      <c r="BT149" s="161"/>
      <c r="BU149" s="359"/>
      <c r="BV149" s="359"/>
      <c r="BW149" s="161"/>
      <c r="BX149" s="161"/>
      <c r="BY149" s="161"/>
      <c r="BZ149" s="161"/>
      <c r="CA149" s="161"/>
      <c r="CB149" s="161"/>
      <c r="CC149" s="161"/>
      <c r="CD149" s="161"/>
      <c r="CE149" s="161"/>
      <c r="CF149" s="161"/>
      <c r="CG149" s="161"/>
      <c r="CH149" s="161"/>
      <c r="CI149" s="161"/>
      <c r="CJ149" s="161"/>
      <c r="CK149" s="161"/>
      <c r="CL149" s="161"/>
      <c r="CM149" s="161"/>
      <c r="CN149" s="161"/>
      <c r="CO149" s="161"/>
      <c r="CP149" s="161"/>
    </row>
    <row r="150" spans="1:94">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c r="BJ150" s="56"/>
      <c r="BK150" s="56"/>
      <c r="BL150" s="219"/>
      <c r="BM150" s="219"/>
      <c r="BN150" s="220"/>
      <c r="BO150" s="221"/>
      <c r="BP150" s="79"/>
      <c r="BQ150" s="161"/>
      <c r="BR150" s="161"/>
      <c r="BS150" s="161"/>
      <c r="BT150" s="161"/>
      <c r="BU150" s="359"/>
      <c r="BV150" s="359"/>
      <c r="BW150" s="161"/>
      <c r="BX150" s="161"/>
      <c r="BY150" s="161"/>
      <c r="BZ150" s="161"/>
      <c r="CA150" s="161"/>
      <c r="CB150" s="161"/>
      <c r="CC150" s="161"/>
      <c r="CD150" s="161"/>
      <c r="CE150" s="161"/>
      <c r="CF150" s="161"/>
      <c r="CG150" s="161"/>
      <c r="CH150" s="161"/>
      <c r="CI150" s="161"/>
      <c r="CJ150" s="161"/>
      <c r="CK150" s="161"/>
      <c r="CL150" s="161"/>
      <c r="CM150" s="161"/>
      <c r="CN150" s="161"/>
      <c r="CO150" s="161"/>
      <c r="CP150" s="161"/>
    </row>
    <row r="151" spans="1:94">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c r="BJ151" s="56"/>
      <c r="BK151" s="56"/>
      <c r="BL151" s="219"/>
      <c r="BM151" s="219"/>
      <c r="BN151" s="220"/>
      <c r="BO151" s="221"/>
      <c r="BP151" s="79"/>
      <c r="BQ151" s="161"/>
      <c r="BR151" s="161"/>
      <c r="BS151" s="161"/>
      <c r="BT151" s="161"/>
      <c r="BU151" s="359"/>
      <c r="BV151" s="359"/>
      <c r="BW151" s="161"/>
      <c r="BX151" s="161"/>
      <c r="BY151" s="161"/>
      <c r="BZ151" s="161"/>
      <c r="CA151" s="161"/>
      <c r="CB151" s="161"/>
      <c r="CC151" s="161"/>
      <c r="CD151" s="161"/>
      <c r="CE151" s="161"/>
      <c r="CF151" s="161"/>
      <c r="CG151" s="161"/>
      <c r="CH151" s="161"/>
      <c r="CI151" s="161"/>
      <c r="CJ151" s="161"/>
      <c r="CK151" s="161"/>
      <c r="CL151" s="161"/>
      <c r="CM151" s="161"/>
      <c r="CN151" s="161"/>
      <c r="CO151" s="161"/>
      <c r="CP151" s="161"/>
    </row>
    <row r="152" spans="1:94">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c r="BJ152" s="56"/>
      <c r="BK152" s="56"/>
      <c r="BL152" s="219"/>
      <c r="BM152" s="219"/>
      <c r="BN152" s="220"/>
      <c r="BO152" s="221"/>
      <c r="BP152" s="79"/>
      <c r="BQ152" s="161"/>
      <c r="BR152" s="161"/>
      <c r="BS152" s="161"/>
      <c r="BT152" s="161"/>
      <c r="BU152" s="359"/>
      <c r="BV152" s="359"/>
      <c r="BW152" s="161"/>
      <c r="BX152" s="161"/>
      <c r="BY152" s="161"/>
      <c r="BZ152" s="161"/>
      <c r="CA152" s="161"/>
      <c r="CB152" s="161"/>
      <c r="CC152" s="161"/>
      <c r="CD152" s="161"/>
      <c r="CE152" s="161"/>
      <c r="CF152" s="161"/>
      <c r="CG152" s="161"/>
      <c r="CH152" s="161"/>
      <c r="CI152" s="161"/>
      <c r="CJ152" s="161"/>
      <c r="CK152" s="161"/>
      <c r="CL152" s="161"/>
      <c r="CM152" s="161"/>
      <c r="CN152" s="161"/>
      <c r="CO152" s="161"/>
      <c r="CP152" s="161"/>
    </row>
    <row r="153" spans="1:94">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219"/>
      <c r="BM153" s="219"/>
      <c r="BN153" s="220"/>
      <c r="BO153" s="221"/>
      <c r="BP153" s="79"/>
      <c r="BQ153" s="161"/>
      <c r="BR153" s="161"/>
      <c r="BS153" s="161"/>
      <c r="BT153" s="161"/>
      <c r="BU153" s="359"/>
      <c r="BV153" s="359"/>
      <c r="BW153" s="161"/>
      <c r="BX153" s="161"/>
      <c r="BY153" s="161"/>
      <c r="BZ153" s="161"/>
      <c r="CA153" s="161"/>
      <c r="CB153" s="161"/>
      <c r="CC153" s="161"/>
      <c r="CD153" s="161"/>
      <c r="CE153" s="161"/>
      <c r="CF153" s="161"/>
      <c r="CG153" s="161"/>
      <c r="CH153" s="161"/>
      <c r="CI153" s="161"/>
      <c r="CJ153" s="161"/>
      <c r="CK153" s="161"/>
      <c r="CL153" s="161"/>
      <c r="CM153" s="161"/>
      <c r="CN153" s="161"/>
      <c r="CO153" s="161"/>
      <c r="CP153" s="161"/>
    </row>
    <row r="154" spans="1:94">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219"/>
      <c r="BM154" s="219"/>
      <c r="BN154" s="220"/>
      <c r="BO154" s="221"/>
      <c r="BP154" s="79"/>
      <c r="BQ154" s="161"/>
      <c r="BR154" s="161"/>
      <c r="BS154" s="161"/>
      <c r="BT154" s="161"/>
      <c r="BU154" s="359"/>
      <c r="BV154" s="359"/>
      <c r="BW154" s="161"/>
      <c r="BX154" s="161"/>
      <c r="BY154" s="161"/>
      <c r="BZ154" s="161"/>
      <c r="CA154" s="161"/>
      <c r="CB154" s="161"/>
      <c r="CC154" s="161"/>
      <c r="CD154" s="161"/>
      <c r="CE154" s="161"/>
      <c r="CF154" s="161"/>
      <c r="CG154" s="161"/>
      <c r="CH154" s="161"/>
      <c r="CI154" s="161"/>
      <c r="CJ154" s="161"/>
      <c r="CK154" s="161"/>
      <c r="CL154" s="161"/>
      <c r="CM154" s="161"/>
      <c r="CN154" s="161"/>
      <c r="CO154" s="161"/>
      <c r="CP154" s="161"/>
    </row>
    <row r="155" spans="1:94">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219"/>
      <c r="BM155" s="219"/>
      <c r="BN155" s="220"/>
      <c r="BO155" s="221"/>
      <c r="BP155" s="79"/>
      <c r="BQ155" s="161"/>
      <c r="BR155" s="161"/>
      <c r="BS155" s="161"/>
      <c r="BT155" s="161"/>
      <c r="BU155" s="359"/>
      <c r="BV155" s="359"/>
      <c r="BW155" s="161"/>
      <c r="BX155" s="161"/>
      <c r="BY155" s="161"/>
      <c r="BZ155" s="161"/>
      <c r="CA155" s="161"/>
      <c r="CB155" s="161"/>
      <c r="CC155" s="161"/>
      <c r="CD155" s="161"/>
      <c r="CE155" s="161"/>
      <c r="CF155" s="161"/>
      <c r="CG155" s="161"/>
      <c r="CH155" s="161"/>
      <c r="CI155" s="161"/>
      <c r="CJ155" s="161"/>
      <c r="CK155" s="161"/>
      <c r="CL155" s="161"/>
      <c r="CM155" s="161"/>
      <c r="CN155" s="161"/>
      <c r="CO155" s="161"/>
      <c r="CP155" s="161"/>
    </row>
    <row r="156" spans="1:94">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56"/>
      <c r="BL156" s="219"/>
      <c r="BM156" s="219"/>
      <c r="BN156" s="220"/>
      <c r="BO156" s="221"/>
      <c r="BP156" s="79"/>
      <c r="BQ156" s="161"/>
      <c r="BR156" s="161"/>
      <c r="BS156" s="161"/>
      <c r="BT156" s="161"/>
      <c r="BU156" s="359"/>
      <c r="BV156" s="359"/>
      <c r="BW156" s="161"/>
      <c r="BX156" s="161"/>
      <c r="BY156" s="161"/>
      <c r="BZ156" s="161"/>
      <c r="CA156" s="161"/>
      <c r="CB156" s="161"/>
      <c r="CC156" s="161"/>
      <c r="CD156" s="161"/>
      <c r="CE156" s="161"/>
      <c r="CF156" s="161"/>
      <c r="CG156" s="161"/>
      <c r="CH156" s="161"/>
      <c r="CI156" s="161"/>
      <c r="CJ156" s="161"/>
      <c r="CK156" s="161"/>
      <c r="CL156" s="161"/>
      <c r="CM156" s="161"/>
      <c r="CN156" s="161"/>
      <c r="CO156" s="161"/>
      <c r="CP156" s="161"/>
    </row>
    <row r="157" spans="1:94">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c r="BJ157" s="56"/>
      <c r="BK157" s="56"/>
      <c r="BL157" s="219"/>
      <c r="BM157" s="219"/>
      <c r="BN157" s="220"/>
      <c r="BO157" s="221"/>
      <c r="BP157" s="79"/>
      <c r="BQ157" s="161"/>
      <c r="BR157" s="161"/>
      <c r="BS157" s="161"/>
      <c r="BT157" s="161"/>
      <c r="BU157" s="359"/>
      <c r="BV157" s="359"/>
      <c r="BW157" s="161"/>
      <c r="BX157" s="161"/>
      <c r="BY157" s="161"/>
      <c r="BZ157" s="161"/>
      <c r="CA157" s="161"/>
      <c r="CB157" s="161"/>
      <c r="CC157" s="161"/>
      <c r="CD157" s="161"/>
      <c r="CE157" s="161"/>
      <c r="CF157" s="161"/>
      <c r="CG157" s="161"/>
      <c r="CH157" s="161"/>
      <c r="CI157" s="161"/>
      <c r="CJ157" s="161"/>
      <c r="CK157" s="161"/>
      <c r="CL157" s="161"/>
      <c r="CM157" s="161"/>
      <c r="CN157" s="161"/>
      <c r="CO157" s="161"/>
      <c r="CP157" s="161"/>
    </row>
    <row r="158" spans="1:94">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c r="BJ158" s="56"/>
      <c r="BK158" s="56"/>
      <c r="BL158" s="219"/>
      <c r="BM158" s="219"/>
      <c r="BN158" s="220"/>
      <c r="BO158" s="221"/>
      <c r="BP158" s="79"/>
      <c r="BQ158" s="161"/>
      <c r="BR158" s="161"/>
      <c r="BS158" s="161"/>
      <c r="BT158" s="161"/>
      <c r="BU158" s="359"/>
      <c r="BV158" s="359"/>
      <c r="BW158" s="161"/>
      <c r="BX158" s="161"/>
      <c r="BY158" s="161"/>
      <c r="BZ158" s="161"/>
      <c r="CA158" s="161"/>
      <c r="CB158" s="161"/>
      <c r="CC158" s="161"/>
      <c r="CD158" s="161"/>
      <c r="CE158" s="161"/>
      <c r="CF158" s="161"/>
      <c r="CG158" s="161"/>
      <c r="CH158" s="161"/>
      <c r="CI158" s="161"/>
      <c r="CJ158" s="161"/>
      <c r="CK158" s="161"/>
      <c r="CL158" s="161"/>
      <c r="CM158" s="161"/>
      <c r="CN158" s="161"/>
      <c r="CO158" s="161"/>
      <c r="CP158" s="161"/>
    </row>
    <row r="159" spans="1:94">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219"/>
      <c r="BM159" s="219"/>
      <c r="BN159" s="220"/>
      <c r="BO159" s="221"/>
      <c r="BP159" s="79"/>
      <c r="BQ159" s="161"/>
      <c r="BR159" s="161"/>
      <c r="BS159" s="161"/>
      <c r="BT159" s="161"/>
      <c r="BU159" s="359"/>
      <c r="BV159" s="359"/>
      <c r="BW159" s="161"/>
      <c r="BX159" s="161"/>
      <c r="BY159" s="161"/>
      <c r="BZ159" s="161"/>
      <c r="CA159" s="161"/>
      <c r="CB159" s="161"/>
      <c r="CC159" s="161"/>
      <c r="CD159" s="161"/>
      <c r="CE159" s="161"/>
      <c r="CF159" s="161"/>
      <c r="CG159" s="161"/>
      <c r="CH159" s="161"/>
      <c r="CI159" s="161"/>
      <c r="CJ159" s="161"/>
      <c r="CK159" s="161"/>
      <c r="CL159" s="161"/>
      <c r="CM159" s="161"/>
      <c r="CN159" s="161"/>
      <c r="CO159" s="161"/>
      <c r="CP159" s="161"/>
    </row>
    <row r="160" spans="1:94">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56"/>
      <c r="BL160" s="219"/>
      <c r="BM160" s="219"/>
      <c r="BN160" s="220"/>
      <c r="BO160" s="221"/>
      <c r="BP160" s="79"/>
      <c r="BQ160" s="161"/>
      <c r="BR160" s="161"/>
      <c r="BS160" s="161"/>
      <c r="BT160" s="161"/>
      <c r="BU160" s="359"/>
      <c r="BV160" s="359"/>
      <c r="BW160" s="161"/>
      <c r="BX160" s="161"/>
      <c r="BY160" s="161"/>
      <c r="BZ160" s="161"/>
      <c r="CA160" s="161"/>
      <c r="CB160" s="161"/>
      <c r="CC160" s="161"/>
      <c r="CD160" s="161"/>
      <c r="CE160" s="161"/>
      <c r="CF160" s="161"/>
      <c r="CG160" s="161"/>
      <c r="CH160" s="161"/>
      <c r="CI160" s="161"/>
      <c r="CJ160" s="161"/>
      <c r="CK160" s="161"/>
      <c r="CL160" s="161"/>
      <c r="CM160" s="161"/>
      <c r="CN160" s="161"/>
      <c r="CO160" s="161"/>
      <c r="CP160" s="161"/>
    </row>
    <row r="161" spans="1:94">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56"/>
      <c r="BH161" s="56"/>
      <c r="BI161" s="56"/>
      <c r="BJ161" s="56"/>
      <c r="BK161" s="56"/>
      <c r="BL161" s="219"/>
      <c r="BM161" s="219"/>
      <c r="BN161" s="220"/>
      <c r="BO161" s="221"/>
      <c r="BP161" s="79"/>
      <c r="BQ161" s="161"/>
      <c r="BR161" s="161"/>
      <c r="BS161" s="161"/>
      <c r="BT161" s="161"/>
      <c r="BU161" s="359"/>
      <c r="BV161" s="359"/>
      <c r="BW161" s="161"/>
      <c r="BX161" s="161"/>
      <c r="BY161" s="161"/>
      <c r="BZ161" s="161"/>
      <c r="CA161" s="161"/>
      <c r="CB161" s="161"/>
      <c r="CC161" s="161"/>
      <c r="CD161" s="161"/>
      <c r="CE161" s="161"/>
      <c r="CF161" s="161"/>
      <c r="CG161" s="161"/>
      <c r="CH161" s="161"/>
      <c r="CI161" s="161"/>
      <c r="CJ161" s="161"/>
      <c r="CK161" s="161"/>
      <c r="CL161" s="161"/>
      <c r="CM161" s="161"/>
      <c r="CN161" s="161"/>
      <c r="CO161" s="161"/>
      <c r="CP161" s="161"/>
    </row>
    <row r="162" spans="1:94">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219"/>
      <c r="BM162" s="219"/>
      <c r="BN162" s="220"/>
      <c r="BO162" s="221"/>
      <c r="BP162" s="79"/>
      <c r="BQ162" s="161"/>
      <c r="BR162" s="161"/>
      <c r="BS162" s="161"/>
      <c r="BT162" s="161"/>
      <c r="BU162" s="359"/>
      <c r="BV162" s="359"/>
      <c r="BW162" s="161"/>
      <c r="BX162" s="161"/>
      <c r="BY162" s="161"/>
      <c r="BZ162" s="161"/>
      <c r="CA162" s="161"/>
      <c r="CB162" s="161"/>
      <c r="CC162" s="161"/>
      <c r="CD162" s="161"/>
      <c r="CE162" s="161"/>
      <c r="CF162" s="161"/>
      <c r="CG162" s="161"/>
      <c r="CH162" s="161"/>
      <c r="CI162" s="161"/>
      <c r="CJ162" s="161"/>
      <c r="CK162" s="161"/>
      <c r="CL162" s="161"/>
      <c r="CM162" s="161"/>
      <c r="CN162" s="161"/>
      <c r="CO162" s="161"/>
      <c r="CP162" s="161"/>
    </row>
    <row r="163" spans="1:94">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219"/>
      <c r="BM163" s="219"/>
      <c r="BN163" s="220"/>
      <c r="BO163" s="221"/>
      <c r="BP163" s="79"/>
      <c r="BQ163" s="161"/>
      <c r="BR163" s="161"/>
      <c r="BS163" s="161"/>
      <c r="BT163" s="161"/>
      <c r="BU163" s="359"/>
      <c r="BV163" s="359"/>
      <c r="BW163" s="161"/>
      <c r="BX163" s="161"/>
      <c r="BY163" s="161"/>
      <c r="BZ163" s="161"/>
      <c r="CA163" s="161"/>
      <c r="CB163" s="161"/>
      <c r="CC163" s="161"/>
      <c r="CD163" s="161"/>
      <c r="CE163" s="161"/>
      <c r="CF163" s="161"/>
      <c r="CG163" s="161"/>
      <c r="CH163" s="161"/>
      <c r="CI163" s="161"/>
      <c r="CJ163" s="161"/>
      <c r="CK163" s="161"/>
      <c r="CL163" s="161"/>
      <c r="CM163" s="161"/>
      <c r="CN163" s="161"/>
      <c r="CO163" s="161"/>
      <c r="CP163" s="161"/>
    </row>
    <row r="164" spans="1:94">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219"/>
      <c r="BM164" s="219"/>
      <c r="BN164" s="220"/>
      <c r="BO164" s="221"/>
      <c r="BP164" s="79"/>
      <c r="BQ164" s="161"/>
      <c r="BR164" s="161"/>
      <c r="BS164" s="161"/>
      <c r="BT164" s="161"/>
      <c r="BU164" s="359"/>
      <c r="BV164" s="359"/>
      <c r="BW164" s="161"/>
      <c r="BX164" s="161"/>
      <c r="BY164" s="161"/>
      <c r="BZ164" s="161"/>
      <c r="CA164" s="161"/>
      <c r="CB164" s="161"/>
      <c r="CC164" s="161"/>
      <c r="CD164" s="161"/>
      <c r="CE164" s="161"/>
      <c r="CF164" s="161"/>
      <c r="CG164" s="161"/>
      <c r="CH164" s="161"/>
      <c r="CI164" s="161"/>
      <c r="CJ164" s="161"/>
      <c r="CK164" s="161"/>
      <c r="CL164" s="161"/>
      <c r="CM164" s="161"/>
      <c r="CN164" s="161"/>
      <c r="CO164" s="161"/>
      <c r="CP164" s="161"/>
    </row>
    <row r="165" spans="1:94">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c r="BK165" s="56"/>
      <c r="BL165" s="219"/>
      <c r="BM165" s="219"/>
      <c r="BN165" s="220"/>
      <c r="BO165" s="221"/>
      <c r="BP165" s="79"/>
      <c r="BQ165" s="161"/>
      <c r="BR165" s="161"/>
      <c r="BS165" s="161"/>
      <c r="BT165" s="161"/>
      <c r="BU165" s="359"/>
      <c r="BV165" s="359"/>
      <c r="BW165" s="161"/>
      <c r="BX165" s="161"/>
      <c r="BY165" s="161"/>
      <c r="BZ165" s="161"/>
      <c r="CA165" s="161"/>
      <c r="CB165" s="161"/>
      <c r="CC165" s="161"/>
      <c r="CD165" s="161"/>
      <c r="CE165" s="161"/>
      <c r="CF165" s="161"/>
      <c r="CG165" s="161"/>
      <c r="CH165" s="161"/>
      <c r="CI165" s="161"/>
      <c r="CJ165" s="161"/>
      <c r="CK165" s="161"/>
      <c r="CL165" s="161"/>
      <c r="CM165" s="161"/>
      <c r="CN165" s="161"/>
      <c r="CO165" s="161"/>
      <c r="CP165" s="161"/>
    </row>
    <row r="166" spans="1:94">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219"/>
      <c r="BM166" s="219"/>
      <c r="BN166" s="220"/>
      <c r="BO166" s="221"/>
      <c r="BP166" s="79"/>
      <c r="BQ166" s="161"/>
      <c r="BR166" s="161"/>
      <c r="BS166" s="161"/>
      <c r="BT166" s="161"/>
      <c r="BU166" s="359"/>
      <c r="BV166" s="359"/>
      <c r="BW166" s="161"/>
      <c r="BX166" s="161"/>
      <c r="BY166" s="161"/>
      <c r="BZ166" s="161"/>
      <c r="CA166" s="161"/>
      <c r="CB166" s="161"/>
      <c r="CC166" s="161"/>
      <c r="CD166" s="161"/>
      <c r="CE166" s="161"/>
      <c r="CF166" s="161"/>
      <c r="CG166" s="161"/>
      <c r="CH166" s="161"/>
      <c r="CI166" s="161"/>
      <c r="CJ166" s="161"/>
      <c r="CK166" s="161"/>
      <c r="CL166" s="161"/>
      <c r="CM166" s="161"/>
      <c r="CN166" s="161"/>
      <c r="CO166" s="161"/>
      <c r="CP166" s="161"/>
    </row>
    <row r="167" spans="1:94">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c r="BK167" s="56"/>
      <c r="BL167" s="219"/>
      <c r="BM167" s="219"/>
      <c r="BN167" s="220"/>
      <c r="BO167" s="221"/>
      <c r="BP167" s="79"/>
      <c r="BQ167" s="161"/>
      <c r="BR167" s="161"/>
      <c r="BS167" s="161"/>
      <c r="BT167" s="161"/>
      <c r="BU167" s="359"/>
      <c r="BV167" s="359"/>
      <c r="BW167" s="161"/>
      <c r="BX167" s="161"/>
      <c r="BY167" s="161"/>
      <c r="BZ167" s="161"/>
      <c r="CA167" s="161"/>
      <c r="CB167" s="161"/>
      <c r="CC167" s="161"/>
      <c r="CD167" s="161"/>
      <c r="CE167" s="161"/>
      <c r="CF167" s="161"/>
      <c r="CG167" s="161"/>
      <c r="CH167" s="161"/>
      <c r="CI167" s="161"/>
      <c r="CJ167" s="161"/>
      <c r="CK167" s="161"/>
      <c r="CL167" s="161"/>
      <c r="CM167" s="161"/>
      <c r="CN167" s="161"/>
      <c r="CO167" s="161"/>
      <c r="CP167" s="161"/>
    </row>
  </sheetData>
  <sheetProtection password="C621" sheet="1" objects="1" scenarios="1" selectLockedCells="1" selectUnlockedCells="1"/>
  <protectedRanges>
    <protectedRange sqref="AU6" name="Диапазон1"/>
  </protectedRanges>
  <mergeCells count="25">
    <mergeCell ref="B9:B11"/>
    <mergeCell ref="C9:C11"/>
    <mergeCell ref="D9:D11"/>
    <mergeCell ref="E9:E11"/>
    <mergeCell ref="K6:N6"/>
    <mergeCell ref="F9:T10"/>
    <mergeCell ref="AY9:AY11"/>
    <mergeCell ref="C8:AF8"/>
    <mergeCell ref="AU9:AU11"/>
    <mergeCell ref="AV9:AV11"/>
    <mergeCell ref="E2:H2"/>
    <mergeCell ref="G4:Y4"/>
    <mergeCell ref="C4:F4"/>
    <mergeCell ref="I2:K2"/>
    <mergeCell ref="L2:N2"/>
    <mergeCell ref="O2:P2"/>
    <mergeCell ref="O6:T6"/>
    <mergeCell ref="AW9:AW11"/>
    <mergeCell ref="AX9:AX11"/>
    <mergeCell ref="BC9:BC11"/>
    <mergeCell ref="BD9:BD11"/>
    <mergeCell ref="BE9:BE11"/>
    <mergeCell ref="AZ9:AZ11"/>
    <mergeCell ref="BA9:BA11"/>
    <mergeCell ref="BB9:BB11"/>
  </mergeCells>
  <conditionalFormatting sqref="F25:AT64">
    <cfRule type="expression" dxfId="13" priority="7">
      <formula>AND(OR($C25&lt;&gt;"",$D25&lt;&gt;""),$A25=1,ISBLANK(F25))</formula>
    </cfRule>
  </conditionalFormatting>
  <conditionalFormatting sqref="AU6">
    <cfRule type="cellIs" dxfId="12" priority="6" stopIfTrue="1" operator="equal">
      <formula>"НЕТ"</formula>
    </cfRule>
  </conditionalFormatting>
  <conditionalFormatting sqref="F2:W5 X19:Y20 F13:W20 AC20 F12:AP12 G25:AT25 G25:AP64 F25:W1048576 F21:AT24 F7:W8 F6:N6 U6:W6">
    <cfRule type="containsErrors" dxfId="11" priority="4">
      <formula>ISERROR(F2)</formula>
    </cfRule>
  </conditionalFormatting>
  <conditionalFormatting sqref="AV6:AX6">
    <cfRule type="expression" dxfId="10" priority="1">
      <formula>"$AV$6=1"</formula>
    </cfRule>
  </conditionalFormatting>
  <dataValidations xWindow="652" yWindow="549" count="3">
    <dataValidation allowBlank="1" showDropDown="1" showInputMessage="1" showErrorMessage="1" sqref="AQ26:AT64"/>
    <dataValidation type="list" operator="equal" allowBlank="1" showInputMessage="1" showErrorMessage="1" prompt="После внесения в таблицу данных для всех учащихся, принимавших участие в тестировании, выберите &quot;Да&quot;" sqref="AU6">
      <formula1>"ДА,НЕТ"</formula1>
    </dataValidation>
    <dataValidation allowBlank="1" showDropDown="1" showErrorMessage="1" prompt="Возможные значения: 0, 1._x000a_Если ученик не дал ответ - N." sqref="F25:F64 G25:AT25 G26:AP64"/>
  </dataValidations>
  <pageMargins left="0.17" right="0.19" top="0.50749999999999995" bottom="0.17" header="0.17" footer="0.5"/>
  <pageSetup paperSize="9" scale="90" fitToWidth="0" fitToHeight="0" orientation="landscape" r:id="rId1"/>
  <headerFooter alignWithMargins="0">
    <oddHeader>&amp;CКГБУ "Региональный центр оценки качества образования"</oddHeader>
  </headerFooter>
  <legacyDrawing r:id="rId2"/>
</worksheet>
</file>

<file path=xl/worksheets/sheet5.xml><?xml version="1.0" encoding="utf-8"?>
<worksheet xmlns="http://schemas.openxmlformats.org/spreadsheetml/2006/main" xmlns:r="http://schemas.openxmlformats.org/officeDocument/2006/relationships">
  <sheetPr codeName="Лист5">
    <tabColor rgb="FF00B0F0"/>
  </sheetPr>
  <dimension ref="B1:E42"/>
  <sheetViews>
    <sheetView workbookViewId="0">
      <selection activeCell="B2" sqref="B2:D20"/>
    </sheetView>
  </sheetViews>
  <sheetFormatPr defaultRowHeight="18.75"/>
  <cols>
    <col min="1" max="1" width="9.140625" style="258"/>
    <col min="2" max="2" width="11.42578125" style="257" customWidth="1"/>
    <col min="3" max="4" width="18.5703125" style="257" customWidth="1"/>
    <col min="5" max="5" width="9.140625" style="257"/>
    <col min="6" max="16384" width="9.140625" style="258"/>
  </cols>
  <sheetData>
    <row r="1" spans="2:4">
      <c r="B1" s="454">
        <f>COUNTIF(B6:B84, "&gt;0")</f>
        <v>15</v>
      </c>
    </row>
    <row r="2" spans="2:4">
      <c r="B2" s="592" t="s">
        <v>102</v>
      </c>
      <c r="C2" s="592"/>
      <c r="D2" s="592"/>
    </row>
    <row r="4" spans="2:4" ht="18.75" customHeight="1">
      <c r="B4" s="593" t="s">
        <v>52</v>
      </c>
      <c r="C4" s="595" t="s">
        <v>26</v>
      </c>
      <c r="D4" s="596"/>
    </row>
    <row r="5" spans="2:4">
      <c r="B5" s="594"/>
      <c r="C5" s="455">
        <v>1</v>
      </c>
      <c r="D5" s="455">
        <v>2</v>
      </c>
    </row>
    <row r="6" spans="2:4">
      <c r="B6" s="453">
        <v>1</v>
      </c>
      <c r="C6" s="453">
        <v>2</v>
      </c>
      <c r="D6" s="453">
        <v>2</v>
      </c>
    </row>
    <row r="7" spans="2:4">
      <c r="B7" s="453">
        <v>2</v>
      </c>
      <c r="C7" s="453">
        <v>1</v>
      </c>
      <c r="D7" s="453">
        <v>3</v>
      </c>
    </row>
    <row r="8" spans="2:4">
      <c r="B8" s="453">
        <v>3</v>
      </c>
      <c r="C8" s="453">
        <v>2</v>
      </c>
      <c r="D8" s="453">
        <v>3</v>
      </c>
    </row>
    <row r="9" spans="2:4">
      <c r="B9" s="453">
        <v>4</v>
      </c>
      <c r="C9" s="453">
        <v>2</v>
      </c>
      <c r="D9" s="453">
        <v>4</v>
      </c>
    </row>
    <row r="10" spans="2:4">
      <c r="B10" s="453">
        <v>5</v>
      </c>
      <c r="C10" s="453">
        <v>245</v>
      </c>
      <c r="D10" s="453">
        <v>156</v>
      </c>
    </row>
    <row r="11" spans="2:4">
      <c r="B11" s="453">
        <v>6</v>
      </c>
      <c r="C11" s="453">
        <v>1</v>
      </c>
      <c r="D11" s="453">
        <v>3</v>
      </c>
    </row>
    <row r="12" spans="2:4">
      <c r="B12" s="452">
        <v>7</v>
      </c>
      <c r="C12" s="597" t="s">
        <v>508</v>
      </c>
      <c r="D12" s="598"/>
    </row>
    <row r="13" spans="2:4">
      <c r="B13" s="452">
        <v>8</v>
      </c>
      <c r="C13" s="599"/>
      <c r="D13" s="600"/>
    </row>
    <row r="14" spans="2:4">
      <c r="B14" s="452">
        <v>9</v>
      </c>
      <c r="C14" s="599"/>
      <c r="D14" s="600"/>
    </row>
    <row r="15" spans="2:4" ht="18.75" customHeight="1">
      <c r="B15" s="452">
        <v>10</v>
      </c>
      <c r="C15" s="599"/>
      <c r="D15" s="600"/>
    </row>
    <row r="16" spans="2:4">
      <c r="B16" s="452">
        <v>11</v>
      </c>
      <c r="C16" s="599"/>
      <c r="D16" s="600"/>
    </row>
    <row r="17" spans="2:5">
      <c r="B17" s="452">
        <v>12</v>
      </c>
      <c r="C17" s="599"/>
      <c r="D17" s="600"/>
    </row>
    <row r="18" spans="2:5">
      <c r="B18" s="452">
        <v>13</v>
      </c>
      <c r="C18" s="601"/>
      <c r="D18" s="602"/>
    </row>
    <row r="19" spans="2:5">
      <c r="B19" s="453">
        <v>14</v>
      </c>
      <c r="C19" s="453">
        <v>236</v>
      </c>
      <c r="D19" s="453">
        <v>156</v>
      </c>
    </row>
    <row r="20" spans="2:5">
      <c r="B20" s="453">
        <v>15</v>
      </c>
      <c r="C20" s="453">
        <v>312</v>
      </c>
      <c r="D20" s="453">
        <v>312</v>
      </c>
    </row>
    <row r="21" spans="2:5" s="449" customFormat="1" ht="18.75" customHeight="1">
      <c r="B21" s="450"/>
      <c r="C21" s="450"/>
      <c r="D21" s="450"/>
      <c r="E21" s="451"/>
    </row>
    <row r="22" spans="2:5" s="449" customFormat="1" ht="18.75" customHeight="1">
      <c r="B22" s="450"/>
      <c r="C22" s="450"/>
      <c r="D22" s="450"/>
      <c r="E22" s="451"/>
    </row>
    <row r="23" spans="2:5" s="449" customFormat="1">
      <c r="B23" s="450"/>
      <c r="C23" s="450"/>
      <c r="D23" s="450"/>
      <c r="E23" s="451"/>
    </row>
    <row r="24" spans="2:5" s="449" customFormat="1">
      <c r="B24" s="450"/>
      <c r="C24" s="450"/>
      <c r="D24" s="450"/>
      <c r="E24" s="451"/>
    </row>
    <row r="25" spans="2:5" s="449" customFormat="1">
      <c r="B25" s="450"/>
      <c r="C25" s="450"/>
      <c r="D25" s="450"/>
      <c r="E25" s="451"/>
    </row>
    <row r="26" spans="2:5" s="449" customFormat="1">
      <c r="B26" s="450"/>
      <c r="C26" s="450"/>
      <c r="D26" s="450"/>
      <c r="E26" s="451"/>
    </row>
    <row r="27" spans="2:5" s="449" customFormat="1">
      <c r="B27" s="450"/>
      <c r="C27" s="450"/>
      <c r="D27" s="450"/>
      <c r="E27" s="451"/>
    </row>
    <row r="28" spans="2:5" s="449" customFormat="1">
      <c r="B28" s="450"/>
      <c r="C28" s="450"/>
      <c r="D28" s="450"/>
      <c r="E28" s="451"/>
    </row>
    <row r="29" spans="2:5" s="449" customFormat="1">
      <c r="B29" s="450"/>
      <c r="C29" s="450"/>
      <c r="D29" s="450"/>
      <c r="E29" s="451"/>
    </row>
    <row r="30" spans="2:5" s="449" customFormat="1">
      <c r="B30" s="450"/>
      <c r="C30" s="450"/>
      <c r="D30" s="450"/>
      <c r="E30" s="451"/>
    </row>
    <row r="31" spans="2:5" s="449" customFormat="1">
      <c r="B31" s="450"/>
      <c r="C31" s="450"/>
      <c r="D31" s="450"/>
      <c r="E31" s="451"/>
    </row>
    <row r="32" spans="2:5" s="449" customFormat="1">
      <c r="B32" s="450"/>
      <c r="C32" s="450"/>
      <c r="D32" s="450"/>
      <c r="E32" s="451"/>
    </row>
    <row r="33" spans="2:5" s="449" customFormat="1">
      <c r="B33" s="450"/>
      <c r="C33" s="450"/>
      <c r="D33" s="450"/>
      <c r="E33" s="451"/>
    </row>
    <row r="34" spans="2:5" s="449" customFormat="1">
      <c r="B34" s="450"/>
      <c r="C34" s="450"/>
      <c r="D34" s="450"/>
      <c r="E34" s="451"/>
    </row>
    <row r="35" spans="2:5" s="449" customFormat="1">
      <c r="B35" s="450"/>
      <c r="C35" s="450"/>
      <c r="D35" s="450"/>
      <c r="E35" s="451"/>
    </row>
    <row r="36" spans="2:5" s="449" customFormat="1">
      <c r="B36" s="450"/>
      <c r="C36" s="450"/>
      <c r="D36" s="450"/>
      <c r="E36" s="451"/>
    </row>
    <row r="37" spans="2:5" s="449" customFormat="1">
      <c r="B37" s="450"/>
      <c r="C37" s="450"/>
      <c r="D37" s="450"/>
      <c r="E37" s="451"/>
    </row>
    <row r="38" spans="2:5" s="449" customFormat="1">
      <c r="B38" s="450"/>
      <c r="C38" s="450"/>
      <c r="D38" s="450"/>
      <c r="E38" s="451"/>
    </row>
    <row r="39" spans="2:5" s="449" customFormat="1">
      <c r="B39" s="450"/>
      <c r="C39" s="450"/>
      <c r="D39" s="450"/>
      <c r="E39" s="451"/>
    </row>
    <row r="40" spans="2:5" s="449" customFormat="1">
      <c r="B40" s="450"/>
      <c r="C40" s="450"/>
      <c r="D40" s="450"/>
      <c r="E40" s="451"/>
    </row>
    <row r="41" spans="2:5" s="449" customFormat="1">
      <c r="B41" s="450"/>
      <c r="C41" s="450"/>
      <c r="D41" s="450"/>
      <c r="E41" s="451"/>
    </row>
    <row r="42" spans="2:5" s="449" customFormat="1">
      <c r="B42" s="450"/>
      <c r="C42" s="450"/>
      <c r="D42" s="450"/>
      <c r="E42" s="451"/>
    </row>
  </sheetData>
  <sheetProtection password="C621" sheet="1" objects="1" scenarios="1" selectLockedCells="1" selectUnlockedCells="1"/>
  <dataConsolidate/>
  <mergeCells count="4">
    <mergeCell ref="B2:D2"/>
    <mergeCell ref="B4:B5"/>
    <mergeCell ref="C4:D4"/>
    <mergeCell ref="C12:D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codeName="Лист17">
    <tabColor theme="9"/>
    <pageSetUpPr fitToPage="1"/>
  </sheetPr>
  <dimension ref="A1:BA80"/>
  <sheetViews>
    <sheetView topLeftCell="B1" workbookViewId="0">
      <selection activeCell="R33" sqref="R33"/>
    </sheetView>
  </sheetViews>
  <sheetFormatPr defaultRowHeight="12.75"/>
  <cols>
    <col min="1" max="1" width="0" hidden="1" customWidth="1"/>
    <col min="2" max="2" width="35.28515625" customWidth="1"/>
    <col min="3" max="3" width="13.85546875" customWidth="1"/>
    <col min="4" max="5" width="9.140625" customWidth="1"/>
    <col min="7" max="7" width="9.140625" hidden="1" customWidth="1"/>
    <col min="8" max="8" width="15.7109375" customWidth="1"/>
    <col min="9" max="9" width="9.140625" hidden="1" customWidth="1"/>
    <col min="10" max="10" width="9.42578125" customWidth="1"/>
    <col min="11" max="11" width="9.42578125" hidden="1" customWidth="1"/>
    <col min="12" max="12" width="15" customWidth="1"/>
    <col min="13" max="13" width="9.42578125" customWidth="1"/>
    <col min="15" max="16" width="9.140625" hidden="1" customWidth="1"/>
    <col min="17" max="18" width="9.140625" customWidth="1"/>
    <col min="19" max="20" width="9.140625" hidden="1" customWidth="1"/>
    <col min="21" max="22" width="9.140625" customWidth="1"/>
    <col min="23" max="24" width="9.140625" hidden="1" customWidth="1"/>
    <col min="25" max="26" width="9.140625" customWidth="1"/>
    <col min="27" max="32" width="9.140625" hidden="1" customWidth="1"/>
    <col min="33" max="33" width="9.140625" customWidth="1"/>
    <col min="34" max="34" width="9.140625" hidden="1" customWidth="1"/>
    <col min="35" max="35" width="13.85546875" customWidth="1"/>
    <col min="36" max="36" width="3" hidden="1" customWidth="1"/>
    <col min="37" max="37" width="12.85546875" customWidth="1"/>
    <col min="38" max="38" width="9.140625" hidden="1" customWidth="1"/>
    <col min="39" max="39" width="14.28515625" customWidth="1"/>
    <col min="40" max="40" width="15.140625" hidden="1" customWidth="1"/>
    <col min="41" max="41" width="17.85546875" hidden="1" customWidth="1"/>
    <col min="42" max="42" width="9.140625" hidden="1" customWidth="1"/>
    <col min="43" max="43" width="17.140625" hidden="1" customWidth="1"/>
    <col min="44" max="44" width="9.140625" hidden="1" customWidth="1"/>
    <col min="45" max="45" width="17.140625" customWidth="1"/>
    <col min="46" max="46" width="9.140625" hidden="1" customWidth="1"/>
    <col min="47" max="47" width="17.42578125" customWidth="1"/>
    <col min="48" max="49" width="9.140625" customWidth="1"/>
    <col min="50" max="53" width="9.140625" hidden="1" customWidth="1"/>
    <col min="258" max="258" width="0" hidden="1" customWidth="1"/>
    <col min="259" max="259" width="22" customWidth="1"/>
    <col min="260" max="261" width="0" hidden="1" customWidth="1"/>
    <col min="263" max="263" width="0" hidden="1" customWidth="1"/>
    <col min="264" max="264" width="14.5703125" customWidth="1"/>
    <col min="265" max="265" width="0" hidden="1" customWidth="1"/>
    <col min="267" max="268" width="0" hidden="1" customWidth="1"/>
    <col min="271" max="272" width="0" hidden="1" customWidth="1"/>
    <col min="275" max="276" width="0" hidden="1" customWidth="1"/>
    <col min="279" max="280" width="0" hidden="1" customWidth="1"/>
    <col min="283" max="284" width="0" hidden="1" customWidth="1"/>
    <col min="287" max="288" width="0" hidden="1" customWidth="1"/>
    <col min="290" max="290" width="0" hidden="1" customWidth="1"/>
    <col min="292" max="292" width="0" hidden="1" customWidth="1"/>
    <col min="294" max="294" width="0" hidden="1" customWidth="1"/>
    <col min="296" max="298" width="0" hidden="1" customWidth="1"/>
    <col min="300" max="300" width="0" hidden="1" customWidth="1"/>
    <col min="302" max="302" width="0" hidden="1" customWidth="1"/>
    <col min="304" max="309" width="0" hidden="1" customWidth="1"/>
    <col min="514" max="514" width="0" hidden="1" customWidth="1"/>
    <col min="515" max="515" width="22" customWidth="1"/>
    <col min="516" max="517" width="0" hidden="1" customWidth="1"/>
    <col min="519" max="519" width="0" hidden="1" customWidth="1"/>
    <col min="520" max="520" width="14.5703125" customWidth="1"/>
    <col min="521" max="521" width="0" hidden="1" customWidth="1"/>
    <col min="523" max="524" width="0" hidden="1" customWidth="1"/>
    <col min="527" max="528" width="0" hidden="1" customWidth="1"/>
    <col min="531" max="532" width="0" hidden="1" customWidth="1"/>
    <col min="535" max="536" width="0" hidden="1" customWidth="1"/>
    <col min="539" max="540" width="0" hidden="1" customWidth="1"/>
    <col min="543" max="544" width="0" hidden="1" customWidth="1"/>
    <col min="546" max="546" width="0" hidden="1" customWidth="1"/>
    <col min="548" max="548" width="0" hidden="1" customWidth="1"/>
    <col min="550" max="550" width="0" hidden="1" customWidth="1"/>
    <col min="552" max="554" width="0" hidden="1" customWidth="1"/>
    <col min="556" max="556" width="0" hidden="1" customWidth="1"/>
    <col min="558" max="558" width="0" hidden="1" customWidth="1"/>
    <col min="560" max="565" width="0" hidden="1" customWidth="1"/>
    <col min="770" max="770" width="0" hidden="1" customWidth="1"/>
    <col min="771" max="771" width="22" customWidth="1"/>
    <col min="772" max="773" width="0" hidden="1" customWidth="1"/>
    <col min="775" max="775" width="0" hidden="1" customWidth="1"/>
    <col min="776" max="776" width="14.5703125" customWidth="1"/>
    <col min="777" max="777" width="0" hidden="1" customWidth="1"/>
    <col min="779" max="780" width="0" hidden="1" customWidth="1"/>
    <col min="783" max="784" width="0" hidden="1" customWidth="1"/>
    <col min="787" max="788" width="0" hidden="1" customWidth="1"/>
    <col min="791" max="792" width="0" hidden="1" customWidth="1"/>
    <col min="795" max="796" width="0" hidden="1" customWidth="1"/>
    <col min="799" max="800" width="0" hidden="1" customWidth="1"/>
    <col min="802" max="802" width="0" hidden="1" customWidth="1"/>
    <col min="804" max="804" width="0" hidden="1" customWidth="1"/>
    <col min="806" max="806" width="0" hidden="1" customWidth="1"/>
    <col min="808" max="810" width="0" hidden="1" customWidth="1"/>
    <col min="812" max="812" width="0" hidden="1" customWidth="1"/>
    <col min="814" max="814" width="0" hidden="1" customWidth="1"/>
    <col min="816" max="821" width="0" hidden="1" customWidth="1"/>
    <col min="1026" max="1026" width="0" hidden="1" customWidth="1"/>
    <col min="1027" max="1027" width="22" customWidth="1"/>
    <col min="1028" max="1029" width="0" hidden="1" customWidth="1"/>
    <col min="1031" max="1031" width="0" hidden="1" customWidth="1"/>
    <col min="1032" max="1032" width="14.5703125" customWidth="1"/>
    <col min="1033" max="1033" width="0" hidden="1" customWidth="1"/>
    <col min="1035" max="1036" width="0" hidden="1" customWidth="1"/>
    <col min="1039" max="1040" width="0" hidden="1" customWidth="1"/>
    <col min="1043" max="1044" width="0" hidden="1" customWidth="1"/>
    <col min="1047" max="1048" width="0" hidden="1" customWidth="1"/>
    <col min="1051" max="1052" width="0" hidden="1" customWidth="1"/>
    <col min="1055" max="1056" width="0" hidden="1" customWidth="1"/>
    <col min="1058" max="1058" width="0" hidden="1" customWidth="1"/>
    <col min="1060" max="1060" width="0" hidden="1" customWidth="1"/>
    <col min="1062" max="1062" width="0" hidden="1" customWidth="1"/>
    <col min="1064" max="1066" width="0" hidden="1" customWidth="1"/>
    <col min="1068" max="1068" width="0" hidden="1" customWidth="1"/>
    <col min="1070" max="1070" width="0" hidden="1" customWidth="1"/>
    <col min="1072" max="1077" width="0" hidden="1" customWidth="1"/>
    <col min="1282" max="1282" width="0" hidden="1" customWidth="1"/>
    <col min="1283" max="1283" width="22" customWidth="1"/>
    <col min="1284" max="1285" width="0" hidden="1" customWidth="1"/>
    <col min="1287" max="1287" width="0" hidden="1" customWidth="1"/>
    <col min="1288" max="1288" width="14.5703125" customWidth="1"/>
    <col min="1289" max="1289" width="0" hidden="1" customWidth="1"/>
    <col min="1291" max="1292" width="0" hidden="1" customWidth="1"/>
    <col min="1295" max="1296" width="0" hidden="1" customWidth="1"/>
    <col min="1299" max="1300" width="0" hidden="1" customWidth="1"/>
    <col min="1303" max="1304" width="0" hidden="1" customWidth="1"/>
    <col min="1307" max="1308" width="0" hidden="1" customWidth="1"/>
    <col min="1311" max="1312" width="0" hidden="1" customWidth="1"/>
    <col min="1314" max="1314" width="0" hidden="1" customWidth="1"/>
    <col min="1316" max="1316" width="0" hidden="1" customWidth="1"/>
    <col min="1318" max="1318" width="0" hidden="1" customWidth="1"/>
    <col min="1320" max="1322" width="0" hidden="1" customWidth="1"/>
    <col min="1324" max="1324" width="0" hidden="1" customWidth="1"/>
    <col min="1326" max="1326" width="0" hidden="1" customWidth="1"/>
    <col min="1328" max="1333" width="0" hidden="1" customWidth="1"/>
    <col min="1538" max="1538" width="0" hidden="1" customWidth="1"/>
    <col min="1539" max="1539" width="22" customWidth="1"/>
    <col min="1540" max="1541" width="0" hidden="1" customWidth="1"/>
    <col min="1543" max="1543" width="0" hidden="1" customWidth="1"/>
    <col min="1544" max="1544" width="14.5703125" customWidth="1"/>
    <col min="1545" max="1545" width="0" hidden="1" customWidth="1"/>
    <col min="1547" max="1548" width="0" hidden="1" customWidth="1"/>
    <col min="1551" max="1552" width="0" hidden="1" customWidth="1"/>
    <col min="1555" max="1556" width="0" hidden="1" customWidth="1"/>
    <col min="1559" max="1560" width="0" hidden="1" customWidth="1"/>
    <col min="1563" max="1564" width="0" hidden="1" customWidth="1"/>
    <col min="1567" max="1568" width="0" hidden="1" customWidth="1"/>
    <col min="1570" max="1570" width="0" hidden="1" customWidth="1"/>
    <col min="1572" max="1572" width="0" hidden="1" customWidth="1"/>
    <col min="1574" max="1574" width="0" hidden="1" customWidth="1"/>
    <col min="1576" max="1578" width="0" hidden="1" customWidth="1"/>
    <col min="1580" max="1580" width="0" hidden="1" customWidth="1"/>
    <col min="1582" max="1582" width="0" hidden="1" customWidth="1"/>
    <col min="1584" max="1589" width="0" hidden="1" customWidth="1"/>
    <col min="1794" max="1794" width="0" hidden="1" customWidth="1"/>
    <col min="1795" max="1795" width="22" customWidth="1"/>
    <col min="1796" max="1797" width="0" hidden="1" customWidth="1"/>
    <col min="1799" max="1799" width="0" hidden="1" customWidth="1"/>
    <col min="1800" max="1800" width="14.5703125" customWidth="1"/>
    <col min="1801" max="1801" width="0" hidden="1" customWidth="1"/>
    <col min="1803" max="1804" width="0" hidden="1" customWidth="1"/>
    <col min="1807" max="1808" width="0" hidden="1" customWidth="1"/>
    <col min="1811" max="1812" width="0" hidden="1" customWidth="1"/>
    <col min="1815" max="1816" width="0" hidden="1" customWidth="1"/>
    <col min="1819" max="1820" width="0" hidden="1" customWidth="1"/>
    <col min="1823" max="1824" width="0" hidden="1" customWidth="1"/>
    <col min="1826" max="1826" width="0" hidden="1" customWidth="1"/>
    <col min="1828" max="1828" width="0" hidden="1" customWidth="1"/>
    <col min="1830" max="1830" width="0" hidden="1" customWidth="1"/>
    <col min="1832" max="1834" width="0" hidden="1" customWidth="1"/>
    <col min="1836" max="1836" width="0" hidden="1" customWidth="1"/>
    <col min="1838" max="1838" width="0" hidden="1" customWidth="1"/>
    <col min="1840" max="1845" width="0" hidden="1" customWidth="1"/>
    <col min="2050" max="2050" width="0" hidden="1" customWidth="1"/>
    <col min="2051" max="2051" width="22" customWidth="1"/>
    <col min="2052" max="2053" width="0" hidden="1" customWidth="1"/>
    <col min="2055" max="2055" width="0" hidden="1" customWidth="1"/>
    <col min="2056" max="2056" width="14.5703125" customWidth="1"/>
    <col min="2057" max="2057" width="0" hidden="1" customWidth="1"/>
    <col min="2059" max="2060" width="0" hidden="1" customWidth="1"/>
    <col min="2063" max="2064" width="0" hidden="1" customWidth="1"/>
    <col min="2067" max="2068" width="0" hidden="1" customWidth="1"/>
    <col min="2071" max="2072" width="0" hidden="1" customWidth="1"/>
    <col min="2075" max="2076" width="0" hidden="1" customWidth="1"/>
    <col min="2079" max="2080" width="0" hidden="1" customWidth="1"/>
    <col min="2082" max="2082" width="0" hidden="1" customWidth="1"/>
    <col min="2084" max="2084" width="0" hidden="1" customWidth="1"/>
    <col min="2086" max="2086" width="0" hidden="1" customWidth="1"/>
    <col min="2088" max="2090" width="0" hidden="1" customWidth="1"/>
    <col min="2092" max="2092" width="0" hidden="1" customWidth="1"/>
    <col min="2094" max="2094" width="0" hidden="1" customWidth="1"/>
    <col min="2096" max="2101" width="0" hidden="1" customWidth="1"/>
    <col min="2306" max="2306" width="0" hidden="1" customWidth="1"/>
    <col min="2307" max="2307" width="22" customWidth="1"/>
    <col min="2308" max="2309" width="0" hidden="1" customWidth="1"/>
    <col min="2311" max="2311" width="0" hidden="1" customWidth="1"/>
    <col min="2312" max="2312" width="14.5703125" customWidth="1"/>
    <col min="2313" max="2313" width="0" hidden="1" customWidth="1"/>
    <col min="2315" max="2316" width="0" hidden="1" customWidth="1"/>
    <col min="2319" max="2320" width="0" hidden="1" customWidth="1"/>
    <col min="2323" max="2324" width="0" hidden="1" customWidth="1"/>
    <col min="2327" max="2328" width="0" hidden="1" customWidth="1"/>
    <col min="2331" max="2332" width="0" hidden="1" customWidth="1"/>
    <col min="2335" max="2336" width="0" hidden="1" customWidth="1"/>
    <col min="2338" max="2338" width="0" hidden="1" customWidth="1"/>
    <col min="2340" max="2340" width="0" hidden="1" customWidth="1"/>
    <col min="2342" max="2342" width="0" hidden="1" customWidth="1"/>
    <col min="2344" max="2346" width="0" hidden="1" customWidth="1"/>
    <col min="2348" max="2348" width="0" hidden="1" customWidth="1"/>
    <col min="2350" max="2350" width="0" hidden="1" customWidth="1"/>
    <col min="2352" max="2357" width="0" hidden="1" customWidth="1"/>
    <col min="2562" max="2562" width="0" hidden="1" customWidth="1"/>
    <col min="2563" max="2563" width="22" customWidth="1"/>
    <col min="2564" max="2565" width="0" hidden="1" customWidth="1"/>
    <col min="2567" max="2567" width="0" hidden="1" customWidth="1"/>
    <col min="2568" max="2568" width="14.5703125" customWidth="1"/>
    <col min="2569" max="2569" width="0" hidden="1" customWidth="1"/>
    <col min="2571" max="2572" width="0" hidden="1" customWidth="1"/>
    <col min="2575" max="2576" width="0" hidden="1" customWidth="1"/>
    <col min="2579" max="2580" width="0" hidden="1" customWidth="1"/>
    <col min="2583" max="2584" width="0" hidden="1" customWidth="1"/>
    <col min="2587" max="2588" width="0" hidden="1" customWidth="1"/>
    <col min="2591" max="2592" width="0" hidden="1" customWidth="1"/>
    <col min="2594" max="2594" width="0" hidden="1" customWidth="1"/>
    <col min="2596" max="2596" width="0" hidden="1" customWidth="1"/>
    <col min="2598" max="2598" width="0" hidden="1" customWidth="1"/>
    <col min="2600" max="2602" width="0" hidden="1" customWidth="1"/>
    <col min="2604" max="2604" width="0" hidden="1" customWidth="1"/>
    <col min="2606" max="2606" width="0" hidden="1" customWidth="1"/>
    <col min="2608" max="2613" width="0" hidden="1" customWidth="1"/>
    <col min="2818" max="2818" width="0" hidden="1" customWidth="1"/>
    <col min="2819" max="2819" width="22" customWidth="1"/>
    <col min="2820" max="2821" width="0" hidden="1" customWidth="1"/>
    <col min="2823" max="2823" width="0" hidden="1" customWidth="1"/>
    <col min="2824" max="2824" width="14.5703125" customWidth="1"/>
    <col min="2825" max="2825" width="0" hidden="1" customWidth="1"/>
    <col min="2827" max="2828" width="0" hidden="1" customWidth="1"/>
    <col min="2831" max="2832" width="0" hidden="1" customWidth="1"/>
    <col min="2835" max="2836" width="0" hidden="1" customWidth="1"/>
    <col min="2839" max="2840" width="0" hidden="1" customWidth="1"/>
    <col min="2843" max="2844" width="0" hidden="1" customWidth="1"/>
    <col min="2847" max="2848" width="0" hidden="1" customWidth="1"/>
    <col min="2850" max="2850" width="0" hidden="1" customWidth="1"/>
    <col min="2852" max="2852" width="0" hidden="1" customWidth="1"/>
    <col min="2854" max="2854" width="0" hidden="1" customWidth="1"/>
    <col min="2856" max="2858" width="0" hidden="1" customWidth="1"/>
    <col min="2860" max="2860" width="0" hidden="1" customWidth="1"/>
    <col min="2862" max="2862" width="0" hidden="1" customWidth="1"/>
    <col min="2864" max="2869" width="0" hidden="1" customWidth="1"/>
    <col min="3074" max="3074" width="0" hidden="1" customWidth="1"/>
    <col min="3075" max="3075" width="22" customWidth="1"/>
    <col min="3076" max="3077" width="0" hidden="1" customWidth="1"/>
    <col min="3079" max="3079" width="0" hidden="1" customWidth="1"/>
    <col min="3080" max="3080" width="14.5703125" customWidth="1"/>
    <col min="3081" max="3081" width="0" hidden="1" customWidth="1"/>
    <col min="3083" max="3084" width="0" hidden="1" customWidth="1"/>
    <col min="3087" max="3088" width="0" hidden="1" customWidth="1"/>
    <col min="3091" max="3092" width="0" hidden="1" customWidth="1"/>
    <col min="3095" max="3096" width="0" hidden="1" customWidth="1"/>
    <col min="3099" max="3100" width="0" hidden="1" customWidth="1"/>
    <col min="3103" max="3104" width="0" hidden="1" customWidth="1"/>
    <col min="3106" max="3106" width="0" hidden="1" customWidth="1"/>
    <col min="3108" max="3108" width="0" hidden="1" customWidth="1"/>
    <col min="3110" max="3110" width="0" hidden="1" customWidth="1"/>
    <col min="3112" max="3114" width="0" hidden="1" customWidth="1"/>
    <col min="3116" max="3116" width="0" hidden="1" customWidth="1"/>
    <col min="3118" max="3118" width="0" hidden="1" customWidth="1"/>
    <col min="3120" max="3125" width="0" hidden="1" customWidth="1"/>
    <col min="3330" max="3330" width="0" hidden="1" customWidth="1"/>
    <col min="3331" max="3331" width="22" customWidth="1"/>
    <col min="3332" max="3333" width="0" hidden="1" customWidth="1"/>
    <col min="3335" max="3335" width="0" hidden="1" customWidth="1"/>
    <col min="3336" max="3336" width="14.5703125" customWidth="1"/>
    <col min="3337" max="3337" width="0" hidden="1" customWidth="1"/>
    <col min="3339" max="3340" width="0" hidden="1" customWidth="1"/>
    <col min="3343" max="3344" width="0" hidden="1" customWidth="1"/>
    <col min="3347" max="3348" width="0" hidden="1" customWidth="1"/>
    <col min="3351" max="3352" width="0" hidden="1" customWidth="1"/>
    <col min="3355" max="3356" width="0" hidden="1" customWidth="1"/>
    <col min="3359" max="3360" width="0" hidden="1" customWidth="1"/>
    <col min="3362" max="3362" width="0" hidden="1" customWidth="1"/>
    <col min="3364" max="3364" width="0" hidden="1" customWidth="1"/>
    <col min="3366" max="3366" width="0" hidden="1" customWidth="1"/>
    <col min="3368" max="3370" width="0" hidden="1" customWidth="1"/>
    <col min="3372" max="3372" width="0" hidden="1" customWidth="1"/>
    <col min="3374" max="3374" width="0" hidden="1" customWidth="1"/>
    <col min="3376" max="3381" width="0" hidden="1" customWidth="1"/>
    <col min="3586" max="3586" width="0" hidden="1" customWidth="1"/>
    <col min="3587" max="3587" width="22" customWidth="1"/>
    <col min="3588" max="3589" width="0" hidden="1" customWidth="1"/>
    <col min="3591" max="3591" width="0" hidden="1" customWidth="1"/>
    <col min="3592" max="3592" width="14.5703125" customWidth="1"/>
    <col min="3593" max="3593" width="0" hidden="1" customWidth="1"/>
    <col min="3595" max="3596" width="0" hidden="1" customWidth="1"/>
    <col min="3599" max="3600" width="0" hidden="1" customWidth="1"/>
    <col min="3603" max="3604" width="0" hidden="1" customWidth="1"/>
    <col min="3607" max="3608" width="0" hidden="1" customWidth="1"/>
    <col min="3611" max="3612" width="0" hidden="1" customWidth="1"/>
    <col min="3615" max="3616" width="0" hidden="1" customWidth="1"/>
    <col min="3618" max="3618" width="0" hidden="1" customWidth="1"/>
    <col min="3620" max="3620" width="0" hidden="1" customWidth="1"/>
    <col min="3622" max="3622" width="0" hidden="1" customWidth="1"/>
    <col min="3624" max="3626" width="0" hidden="1" customWidth="1"/>
    <col min="3628" max="3628" width="0" hidden="1" customWidth="1"/>
    <col min="3630" max="3630" width="0" hidden="1" customWidth="1"/>
    <col min="3632" max="3637" width="0" hidden="1" customWidth="1"/>
    <col min="3842" max="3842" width="0" hidden="1" customWidth="1"/>
    <col min="3843" max="3843" width="22" customWidth="1"/>
    <col min="3844" max="3845" width="0" hidden="1" customWidth="1"/>
    <col min="3847" max="3847" width="0" hidden="1" customWidth="1"/>
    <col min="3848" max="3848" width="14.5703125" customWidth="1"/>
    <col min="3849" max="3849" width="0" hidden="1" customWidth="1"/>
    <col min="3851" max="3852" width="0" hidden="1" customWidth="1"/>
    <col min="3855" max="3856" width="0" hidden="1" customWidth="1"/>
    <col min="3859" max="3860" width="0" hidden="1" customWidth="1"/>
    <col min="3863" max="3864" width="0" hidden="1" customWidth="1"/>
    <col min="3867" max="3868" width="0" hidden="1" customWidth="1"/>
    <col min="3871" max="3872" width="0" hidden="1" customWidth="1"/>
    <col min="3874" max="3874" width="0" hidden="1" customWidth="1"/>
    <col min="3876" max="3876" width="0" hidden="1" customWidth="1"/>
    <col min="3878" max="3878" width="0" hidden="1" customWidth="1"/>
    <col min="3880" max="3882" width="0" hidden="1" customWidth="1"/>
    <col min="3884" max="3884" width="0" hidden="1" customWidth="1"/>
    <col min="3886" max="3886" width="0" hidden="1" customWidth="1"/>
    <col min="3888" max="3893" width="0" hidden="1" customWidth="1"/>
    <col min="4098" max="4098" width="0" hidden="1" customWidth="1"/>
    <col min="4099" max="4099" width="22" customWidth="1"/>
    <col min="4100" max="4101" width="0" hidden="1" customWidth="1"/>
    <col min="4103" max="4103" width="0" hidden="1" customWidth="1"/>
    <col min="4104" max="4104" width="14.5703125" customWidth="1"/>
    <col min="4105" max="4105" width="0" hidden="1" customWidth="1"/>
    <col min="4107" max="4108" width="0" hidden="1" customWidth="1"/>
    <col min="4111" max="4112" width="0" hidden="1" customWidth="1"/>
    <col min="4115" max="4116" width="0" hidden="1" customWidth="1"/>
    <col min="4119" max="4120" width="0" hidden="1" customWidth="1"/>
    <col min="4123" max="4124" width="0" hidden="1" customWidth="1"/>
    <col min="4127" max="4128" width="0" hidden="1" customWidth="1"/>
    <col min="4130" max="4130" width="0" hidden="1" customWidth="1"/>
    <col min="4132" max="4132" width="0" hidden="1" customWidth="1"/>
    <col min="4134" max="4134" width="0" hidden="1" customWidth="1"/>
    <col min="4136" max="4138" width="0" hidden="1" customWidth="1"/>
    <col min="4140" max="4140" width="0" hidden="1" customWidth="1"/>
    <col min="4142" max="4142" width="0" hidden="1" customWidth="1"/>
    <col min="4144" max="4149" width="0" hidden="1" customWidth="1"/>
    <col min="4354" max="4354" width="0" hidden="1" customWidth="1"/>
    <col min="4355" max="4355" width="22" customWidth="1"/>
    <col min="4356" max="4357" width="0" hidden="1" customWidth="1"/>
    <col min="4359" max="4359" width="0" hidden="1" customWidth="1"/>
    <col min="4360" max="4360" width="14.5703125" customWidth="1"/>
    <col min="4361" max="4361" width="0" hidden="1" customWidth="1"/>
    <col min="4363" max="4364" width="0" hidden="1" customWidth="1"/>
    <col min="4367" max="4368" width="0" hidden="1" customWidth="1"/>
    <col min="4371" max="4372" width="0" hidden="1" customWidth="1"/>
    <col min="4375" max="4376" width="0" hidden="1" customWidth="1"/>
    <col min="4379" max="4380" width="0" hidden="1" customWidth="1"/>
    <col min="4383" max="4384" width="0" hidden="1" customWidth="1"/>
    <col min="4386" max="4386" width="0" hidden="1" customWidth="1"/>
    <col min="4388" max="4388" width="0" hidden="1" customWidth="1"/>
    <col min="4390" max="4390" width="0" hidden="1" customWidth="1"/>
    <col min="4392" max="4394" width="0" hidden="1" customWidth="1"/>
    <col min="4396" max="4396" width="0" hidden="1" customWidth="1"/>
    <col min="4398" max="4398" width="0" hidden="1" customWidth="1"/>
    <col min="4400" max="4405" width="0" hidden="1" customWidth="1"/>
    <col min="4610" max="4610" width="0" hidden="1" customWidth="1"/>
    <col min="4611" max="4611" width="22" customWidth="1"/>
    <col min="4612" max="4613" width="0" hidden="1" customWidth="1"/>
    <col min="4615" max="4615" width="0" hidden="1" customWidth="1"/>
    <col min="4616" max="4616" width="14.5703125" customWidth="1"/>
    <col min="4617" max="4617" width="0" hidden="1" customWidth="1"/>
    <col min="4619" max="4620" width="0" hidden="1" customWidth="1"/>
    <col min="4623" max="4624" width="0" hidden="1" customWidth="1"/>
    <col min="4627" max="4628" width="0" hidden="1" customWidth="1"/>
    <col min="4631" max="4632" width="0" hidden="1" customWidth="1"/>
    <col min="4635" max="4636" width="0" hidden="1" customWidth="1"/>
    <col min="4639" max="4640" width="0" hidden="1" customWidth="1"/>
    <col min="4642" max="4642" width="0" hidden="1" customWidth="1"/>
    <col min="4644" max="4644" width="0" hidden="1" customWidth="1"/>
    <col min="4646" max="4646" width="0" hidden="1" customWidth="1"/>
    <col min="4648" max="4650" width="0" hidden="1" customWidth="1"/>
    <col min="4652" max="4652" width="0" hidden="1" customWidth="1"/>
    <col min="4654" max="4654" width="0" hidden="1" customWidth="1"/>
    <col min="4656" max="4661" width="0" hidden="1" customWidth="1"/>
    <col min="4866" max="4866" width="0" hidden="1" customWidth="1"/>
    <col min="4867" max="4867" width="22" customWidth="1"/>
    <col min="4868" max="4869" width="0" hidden="1" customWidth="1"/>
    <col min="4871" max="4871" width="0" hidden="1" customWidth="1"/>
    <col min="4872" max="4872" width="14.5703125" customWidth="1"/>
    <col min="4873" max="4873" width="0" hidden="1" customWidth="1"/>
    <col min="4875" max="4876" width="0" hidden="1" customWidth="1"/>
    <col min="4879" max="4880" width="0" hidden="1" customWidth="1"/>
    <col min="4883" max="4884" width="0" hidden="1" customWidth="1"/>
    <col min="4887" max="4888" width="0" hidden="1" customWidth="1"/>
    <col min="4891" max="4892" width="0" hidden="1" customWidth="1"/>
    <col min="4895" max="4896" width="0" hidden="1" customWidth="1"/>
    <col min="4898" max="4898" width="0" hidden="1" customWidth="1"/>
    <col min="4900" max="4900" width="0" hidden="1" customWidth="1"/>
    <col min="4902" max="4902" width="0" hidden="1" customWidth="1"/>
    <col min="4904" max="4906" width="0" hidden="1" customWidth="1"/>
    <col min="4908" max="4908" width="0" hidden="1" customWidth="1"/>
    <col min="4910" max="4910" width="0" hidden="1" customWidth="1"/>
    <col min="4912" max="4917" width="0" hidden="1" customWidth="1"/>
    <col min="5122" max="5122" width="0" hidden="1" customWidth="1"/>
    <col min="5123" max="5123" width="22" customWidth="1"/>
    <col min="5124" max="5125" width="0" hidden="1" customWidth="1"/>
    <col min="5127" max="5127" width="0" hidden="1" customWidth="1"/>
    <col min="5128" max="5128" width="14.5703125" customWidth="1"/>
    <col min="5129" max="5129" width="0" hidden="1" customWidth="1"/>
    <col min="5131" max="5132" width="0" hidden="1" customWidth="1"/>
    <col min="5135" max="5136" width="0" hidden="1" customWidth="1"/>
    <col min="5139" max="5140" width="0" hidden="1" customWidth="1"/>
    <col min="5143" max="5144" width="0" hidden="1" customWidth="1"/>
    <col min="5147" max="5148" width="0" hidden="1" customWidth="1"/>
    <col min="5151" max="5152" width="0" hidden="1" customWidth="1"/>
    <col min="5154" max="5154" width="0" hidden="1" customWidth="1"/>
    <col min="5156" max="5156" width="0" hidden="1" customWidth="1"/>
    <col min="5158" max="5158" width="0" hidden="1" customWidth="1"/>
    <col min="5160" max="5162" width="0" hidden="1" customWidth="1"/>
    <col min="5164" max="5164" width="0" hidden="1" customWidth="1"/>
    <col min="5166" max="5166" width="0" hidden="1" customWidth="1"/>
    <col min="5168" max="5173" width="0" hidden="1" customWidth="1"/>
    <col min="5378" max="5378" width="0" hidden="1" customWidth="1"/>
    <col min="5379" max="5379" width="22" customWidth="1"/>
    <col min="5380" max="5381" width="0" hidden="1" customWidth="1"/>
    <col min="5383" max="5383" width="0" hidden="1" customWidth="1"/>
    <col min="5384" max="5384" width="14.5703125" customWidth="1"/>
    <col min="5385" max="5385" width="0" hidden="1" customWidth="1"/>
    <col min="5387" max="5388" width="0" hidden="1" customWidth="1"/>
    <col min="5391" max="5392" width="0" hidden="1" customWidth="1"/>
    <col min="5395" max="5396" width="0" hidden="1" customWidth="1"/>
    <col min="5399" max="5400" width="0" hidden="1" customWidth="1"/>
    <col min="5403" max="5404" width="0" hidden="1" customWidth="1"/>
    <col min="5407" max="5408" width="0" hidden="1" customWidth="1"/>
    <col min="5410" max="5410" width="0" hidden="1" customWidth="1"/>
    <col min="5412" max="5412" width="0" hidden="1" customWidth="1"/>
    <col min="5414" max="5414" width="0" hidden="1" customWidth="1"/>
    <col min="5416" max="5418" width="0" hidden="1" customWidth="1"/>
    <col min="5420" max="5420" width="0" hidden="1" customWidth="1"/>
    <col min="5422" max="5422" width="0" hidden="1" customWidth="1"/>
    <col min="5424" max="5429" width="0" hidden="1" customWidth="1"/>
    <col min="5634" max="5634" width="0" hidden="1" customWidth="1"/>
    <col min="5635" max="5635" width="22" customWidth="1"/>
    <col min="5636" max="5637" width="0" hidden="1" customWidth="1"/>
    <col min="5639" max="5639" width="0" hidden="1" customWidth="1"/>
    <col min="5640" max="5640" width="14.5703125" customWidth="1"/>
    <col min="5641" max="5641" width="0" hidden="1" customWidth="1"/>
    <col min="5643" max="5644" width="0" hidden="1" customWidth="1"/>
    <col min="5647" max="5648" width="0" hidden="1" customWidth="1"/>
    <col min="5651" max="5652" width="0" hidden="1" customWidth="1"/>
    <col min="5655" max="5656" width="0" hidden="1" customWidth="1"/>
    <col min="5659" max="5660" width="0" hidden="1" customWidth="1"/>
    <col min="5663" max="5664" width="0" hidden="1" customWidth="1"/>
    <col min="5666" max="5666" width="0" hidden="1" customWidth="1"/>
    <col min="5668" max="5668" width="0" hidden="1" customWidth="1"/>
    <col min="5670" max="5670" width="0" hidden="1" customWidth="1"/>
    <col min="5672" max="5674" width="0" hidden="1" customWidth="1"/>
    <col min="5676" max="5676" width="0" hidden="1" customWidth="1"/>
    <col min="5678" max="5678" width="0" hidden="1" customWidth="1"/>
    <col min="5680" max="5685" width="0" hidden="1" customWidth="1"/>
    <col min="5890" max="5890" width="0" hidden="1" customWidth="1"/>
    <col min="5891" max="5891" width="22" customWidth="1"/>
    <col min="5892" max="5893" width="0" hidden="1" customWidth="1"/>
    <col min="5895" max="5895" width="0" hidden="1" customWidth="1"/>
    <col min="5896" max="5896" width="14.5703125" customWidth="1"/>
    <col min="5897" max="5897" width="0" hidden="1" customWidth="1"/>
    <col min="5899" max="5900" width="0" hidden="1" customWidth="1"/>
    <col min="5903" max="5904" width="0" hidden="1" customWidth="1"/>
    <col min="5907" max="5908" width="0" hidden="1" customWidth="1"/>
    <col min="5911" max="5912" width="0" hidden="1" customWidth="1"/>
    <col min="5915" max="5916" width="0" hidden="1" customWidth="1"/>
    <col min="5919" max="5920" width="0" hidden="1" customWidth="1"/>
    <col min="5922" max="5922" width="0" hidden="1" customWidth="1"/>
    <col min="5924" max="5924" width="0" hidden="1" customWidth="1"/>
    <col min="5926" max="5926" width="0" hidden="1" customWidth="1"/>
    <col min="5928" max="5930" width="0" hidden="1" customWidth="1"/>
    <col min="5932" max="5932" width="0" hidden="1" customWidth="1"/>
    <col min="5934" max="5934" width="0" hidden="1" customWidth="1"/>
    <col min="5936" max="5941" width="0" hidden="1" customWidth="1"/>
    <col min="6146" max="6146" width="0" hidden="1" customWidth="1"/>
    <col min="6147" max="6147" width="22" customWidth="1"/>
    <col min="6148" max="6149" width="0" hidden="1" customWidth="1"/>
    <col min="6151" max="6151" width="0" hidden="1" customWidth="1"/>
    <col min="6152" max="6152" width="14.5703125" customWidth="1"/>
    <col min="6153" max="6153" width="0" hidden="1" customWidth="1"/>
    <col min="6155" max="6156" width="0" hidden="1" customWidth="1"/>
    <col min="6159" max="6160" width="0" hidden="1" customWidth="1"/>
    <col min="6163" max="6164" width="0" hidden="1" customWidth="1"/>
    <col min="6167" max="6168" width="0" hidden="1" customWidth="1"/>
    <col min="6171" max="6172" width="0" hidden="1" customWidth="1"/>
    <col min="6175" max="6176" width="0" hidden="1" customWidth="1"/>
    <col min="6178" max="6178" width="0" hidden="1" customWidth="1"/>
    <col min="6180" max="6180" width="0" hidden="1" customWidth="1"/>
    <col min="6182" max="6182" width="0" hidden="1" customWidth="1"/>
    <col min="6184" max="6186" width="0" hidden="1" customWidth="1"/>
    <col min="6188" max="6188" width="0" hidden="1" customWidth="1"/>
    <col min="6190" max="6190" width="0" hidden="1" customWidth="1"/>
    <col min="6192" max="6197" width="0" hidden="1" customWidth="1"/>
    <col min="6402" max="6402" width="0" hidden="1" customWidth="1"/>
    <col min="6403" max="6403" width="22" customWidth="1"/>
    <col min="6404" max="6405" width="0" hidden="1" customWidth="1"/>
    <col min="6407" max="6407" width="0" hidden="1" customWidth="1"/>
    <col min="6408" max="6408" width="14.5703125" customWidth="1"/>
    <col min="6409" max="6409" width="0" hidden="1" customWidth="1"/>
    <col min="6411" max="6412" width="0" hidden="1" customWidth="1"/>
    <col min="6415" max="6416" width="0" hidden="1" customWidth="1"/>
    <col min="6419" max="6420" width="0" hidden="1" customWidth="1"/>
    <col min="6423" max="6424" width="0" hidden="1" customWidth="1"/>
    <col min="6427" max="6428" width="0" hidden="1" customWidth="1"/>
    <col min="6431" max="6432" width="0" hidden="1" customWidth="1"/>
    <col min="6434" max="6434" width="0" hidden="1" customWidth="1"/>
    <col min="6436" max="6436" width="0" hidden="1" customWidth="1"/>
    <col min="6438" max="6438" width="0" hidden="1" customWidth="1"/>
    <col min="6440" max="6442" width="0" hidden="1" customWidth="1"/>
    <col min="6444" max="6444" width="0" hidden="1" customWidth="1"/>
    <col min="6446" max="6446" width="0" hidden="1" customWidth="1"/>
    <col min="6448" max="6453" width="0" hidden="1" customWidth="1"/>
    <col min="6658" max="6658" width="0" hidden="1" customWidth="1"/>
    <col min="6659" max="6659" width="22" customWidth="1"/>
    <col min="6660" max="6661" width="0" hidden="1" customWidth="1"/>
    <col min="6663" max="6663" width="0" hidden="1" customWidth="1"/>
    <col min="6664" max="6664" width="14.5703125" customWidth="1"/>
    <col min="6665" max="6665" width="0" hidden="1" customWidth="1"/>
    <col min="6667" max="6668" width="0" hidden="1" customWidth="1"/>
    <col min="6671" max="6672" width="0" hidden="1" customWidth="1"/>
    <col min="6675" max="6676" width="0" hidden="1" customWidth="1"/>
    <col min="6679" max="6680" width="0" hidden="1" customWidth="1"/>
    <col min="6683" max="6684" width="0" hidden="1" customWidth="1"/>
    <col min="6687" max="6688" width="0" hidden="1" customWidth="1"/>
    <col min="6690" max="6690" width="0" hidden="1" customWidth="1"/>
    <col min="6692" max="6692" width="0" hidden="1" customWidth="1"/>
    <col min="6694" max="6694" width="0" hidden="1" customWidth="1"/>
    <col min="6696" max="6698" width="0" hidden="1" customWidth="1"/>
    <col min="6700" max="6700" width="0" hidden="1" customWidth="1"/>
    <col min="6702" max="6702" width="0" hidden="1" customWidth="1"/>
    <col min="6704" max="6709" width="0" hidden="1" customWidth="1"/>
    <col min="6914" max="6914" width="0" hidden="1" customWidth="1"/>
    <col min="6915" max="6915" width="22" customWidth="1"/>
    <col min="6916" max="6917" width="0" hidden="1" customWidth="1"/>
    <col min="6919" max="6919" width="0" hidden="1" customWidth="1"/>
    <col min="6920" max="6920" width="14.5703125" customWidth="1"/>
    <col min="6921" max="6921" width="0" hidden="1" customWidth="1"/>
    <col min="6923" max="6924" width="0" hidden="1" customWidth="1"/>
    <col min="6927" max="6928" width="0" hidden="1" customWidth="1"/>
    <col min="6931" max="6932" width="0" hidden="1" customWidth="1"/>
    <col min="6935" max="6936" width="0" hidden="1" customWidth="1"/>
    <col min="6939" max="6940" width="0" hidden="1" customWidth="1"/>
    <col min="6943" max="6944" width="0" hidden="1" customWidth="1"/>
    <col min="6946" max="6946" width="0" hidden="1" customWidth="1"/>
    <col min="6948" max="6948" width="0" hidden="1" customWidth="1"/>
    <col min="6950" max="6950" width="0" hidden="1" customWidth="1"/>
    <col min="6952" max="6954" width="0" hidden="1" customWidth="1"/>
    <col min="6956" max="6956" width="0" hidden="1" customWidth="1"/>
    <col min="6958" max="6958" width="0" hidden="1" customWidth="1"/>
    <col min="6960" max="6965" width="0" hidden="1" customWidth="1"/>
    <col min="7170" max="7170" width="0" hidden="1" customWidth="1"/>
    <col min="7171" max="7171" width="22" customWidth="1"/>
    <col min="7172" max="7173" width="0" hidden="1" customWidth="1"/>
    <col min="7175" max="7175" width="0" hidden="1" customWidth="1"/>
    <col min="7176" max="7176" width="14.5703125" customWidth="1"/>
    <col min="7177" max="7177" width="0" hidden="1" customWidth="1"/>
    <col min="7179" max="7180" width="0" hidden="1" customWidth="1"/>
    <col min="7183" max="7184" width="0" hidden="1" customWidth="1"/>
    <col min="7187" max="7188" width="0" hidden="1" customWidth="1"/>
    <col min="7191" max="7192" width="0" hidden="1" customWidth="1"/>
    <col min="7195" max="7196" width="0" hidden="1" customWidth="1"/>
    <col min="7199" max="7200" width="0" hidden="1" customWidth="1"/>
    <col min="7202" max="7202" width="0" hidden="1" customWidth="1"/>
    <col min="7204" max="7204" width="0" hidden="1" customWidth="1"/>
    <col min="7206" max="7206" width="0" hidden="1" customWidth="1"/>
    <col min="7208" max="7210" width="0" hidden="1" customWidth="1"/>
    <col min="7212" max="7212" width="0" hidden="1" customWidth="1"/>
    <col min="7214" max="7214" width="0" hidden="1" customWidth="1"/>
    <col min="7216" max="7221" width="0" hidden="1" customWidth="1"/>
    <col min="7426" max="7426" width="0" hidden="1" customWidth="1"/>
    <col min="7427" max="7427" width="22" customWidth="1"/>
    <col min="7428" max="7429" width="0" hidden="1" customWidth="1"/>
    <col min="7431" max="7431" width="0" hidden="1" customWidth="1"/>
    <col min="7432" max="7432" width="14.5703125" customWidth="1"/>
    <col min="7433" max="7433" width="0" hidden="1" customWidth="1"/>
    <col min="7435" max="7436" width="0" hidden="1" customWidth="1"/>
    <col min="7439" max="7440" width="0" hidden="1" customWidth="1"/>
    <col min="7443" max="7444" width="0" hidden="1" customWidth="1"/>
    <col min="7447" max="7448" width="0" hidden="1" customWidth="1"/>
    <col min="7451" max="7452" width="0" hidden="1" customWidth="1"/>
    <col min="7455" max="7456" width="0" hidden="1" customWidth="1"/>
    <col min="7458" max="7458" width="0" hidden="1" customWidth="1"/>
    <col min="7460" max="7460" width="0" hidden="1" customWidth="1"/>
    <col min="7462" max="7462" width="0" hidden="1" customWidth="1"/>
    <col min="7464" max="7466" width="0" hidden="1" customWidth="1"/>
    <col min="7468" max="7468" width="0" hidden="1" customWidth="1"/>
    <col min="7470" max="7470" width="0" hidden="1" customWidth="1"/>
    <col min="7472" max="7477" width="0" hidden="1" customWidth="1"/>
    <col min="7682" max="7682" width="0" hidden="1" customWidth="1"/>
    <col min="7683" max="7683" width="22" customWidth="1"/>
    <col min="7684" max="7685" width="0" hidden="1" customWidth="1"/>
    <col min="7687" max="7687" width="0" hidden="1" customWidth="1"/>
    <col min="7688" max="7688" width="14.5703125" customWidth="1"/>
    <col min="7689" max="7689" width="0" hidden="1" customWidth="1"/>
    <col min="7691" max="7692" width="0" hidden="1" customWidth="1"/>
    <col min="7695" max="7696" width="0" hidden="1" customWidth="1"/>
    <col min="7699" max="7700" width="0" hidden="1" customWidth="1"/>
    <col min="7703" max="7704" width="0" hidden="1" customWidth="1"/>
    <col min="7707" max="7708" width="0" hidden="1" customWidth="1"/>
    <col min="7711" max="7712" width="0" hidden="1" customWidth="1"/>
    <col min="7714" max="7714" width="0" hidden="1" customWidth="1"/>
    <col min="7716" max="7716" width="0" hidden="1" customWidth="1"/>
    <col min="7718" max="7718" width="0" hidden="1" customWidth="1"/>
    <col min="7720" max="7722" width="0" hidden="1" customWidth="1"/>
    <col min="7724" max="7724" width="0" hidden="1" customWidth="1"/>
    <col min="7726" max="7726" width="0" hidden="1" customWidth="1"/>
    <col min="7728" max="7733" width="0" hidden="1" customWidth="1"/>
    <col min="7938" max="7938" width="0" hidden="1" customWidth="1"/>
    <col min="7939" max="7939" width="22" customWidth="1"/>
    <col min="7940" max="7941" width="0" hidden="1" customWidth="1"/>
    <col min="7943" max="7943" width="0" hidden="1" customWidth="1"/>
    <col min="7944" max="7944" width="14.5703125" customWidth="1"/>
    <col min="7945" max="7945" width="0" hidden="1" customWidth="1"/>
    <col min="7947" max="7948" width="0" hidden="1" customWidth="1"/>
    <col min="7951" max="7952" width="0" hidden="1" customWidth="1"/>
    <col min="7955" max="7956" width="0" hidden="1" customWidth="1"/>
    <col min="7959" max="7960" width="0" hidden="1" customWidth="1"/>
    <col min="7963" max="7964" width="0" hidden="1" customWidth="1"/>
    <col min="7967" max="7968" width="0" hidden="1" customWidth="1"/>
    <col min="7970" max="7970" width="0" hidden="1" customWidth="1"/>
    <col min="7972" max="7972" width="0" hidden="1" customWidth="1"/>
    <col min="7974" max="7974" width="0" hidden="1" customWidth="1"/>
    <col min="7976" max="7978" width="0" hidden="1" customWidth="1"/>
    <col min="7980" max="7980" width="0" hidden="1" customWidth="1"/>
    <col min="7982" max="7982" width="0" hidden="1" customWidth="1"/>
    <col min="7984" max="7989" width="0" hidden="1" customWidth="1"/>
    <col min="8194" max="8194" width="0" hidden="1" customWidth="1"/>
    <col min="8195" max="8195" width="22" customWidth="1"/>
    <col min="8196" max="8197" width="0" hidden="1" customWidth="1"/>
    <col min="8199" max="8199" width="0" hidden="1" customWidth="1"/>
    <col min="8200" max="8200" width="14.5703125" customWidth="1"/>
    <col min="8201" max="8201" width="0" hidden="1" customWidth="1"/>
    <col min="8203" max="8204" width="0" hidden="1" customWidth="1"/>
    <col min="8207" max="8208" width="0" hidden="1" customWidth="1"/>
    <col min="8211" max="8212" width="0" hidden="1" customWidth="1"/>
    <col min="8215" max="8216" width="0" hidden="1" customWidth="1"/>
    <col min="8219" max="8220" width="0" hidden="1" customWidth="1"/>
    <col min="8223" max="8224" width="0" hidden="1" customWidth="1"/>
    <col min="8226" max="8226" width="0" hidden="1" customWidth="1"/>
    <col min="8228" max="8228" width="0" hidden="1" customWidth="1"/>
    <col min="8230" max="8230" width="0" hidden="1" customWidth="1"/>
    <col min="8232" max="8234" width="0" hidden="1" customWidth="1"/>
    <col min="8236" max="8236" width="0" hidden="1" customWidth="1"/>
    <col min="8238" max="8238" width="0" hidden="1" customWidth="1"/>
    <col min="8240" max="8245" width="0" hidden="1" customWidth="1"/>
    <col min="8450" max="8450" width="0" hidden="1" customWidth="1"/>
    <col min="8451" max="8451" width="22" customWidth="1"/>
    <col min="8452" max="8453" width="0" hidden="1" customWidth="1"/>
    <col min="8455" max="8455" width="0" hidden="1" customWidth="1"/>
    <col min="8456" max="8456" width="14.5703125" customWidth="1"/>
    <col min="8457" max="8457" width="0" hidden="1" customWidth="1"/>
    <col min="8459" max="8460" width="0" hidden="1" customWidth="1"/>
    <col min="8463" max="8464" width="0" hidden="1" customWidth="1"/>
    <col min="8467" max="8468" width="0" hidden="1" customWidth="1"/>
    <col min="8471" max="8472" width="0" hidden="1" customWidth="1"/>
    <col min="8475" max="8476" width="0" hidden="1" customWidth="1"/>
    <col min="8479" max="8480" width="0" hidden="1" customWidth="1"/>
    <col min="8482" max="8482" width="0" hidden="1" customWidth="1"/>
    <col min="8484" max="8484" width="0" hidden="1" customWidth="1"/>
    <col min="8486" max="8486" width="0" hidden="1" customWidth="1"/>
    <col min="8488" max="8490" width="0" hidden="1" customWidth="1"/>
    <col min="8492" max="8492" width="0" hidden="1" customWidth="1"/>
    <col min="8494" max="8494" width="0" hidden="1" customWidth="1"/>
    <col min="8496" max="8501" width="0" hidden="1" customWidth="1"/>
    <col min="8706" max="8706" width="0" hidden="1" customWidth="1"/>
    <col min="8707" max="8707" width="22" customWidth="1"/>
    <col min="8708" max="8709" width="0" hidden="1" customWidth="1"/>
    <col min="8711" max="8711" width="0" hidden="1" customWidth="1"/>
    <col min="8712" max="8712" width="14.5703125" customWidth="1"/>
    <col min="8713" max="8713" width="0" hidden="1" customWidth="1"/>
    <col min="8715" max="8716" width="0" hidden="1" customWidth="1"/>
    <col min="8719" max="8720" width="0" hidden="1" customWidth="1"/>
    <col min="8723" max="8724" width="0" hidden="1" customWidth="1"/>
    <col min="8727" max="8728" width="0" hidden="1" customWidth="1"/>
    <col min="8731" max="8732" width="0" hidden="1" customWidth="1"/>
    <col min="8735" max="8736" width="0" hidden="1" customWidth="1"/>
    <col min="8738" max="8738" width="0" hidden="1" customWidth="1"/>
    <col min="8740" max="8740" width="0" hidden="1" customWidth="1"/>
    <col min="8742" max="8742" width="0" hidden="1" customWidth="1"/>
    <col min="8744" max="8746" width="0" hidden="1" customWidth="1"/>
    <col min="8748" max="8748" width="0" hidden="1" customWidth="1"/>
    <col min="8750" max="8750" width="0" hidden="1" customWidth="1"/>
    <col min="8752" max="8757" width="0" hidden="1" customWidth="1"/>
    <col min="8962" max="8962" width="0" hidden="1" customWidth="1"/>
    <col min="8963" max="8963" width="22" customWidth="1"/>
    <col min="8964" max="8965" width="0" hidden="1" customWidth="1"/>
    <col min="8967" max="8967" width="0" hidden="1" customWidth="1"/>
    <col min="8968" max="8968" width="14.5703125" customWidth="1"/>
    <col min="8969" max="8969" width="0" hidden="1" customWidth="1"/>
    <col min="8971" max="8972" width="0" hidden="1" customWidth="1"/>
    <col min="8975" max="8976" width="0" hidden="1" customWidth="1"/>
    <col min="8979" max="8980" width="0" hidden="1" customWidth="1"/>
    <col min="8983" max="8984" width="0" hidden="1" customWidth="1"/>
    <col min="8987" max="8988" width="0" hidden="1" customWidth="1"/>
    <col min="8991" max="8992" width="0" hidden="1" customWidth="1"/>
    <col min="8994" max="8994" width="0" hidden="1" customWidth="1"/>
    <col min="8996" max="8996" width="0" hidden="1" customWidth="1"/>
    <col min="8998" max="8998" width="0" hidden="1" customWidth="1"/>
    <col min="9000" max="9002" width="0" hidden="1" customWidth="1"/>
    <col min="9004" max="9004" width="0" hidden="1" customWidth="1"/>
    <col min="9006" max="9006" width="0" hidden="1" customWidth="1"/>
    <col min="9008" max="9013" width="0" hidden="1" customWidth="1"/>
    <col min="9218" max="9218" width="0" hidden="1" customWidth="1"/>
    <col min="9219" max="9219" width="22" customWidth="1"/>
    <col min="9220" max="9221" width="0" hidden="1" customWidth="1"/>
    <col min="9223" max="9223" width="0" hidden="1" customWidth="1"/>
    <col min="9224" max="9224" width="14.5703125" customWidth="1"/>
    <col min="9225" max="9225" width="0" hidden="1" customWidth="1"/>
    <col min="9227" max="9228" width="0" hidden="1" customWidth="1"/>
    <col min="9231" max="9232" width="0" hidden="1" customWidth="1"/>
    <col min="9235" max="9236" width="0" hidden="1" customWidth="1"/>
    <col min="9239" max="9240" width="0" hidden="1" customWidth="1"/>
    <col min="9243" max="9244" width="0" hidden="1" customWidth="1"/>
    <col min="9247" max="9248" width="0" hidden="1" customWidth="1"/>
    <col min="9250" max="9250" width="0" hidden="1" customWidth="1"/>
    <col min="9252" max="9252" width="0" hidden="1" customWidth="1"/>
    <col min="9254" max="9254" width="0" hidden="1" customWidth="1"/>
    <col min="9256" max="9258" width="0" hidden="1" customWidth="1"/>
    <col min="9260" max="9260" width="0" hidden="1" customWidth="1"/>
    <col min="9262" max="9262" width="0" hidden="1" customWidth="1"/>
    <col min="9264" max="9269" width="0" hidden="1" customWidth="1"/>
    <col min="9474" max="9474" width="0" hidden="1" customWidth="1"/>
    <col min="9475" max="9475" width="22" customWidth="1"/>
    <col min="9476" max="9477" width="0" hidden="1" customWidth="1"/>
    <col min="9479" max="9479" width="0" hidden="1" customWidth="1"/>
    <col min="9480" max="9480" width="14.5703125" customWidth="1"/>
    <col min="9481" max="9481" width="0" hidden="1" customWidth="1"/>
    <col min="9483" max="9484" width="0" hidden="1" customWidth="1"/>
    <col min="9487" max="9488" width="0" hidden="1" customWidth="1"/>
    <col min="9491" max="9492" width="0" hidden="1" customWidth="1"/>
    <col min="9495" max="9496" width="0" hidden="1" customWidth="1"/>
    <col min="9499" max="9500" width="0" hidden="1" customWidth="1"/>
    <col min="9503" max="9504" width="0" hidden="1" customWidth="1"/>
    <col min="9506" max="9506" width="0" hidden="1" customWidth="1"/>
    <col min="9508" max="9508" width="0" hidden="1" customWidth="1"/>
    <col min="9510" max="9510" width="0" hidden="1" customWidth="1"/>
    <col min="9512" max="9514" width="0" hidden="1" customWidth="1"/>
    <col min="9516" max="9516" width="0" hidden="1" customWidth="1"/>
    <col min="9518" max="9518" width="0" hidden="1" customWidth="1"/>
    <col min="9520" max="9525" width="0" hidden="1" customWidth="1"/>
    <col min="9730" max="9730" width="0" hidden="1" customWidth="1"/>
    <col min="9731" max="9731" width="22" customWidth="1"/>
    <col min="9732" max="9733" width="0" hidden="1" customWidth="1"/>
    <col min="9735" max="9735" width="0" hidden="1" customWidth="1"/>
    <col min="9736" max="9736" width="14.5703125" customWidth="1"/>
    <col min="9737" max="9737" width="0" hidden="1" customWidth="1"/>
    <col min="9739" max="9740" width="0" hidden="1" customWidth="1"/>
    <col min="9743" max="9744" width="0" hidden="1" customWidth="1"/>
    <col min="9747" max="9748" width="0" hidden="1" customWidth="1"/>
    <col min="9751" max="9752" width="0" hidden="1" customWidth="1"/>
    <col min="9755" max="9756" width="0" hidden="1" customWidth="1"/>
    <col min="9759" max="9760" width="0" hidden="1" customWidth="1"/>
    <col min="9762" max="9762" width="0" hidden="1" customWidth="1"/>
    <col min="9764" max="9764" width="0" hidden="1" customWidth="1"/>
    <col min="9766" max="9766" width="0" hidden="1" customWidth="1"/>
    <col min="9768" max="9770" width="0" hidden="1" customWidth="1"/>
    <col min="9772" max="9772" width="0" hidden="1" customWidth="1"/>
    <col min="9774" max="9774" width="0" hidden="1" customWidth="1"/>
    <col min="9776" max="9781" width="0" hidden="1" customWidth="1"/>
    <col min="9986" max="9986" width="0" hidden="1" customWidth="1"/>
    <col min="9987" max="9987" width="22" customWidth="1"/>
    <col min="9988" max="9989" width="0" hidden="1" customWidth="1"/>
    <col min="9991" max="9991" width="0" hidden="1" customWidth="1"/>
    <col min="9992" max="9992" width="14.5703125" customWidth="1"/>
    <col min="9993" max="9993" width="0" hidden="1" customWidth="1"/>
    <col min="9995" max="9996" width="0" hidden="1" customWidth="1"/>
    <col min="9999" max="10000" width="0" hidden="1" customWidth="1"/>
    <col min="10003" max="10004" width="0" hidden="1" customWidth="1"/>
    <col min="10007" max="10008" width="0" hidden="1" customWidth="1"/>
    <col min="10011" max="10012" width="0" hidden="1" customWidth="1"/>
    <col min="10015" max="10016" width="0" hidden="1" customWidth="1"/>
    <col min="10018" max="10018" width="0" hidden="1" customWidth="1"/>
    <col min="10020" max="10020" width="0" hidden="1" customWidth="1"/>
    <col min="10022" max="10022" width="0" hidden="1" customWidth="1"/>
    <col min="10024" max="10026" width="0" hidden="1" customWidth="1"/>
    <col min="10028" max="10028" width="0" hidden="1" customWidth="1"/>
    <col min="10030" max="10030" width="0" hidden="1" customWidth="1"/>
    <col min="10032" max="10037" width="0" hidden="1" customWidth="1"/>
    <col min="10242" max="10242" width="0" hidden="1" customWidth="1"/>
    <col min="10243" max="10243" width="22" customWidth="1"/>
    <col min="10244" max="10245" width="0" hidden="1" customWidth="1"/>
    <col min="10247" max="10247" width="0" hidden="1" customWidth="1"/>
    <col min="10248" max="10248" width="14.5703125" customWidth="1"/>
    <col min="10249" max="10249" width="0" hidden="1" customWidth="1"/>
    <col min="10251" max="10252" width="0" hidden="1" customWidth="1"/>
    <col min="10255" max="10256" width="0" hidden="1" customWidth="1"/>
    <col min="10259" max="10260" width="0" hidden="1" customWidth="1"/>
    <col min="10263" max="10264" width="0" hidden="1" customWidth="1"/>
    <col min="10267" max="10268" width="0" hidden="1" customWidth="1"/>
    <col min="10271" max="10272" width="0" hidden="1" customWidth="1"/>
    <col min="10274" max="10274" width="0" hidden="1" customWidth="1"/>
    <col min="10276" max="10276" width="0" hidden="1" customWidth="1"/>
    <col min="10278" max="10278" width="0" hidden="1" customWidth="1"/>
    <col min="10280" max="10282" width="0" hidden="1" customWidth="1"/>
    <col min="10284" max="10284" width="0" hidden="1" customWidth="1"/>
    <col min="10286" max="10286" width="0" hidden="1" customWidth="1"/>
    <col min="10288" max="10293" width="0" hidden="1" customWidth="1"/>
    <col min="10498" max="10498" width="0" hidden="1" customWidth="1"/>
    <col min="10499" max="10499" width="22" customWidth="1"/>
    <col min="10500" max="10501" width="0" hidden="1" customWidth="1"/>
    <col min="10503" max="10503" width="0" hidden="1" customWidth="1"/>
    <col min="10504" max="10504" width="14.5703125" customWidth="1"/>
    <col min="10505" max="10505" width="0" hidden="1" customWidth="1"/>
    <col min="10507" max="10508" width="0" hidden="1" customWidth="1"/>
    <col min="10511" max="10512" width="0" hidden="1" customWidth="1"/>
    <col min="10515" max="10516" width="0" hidden="1" customWidth="1"/>
    <col min="10519" max="10520" width="0" hidden="1" customWidth="1"/>
    <col min="10523" max="10524" width="0" hidden="1" customWidth="1"/>
    <col min="10527" max="10528" width="0" hidden="1" customWidth="1"/>
    <col min="10530" max="10530" width="0" hidden="1" customWidth="1"/>
    <col min="10532" max="10532" width="0" hidden="1" customWidth="1"/>
    <col min="10534" max="10534" width="0" hidden="1" customWidth="1"/>
    <col min="10536" max="10538" width="0" hidden="1" customWidth="1"/>
    <col min="10540" max="10540" width="0" hidden="1" customWidth="1"/>
    <col min="10542" max="10542" width="0" hidden="1" customWidth="1"/>
    <col min="10544" max="10549" width="0" hidden="1" customWidth="1"/>
    <col min="10754" max="10754" width="0" hidden="1" customWidth="1"/>
    <col min="10755" max="10755" width="22" customWidth="1"/>
    <col min="10756" max="10757" width="0" hidden="1" customWidth="1"/>
    <col min="10759" max="10759" width="0" hidden="1" customWidth="1"/>
    <col min="10760" max="10760" width="14.5703125" customWidth="1"/>
    <col min="10761" max="10761" width="0" hidden="1" customWidth="1"/>
    <col min="10763" max="10764" width="0" hidden="1" customWidth="1"/>
    <col min="10767" max="10768" width="0" hidden="1" customWidth="1"/>
    <col min="10771" max="10772" width="0" hidden="1" customWidth="1"/>
    <col min="10775" max="10776" width="0" hidden="1" customWidth="1"/>
    <col min="10779" max="10780" width="0" hidden="1" customWidth="1"/>
    <col min="10783" max="10784" width="0" hidden="1" customWidth="1"/>
    <col min="10786" max="10786" width="0" hidden="1" customWidth="1"/>
    <col min="10788" max="10788" width="0" hidden="1" customWidth="1"/>
    <col min="10790" max="10790" width="0" hidden="1" customWidth="1"/>
    <col min="10792" max="10794" width="0" hidden="1" customWidth="1"/>
    <col min="10796" max="10796" width="0" hidden="1" customWidth="1"/>
    <col min="10798" max="10798" width="0" hidden="1" customWidth="1"/>
    <col min="10800" max="10805" width="0" hidden="1" customWidth="1"/>
    <col min="11010" max="11010" width="0" hidden="1" customWidth="1"/>
    <col min="11011" max="11011" width="22" customWidth="1"/>
    <col min="11012" max="11013" width="0" hidden="1" customWidth="1"/>
    <col min="11015" max="11015" width="0" hidden="1" customWidth="1"/>
    <col min="11016" max="11016" width="14.5703125" customWidth="1"/>
    <col min="11017" max="11017" width="0" hidden="1" customWidth="1"/>
    <col min="11019" max="11020" width="0" hidden="1" customWidth="1"/>
    <col min="11023" max="11024" width="0" hidden="1" customWidth="1"/>
    <col min="11027" max="11028" width="0" hidden="1" customWidth="1"/>
    <col min="11031" max="11032" width="0" hidden="1" customWidth="1"/>
    <col min="11035" max="11036" width="0" hidden="1" customWidth="1"/>
    <col min="11039" max="11040" width="0" hidden="1" customWidth="1"/>
    <col min="11042" max="11042" width="0" hidden="1" customWidth="1"/>
    <col min="11044" max="11044" width="0" hidden="1" customWidth="1"/>
    <col min="11046" max="11046" width="0" hidden="1" customWidth="1"/>
    <col min="11048" max="11050" width="0" hidden="1" customWidth="1"/>
    <col min="11052" max="11052" width="0" hidden="1" customWidth="1"/>
    <col min="11054" max="11054" width="0" hidden="1" customWidth="1"/>
    <col min="11056" max="11061" width="0" hidden="1" customWidth="1"/>
    <col min="11266" max="11266" width="0" hidden="1" customWidth="1"/>
    <col min="11267" max="11267" width="22" customWidth="1"/>
    <col min="11268" max="11269" width="0" hidden="1" customWidth="1"/>
    <col min="11271" max="11271" width="0" hidden="1" customWidth="1"/>
    <col min="11272" max="11272" width="14.5703125" customWidth="1"/>
    <col min="11273" max="11273" width="0" hidden="1" customWidth="1"/>
    <col min="11275" max="11276" width="0" hidden="1" customWidth="1"/>
    <col min="11279" max="11280" width="0" hidden="1" customWidth="1"/>
    <col min="11283" max="11284" width="0" hidden="1" customWidth="1"/>
    <col min="11287" max="11288" width="0" hidden="1" customWidth="1"/>
    <col min="11291" max="11292" width="0" hidden="1" customWidth="1"/>
    <col min="11295" max="11296" width="0" hidden="1" customWidth="1"/>
    <col min="11298" max="11298" width="0" hidden="1" customWidth="1"/>
    <col min="11300" max="11300" width="0" hidden="1" customWidth="1"/>
    <col min="11302" max="11302" width="0" hidden="1" customWidth="1"/>
    <col min="11304" max="11306" width="0" hidden="1" customWidth="1"/>
    <col min="11308" max="11308" width="0" hidden="1" customWidth="1"/>
    <col min="11310" max="11310" width="0" hidden="1" customWidth="1"/>
    <col min="11312" max="11317" width="0" hidden="1" customWidth="1"/>
    <col min="11522" max="11522" width="0" hidden="1" customWidth="1"/>
    <col min="11523" max="11523" width="22" customWidth="1"/>
    <col min="11524" max="11525" width="0" hidden="1" customWidth="1"/>
    <col min="11527" max="11527" width="0" hidden="1" customWidth="1"/>
    <col min="11528" max="11528" width="14.5703125" customWidth="1"/>
    <col min="11529" max="11529" width="0" hidden="1" customWidth="1"/>
    <col min="11531" max="11532" width="0" hidden="1" customWidth="1"/>
    <col min="11535" max="11536" width="0" hidden="1" customWidth="1"/>
    <col min="11539" max="11540" width="0" hidden="1" customWidth="1"/>
    <col min="11543" max="11544" width="0" hidden="1" customWidth="1"/>
    <col min="11547" max="11548" width="0" hidden="1" customWidth="1"/>
    <col min="11551" max="11552" width="0" hidden="1" customWidth="1"/>
    <col min="11554" max="11554" width="0" hidden="1" customWidth="1"/>
    <col min="11556" max="11556" width="0" hidden="1" customWidth="1"/>
    <col min="11558" max="11558" width="0" hidden="1" customWidth="1"/>
    <col min="11560" max="11562" width="0" hidden="1" customWidth="1"/>
    <col min="11564" max="11564" width="0" hidden="1" customWidth="1"/>
    <col min="11566" max="11566" width="0" hidden="1" customWidth="1"/>
    <col min="11568" max="11573" width="0" hidden="1" customWidth="1"/>
    <col min="11778" max="11778" width="0" hidden="1" customWidth="1"/>
    <col min="11779" max="11779" width="22" customWidth="1"/>
    <col min="11780" max="11781" width="0" hidden="1" customWidth="1"/>
    <col min="11783" max="11783" width="0" hidden="1" customWidth="1"/>
    <col min="11784" max="11784" width="14.5703125" customWidth="1"/>
    <col min="11785" max="11785" width="0" hidden="1" customWidth="1"/>
    <col min="11787" max="11788" width="0" hidden="1" customWidth="1"/>
    <col min="11791" max="11792" width="0" hidden="1" customWidth="1"/>
    <col min="11795" max="11796" width="0" hidden="1" customWidth="1"/>
    <col min="11799" max="11800" width="0" hidden="1" customWidth="1"/>
    <col min="11803" max="11804" width="0" hidden="1" customWidth="1"/>
    <col min="11807" max="11808" width="0" hidden="1" customWidth="1"/>
    <col min="11810" max="11810" width="0" hidden="1" customWidth="1"/>
    <col min="11812" max="11812" width="0" hidden="1" customWidth="1"/>
    <col min="11814" max="11814" width="0" hidden="1" customWidth="1"/>
    <col min="11816" max="11818" width="0" hidden="1" customWidth="1"/>
    <col min="11820" max="11820" width="0" hidden="1" customWidth="1"/>
    <col min="11822" max="11822" width="0" hidden="1" customWidth="1"/>
    <col min="11824" max="11829" width="0" hidden="1" customWidth="1"/>
    <col min="12034" max="12034" width="0" hidden="1" customWidth="1"/>
    <col min="12035" max="12035" width="22" customWidth="1"/>
    <col min="12036" max="12037" width="0" hidden="1" customWidth="1"/>
    <col min="12039" max="12039" width="0" hidden="1" customWidth="1"/>
    <col min="12040" max="12040" width="14.5703125" customWidth="1"/>
    <col min="12041" max="12041" width="0" hidden="1" customWidth="1"/>
    <col min="12043" max="12044" width="0" hidden="1" customWidth="1"/>
    <col min="12047" max="12048" width="0" hidden="1" customWidth="1"/>
    <col min="12051" max="12052" width="0" hidden="1" customWidth="1"/>
    <col min="12055" max="12056" width="0" hidden="1" customWidth="1"/>
    <col min="12059" max="12060" width="0" hidden="1" customWidth="1"/>
    <col min="12063" max="12064" width="0" hidden="1" customWidth="1"/>
    <col min="12066" max="12066" width="0" hidden="1" customWidth="1"/>
    <col min="12068" max="12068" width="0" hidden="1" customWidth="1"/>
    <col min="12070" max="12070" width="0" hidden="1" customWidth="1"/>
    <col min="12072" max="12074" width="0" hidden="1" customWidth="1"/>
    <col min="12076" max="12076" width="0" hidden="1" customWidth="1"/>
    <col min="12078" max="12078" width="0" hidden="1" customWidth="1"/>
    <col min="12080" max="12085" width="0" hidden="1" customWidth="1"/>
    <col min="12290" max="12290" width="0" hidden="1" customWidth="1"/>
    <col min="12291" max="12291" width="22" customWidth="1"/>
    <col min="12292" max="12293" width="0" hidden="1" customWidth="1"/>
    <col min="12295" max="12295" width="0" hidden="1" customWidth="1"/>
    <col min="12296" max="12296" width="14.5703125" customWidth="1"/>
    <col min="12297" max="12297" width="0" hidden="1" customWidth="1"/>
    <col min="12299" max="12300" width="0" hidden="1" customWidth="1"/>
    <col min="12303" max="12304" width="0" hidden="1" customWidth="1"/>
    <col min="12307" max="12308" width="0" hidden="1" customWidth="1"/>
    <col min="12311" max="12312" width="0" hidden="1" customWidth="1"/>
    <col min="12315" max="12316" width="0" hidden="1" customWidth="1"/>
    <col min="12319" max="12320" width="0" hidden="1" customWidth="1"/>
    <col min="12322" max="12322" width="0" hidden="1" customWidth="1"/>
    <col min="12324" max="12324" width="0" hidden="1" customWidth="1"/>
    <col min="12326" max="12326" width="0" hidden="1" customWidth="1"/>
    <col min="12328" max="12330" width="0" hidden="1" customWidth="1"/>
    <col min="12332" max="12332" width="0" hidden="1" customWidth="1"/>
    <col min="12334" max="12334" width="0" hidden="1" customWidth="1"/>
    <col min="12336" max="12341" width="0" hidden="1" customWidth="1"/>
    <col min="12546" max="12546" width="0" hidden="1" customWidth="1"/>
    <col min="12547" max="12547" width="22" customWidth="1"/>
    <col min="12548" max="12549" width="0" hidden="1" customWidth="1"/>
    <col min="12551" max="12551" width="0" hidden="1" customWidth="1"/>
    <col min="12552" max="12552" width="14.5703125" customWidth="1"/>
    <col min="12553" max="12553" width="0" hidden="1" customWidth="1"/>
    <col min="12555" max="12556" width="0" hidden="1" customWidth="1"/>
    <col min="12559" max="12560" width="0" hidden="1" customWidth="1"/>
    <col min="12563" max="12564" width="0" hidden="1" customWidth="1"/>
    <col min="12567" max="12568" width="0" hidden="1" customWidth="1"/>
    <col min="12571" max="12572" width="0" hidden="1" customWidth="1"/>
    <col min="12575" max="12576" width="0" hidden="1" customWidth="1"/>
    <col min="12578" max="12578" width="0" hidden="1" customWidth="1"/>
    <col min="12580" max="12580" width="0" hidden="1" customWidth="1"/>
    <col min="12582" max="12582" width="0" hidden="1" customWidth="1"/>
    <col min="12584" max="12586" width="0" hidden="1" customWidth="1"/>
    <col min="12588" max="12588" width="0" hidden="1" customWidth="1"/>
    <col min="12590" max="12590" width="0" hidden="1" customWidth="1"/>
    <col min="12592" max="12597" width="0" hidden="1" customWidth="1"/>
    <col min="12802" max="12802" width="0" hidden="1" customWidth="1"/>
    <col min="12803" max="12803" width="22" customWidth="1"/>
    <col min="12804" max="12805" width="0" hidden="1" customWidth="1"/>
    <col min="12807" max="12807" width="0" hidden="1" customWidth="1"/>
    <col min="12808" max="12808" width="14.5703125" customWidth="1"/>
    <col min="12809" max="12809" width="0" hidden="1" customWidth="1"/>
    <col min="12811" max="12812" width="0" hidden="1" customWidth="1"/>
    <col min="12815" max="12816" width="0" hidden="1" customWidth="1"/>
    <col min="12819" max="12820" width="0" hidden="1" customWidth="1"/>
    <col min="12823" max="12824" width="0" hidden="1" customWidth="1"/>
    <col min="12827" max="12828" width="0" hidden="1" customWidth="1"/>
    <col min="12831" max="12832" width="0" hidden="1" customWidth="1"/>
    <col min="12834" max="12834" width="0" hidden="1" customWidth="1"/>
    <col min="12836" max="12836" width="0" hidden="1" customWidth="1"/>
    <col min="12838" max="12838" width="0" hidden="1" customWidth="1"/>
    <col min="12840" max="12842" width="0" hidden="1" customWidth="1"/>
    <col min="12844" max="12844" width="0" hidden="1" customWidth="1"/>
    <col min="12846" max="12846" width="0" hidden="1" customWidth="1"/>
    <col min="12848" max="12853" width="0" hidden="1" customWidth="1"/>
    <col min="13058" max="13058" width="0" hidden="1" customWidth="1"/>
    <col min="13059" max="13059" width="22" customWidth="1"/>
    <col min="13060" max="13061" width="0" hidden="1" customWidth="1"/>
    <col min="13063" max="13063" width="0" hidden="1" customWidth="1"/>
    <col min="13064" max="13064" width="14.5703125" customWidth="1"/>
    <col min="13065" max="13065" width="0" hidden="1" customWidth="1"/>
    <col min="13067" max="13068" width="0" hidden="1" customWidth="1"/>
    <col min="13071" max="13072" width="0" hidden="1" customWidth="1"/>
    <col min="13075" max="13076" width="0" hidden="1" customWidth="1"/>
    <col min="13079" max="13080" width="0" hidden="1" customWidth="1"/>
    <col min="13083" max="13084" width="0" hidden="1" customWidth="1"/>
    <col min="13087" max="13088" width="0" hidden="1" customWidth="1"/>
    <col min="13090" max="13090" width="0" hidden="1" customWidth="1"/>
    <col min="13092" max="13092" width="0" hidden="1" customWidth="1"/>
    <col min="13094" max="13094" width="0" hidden="1" customWidth="1"/>
    <col min="13096" max="13098" width="0" hidden="1" customWidth="1"/>
    <col min="13100" max="13100" width="0" hidden="1" customWidth="1"/>
    <col min="13102" max="13102" width="0" hidden="1" customWidth="1"/>
    <col min="13104" max="13109" width="0" hidden="1" customWidth="1"/>
    <col min="13314" max="13314" width="0" hidden="1" customWidth="1"/>
    <col min="13315" max="13315" width="22" customWidth="1"/>
    <col min="13316" max="13317" width="0" hidden="1" customWidth="1"/>
    <col min="13319" max="13319" width="0" hidden="1" customWidth="1"/>
    <col min="13320" max="13320" width="14.5703125" customWidth="1"/>
    <col min="13321" max="13321" width="0" hidden="1" customWidth="1"/>
    <col min="13323" max="13324" width="0" hidden="1" customWidth="1"/>
    <col min="13327" max="13328" width="0" hidden="1" customWidth="1"/>
    <col min="13331" max="13332" width="0" hidden="1" customWidth="1"/>
    <col min="13335" max="13336" width="0" hidden="1" customWidth="1"/>
    <col min="13339" max="13340" width="0" hidden="1" customWidth="1"/>
    <col min="13343" max="13344" width="0" hidden="1" customWidth="1"/>
    <col min="13346" max="13346" width="0" hidden="1" customWidth="1"/>
    <col min="13348" max="13348" width="0" hidden="1" customWidth="1"/>
    <col min="13350" max="13350" width="0" hidden="1" customWidth="1"/>
    <col min="13352" max="13354" width="0" hidden="1" customWidth="1"/>
    <col min="13356" max="13356" width="0" hidden="1" customWidth="1"/>
    <col min="13358" max="13358" width="0" hidden="1" customWidth="1"/>
    <col min="13360" max="13365" width="0" hidden="1" customWidth="1"/>
    <col min="13570" max="13570" width="0" hidden="1" customWidth="1"/>
    <col min="13571" max="13571" width="22" customWidth="1"/>
    <col min="13572" max="13573" width="0" hidden="1" customWidth="1"/>
    <col min="13575" max="13575" width="0" hidden="1" customWidth="1"/>
    <col min="13576" max="13576" width="14.5703125" customWidth="1"/>
    <col min="13577" max="13577" width="0" hidden="1" customWidth="1"/>
    <col min="13579" max="13580" width="0" hidden="1" customWidth="1"/>
    <col min="13583" max="13584" width="0" hidden="1" customWidth="1"/>
    <col min="13587" max="13588" width="0" hidden="1" customWidth="1"/>
    <col min="13591" max="13592" width="0" hidden="1" customWidth="1"/>
    <col min="13595" max="13596" width="0" hidden="1" customWidth="1"/>
    <col min="13599" max="13600" width="0" hidden="1" customWidth="1"/>
    <col min="13602" max="13602" width="0" hidden="1" customWidth="1"/>
    <col min="13604" max="13604" width="0" hidden="1" customWidth="1"/>
    <col min="13606" max="13606" width="0" hidden="1" customWidth="1"/>
    <col min="13608" max="13610" width="0" hidden="1" customWidth="1"/>
    <col min="13612" max="13612" width="0" hidden="1" customWidth="1"/>
    <col min="13614" max="13614" width="0" hidden="1" customWidth="1"/>
    <col min="13616" max="13621" width="0" hidden="1" customWidth="1"/>
    <col min="13826" max="13826" width="0" hidden="1" customWidth="1"/>
    <col min="13827" max="13827" width="22" customWidth="1"/>
    <col min="13828" max="13829" width="0" hidden="1" customWidth="1"/>
    <col min="13831" max="13831" width="0" hidden="1" customWidth="1"/>
    <col min="13832" max="13832" width="14.5703125" customWidth="1"/>
    <col min="13833" max="13833" width="0" hidden="1" customWidth="1"/>
    <col min="13835" max="13836" width="0" hidden="1" customWidth="1"/>
    <col min="13839" max="13840" width="0" hidden="1" customWidth="1"/>
    <col min="13843" max="13844" width="0" hidden="1" customWidth="1"/>
    <col min="13847" max="13848" width="0" hidden="1" customWidth="1"/>
    <col min="13851" max="13852" width="0" hidden="1" customWidth="1"/>
    <col min="13855" max="13856" width="0" hidden="1" customWidth="1"/>
    <col min="13858" max="13858" width="0" hidden="1" customWidth="1"/>
    <col min="13860" max="13860" width="0" hidden="1" customWidth="1"/>
    <col min="13862" max="13862" width="0" hidden="1" customWidth="1"/>
    <col min="13864" max="13866" width="0" hidden="1" customWidth="1"/>
    <col min="13868" max="13868" width="0" hidden="1" customWidth="1"/>
    <col min="13870" max="13870" width="0" hidden="1" customWidth="1"/>
    <col min="13872" max="13877" width="0" hidden="1" customWidth="1"/>
    <col min="14082" max="14082" width="0" hidden="1" customWidth="1"/>
    <col min="14083" max="14083" width="22" customWidth="1"/>
    <col min="14084" max="14085" width="0" hidden="1" customWidth="1"/>
    <col min="14087" max="14087" width="0" hidden="1" customWidth="1"/>
    <col min="14088" max="14088" width="14.5703125" customWidth="1"/>
    <col min="14089" max="14089" width="0" hidden="1" customWidth="1"/>
    <col min="14091" max="14092" width="0" hidden="1" customWidth="1"/>
    <col min="14095" max="14096" width="0" hidden="1" customWidth="1"/>
    <col min="14099" max="14100" width="0" hidden="1" customWidth="1"/>
    <col min="14103" max="14104" width="0" hidden="1" customWidth="1"/>
    <col min="14107" max="14108" width="0" hidden="1" customWidth="1"/>
    <col min="14111" max="14112" width="0" hidden="1" customWidth="1"/>
    <col min="14114" max="14114" width="0" hidden="1" customWidth="1"/>
    <col min="14116" max="14116" width="0" hidden="1" customWidth="1"/>
    <col min="14118" max="14118" width="0" hidden="1" customWidth="1"/>
    <col min="14120" max="14122" width="0" hidden="1" customWidth="1"/>
    <col min="14124" max="14124" width="0" hidden="1" customWidth="1"/>
    <col min="14126" max="14126" width="0" hidden="1" customWidth="1"/>
    <col min="14128" max="14133" width="0" hidden="1" customWidth="1"/>
    <col min="14338" max="14338" width="0" hidden="1" customWidth="1"/>
    <col min="14339" max="14339" width="22" customWidth="1"/>
    <col min="14340" max="14341" width="0" hidden="1" customWidth="1"/>
    <col min="14343" max="14343" width="0" hidden="1" customWidth="1"/>
    <col min="14344" max="14344" width="14.5703125" customWidth="1"/>
    <col min="14345" max="14345" width="0" hidden="1" customWidth="1"/>
    <col min="14347" max="14348" width="0" hidden="1" customWidth="1"/>
    <col min="14351" max="14352" width="0" hidden="1" customWidth="1"/>
    <col min="14355" max="14356" width="0" hidden="1" customWidth="1"/>
    <col min="14359" max="14360" width="0" hidden="1" customWidth="1"/>
    <col min="14363" max="14364" width="0" hidden="1" customWidth="1"/>
    <col min="14367" max="14368" width="0" hidden="1" customWidth="1"/>
    <col min="14370" max="14370" width="0" hidden="1" customWidth="1"/>
    <col min="14372" max="14372" width="0" hidden="1" customWidth="1"/>
    <col min="14374" max="14374" width="0" hidden="1" customWidth="1"/>
    <col min="14376" max="14378" width="0" hidden="1" customWidth="1"/>
    <col min="14380" max="14380" width="0" hidden="1" customWidth="1"/>
    <col min="14382" max="14382" width="0" hidden="1" customWidth="1"/>
    <col min="14384" max="14389" width="0" hidden="1" customWidth="1"/>
    <col min="14594" max="14594" width="0" hidden="1" customWidth="1"/>
    <col min="14595" max="14595" width="22" customWidth="1"/>
    <col min="14596" max="14597" width="0" hidden="1" customWidth="1"/>
    <col min="14599" max="14599" width="0" hidden="1" customWidth="1"/>
    <col min="14600" max="14600" width="14.5703125" customWidth="1"/>
    <col min="14601" max="14601" width="0" hidden="1" customWidth="1"/>
    <col min="14603" max="14604" width="0" hidden="1" customWidth="1"/>
    <col min="14607" max="14608" width="0" hidden="1" customWidth="1"/>
    <col min="14611" max="14612" width="0" hidden="1" customWidth="1"/>
    <col min="14615" max="14616" width="0" hidden="1" customWidth="1"/>
    <col min="14619" max="14620" width="0" hidden="1" customWidth="1"/>
    <col min="14623" max="14624" width="0" hidden="1" customWidth="1"/>
    <col min="14626" max="14626" width="0" hidden="1" customWidth="1"/>
    <col min="14628" max="14628" width="0" hidden="1" customWidth="1"/>
    <col min="14630" max="14630" width="0" hidden="1" customWidth="1"/>
    <col min="14632" max="14634" width="0" hidden="1" customWidth="1"/>
    <col min="14636" max="14636" width="0" hidden="1" customWidth="1"/>
    <col min="14638" max="14638" width="0" hidden="1" customWidth="1"/>
    <col min="14640" max="14645" width="0" hidden="1" customWidth="1"/>
    <col min="14850" max="14850" width="0" hidden="1" customWidth="1"/>
    <col min="14851" max="14851" width="22" customWidth="1"/>
    <col min="14852" max="14853" width="0" hidden="1" customWidth="1"/>
    <col min="14855" max="14855" width="0" hidden="1" customWidth="1"/>
    <col min="14856" max="14856" width="14.5703125" customWidth="1"/>
    <col min="14857" max="14857" width="0" hidden="1" customWidth="1"/>
    <col min="14859" max="14860" width="0" hidden="1" customWidth="1"/>
    <col min="14863" max="14864" width="0" hidden="1" customWidth="1"/>
    <col min="14867" max="14868" width="0" hidden="1" customWidth="1"/>
    <col min="14871" max="14872" width="0" hidden="1" customWidth="1"/>
    <col min="14875" max="14876" width="0" hidden="1" customWidth="1"/>
    <col min="14879" max="14880" width="0" hidden="1" customWidth="1"/>
    <col min="14882" max="14882" width="0" hidden="1" customWidth="1"/>
    <col min="14884" max="14884" width="0" hidden="1" customWidth="1"/>
    <col min="14886" max="14886" width="0" hidden="1" customWidth="1"/>
    <col min="14888" max="14890" width="0" hidden="1" customWidth="1"/>
    <col min="14892" max="14892" width="0" hidden="1" customWidth="1"/>
    <col min="14894" max="14894" width="0" hidden="1" customWidth="1"/>
    <col min="14896" max="14901" width="0" hidden="1" customWidth="1"/>
    <col min="15106" max="15106" width="0" hidden="1" customWidth="1"/>
    <col min="15107" max="15107" width="22" customWidth="1"/>
    <col min="15108" max="15109" width="0" hidden="1" customWidth="1"/>
    <col min="15111" max="15111" width="0" hidden="1" customWidth="1"/>
    <col min="15112" max="15112" width="14.5703125" customWidth="1"/>
    <col min="15113" max="15113" width="0" hidden="1" customWidth="1"/>
    <col min="15115" max="15116" width="0" hidden="1" customWidth="1"/>
    <col min="15119" max="15120" width="0" hidden="1" customWidth="1"/>
    <col min="15123" max="15124" width="0" hidden="1" customWidth="1"/>
    <col min="15127" max="15128" width="0" hidden="1" customWidth="1"/>
    <col min="15131" max="15132" width="0" hidden="1" customWidth="1"/>
    <col min="15135" max="15136" width="0" hidden="1" customWidth="1"/>
    <col min="15138" max="15138" width="0" hidden="1" customWidth="1"/>
    <col min="15140" max="15140" width="0" hidden="1" customWidth="1"/>
    <col min="15142" max="15142" width="0" hidden="1" customWidth="1"/>
    <col min="15144" max="15146" width="0" hidden="1" customWidth="1"/>
    <col min="15148" max="15148" width="0" hidden="1" customWidth="1"/>
    <col min="15150" max="15150" width="0" hidden="1" customWidth="1"/>
    <col min="15152" max="15157" width="0" hidden="1" customWidth="1"/>
    <col min="15362" max="15362" width="0" hidden="1" customWidth="1"/>
    <col min="15363" max="15363" width="22" customWidth="1"/>
    <col min="15364" max="15365" width="0" hidden="1" customWidth="1"/>
    <col min="15367" max="15367" width="0" hidden="1" customWidth="1"/>
    <col min="15368" max="15368" width="14.5703125" customWidth="1"/>
    <col min="15369" max="15369" width="0" hidden="1" customWidth="1"/>
    <col min="15371" max="15372" width="0" hidden="1" customWidth="1"/>
    <col min="15375" max="15376" width="0" hidden="1" customWidth="1"/>
    <col min="15379" max="15380" width="0" hidden="1" customWidth="1"/>
    <col min="15383" max="15384" width="0" hidden="1" customWidth="1"/>
    <col min="15387" max="15388" width="0" hidden="1" customWidth="1"/>
    <col min="15391" max="15392" width="0" hidden="1" customWidth="1"/>
    <col min="15394" max="15394" width="0" hidden="1" customWidth="1"/>
    <col min="15396" max="15396" width="0" hidden="1" customWidth="1"/>
    <col min="15398" max="15398" width="0" hidden="1" customWidth="1"/>
    <col min="15400" max="15402" width="0" hidden="1" customWidth="1"/>
    <col min="15404" max="15404" width="0" hidden="1" customWidth="1"/>
    <col min="15406" max="15406" width="0" hidden="1" customWidth="1"/>
    <col min="15408" max="15413" width="0" hidden="1" customWidth="1"/>
    <col min="15618" max="15618" width="0" hidden="1" customWidth="1"/>
    <col min="15619" max="15619" width="22" customWidth="1"/>
    <col min="15620" max="15621" width="0" hidden="1" customWidth="1"/>
    <col min="15623" max="15623" width="0" hidden="1" customWidth="1"/>
    <col min="15624" max="15624" width="14.5703125" customWidth="1"/>
    <col min="15625" max="15625" width="0" hidden="1" customWidth="1"/>
    <col min="15627" max="15628" width="0" hidden="1" customWidth="1"/>
    <col min="15631" max="15632" width="0" hidden="1" customWidth="1"/>
    <col min="15635" max="15636" width="0" hidden="1" customWidth="1"/>
    <col min="15639" max="15640" width="0" hidden="1" customWidth="1"/>
    <col min="15643" max="15644" width="0" hidden="1" customWidth="1"/>
    <col min="15647" max="15648" width="0" hidden="1" customWidth="1"/>
    <col min="15650" max="15650" width="0" hidden="1" customWidth="1"/>
    <col min="15652" max="15652" width="0" hidden="1" customWidth="1"/>
    <col min="15654" max="15654" width="0" hidden="1" customWidth="1"/>
    <col min="15656" max="15658" width="0" hidden="1" customWidth="1"/>
    <col min="15660" max="15660" width="0" hidden="1" customWidth="1"/>
    <col min="15662" max="15662" width="0" hidden="1" customWidth="1"/>
    <col min="15664" max="15669" width="0" hidden="1" customWidth="1"/>
    <col min="15874" max="15874" width="0" hidden="1" customWidth="1"/>
    <col min="15875" max="15875" width="22" customWidth="1"/>
    <col min="15876" max="15877" width="0" hidden="1" customWidth="1"/>
    <col min="15879" max="15879" width="0" hidden="1" customWidth="1"/>
    <col min="15880" max="15880" width="14.5703125" customWidth="1"/>
    <col min="15881" max="15881" width="0" hidden="1" customWidth="1"/>
    <col min="15883" max="15884" width="0" hidden="1" customWidth="1"/>
    <col min="15887" max="15888" width="0" hidden="1" customWidth="1"/>
    <col min="15891" max="15892" width="0" hidden="1" customWidth="1"/>
    <col min="15895" max="15896" width="0" hidden="1" customWidth="1"/>
    <col min="15899" max="15900" width="0" hidden="1" customWidth="1"/>
    <col min="15903" max="15904" width="0" hidden="1" customWidth="1"/>
    <col min="15906" max="15906" width="0" hidden="1" customWidth="1"/>
    <col min="15908" max="15908" width="0" hidden="1" customWidth="1"/>
    <col min="15910" max="15910" width="0" hidden="1" customWidth="1"/>
    <col min="15912" max="15914" width="0" hidden="1" customWidth="1"/>
    <col min="15916" max="15916" width="0" hidden="1" customWidth="1"/>
    <col min="15918" max="15918" width="0" hidden="1" customWidth="1"/>
    <col min="15920" max="15925" width="0" hidden="1" customWidth="1"/>
    <col min="16130" max="16130" width="0" hidden="1" customWidth="1"/>
    <col min="16131" max="16131" width="22" customWidth="1"/>
    <col min="16132" max="16133" width="0" hidden="1" customWidth="1"/>
    <col min="16135" max="16135" width="0" hidden="1" customWidth="1"/>
    <col min="16136" max="16136" width="14.5703125" customWidth="1"/>
    <col min="16137" max="16137" width="0" hidden="1" customWidth="1"/>
    <col min="16139" max="16140" width="0" hidden="1" customWidth="1"/>
    <col min="16143" max="16144" width="0" hidden="1" customWidth="1"/>
    <col min="16147" max="16148" width="0" hidden="1" customWidth="1"/>
    <col min="16151" max="16152" width="0" hidden="1" customWidth="1"/>
    <col min="16155" max="16156" width="0" hidden="1" customWidth="1"/>
    <col min="16159" max="16160" width="0" hidden="1" customWidth="1"/>
    <col min="16162" max="16162" width="0" hidden="1" customWidth="1"/>
    <col min="16164" max="16164" width="0" hidden="1" customWidth="1"/>
    <col min="16166" max="16166" width="0" hidden="1" customWidth="1"/>
    <col min="16168" max="16170" width="0" hidden="1" customWidth="1"/>
    <col min="16172" max="16172" width="0" hidden="1" customWidth="1"/>
    <col min="16174" max="16174" width="0" hidden="1" customWidth="1"/>
    <col min="16176" max="16181" width="0" hidden="1" customWidth="1"/>
  </cols>
  <sheetData>
    <row r="1" spans="1:47" ht="15.75">
      <c r="A1">
        <v>2</v>
      </c>
      <c r="J1" s="603" t="s">
        <v>1011</v>
      </c>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302"/>
    </row>
    <row r="2" spans="1:47" ht="15.75">
      <c r="A2">
        <f>COUNTA(C7:C120)</f>
        <v>1</v>
      </c>
      <c r="J2" s="302"/>
      <c r="K2" s="302"/>
      <c r="L2" s="302"/>
      <c r="M2" s="303"/>
      <c r="N2" s="303"/>
      <c r="O2" s="303"/>
      <c r="P2" s="303"/>
      <c r="Q2" s="303"/>
      <c r="R2" s="303"/>
      <c r="S2" s="303"/>
      <c r="T2" s="303"/>
      <c r="U2" s="303"/>
      <c r="V2" s="303"/>
      <c r="W2" s="303"/>
      <c r="X2" s="303"/>
      <c r="Y2" s="303"/>
      <c r="Z2" s="303"/>
      <c r="AA2" s="303"/>
      <c r="AB2" s="303"/>
      <c r="AC2" s="303"/>
      <c r="AD2" s="303"/>
      <c r="AE2" s="302"/>
      <c r="AF2" s="302"/>
      <c r="AG2" s="302"/>
      <c r="AH2" s="302"/>
      <c r="AI2" s="302"/>
      <c r="AJ2" s="302"/>
      <c r="AK2" s="302"/>
      <c r="AL2" s="302"/>
    </row>
    <row r="3" spans="1:47" s="371" customFormat="1" ht="15.75">
      <c r="B3" s="371">
        <v>2</v>
      </c>
      <c r="C3" s="371">
        <v>123</v>
      </c>
      <c r="D3" s="371">
        <v>23</v>
      </c>
      <c r="E3" s="371">
        <v>2</v>
      </c>
      <c r="F3" s="371">
        <v>123</v>
      </c>
      <c r="H3" s="371">
        <v>123</v>
      </c>
      <c r="J3" s="371">
        <v>123</v>
      </c>
      <c r="L3" s="371">
        <v>123</v>
      </c>
      <c r="M3" s="371">
        <v>123</v>
      </c>
      <c r="N3" s="371">
        <v>123</v>
      </c>
      <c r="Q3" s="371">
        <v>123</v>
      </c>
      <c r="R3" s="371">
        <v>123</v>
      </c>
      <c r="U3" s="371">
        <v>123</v>
      </c>
      <c r="V3" s="372">
        <v>123</v>
      </c>
      <c r="W3" s="372"/>
      <c r="X3" s="372"/>
      <c r="Y3" s="372">
        <v>123</v>
      </c>
      <c r="Z3" s="372">
        <v>123</v>
      </c>
      <c r="AA3" s="372"/>
      <c r="AB3" s="372"/>
      <c r="AC3" s="372"/>
      <c r="AD3" s="372"/>
      <c r="AE3" s="373"/>
      <c r="AF3" s="373"/>
      <c r="AG3" s="373">
        <v>123</v>
      </c>
      <c r="AH3" s="373"/>
      <c r="AI3" s="373">
        <v>123</v>
      </c>
      <c r="AJ3" s="373"/>
      <c r="AK3" s="373">
        <v>123</v>
      </c>
      <c r="AL3" s="373"/>
      <c r="AM3" s="371">
        <v>123</v>
      </c>
      <c r="AN3" s="374"/>
      <c r="AO3" s="374"/>
      <c r="AS3" s="371">
        <v>123</v>
      </c>
      <c r="AU3" s="371">
        <v>123</v>
      </c>
    </row>
    <row r="4" spans="1:47" ht="63" customHeight="1">
      <c r="B4" s="604" t="s">
        <v>461</v>
      </c>
      <c r="C4" s="604" t="str">
        <f>CHOOSE(A1,"Класс", "Код ОО", "Муниципалитет")</f>
        <v>Код ОО</v>
      </c>
      <c r="D4" s="604" t="s">
        <v>462</v>
      </c>
      <c r="E4" s="604" t="s">
        <v>463</v>
      </c>
      <c r="F4" s="604" t="s">
        <v>464</v>
      </c>
      <c r="G4" s="357"/>
      <c r="H4" s="604" t="s">
        <v>465</v>
      </c>
      <c r="I4" s="297"/>
      <c r="J4" s="604" t="s">
        <v>466</v>
      </c>
      <c r="K4" s="297"/>
      <c r="L4" s="297" t="s">
        <v>485</v>
      </c>
      <c r="M4" s="606" t="s">
        <v>467</v>
      </c>
      <c r="N4" s="607"/>
      <c r="O4" s="299"/>
      <c r="P4" s="299"/>
      <c r="Q4" s="607" t="s">
        <v>468</v>
      </c>
      <c r="R4" s="607"/>
      <c r="S4" s="299"/>
      <c r="T4" s="299"/>
      <c r="U4" s="606" t="s">
        <v>469</v>
      </c>
      <c r="V4" s="607"/>
      <c r="W4" s="299"/>
      <c r="X4" s="299"/>
      <c r="Y4" s="606" t="s">
        <v>470</v>
      </c>
      <c r="Z4" s="607"/>
      <c r="AA4" s="299"/>
      <c r="AB4" s="299"/>
      <c r="AC4" s="606" t="s">
        <v>471</v>
      </c>
      <c r="AD4" s="607"/>
      <c r="AE4" s="300"/>
      <c r="AF4" s="300"/>
      <c r="AG4" s="604" t="s">
        <v>472</v>
      </c>
      <c r="AH4" s="297"/>
      <c r="AI4" s="604" t="s">
        <v>473</v>
      </c>
      <c r="AJ4" s="297"/>
      <c r="AK4" s="604" t="s">
        <v>1102</v>
      </c>
      <c r="AL4" s="297"/>
      <c r="AM4" s="604" t="s">
        <v>1103</v>
      </c>
      <c r="AN4" s="604" t="s">
        <v>474</v>
      </c>
      <c r="AO4" s="604" t="s">
        <v>475</v>
      </c>
      <c r="AP4" s="297"/>
      <c r="AQ4" s="604" t="s">
        <v>476</v>
      </c>
      <c r="AR4" s="297"/>
      <c r="AS4" s="604" t="s">
        <v>477</v>
      </c>
      <c r="AT4" s="297"/>
      <c r="AU4" s="604" t="s">
        <v>478</v>
      </c>
    </row>
    <row r="5" spans="1:47" ht="15.75">
      <c r="B5" s="605"/>
      <c r="C5" s="605"/>
      <c r="D5" s="605"/>
      <c r="E5" s="605"/>
      <c r="F5" s="605"/>
      <c r="G5" s="358"/>
      <c r="H5" s="605"/>
      <c r="I5" s="298"/>
      <c r="J5" s="605"/>
      <c r="K5" s="298"/>
      <c r="L5" s="298"/>
      <c r="M5" s="139" t="s">
        <v>38</v>
      </c>
      <c r="N5" s="139" t="s">
        <v>39</v>
      </c>
      <c r="O5" s="139"/>
      <c r="P5" s="139"/>
      <c r="Q5" s="139" t="s">
        <v>38</v>
      </c>
      <c r="R5" s="139" t="s">
        <v>39</v>
      </c>
      <c r="S5" s="139"/>
      <c r="T5" s="139"/>
      <c r="U5" s="139" t="s">
        <v>38</v>
      </c>
      <c r="V5" s="139" t="s">
        <v>39</v>
      </c>
      <c r="W5" s="139"/>
      <c r="X5" s="139"/>
      <c r="Y5" s="139" t="s">
        <v>38</v>
      </c>
      <c r="Z5" s="139" t="s">
        <v>39</v>
      </c>
      <c r="AA5" s="139"/>
      <c r="AB5" s="139"/>
      <c r="AC5" s="139" t="s">
        <v>38</v>
      </c>
      <c r="AD5" s="139" t="s">
        <v>39</v>
      </c>
      <c r="AE5" s="304"/>
      <c r="AF5" s="304"/>
      <c r="AG5" s="605"/>
      <c r="AH5" s="298"/>
      <c r="AI5" s="605"/>
      <c r="AJ5" s="298"/>
      <c r="AK5" s="605"/>
      <c r="AL5" s="298"/>
      <c r="AM5" s="605"/>
      <c r="AN5" s="605"/>
      <c r="AO5" s="605"/>
      <c r="AP5" s="298"/>
      <c r="AQ5" s="605"/>
      <c r="AR5" s="298"/>
      <c r="AS5" s="605"/>
      <c r="AT5" s="298"/>
      <c r="AU5" s="605"/>
    </row>
    <row r="6" spans="1:47" ht="15.75">
      <c r="B6" s="305"/>
      <c r="C6" s="358" t="s">
        <v>479</v>
      </c>
      <c r="D6" s="358">
        <f>IF(A1=2,COUNTA(D7:D80),SUM(D7:D80))</f>
        <v>0</v>
      </c>
      <c r="E6" s="369">
        <f>SUM(E7:E80)</f>
        <v>0</v>
      </c>
      <c r="F6" s="358">
        <f>SUM(F7:F79)</f>
        <v>0</v>
      </c>
      <c r="G6" s="358"/>
      <c r="H6" s="358">
        <f>SUM(H7:H79)</f>
        <v>0</v>
      </c>
      <c r="I6" s="298"/>
      <c r="J6" s="306" t="e">
        <f>AG6/Ответы_учащихся!$AU$12/H6</f>
        <v>#DIV/0!</v>
      </c>
      <c r="K6" s="306"/>
      <c r="L6" s="306"/>
      <c r="M6" s="298">
        <f>SUM(M7:M79)</f>
        <v>0</v>
      </c>
      <c r="N6" s="307" t="e">
        <f>M6/$H$6</f>
        <v>#DIV/0!</v>
      </c>
      <c r="O6" s="308"/>
      <c r="P6" s="308"/>
      <c r="Q6" s="298">
        <f>SUM(Q7:Q79)</f>
        <v>0</v>
      </c>
      <c r="R6" s="307" t="e">
        <f>Q6/$H$6</f>
        <v>#DIV/0!</v>
      </c>
      <c r="S6" s="308"/>
      <c r="T6" s="308"/>
      <c r="U6" s="298">
        <f>SUM(U7:U79)</f>
        <v>0</v>
      </c>
      <c r="V6" s="307" t="e">
        <f>U6/$H$6</f>
        <v>#DIV/0!</v>
      </c>
      <c r="W6" s="308"/>
      <c r="X6" s="308"/>
      <c r="Y6" s="298">
        <f>SUM(Y7:Y79)</f>
        <v>0</v>
      </c>
      <c r="Z6" s="307" t="e">
        <f>Y6/$H$6</f>
        <v>#DIV/0!</v>
      </c>
      <c r="AA6" s="308"/>
      <c r="AB6" s="308"/>
      <c r="AC6" s="298">
        <f>SUM(AC7:AC79)</f>
        <v>0</v>
      </c>
      <c r="AD6" s="307" t="e">
        <f>AC6/$H$6</f>
        <v>#DIV/0!</v>
      </c>
      <c r="AE6" s="308"/>
      <c r="AF6" s="308"/>
      <c r="AG6" s="298">
        <f>SUM(AG7:AG79)</f>
        <v>0</v>
      </c>
      <c r="AH6" s="298"/>
      <c r="AI6" s="309" t="e">
        <f>AG6/H6</f>
        <v>#DIV/0!</v>
      </c>
      <c r="AJ6" s="309"/>
      <c r="AK6" s="298">
        <f>SUM(AK7:AK79)</f>
        <v>0</v>
      </c>
      <c r="AL6" s="298"/>
      <c r="AM6" s="306" t="e">
        <f>AK6/Ответы_учащихся!$AW$12/H6</f>
        <v>#DIV/0!</v>
      </c>
      <c r="AN6" s="298">
        <f>SUM(AN7:AN79)</f>
        <v>0</v>
      </c>
      <c r="AO6" s="309" t="e">
        <f>AN6/H6</f>
        <v>#DIV/0!</v>
      </c>
      <c r="AP6" s="309"/>
      <c r="AQ6" s="306" t="e">
        <f>AN6/Ответы_учащихся!#REF!/H6</f>
        <v>#REF!</v>
      </c>
      <c r="AR6" s="306"/>
      <c r="AS6" s="298">
        <f>MIN(AS7:AS79)</f>
        <v>0</v>
      </c>
      <c r="AT6" s="298"/>
      <c r="AU6" s="298">
        <f>MAX(AU7:AU79)</f>
        <v>0</v>
      </c>
    </row>
    <row r="7" spans="1:47">
      <c r="B7" s="310"/>
      <c r="C7" s="310">
        <v>401</v>
      </c>
      <c r="D7" s="310"/>
      <c r="E7" s="311"/>
      <c r="F7" s="310"/>
      <c r="G7" s="310"/>
      <c r="H7" s="310"/>
      <c r="I7" s="310"/>
      <c r="J7" s="312" t="e">
        <f>IF(C7&lt;&gt;"",AG7/Ответы_учащихся!$AU$12/H7,"")</f>
        <v>#DIV/0!</v>
      </c>
      <c r="K7" s="312"/>
      <c r="L7" s="312" t="e">
        <f>$J$6</f>
        <v>#DIV/0!</v>
      </c>
      <c r="M7" s="310"/>
      <c r="N7" s="312" t="e">
        <f>IF(C7&lt;&gt;"",M7/H7,"")</f>
        <v>#DIV/0!</v>
      </c>
      <c r="O7" s="312"/>
      <c r="P7" s="312"/>
      <c r="Q7" s="310"/>
      <c r="R7" s="312" t="e">
        <f>IF(C7&lt;&gt;"",Q7/H7,"")</f>
        <v>#DIV/0!</v>
      </c>
      <c r="S7" s="312"/>
      <c r="T7" s="312"/>
      <c r="U7" s="310"/>
      <c r="V7" s="312" t="e">
        <f>IF(C7&lt;&gt;"",U7/H7,"")</f>
        <v>#DIV/0!</v>
      </c>
      <c r="W7" s="312"/>
      <c r="X7" s="312"/>
      <c r="Y7" s="310"/>
      <c r="Z7" s="312" t="e">
        <f>IF(C7&lt;&gt;"",Y7/H7,"")</f>
        <v>#DIV/0!</v>
      </c>
      <c r="AA7" s="312"/>
      <c r="AB7" s="312"/>
      <c r="AC7" s="310"/>
      <c r="AD7" s="312"/>
      <c r="AE7" s="312"/>
      <c r="AF7" s="312"/>
      <c r="AG7" s="310"/>
      <c r="AH7" s="310"/>
      <c r="AI7" s="313" t="e">
        <f>IF(C7&lt;&gt;"",AG7/H7,"")</f>
        <v>#DIV/0!</v>
      </c>
      <c r="AJ7" s="313"/>
      <c r="AK7" s="310"/>
      <c r="AL7" s="310"/>
      <c r="AM7" s="312" t="e">
        <f>IF(C7&lt;&gt;"",AK7/Ответы_учащихся!$AW$12/H7,"")</f>
        <v>#DIV/0!</v>
      </c>
      <c r="AN7" s="310"/>
      <c r="AO7" s="313"/>
      <c r="AP7" s="313"/>
      <c r="AQ7" s="312"/>
      <c r="AR7" s="312"/>
      <c r="AS7" s="310"/>
      <c r="AT7" s="310"/>
      <c r="AU7" s="310"/>
    </row>
    <row r="8" spans="1:47">
      <c r="B8" s="310"/>
      <c r="C8" s="310"/>
      <c r="D8" s="310"/>
      <c r="E8" s="311"/>
      <c r="F8" s="310"/>
      <c r="G8" s="310"/>
      <c r="H8" s="310"/>
      <c r="I8" s="310"/>
      <c r="J8" s="312" t="str">
        <f>IF(C8&lt;&gt;"",AG8/Ответы_учащихся!$AU$12/H8,"")</f>
        <v/>
      </c>
      <c r="K8" s="312"/>
      <c r="L8" s="312" t="e">
        <f t="shared" ref="L8:L71" si="0">$J$6</f>
        <v>#DIV/0!</v>
      </c>
      <c r="M8" s="310"/>
      <c r="N8" s="312" t="str">
        <f t="shared" ref="N8:N71" si="1">IF(C8&lt;&gt;"",M8/H8,"")</f>
        <v/>
      </c>
      <c r="O8" s="312"/>
      <c r="P8" s="312"/>
      <c r="Q8" s="310"/>
      <c r="R8" s="312" t="str">
        <f t="shared" ref="R8:R71" si="2">IF(C8&lt;&gt;"",Q8/H8,"")</f>
        <v/>
      </c>
      <c r="S8" s="312"/>
      <c r="T8" s="312"/>
      <c r="U8" s="310"/>
      <c r="V8" s="312" t="str">
        <f t="shared" ref="V8:V71" si="3">IF(C8&lt;&gt;"",U8/H8,"")</f>
        <v/>
      </c>
      <c r="W8" s="312"/>
      <c r="X8" s="312"/>
      <c r="Y8" s="310"/>
      <c r="Z8" s="312" t="str">
        <f t="shared" ref="Z8:Z71" si="4">IF(C8&lt;&gt;"",Y8/H8,"")</f>
        <v/>
      </c>
      <c r="AA8" s="312"/>
      <c r="AB8" s="312"/>
      <c r="AC8" s="310"/>
      <c r="AD8" s="312" t="str">
        <f t="shared" ref="AD8:AD71" si="5">IF(C8&lt;&gt;"",AC8/H8,"")</f>
        <v/>
      </c>
      <c r="AE8" s="312"/>
      <c r="AF8" s="312"/>
      <c r="AG8" s="310"/>
      <c r="AH8" s="310"/>
      <c r="AI8" s="313" t="str">
        <f t="shared" ref="AI8:AI71" si="6">IF(C8&lt;&gt;"",AG8/H8,"")</f>
        <v/>
      </c>
      <c r="AJ8" s="313"/>
      <c r="AK8" s="310"/>
      <c r="AL8" s="310"/>
      <c r="AM8" s="312" t="str">
        <f>IF(C8&lt;&gt;"",AK8/Ответы_учащихся!$AW$12/H8,"")</f>
        <v/>
      </c>
      <c r="AN8" s="310"/>
      <c r="AO8" s="313" t="str">
        <f t="shared" ref="AO8:AO71" si="7">IF(C8&lt;&gt;"",AN8/H8,"")</f>
        <v/>
      </c>
      <c r="AP8" s="313"/>
      <c r="AQ8" s="312" t="str">
        <f>IF(C8&lt;&gt;"",AN8/Ответы_учащихся!#REF!/H8,"")</f>
        <v/>
      </c>
      <c r="AR8" s="312"/>
      <c r="AS8" s="310"/>
      <c r="AT8" s="310"/>
      <c r="AU8" s="310"/>
    </row>
    <row r="9" spans="1:47">
      <c r="B9" s="310"/>
      <c r="C9" s="310"/>
      <c r="D9" s="310"/>
      <c r="E9" s="311"/>
      <c r="F9" s="310"/>
      <c r="G9" s="310"/>
      <c r="H9" s="310"/>
      <c r="I9" s="310"/>
      <c r="J9" s="312" t="str">
        <f>IF(C9&lt;&gt;"",AG9/Ответы_учащихся!$AU$12/H9,"")</f>
        <v/>
      </c>
      <c r="K9" s="312"/>
      <c r="L9" s="312" t="e">
        <f t="shared" si="0"/>
        <v>#DIV/0!</v>
      </c>
      <c r="M9" s="310"/>
      <c r="N9" s="312" t="str">
        <f t="shared" si="1"/>
        <v/>
      </c>
      <c r="O9" s="312"/>
      <c r="P9" s="312"/>
      <c r="Q9" s="310"/>
      <c r="R9" s="312" t="str">
        <f t="shared" si="2"/>
        <v/>
      </c>
      <c r="S9" s="312"/>
      <c r="T9" s="312"/>
      <c r="U9" s="310"/>
      <c r="V9" s="312" t="str">
        <f t="shared" si="3"/>
        <v/>
      </c>
      <c r="W9" s="312"/>
      <c r="X9" s="312"/>
      <c r="Y9" s="310"/>
      <c r="Z9" s="312" t="str">
        <f t="shared" si="4"/>
        <v/>
      </c>
      <c r="AA9" s="312"/>
      <c r="AB9" s="312"/>
      <c r="AC9" s="310"/>
      <c r="AD9" s="312" t="str">
        <f t="shared" si="5"/>
        <v/>
      </c>
      <c r="AE9" s="312"/>
      <c r="AF9" s="312"/>
      <c r="AG9" s="310"/>
      <c r="AH9" s="310"/>
      <c r="AI9" s="313" t="str">
        <f t="shared" si="6"/>
        <v/>
      </c>
      <c r="AJ9" s="313"/>
      <c r="AK9" s="310"/>
      <c r="AL9" s="310"/>
      <c r="AM9" s="312" t="str">
        <f>IF(C9&lt;&gt;"",AK9/Ответы_учащихся!$AW$12/H9,"")</f>
        <v/>
      </c>
      <c r="AN9" s="310"/>
      <c r="AO9" s="313" t="str">
        <f t="shared" si="7"/>
        <v/>
      </c>
      <c r="AP9" s="313"/>
      <c r="AQ9" s="312" t="str">
        <f>IF(C9&lt;&gt;"",AN9/Ответы_учащихся!#REF!/H9,"")</f>
        <v/>
      </c>
      <c r="AR9" s="312"/>
      <c r="AS9" s="310"/>
      <c r="AT9" s="310"/>
      <c r="AU9" s="310"/>
    </row>
    <row r="10" spans="1:47">
      <c r="B10" s="310"/>
      <c r="C10" s="310"/>
      <c r="D10" s="310"/>
      <c r="E10" s="311"/>
      <c r="F10" s="310"/>
      <c r="G10" s="310"/>
      <c r="H10" s="310"/>
      <c r="I10" s="310"/>
      <c r="J10" s="312" t="str">
        <f>IF(C10&lt;&gt;"",AG10/Ответы_учащихся!$AU$12/H10,"")</f>
        <v/>
      </c>
      <c r="K10" s="312"/>
      <c r="L10" s="312" t="e">
        <f t="shared" si="0"/>
        <v>#DIV/0!</v>
      </c>
      <c r="M10" s="310"/>
      <c r="N10" s="312" t="str">
        <f t="shared" si="1"/>
        <v/>
      </c>
      <c r="O10" s="312"/>
      <c r="P10" s="312"/>
      <c r="Q10" s="310"/>
      <c r="R10" s="312" t="str">
        <f t="shared" si="2"/>
        <v/>
      </c>
      <c r="S10" s="312"/>
      <c r="T10" s="312"/>
      <c r="U10" s="310"/>
      <c r="V10" s="312" t="str">
        <f t="shared" si="3"/>
        <v/>
      </c>
      <c r="W10" s="312"/>
      <c r="X10" s="312"/>
      <c r="Y10" s="310"/>
      <c r="Z10" s="312" t="str">
        <f t="shared" si="4"/>
        <v/>
      </c>
      <c r="AA10" s="312"/>
      <c r="AB10" s="312"/>
      <c r="AC10" s="310"/>
      <c r="AD10" s="312" t="str">
        <f t="shared" si="5"/>
        <v/>
      </c>
      <c r="AE10" s="312"/>
      <c r="AF10" s="312"/>
      <c r="AG10" s="310"/>
      <c r="AH10" s="310"/>
      <c r="AI10" s="313" t="str">
        <f t="shared" si="6"/>
        <v/>
      </c>
      <c r="AJ10" s="313"/>
      <c r="AK10" s="310"/>
      <c r="AL10" s="310"/>
      <c r="AM10" s="312" t="str">
        <f>IF(C10&lt;&gt;"",AK10/Ответы_учащихся!$AW$12/H10,"")</f>
        <v/>
      </c>
      <c r="AN10" s="310"/>
      <c r="AO10" s="313" t="str">
        <f t="shared" si="7"/>
        <v/>
      </c>
      <c r="AP10" s="313"/>
      <c r="AQ10" s="312" t="str">
        <f>IF(C10&lt;&gt;"",AN10/Ответы_учащихся!#REF!/H10,"")</f>
        <v/>
      </c>
      <c r="AR10" s="312"/>
      <c r="AS10" s="310"/>
      <c r="AT10" s="310"/>
      <c r="AU10" s="310"/>
    </row>
    <row r="11" spans="1:47">
      <c r="B11" s="310"/>
      <c r="C11" s="310"/>
      <c r="D11" s="310"/>
      <c r="E11" s="311"/>
      <c r="F11" s="310"/>
      <c r="G11" s="310"/>
      <c r="H11" s="310"/>
      <c r="I11" s="310"/>
      <c r="J11" s="312" t="str">
        <f>IF(C11&lt;&gt;"",AG11/Ответы_учащихся!$AU$12/H11,"")</f>
        <v/>
      </c>
      <c r="K11" s="312"/>
      <c r="L11" s="312" t="e">
        <f t="shared" si="0"/>
        <v>#DIV/0!</v>
      </c>
      <c r="M11" s="310"/>
      <c r="N11" s="312" t="str">
        <f t="shared" si="1"/>
        <v/>
      </c>
      <c r="O11" s="312"/>
      <c r="P11" s="312"/>
      <c r="Q11" s="310"/>
      <c r="R11" s="312" t="str">
        <f t="shared" si="2"/>
        <v/>
      </c>
      <c r="S11" s="312"/>
      <c r="T11" s="312"/>
      <c r="U11" s="310"/>
      <c r="V11" s="312" t="str">
        <f t="shared" si="3"/>
        <v/>
      </c>
      <c r="W11" s="312"/>
      <c r="X11" s="312"/>
      <c r="Y11" s="310"/>
      <c r="Z11" s="312" t="str">
        <f t="shared" si="4"/>
        <v/>
      </c>
      <c r="AA11" s="312"/>
      <c r="AB11" s="312"/>
      <c r="AC11" s="310"/>
      <c r="AD11" s="312" t="str">
        <f t="shared" si="5"/>
        <v/>
      </c>
      <c r="AE11" s="312"/>
      <c r="AF11" s="312"/>
      <c r="AG11" s="310"/>
      <c r="AH11" s="310"/>
      <c r="AI11" s="313" t="str">
        <f t="shared" si="6"/>
        <v/>
      </c>
      <c r="AJ11" s="313"/>
      <c r="AK11" s="310"/>
      <c r="AL11" s="310"/>
      <c r="AM11" s="312" t="str">
        <f>IF(C11&lt;&gt;"",AK11/Ответы_учащихся!$AW$12/H11,"")</f>
        <v/>
      </c>
      <c r="AN11" s="310"/>
      <c r="AO11" s="313" t="str">
        <f t="shared" si="7"/>
        <v/>
      </c>
      <c r="AP11" s="313"/>
      <c r="AQ11" s="312" t="str">
        <f>IF(C11&lt;&gt;"",AN11/Ответы_учащихся!#REF!/H11,"")</f>
        <v/>
      </c>
      <c r="AR11" s="312"/>
      <c r="AS11" s="310"/>
      <c r="AT11" s="310"/>
      <c r="AU11" s="310"/>
    </row>
    <row r="12" spans="1:47">
      <c r="B12" s="310"/>
      <c r="C12" s="310"/>
      <c r="D12" s="310"/>
      <c r="E12" s="311"/>
      <c r="F12" s="310"/>
      <c r="G12" s="310"/>
      <c r="H12" s="310"/>
      <c r="I12" s="310"/>
      <c r="J12" s="312" t="str">
        <f>IF(C12&lt;&gt;"",AG12/Ответы_учащихся!$AU$12/H12,"")</f>
        <v/>
      </c>
      <c r="K12" s="312"/>
      <c r="L12" s="312" t="e">
        <f t="shared" si="0"/>
        <v>#DIV/0!</v>
      </c>
      <c r="M12" s="310"/>
      <c r="N12" s="312" t="str">
        <f t="shared" si="1"/>
        <v/>
      </c>
      <c r="O12" s="312"/>
      <c r="P12" s="312"/>
      <c r="Q12" s="310"/>
      <c r="R12" s="312" t="str">
        <f t="shared" si="2"/>
        <v/>
      </c>
      <c r="S12" s="312"/>
      <c r="T12" s="312"/>
      <c r="U12" s="310"/>
      <c r="V12" s="312" t="str">
        <f t="shared" si="3"/>
        <v/>
      </c>
      <c r="W12" s="312"/>
      <c r="X12" s="312"/>
      <c r="Y12" s="310"/>
      <c r="Z12" s="312" t="str">
        <f t="shared" si="4"/>
        <v/>
      </c>
      <c r="AA12" s="312"/>
      <c r="AB12" s="312"/>
      <c r="AC12" s="310"/>
      <c r="AD12" s="312" t="str">
        <f t="shared" si="5"/>
        <v/>
      </c>
      <c r="AE12" s="312"/>
      <c r="AF12" s="312"/>
      <c r="AG12" s="310"/>
      <c r="AH12" s="310"/>
      <c r="AI12" s="313" t="str">
        <f t="shared" si="6"/>
        <v/>
      </c>
      <c r="AJ12" s="313"/>
      <c r="AK12" s="310"/>
      <c r="AL12" s="310"/>
      <c r="AM12" s="312" t="str">
        <f>IF(C12&lt;&gt;"",AK12/Ответы_учащихся!$AW$12/H12,"")</f>
        <v/>
      </c>
      <c r="AN12" s="310"/>
      <c r="AO12" s="313" t="str">
        <f t="shared" si="7"/>
        <v/>
      </c>
      <c r="AP12" s="313"/>
      <c r="AQ12" s="312" t="str">
        <f>IF(C12&lt;&gt;"",AN12/Ответы_учащихся!#REF!/H12,"")</f>
        <v/>
      </c>
      <c r="AR12" s="312"/>
      <c r="AS12" s="310"/>
      <c r="AT12" s="310"/>
      <c r="AU12" s="310"/>
    </row>
    <row r="13" spans="1:47">
      <c r="B13" s="310"/>
      <c r="C13" s="310"/>
      <c r="D13" s="310"/>
      <c r="E13" s="311"/>
      <c r="F13" s="310"/>
      <c r="G13" s="310"/>
      <c r="H13" s="310"/>
      <c r="I13" s="310"/>
      <c r="J13" s="312" t="str">
        <f>IF(C13&lt;&gt;"",AG13/Ответы_учащихся!$AU$12/H13,"")</f>
        <v/>
      </c>
      <c r="K13" s="312"/>
      <c r="L13" s="312" t="e">
        <f t="shared" si="0"/>
        <v>#DIV/0!</v>
      </c>
      <c r="M13" s="310"/>
      <c r="N13" s="312" t="str">
        <f t="shared" si="1"/>
        <v/>
      </c>
      <c r="O13" s="312"/>
      <c r="P13" s="312"/>
      <c r="Q13" s="310"/>
      <c r="R13" s="312" t="str">
        <f t="shared" si="2"/>
        <v/>
      </c>
      <c r="S13" s="312"/>
      <c r="T13" s="312"/>
      <c r="U13" s="310"/>
      <c r="V13" s="312" t="str">
        <f t="shared" si="3"/>
        <v/>
      </c>
      <c r="W13" s="312"/>
      <c r="X13" s="312"/>
      <c r="Y13" s="310"/>
      <c r="Z13" s="312" t="str">
        <f t="shared" si="4"/>
        <v/>
      </c>
      <c r="AA13" s="312"/>
      <c r="AB13" s="312"/>
      <c r="AC13" s="310"/>
      <c r="AD13" s="312" t="str">
        <f t="shared" si="5"/>
        <v/>
      </c>
      <c r="AE13" s="312"/>
      <c r="AF13" s="312"/>
      <c r="AG13" s="310"/>
      <c r="AH13" s="310"/>
      <c r="AI13" s="313" t="str">
        <f t="shared" si="6"/>
        <v/>
      </c>
      <c r="AJ13" s="313"/>
      <c r="AK13" s="310"/>
      <c r="AL13" s="310"/>
      <c r="AM13" s="312" t="str">
        <f>IF(C13&lt;&gt;"",AK13/Ответы_учащихся!$AW$12/H13,"")</f>
        <v/>
      </c>
      <c r="AN13" s="310"/>
      <c r="AO13" s="313" t="str">
        <f t="shared" si="7"/>
        <v/>
      </c>
      <c r="AP13" s="313"/>
      <c r="AQ13" s="312" t="str">
        <f>IF(C13&lt;&gt;"",AN13/Ответы_учащихся!#REF!/H13,"")</f>
        <v/>
      </c>
      <c r="AR13" s="312"/>
      <c r="AS13" s="310"/>
      <c r="AT13" s="310"/>
      <c r="AU13" s="310"/>
    </row>
    <row r="14" spans="1:47">
      <c r="B14" s="310"/>
      <c r="C14" s="310"/>
      <c r="D14" s="310"/>
      <c r="E14" s="311"/>
      <c r="F14" s="310"/>
      <c r="G14" s="310"/>
      <c r="H14" s="310"/>
      <c r="I14" s="310"/>
      <c r="J14" s="312" t="str">
        <f>IF(C14&lt;&gt;"",AG14/Ответы_учащихся!$AU$12/H14,"")</f>
        <v/>
      </c>
      <c r="K14" s="312"/>
      <c r="L14" s="312" t="e">
        <f t="shared" si="0"/>
        <v>#DIV/0!</v>
      </c>
      <c r="M14" s="310"/>
      <c r="N14" s="312" t="str">
        <f t="shared" si="1"/>
        <v/>
      </c>
      <c r="O14" s="312"/>
      <c r="P14" s="312"/>
      <c r="Q14" s="310"/>
      <c r="R14" s="312" t="str">
        <f t="shared" si="2"/>
        <v/>
      </c>
      <c r="S14" s="312"/>
      <c r="T14" s="312"/>
      <c r="U14" s="310"/>
      <c r="V14" s="312" t="str">
        <f t="shared" si="3"/>
        <v/>
      </c>
      <c r="W14" s="312"/>
      <c r="X14" s="312"/>
      <c r="Y14" s="310"/>
      <c r="Z14" s="312" t="str">
        <f t="shared" si="4"/>
        <v/>
      </c>
      <c r="AA14" s="312"/>
      <c r="AB14" s="312"/>
      <c r="AC14" s="310"/>
      <c r="AD14" s="312" t="str">
        <f t="shared" si="5"/>
        <v/>
      </c>
      <c r="AE14" s="312"/>
      <c r="AF14" s="312"/>
      <c r="AG14" s="310"/>
      <c r="AH14" s="310"/>
      <c r="AI14" s="313" t="str">
        <f t="shared" si="6"/>
        <v/>
      </c>
      <c r="AJ14" s="313"/>
      <c r="AK14" s="310"/>
      <c r="AL14" s="310"/>
      <c r="AM14" s="312" t="str">
        <f>IF(C14&lt;&gt;"",AK14/Ответы_учащихся!$AW$12/H14,"")</f>
        <v/>
      </c>
      <c r="AN14" s="310"/>
      <c r="AO14" s="313" t="str">
        <f t="shared" si="7"/>
        <v/>
      </c>
      <c r="AP14" s="313"/>
      <c r="AQ14" s="312" t="str">
        <f>IF(C14&lt;&gt;"",AN14/Ответы_учащихся!#REF!/H14,"")</f>
        <v/>
      </c>
      <c r="AR14" s="312"/>
      <c r="AS14" s="310"/>
      <c r="AT14" s="310"/>
      <c r="AU14" s="310"/>
    </row>
    <row r="15" spans="1:47">
      <c r="B15" s="310"/>
      <c r="C15" s="310"/>
      <c r="D15" s="310"/>
      <c r="E15" s="311"/>
      <c r="F15" s="310"/>
      <c r="G15" s="310"/>
      <c r="H15" s="310"/>
      <c r="I15" s="310"/>
      <c r="J15" s="312" t="str">
        <f>IF(C15&lt;&gt;"",AG15/Ответы_учащихся!$AU$12/H15,"")</f>
        <v/>
      </c>
      <c r="K15" s="312"/>
      <c r="L15" s="312" t="e">
        <f t="shared" si="0"/>
        <v>#DIV/0!</v>
      </c>
      <c r="M15" s="310"/>
      <c r="N15" s="312" t="str">
        <f t="shared" si="1"/>
        <v/>
      </c>
      <c r="O15" s="312"/>
      <c r="P15" s="312"/>
      <c r="Q15" s="310"/>
      <c r="R15" s="312" t="str">
        <f t="shared" si="2"/>
        <v/>
      </c>
      <c r="S15" s="312"/>
      <c r="T15" s="312"/>
      <c r="U15" s="310"/>
      <c r="V15" s="312" t="str">
        <f t="shared" si="3"/>
        <v/>
      </c>
      <c r="W15" s="312"/>
      <c r="X15" s="312"/>
      <c r="Y15" s="310"/>
      <c r="Z15" s="312" t="str">
        <f t="shared" si="4"/>
        <v/>
      </c>
      <c r="AA15" s="312"/>
      <c r="AB15" s="312"/>
      <c r="AC15" s="310"/>
      <c r="AD15" s="312" t="str">
        <f t="shared" si="5"/>
        <v/>
      </c>
      <c r="AE15" s="312"/>
      <c r="AF15" s="312"/>
      <c r="AG15" s="310"/>
      <c r="AH15" s="310"/>
      <c r="AI15" s="313" t="str">
        <f t="shared" si="6"/>
        <v/>
      </c>
      <c r="AJ15" s="313"/>
      <c r="AK15" s="310"/>
      <c r="AL15" s="310"/>
      <c r="AM15" s="312" t="str">
        <f>IF(C15&lt;&gt;"",AK15/Ответы_учащихся!$AW$12/H15,"")</f>
        <v/>
      </c>
      <c r="AN15" s="310"/>
      <c r="AO15" s="313" t="str">
        <f t="shared" si="7"/>
        <v/>
      </c>
      <c r="AP15" s="313"/>
      <c r="AQ15" s="312" t="str">
        <f>IF(C15&lt;&gt;"",AN15/Ответы_учащихся!#REF!/H15,"")</f>
        <v/>
      </c>
      <c r="AR15" s="312"/>
      <c r="AS15" s="310"/>
      <c r="AT15" s="310"/>
      <c r="AU15" s="310"/>
    </row>
    <row r="16" spans="1:47">
      <c r="B16" s="310"/>
      <c r="C16" s="310"/>
      <c r="D16" s="310"/>
      <c r="E16" s="311"/>
      <c r="F16" s="310"/>
      <c r="G16" s="310"/>
      <c r="H16" s="310"/>
      <c r="I16" s="310"/>
      <c r="J16" s="312" t="str">
        <f>IF(C16&lt;&gt;"",AG16/Ответы_учащихся!$AU$12/H16,"")</f>
        <v/>
      </c>
      <c r="K16" s="312"/>
      <c r="L16" s="312" t="e">
        <f t="shared" si="0"/>
        <v>#DIV/0!</v>
      </c>
      <c r="M16" s="310"/>
      <c r="N16" s="312" t="str">
        <f t="shared" si="1"/>
        <v/>
      </c>
      <c r="O16" s="312"/>
      <c r="P16" s="312"/>
      <c r="Q16" s="310"/>
      <c r="R16" s="312" t="str">
        <f t="shared" si="2"/>
        <v/>
      </c>
      <c r="S16" s="312"/>
      <c r="T16" s="312"/>
      <c r="U16" s="310"/>
      <c r="V16" s="312" t="str">
        <f t="shared" si="3"/>
        <v/>
      </c>
      <c r="W16" s="312"/>
      <c r="X16" s="312"/>
      <c r="Y16" s="310"/>
      <c r="Z16" s="312" t="str">
        <f t="shared" si="4"/>
        <v/>
      </c>
      <c r="AA16" s="312"/>
      <c r="AB16" s="312"/>
      <c r="AC16" s="310"/>
      <c r="AD16" s="312" t="str">
        <f t="shared" si="5"/>
        <v/>
      </c>
      <c r="AE16" s="312"/>
      <c r="AF16" s="312"/>
      <c r="AG16" s="310"/>
      <c r="AH16" s="310"/>
      <c r="AI16" s="313" t="str">
        <f t="shared" si="6"/>
        <v/>
      </c>
      <c r="AJ16" s="313"/>
      <c r="AK16" s="310"/>
      <c r="AL16" s="310"/>
      <c r="AM16" s="312" t="str">
        <f>IF(C16&lt;&gt;"",AK16/Ответы_учащихся!$AW$12/H16,"")</f>
        <v/>
      </c>
      <c r="AN16" s="310"/>
      <c r="AO16" s="313" t="str">
        <f t="shared" si="7"/>
        <v/>
      </c>
      <c r="AP16" s="313"/>
      <c r="AQ16" s="312" t="str">
        <f>IF(C16&lt;&gt;"",AN16/Ответы_учащихся!#REF!/H16,"")</f>
        <v/>
      </c>
      <c r="AR16" s="312"/>
      <c r="AS16" s="310"/>
      <c r="AT16" s="310"/>
      <c r="AU16" s="310"/>
    </row>
    <row r="17" spans="2:47">
      <c r="B17" s="310"/>
      <c r="C17" s="310"/>
      <c r="D17" s="310"/>
      <c r="E17" s="311"/>
      <c r="F17" s="310"/>
      <c r="G17" s="310"/>
      <c r="H17" s="310"/>
      <c r="I17" s="310"/>
      <c r="J17" s="312" t="str">
        <f>IF(C17&lt;&gt;"",AG17/Ответы_учащихся!$AU$12/H17,"")</f>
        <v/>
      </c>
      <c r="K17" s="312"/>
      <c r="L17" s="312" t="e">
        <f t="shared" si="0"/>
        <v>#DIV/0!</v>
      </c>
      <c r="M17" s="310"/>
      <c r="N17" s="312" t="str">
        <f t="shared" si="1"/>
        <v/>
      </c>
      <c r="O17" s="312"/>
      <c r="P17" s="312"/>
      <c r="Q17" s="310"/>
      <c r="R17" s="312" t="str">
        <f t="shared" si="2"/>
        <v/>
      </c>
      <c r="S17" s="312"/>
      <c r="T17" s="312"/>
      <c r="U17" s="310"/>
      <c r="V17" s="312" t="str">
        <f t="shared" si="3"/>
        <v/>
      </c>
      <c r="W17" s="312"/>
      <c r="X17" s="312"/>
      <c r="Y17" s="310"/>
      <c r="Z17" s="312" t="str">
        <f t="shared" si="4"/>
        <v/>
      </c>
      <c r="AA17" s="312"/>
      <c r="AB17" s="312"/>
      <c r="AC17" s="310"/>
      <c r="AD17" s="312" t="str">
        <f t="shared" si="5"/>
        <v/>
      </c>
      <c r="AE17" s="312"/>
      <c r="AF17" s="312"/>
      <c r="AG17" s="310"/>
      <c r="AH17" s="310"/>
      <c r="AI17" s="313" t="str">
        <f t="shared" si="6"/>
        <v/>
      </c>
      <c r="AJ17" s="313"/>
      <c r="AK17" s="310"/>
      <c r="AL17" s="310"/>
      <c r="AM17" s="312" t="str">
        <f>IF(C17&lt;&gt;"",AK17/Ответы_учащихся!$AW$12/H17,"")</f>
        <v/>
      </c>
      <c r="AN17" s="310"/>
      <c r="AO17" s="313" t="str">
        <f t="shared" si="7"/>
        <v/>
      </c>
      <c r="AP17" s="313"/>
      <c r="AQ17" s="312" t="str">
        <f>IF(C17&lt;&gt;"",AN17/Ответы_учащихся!#REF!/H17,"")</f>
        <v/>
      </c>
      <c r="AR17" s="312"/>
      <c r="AS17" s="310"/>
      <c r="AT17" s="310"/>
      <c r="AU17" s="310"/>
    </row>
    <row r="18" spans="2:47">
      <c r="B18" s="310"/>
      <c r="C18" s="310"/>
      <c r="D18" s="310"/>
      <c r="E18" s="311"/>
      <c r="F18" s="310"/>
      <c r="G18" s="310"/>
      <c r="H18" s="310"/>
      <c r="I18" s="310"/>
      <c r="J18" s="312" t="str">
        <f>IF(C18&lt;&gt;"",AG18/Ответы_учащихся!$AU$12/H18,"")</f>
        <v/>
      </c>
      <c r="K18" s="312"/>
      <c r="L18" s="312" t="e">
        <f t="shared" si="0"/>
        <v>#DIV/0!</v>
      </c>
      <c r="M18" s="310"/>
      <c r="N18" s="312" t="str">
        <f t="shared" si="1"/>
        <v/>
      </c>
      <c r="O18" s="312"/>
      <c r="P18" s="312"/>
      <c r="Q18" s="310"/>
      <c r="R18" s="312" t="str">
        <f t="shared" si="2"/>
        <v/>
      </c>
      <c r="S18" s="312"/>
      <c r="T18" s="312"/>
      <c r="U18" s="310"/>
      <c r="V18" s="312" t="str">
        <f t="shared" si="3"/>
        <v/>
      </c>
      <c r="W18" s="312"/>
      <c r="X18" s="312"/>
      <c r="Y18" s="310"/>
      <c r="Z18" s="312" t="str">
        <f t="shared" si="4"/>
        <v/>
      </c>
      <c r="AA18" s="312"/>
      <c r="AB18" s="312"/>
      <c r="AC18" s="310"/>
      <c r="AD18" s="312" t="str">
        <f t="shared" si="5"/>
        <v/>
      </c>
      <c r="AE18" s="312"/>
      <c r="AF18" s="312"/>
      <c r="AG18" s="310"/>
      <c r="AH18" s="310"/>
      <c r="AI18" s="313" t="str">
        <f t="shared" si="6"/>
        <v/>
      </c>
      <c r="AJ18" s="313"/>
      <c r="AK18" s="310"/>
      <c r="AL18" s="310"/>
      <c r="AM18" s="312" t="str">
        <f>IF(C18&lt;&gt;"",AK18/Ответы_учащихся!$AW$12/H18,"")</f>
        <v/>
      </c>
      <c r="AN18" s="310"/>
      <c r="AO18" s="313" t="str">
        <f t="shared" si="7"/>
        <v/>
      </c>
      <c r="AP18" s="313"/>
      <c r="AQ18" s="312" t="str">
        <f>IF(C18&lt;&gt;"",AN18/Ответы_учащихся!#REF!/H18,"")</f>
        <v/>
      </c>
      <c r="AR18" s="312"/>
      <c r="AS18" s="310"/>
      <c r="AT18" s="310"/>
      <c r="AU18" s="310"/>
    </row>
    <row r="19" spans="2:47">
      <c r="B19" s="310"/>
      <c r="C19" s="310"/>
      <c r="D19" s="310"/>
      <c r="E19" s="311"/>
      <c r="F19" s="310"/>
      <c r="G19" s="310"/>
      <c r="H19" s="310"/>
      <c r="I19" s="310"/>
      <c r="J19" s="312" t="str">
        <f>IF(C19&lt;&gt;"",AG19/Ответы_учащихся!$AU$12/H19,"")</f>
        <v/>
      </c>
      <c r="K19" s="312"/>
      <c r="L19" s="312" t="e">
        <f t="shared" si="0"/>
        <v>#DIV/0!</v>
      </c>
      <c r="M19" s="310"/>
      <c r="N19" s="312" t="str">
        <f t="shared" si="1"/>
        <v/>
      </c>
      <c r="O19" s="312"/>
      <c r="P19" s="312"/>
      <c r="Q19" s="310"/>
      <c r="R19" s="312" t="str">
        <f t="shared" si="2"/>
        <v/>
      </c>
      <c r="S19" s="312"/>
      <c r="T19" s="312"/>
      <c r="U19" s="310"/>
      <c r="V19" s="312" t="str">
        <f t="shared" si="3"/>
        <v/>
      </c>
      <c r="W19" s="312"/>
      <c r="X19" s="312"/>
      <c r="Y19" s="310"/>
      <c r="Z19" s="312" t="str">
        <f t="shared" si="4"/>
        <v/>
      </c>
      <c r="AA19" s="312"/>
      <c r="AB19" s="312"/>
      <c r="AC19" s="310"/>
      <c r="AD19" s="312" t="str">
        <f t="shared" si="5"/>
        <v/>
      </c>
      <c r="AE19" s="312"/>
      <c r="AF19" s="312"/>
      <c r="AG19" s="310"/>
      <c r="AH19" s="310"/>
      <c r="AI19" s="313" t="str">
        <f t="shared" si="6"/>
        <v/>
      </c>
      <c r="AJ19" s="313"/>
      <c r="AK19" s="310"/>
      <c r="AL19" s="310"/>
      <c r="AM19" s="312" t="str">
        <f>IF(C19&lt;&gt;"",AK19/Ответы_учащихся!$AW$12/H19,"")</f>
        <v/>
      </c>
      <c r="AN19" s="310"/>
      <c r="AO19" s="313" t="str">
        <f t="shared" si="7"/>
        <v/>
      </c>
      <c r="AP19" s="313"/>
      <c r="AQ19" s="312" t="str">
        <f>IF(C19&lt;&gt;"",AN19/Ответы_учащихся!#REF!/H19,"")</f>
        <v/>
      </c>
      <c r="AR19" s="312"/>
      <c r="AS19" s="310"/>
      <c r="AT19" s="310"/>
      <c r="AU19" s="310"/>
    </row>
    <row r="20" spans="2:47">
      <c r="B20" s="310"/>
      <c r="C20" s="310"/>
      <c r="D20" s="310"/>
      <c r="E20" s="311"/>
      <c r="F20" s="310"/>
      <c r="G20" s="310"/>
      <c r="H20" s="310"/>
      <c r="I20" s="310"/>
      <c r="J20" s="312" t="str">
        <f>IF(C20&lt;&gt;"",AG20/Ответы_учащихся!$AU$12/H20,"")</f>
        <v/>
      </c>
      <c r="K20" s="312"/>
      <c r="L20" s="312" t="e">
        <f t="shared" si="0"/>
        <v>#DIV/0!</v>
      </c>
      <c r="M20" s="310"/>
      <c r="N20" s="312" t="str">
        <f t="shared" si="1"/>
        <v/>
      </c>
      <c r="O20" s="312"/>
      <c r="P20" s="312"/>
      <c r="Q20" s="310"/>
      <c r="R20" s="312" t="str">
        <f t="shared" si="2"/>
        <v/>
      </c>
      <c r="S20" s="312"/>
      <c r="T20" s="312"/>
      <c r="U20" s="310"/>
      <c r="V20" s="312" t="str">
        <f t="shared" si="3"/>
        <v/>
      </c>
      <c r="W20" s="312"/>
      <c r="X20" s="312"/>
      <c r="Y20" s="310"/>
      <c r="Z20" s="312" t="str">
        <f t="shared" si="4"/>
        <v/>
      </c>
      <c r="AA20" s="312"/>
      <c r="AB20" s="312"/>
      <c r="AC20" s="310"/>
      <c r="AD20" s="312" t="str">
        <f t="shared" si="5"/>
        <v/>
      </c>
      <c r="AE20" s="312"/>
      <c r="AF20" s="312"/>
      <c r="AG20" s="310"/>
      <c r="AH20" s="310"/>
      <c r="AI20" s="313" t="str">
        <f t="shared" si="6"/>
        <v/>
      </c>
      <c r="AJ20" s="313"/>
      <c r="AK20" s="310"/>
      <c r="AL20" s="310"/>
      <c r="AM20" s="312" t="str">
        <f>IF(C20&lt;&gt;"",AK20/Ответы_учащихся!$AW$12/H20,"")</f>
        <v/>
      </c>
      <c r="AN20" s="310"/>
      <c r="AO20" s="313" t="str">
        <f t="shared" si="7"/>
        <v/>
      </c>
      <c r="AP20" s="313"/>
      <c r="AQ20" s="312" t="str">
        <f>IF(C20&lt;&gt;"",AN20/Ответы_учащихся!#REF!/H20,"")</f>
        <v/>
      </c>
      <c r="AR20" s="312"/>
      <c r="AS20" s="310"/>
      <c r="AT20" s="310"/>
      <c r="AU20" s="310"/>
    </row>
    <row r="21" spans="2:47">
      <c r="B21" s="310"/>
      <c r="C21" s="310"/>
      <c r="D21" s="310"/>
      <c r="E21" s="311"/>
      <c r="F21" s="310"/>
      <c r="G21" s="310"/>
      <c r="H21" s="310"/>
      <c r="I21" s="310"/>
      <c r="J21" s="312" t="str">
        <f>IF(C21&lt;&gt;"",AG21/Ответы_учащихся!$AU$12/H21,"")</f>
        <v/>
      </c>
      <c r="K21" s="312"/>
      <c r="L21" s="312" t="e">
        <f t="shared" si="0"/>
        <v>#DIV/0!</v>
      </c>
      <c r="M21" s="310"/>
      <c r="N21" s="312" t="str">
        <f t="shared" si="1"/>
        <v/>
      </c>
      <c r="O21" s="312"/>
      <c r="P21" s="312"/>
      <c r="Q21" s="310"/>
      <c r="R21" s="312" t="str">
        <f t="shared" si="2"/>
        <v/>
      </c>
      <c r="S21" s="312"/>
      <c r="T21" s="312"/>
      <c r="U21" s="310"/>
      <c r="V21" s="312" t="str">
        <f t="shared" si="3"/>
        <v/>
      </c>
      <c r="W21" s="312"/>
      <c r="X21" s="312"/>
      <c r="Y21" s="310"/>
      <c r="Z21" s="312" t="str">
        <f t="shared" si="4"/>
        <v/>
      </c>
      <c r="AA21" s="312"/>
      <c r="AB21" s="312"/>
      <c r="AC21" s="310"/>
      <c r="AD21" s="312" t="str">
        <f t="shared" si="5"/>
        <v/>
      </c>
      <c r="AE21" s="312"/>
      <c r="AF21" s="312"/>
      <c r="AG21" s="310"/>
      <c r="AH21" s="310"/>
      <c r="AI21" s="313" t="str">
        <f t="shared" si="6"/>
        <v/>
      </c>
      <c r="AJ21" s="313"/>
      <c r="AK21" s="310"/>
      <c r="AL21" s="310"/>
      <c r="AM21" s="312" t="str">
        <f>IF(C21&lt;&gt;"",AK21/Ответы_учащихся!$AW$12/H21,"")</f>
        <v/>
      </c>
      <c r="AN21" s="310"/>
      <c r="AO21" s="313" t="str">
        <f t="shared" si="7"/>
        <v/>
      </c>
      <c r="AP21" s="313"/>
      <c r="AQ21" s="312" t="str">
        <f>IF(C21&lt;&gt;"",AN21/Ответы_учащихся!#REF!/H21,"")</f>
        <v/>
      </c>
      <c r="AR21" s="312"/>
      <c r="AS21" s="310"/>
      <c r="AT21" s="310"/>
      <c r="AU21" s="310"/>
    </row>
    <row r="22" spans="2:47">
      <c r="B22" s="310"/>
      <c r="C22" s="310"/>
      <c r="D22" s="310"/>
      <c r="E22" s="311"/>
      <c r="F22" s="310"/>
      <c r="G22" s="310"/>
      <c r="H22" s="310"/>
      <c r="I22" s="310"/>
      <c r="J22" s="312" t="str">
        <f>IF(C22&lt;&gt;"",AG22/Ответы_учащихся!$AU$12/H22,"")</f>
        <v/>
      </c>
      <c r="K22" s="312"/>
      <c r="L22" s="312" t="e">
        <f t="shared" si="0"/>
        <v>#DIV/0!</v>
      </c>
      <c r="M22" s="310"/>
      <c r="N22" s="312" t="str">
        <f t="shared" si="1"/>
        <v/>
      </c>
      <c r="O22" s="312"/>
      <c r="P22" s="312"/>
      <c r="Q22" s="310"/>
      <c r="R22" s="312" t="str">
        <f t="shared" si="2"/>
        <v/>
      </c>
      <c r="S22" s="312"/>
      <c r="T22" s="312"/>
      <c r="U22" s="310"/>
      <c r="V22" s="312" t="str">
        <f t="shared" si="3"/>
        <v/>
      </c>
      <c r="W22" s="312"/>
      <c r="X22" s="312"/>
      <c r="Y22" s="310"/>
      <c r="Z22" s="312" t="str">
        <f t="shared" si="4"/>
        <v/>
      </c>
      <c r="AA22" s="312"/>
      <c r="AB22" s="312"/>
      <c r="AC22" s="310"/>
      <c r="AD22" s="312" t="str">
        <f t="shared" si="5"/>
        <v/>
      </c>
      <c r="AE22" s="312"/>
      <c r="AF22" s="312"/>
      <c r="AG22" s="310"/>
      <c r="AH22" s="310"/>
      <c r="AI22" s="313" t="str">
        <f t="shared" si="6"/>
        <v/>
      </c>
      <c r="AJ22" s="313"/>
      <c r="AK22" s="310"/>
      <c r="AL22" s="310"/>
      <c r="AM22" s="312" t="str">
        <f>IF(C22&lt;&gt;"",AK22/Ответы_учащихся!$AW$12/H22,"")</f>
        <v/>
      </c>
      <c r="AN22" s="310"/>
      <c r="AO22" s="313" t="str">
        <f t="shared" si="7"/>
        <v/>
      </c>
      <c r="AP22" s="313"/>
      <c r="AQ22" s="312" t="str">
        <f>IF(C22&lt;&gt;"",AN22/Ответы_учащихся!#REF!/H22,"")</f>
        <v/>
      </c>
      <c r="AR22" s="312"/>
      <c r="AS22" s="310"/>
      <c r="AT22" s="310"/>
      <c r="AU22" s="310"/>
    </row>
    <row r="23" spans="2:47">
      <c r="B23" s="310"/>
      <c r="C23" s="310"/>
      <c r="D23" s="310"/>
      <c r="E23" s="311"/>
      <c r="F23" s="310"/>
      <c r="G23" s="310"/>
      <c r="H23" s="310"/>
      <c r="I23" s="310"/>
      <c r="J23" s="312" t="str">
        <f>IF(C23&lt;&gt;"",AG23/Ответы_учащихся!$AU$12/H23,"")</f>
        <v/>
      </c>
      <c r="K23" s="312"/>
      <c r="L23" s="312" t="e">
        <f t="shared" si="0"/>
        <v>#DIV/0!</v>
      </c>
      <c r="M23" s="310"/>
      <c r="N23" s="312" t="str">
        <f t="shared" si="1"/>
        <v/>
      </c>
      <c r="O23" s="312"/>
      <c r="P23" s="312"/>
      <c r="Q23" s="310"/>
      <c r="R23" s="312" t="str">
        <f t="shared" si="2"/>
        <v/>
      </c>
      <c r="S23" s="312"/>
      <c r="T23" s="312"/>
      <c r="U23" s="310"/>
      <c r="V23" s="312" t="str">
        <f t="shared" si="3"/>
        <v/>
      </c>
      <c r="W23" s="312"/>
      <c r="X23" s="312"/>
      <c r="Y23" s="310"/>
      <c r="Z23" s="312" t="str">
        <f t="shared" si="4"/>
        <v/>
      </c>
      <c r="AA23" s="312"/>
      <c r="AB23" s="312"/>
      <c r="AC23" s="310"/>
      <c r="AD23" s="312" t="str">
        <f t="shared" si="5"/>
        <v/>
      </c>
      <c r="AE23" s="312"/>
      <c r="AF23" s="312"/>
      <c r="AG23" s="310"/>
      <c r="AH23" s="310"/>
      <c r="AI23" s="313" t="str">
        <f t="shared" si="6"/>
        <v/>
      </c>
      <c r="AJ23" s="313"/>
      <c r="AK23" s="310"/>
      <c r="AL23" s="310"/>
      <c r="AM23" s="312" t="str">
        <f>IF(C23&lt;&gt;"",AK23/Ответы_учащихся!$AW$12/H23,"")</f>
        <v/>
      </c>
      <c r="AN23" s="310"/>
      <c r="AO23" s="313" t="str">
        <f t="shared" si="7"/>
        <v/>
      </c>
      <c r="AP23" s="313"/>
      <c r="AQ23" s="312" t="str">
        <f>IF(C23&lt;&gt;"",AN23/Ответы_учащихся!#REF!/H23,"")</f>
        <v/>
      </c>
      <c r="AR23" s="312"/>
      <c r="AS23" s="310"/>
      <c r="AT23" s="310"/>
      <c r="AU23" s="310"/>
    </row>
    <row r="24" spans="2:47">
      <c r="B24" s="310"/>
      <c r="C24" s="310"/>
      <c r="D24" s="310"/>
      <c r="E24" s="311"/>
      <c r="F24" s="310"/>
      <c r="G24" s="310"/>
      <c r="H24" s="310"/>
      <c r="I24" s="310"/>
      <c r="J24" s="312" t="str">
        <f>IF(C24&lt;&gt;"",AG24/Ответы_учащихся!$AU$12/H24,"")</f>
        <v/>
      </c>
      <c r="K24" s="312"/>
      <c r="L24" s="312" t="e">
        <f t="shared" si="0"/>
        <v>#DIV/0!</v>
      </c>
      <c r="M24" s="310"/>
      <c r="N24" s="312" t="str">
        <f t="shared" si="1"/>
        <v/>
      </c>
      <c r="O24" s="312"/>
      <c r="P24" s="312"/>
      <c r="Q24" s="310"/>
      <c r="R24" s="312" t="str">
        <f t="shared" si="2"/>
        <v/>
      </c>
      <c r="S24" s="312"/>
      <c r="T24" s="312"/>
      <c r="U24" s="310"/>
      <c r="V24" s="312" t="str">
        <f t="shared" si="3"/>
        <v/>
      </c>
      <c r="W24" s="312"/>
      <c r="X24" s="312"/>
      <c r="Y24" s="310"/>
      <c r="Z24" s="312" t="str">
        <f t="shared" si="4"/>
        <v/>
      </c>
      <c r="AA24" s="312"/>
      <c r="AB24" s="312"/>
      <c r="AC24" s="310"/>
      <c r="AD24" s="312" t="str">
        <f t="shared" si="5"/>
        <v/>
      </c>
      <c r="AE24" s="312"/>
      <c r="AF24" s="312"/>
      <c r="AG24" s="310"/>
      <c r="AH24" s="310"/>
      <c r="AI24" s="313" t="str">
        <f t="shared" si="6"/>
        <v/>
      </c>
      <c r="AJ24" s="313"/>
      <c r="AK24" s="310"/>
      <c r="AL24" s="310"/>
      <c r="AM24" s="312" t="str">
        <f>IF(C24&lt;&gt;"",AK24/Ответы_учащихся!$AW$12/H24,"")</f>
        <v/>
      </c>
      <c r="AN24" s="310"/>
      <c r="AO24" s="313" t="str">
        <f t="shared" si="7"/>
        <v/>
      </c>
      <c r="AP24" s="313"/>
      <c r="AQ24" s="312" t="str">
        <f>IF(C24&lt;&gt;"",AN24/Ответы_учащихся!#REF!/H24,"")</f>
        <v/>
      </c>
      <c r="AR24" s="312"/>
      <c r="AS24" s="310"/>
      <c r="AT24" s="310"/>
      <c r="AU24" s="310"/>
    </row>
    <row r="25" spans="2:47">
      <c r="B25" s="310"/>
      <c r="C25" s="310"/>
      <c r="D25" s="310"/>
      <c r="E25" s="311"/>
      <c r="F25" s="310"/>
      <c r="G25" s="310"/>
      <c r="H25" s="310"/>
      <c r="I25" s="310"/>
      <c r="J25" s="312" t="str">
        <f>IF(C25&lt;&gt;"",AG25/Ответы_учащихся!$AU$12/H25,"")</f>
        <v/>
      </c>
      <c r="K25" s="312"/>
      <c r="L25" s="312" t="e">
        <f t="shared" si="0"/>
        <v>#DIV/0!</v>
      </c>
      <c r="M25" s="310"/>
      <c r="N25" s="312" t="str">
        <f t="shared" si="1"/>
        <v/>
      </c>
      <c r="O25" s="312"/>
      <c r="P25" s="312"/>
      <c r="Q25" s="310"/>
      <c r="R25" s="312" t="str">
        <f t="shared" si="2"/>
        <v/>
      </c>
      <c r="S25" s="312"/>
      <c r="T25" s="312"/>
      <c r="U25" s="310"/>
      <c r="V25" s="312" t="str">
        <f t="shared" si="3"/>
        <v/>
      </c>
      <c r="W25" s="312"/>
      <c r="X25" s="312"/>
      <c r="Y25" s="310"/>
      <c r="Z25" s="312" t="str">
        <f t="shared" si="4"/>
        <v/>
      </c>
      <c r="AA25" s="312"/>
      <c r="AB25" s="312"/>
      <c r="AC25" s="310"/>
      <c r="AD25" s="312" t="str">
        <f t="shared" si="5"/>
        <v/>
      </c>
      <c r="AE25" s="312"/>
      <c r="AF25" s="312"/>
      <c r="AG25" s="310"/>
      <c r="AH25" s="310"/>
      <c r="AI25" s="313" t="str">
        <f t="shared" si="6"/>
        <v/>
      </c>
      <c r="AJ25" s="313"/>
      <c r="AK25" s="310"/>
      <c r="AL25" s="310"/>
      <c r="AM25" s="312" t="str">
        <f>IF(C25&lt;&gt;"",AK25/Ответы_учащихся!$AW$12/H25,"")</f>
        <v/>
      </c>
      <c r="AN25" s="310"/>
      <c r="AO25" s="313" t="str">
        <f t="shared" si="7"/>
        <v/>
      </c>
      <c r="AP25" s="313"/>
      <c r="AQ25" s="312" t="str">
        <f>IF(C25&lt;&gt;"",AN25/Ответы_учащихся!#REF!/H25,"")</f>
        <v/>
      </c>
      <c r="AR25" s="312"/>
      <c r="AS25" s="310"/>
      <c r="AT25" s="310"/>
      <c r="AU25" s="310"/>
    </row>
    <row r="26" spans="2:47">
      <c r="B26" s="310"/>
      <c r="C26" s="310"/>
      <c r="D26" s="310"/>
      <c r="E26" s="311"/>
      <c r="F26" s="310"/>
      <c r="G26" s="310"/>
      <c r="H26" s="310"/>
      <c r="I26" s="310"/>
      <c r="J26" s="312" t="str">
        <f>IF(C26&lt;&gt;"",AG26/Ответы_учащихся!$AU$12/H26,"")</f>
        <v/>
      </c>
      <c r="K26" s="312"/>
      <c r="L26" s="312" t="e">
        <f t="shared" si="0"/>
        <v>#DIV/0!</v>
      </c>
      <c r="M26" s="310"/>
      <c r="N26" s="312" t="str">
        <f t="shared" si="1"/>
        <v/>
      </c>
      <c r="O26" s="312"/>
      <c r="P26" s="312"/>
      <c r="Q26" s="310"/>
      <c r="R26" s="312" t="str">
        <f t="shared" si="2"/>
        <v/>
      </c>
      <c r="S26" s="312"/>
      <c r="T26" s="312"/>
      <c r="U26" s="310"/>
      <c r="V26" s="312" t="str">
        <f t="shared" si="3"/>
        <v/>
      </c>
      <c r="W26" s="312"/>
      <c r="X26" s="312"/>
      <c r="Y26" s="310"/>
      <c r="Z26" s="312" t="str">
        <f t="shared" si="4"/>
        <v/>
      </c>
      <c r="AA26" s="312"/>
      <c r="AB26" s="312"/>
      <c r="AC26" s="310"/>
      <c r="AD26" s="312" t="str">
        <f t="shared" si="5"/>
        <v/>
      </c>
      <c r="AE26" s="312"/>
      <c r="AF26" s="312"/>
      <c r="AG26" s="310"/>
      <c r="AH26" s="310"/>
      <c r="AI26" s="313" t="str">
        <f t="shared" si="6"/>
        <v/>
      </c>
      <c r="AJ26" s="313"/>
      <c r="AK26" s="310"/>
      <c r="AL26" s="310"/>
      <c r="AM26" s="312" t="str">
        <f>IF(C26&lt;&gt;"",AK26/Ответы_учащихся!$AW$12/H26,"")</f>
        <v/>
      </c>
      <c r="AN26" s="310"/>
      <c r="AO26" s="313" t="str">
        <f t="shared" si="7"/>
        <v/>
      </c>
      <c r="AP26" s="313"/>
      <c r="AQ26" s="312" t="str">
        <f>IF(C26&lt;&gt;"",AN26/Ответы_учащихся!#REF!/H26,"")</f>
        <v/>
      </c>
      <c r="AR26" s="312"/>
      <c r="AS26" s="310"/>
      <c r="AT26" s="310"/>
      <c r="AU26" s="310"/>
    </row>
    <row r="27" spans="2:47">
      <c r="B27" s="310"/>
      <c r="C27" s="310"/>
      <c r="D27" s="310"/>
      <c r="E27" s="311"/>
      <c r="F27" s="310"/>
      <c r="G27" s="310"/>
      <c r="H27" s="310"/>
      <c r="I27" s="310"/>
      <c r="J27" s="312" t="str">
        <f>IF(C27&lt;&gt;"",AG27/Ответы_учащихся!$AU$12/H27,"")</f>
        <v/>
      </c>
      <c r="K27" s="312"/>
      <c r="L27" s="312" t="e">
        <f t="shared" si="0"/>
        <v>#DIV/0!</v>
      </c>
      <c r="M27" s="310"/>
      <c r="N27" s="312" t="str">
        <f t="shared" si="1"/>
        <v/>
      </c>
      <c r="O27" s="312"/>
      <c r="P27" s="312"/>
      <c r="Q27" s="310"/>
      <c r="R27" s="312" t="str">
        <f t="shared" si="2"/>
        <v/>
      </c>
      <c r="S27" s="312"/>
      <c r="T27" s="312"/>
      <c r="U27" s="310"/>
      <c r="V27" s="312" t="str">
        <f t="shared" si="3"/>
        <v/>
      </c>
      <c r="W27" s="312"/>
      <c r="X27" s="312"/>
      <c r="Y27" s="310"/>
      <c r="Z27" s="312" t="str">
        <f t="shared" si="4"/>
        <v/>
      </c>
      <c r="AA27" s="312"/>
      <c r="AB27" s="312"/>
      <c r="AC27" s="310"/>
      <c r="AD27" s="312" t="str">
        <f t="shared" si="5"/>
        <v/>
      </c>
      <c r="AE27" s="312"/>
      <c r="AF27" s="312"/>
      <c r="AG27" s="310"/>
      <c r="AH27" s="310"/>
      <c r="AI27" s="313" t="str">
        <f t="shared" si="6"/>
        <v/>
      </c>
      <c r="AJ27" s="313"/>
      <c r="AK27" s="310"/>
      <c r="AL27" s="310"/>
      <c r="AM27" s="312" t="str">
        <f>IF(C27&lt;&gt;"",AK27/Ответы_учащихся!$AW$12/H27,"")</f>
        <v/>
      </c>
      <c r="AN27" s="310"/>
      <c r="AO27" s="313" t="str">
        <f t="shared" si="7"/>
        <v/>
      </c>
      <c r="AP27" s="313"/>
      <c r="AQ27" s="312" t="str">
        <f>IF(C27&lt;&gt;"",AN27/Ответы_учащихся!#REF!/H27,"")</f>
        <v/>
      </c>
      <c r="AR27" s="312"/>
      <c r="AS27" s="310"/>
      <c r="AT27" s="310"/>
      <c r="AU27" s="310"/>
    </row>
    <row r="28" spans="2:47">
      <c r="B28" s="310"/>
      <c r="C28" s="310"/>
      <c r="D28" s="310"/>
      <c r="E28" s="311"/>
      <c r="F28" s="310"/>
      <c r="G28" s="310"/>
      <c r="H28" s="310"/>
      <c r="I28" s="310"/>
      <c r="J28" s="312" t="str">
        <f>IF(C28&lt;&gt;"",AG28/Ответы_учащихся!$AU$12/H28,"")</f>
        <v/>
      </c>
      <c r="K28" s="312"/>
      <c r="L28" s="312" t="e">
        <f t="shared" si="0"/>
        <v>#DIV/0!</v>
      </c>
      <c r="M28" s="310"/>
      <c r="N28" s="312" t="str">
        <f t="shared" si="1"/>
        <v/>
      </c>
      <c r="O28" s="312"/>
      <c r="P28" s="312"/>
      <c r="Q28" s="310"/>
      <c r="R28" s="312" t="str">
        <f t="shared" si="2"/>
        <v/>
      </c>
      <c r="S28" s="312"/>
      <c r="T28" s="312"/>
      <c r="U28" s="310"/>
      <c r="V28" s="312" t="str">
        <f t="shared" si="3"/>
        <v/>
      </c>
      <c r="W28" s="312"/>
      <c r="X28" s="312"/>
      <c r="Y28" s="310"/>
      <c r="Z28" s="312" t="str">
        <f t="shared" si="4"/>
        <v/>
      </c>
      <c r="AA28" s="312"/>
      <c r="AB28" s="312"/>
      <c r="AC28" s="310"/>
      <c r="AD28" s="312" t="str">
        <f t="shared" si="5"/>
        <v/>
      </c>
      <c r="AE28" s="312"/>
      <c r="AF28" s="312"/>
      <c r="AG28" s="310"/>
      <c r="AH28" s="310"/>
      <c r="AI28" s="313" t="str">
        <f t="shared" si="6"/>
        <v/>
      </c>
      <c r="AJ28" s="313"/>
      <c r="AK28" s="310"/>
      <c r="AL28" s="310"/>
      <c r="AM28" s="312" t="str">
        <f>IF(C28&lt;&gt;"",AK28/Ответы_учащихся!$AW$12/H28,"")</f>
        <v/>
      </c>
      <c r="AN28" s="310"/>
      <c r="AO28" s="313" t="str">
        <f t="shared" si="7"/>
        <v/>
      </c>
      <c r="AP28" s="313"/>
      <c r="AQ28" s="312" t="str">
        <f>IF(C28&lt;&gt;"",AN28/Ответы_учащихся!#REF!/H28,"")</f>
        <v/>
      </c>
      <c r="AR28" s="312"/>
      <c r="AS28" s="310"/>
      <c r="AT28" s="310"/>
      <c r="AU28" s="310"/>
    </row>
    <row r="29" spans="2:47">
      <c r="B29" s="310"/>
      <c r="C29" s="310"/>
      <c r="D29" s="310"/>
      <c r="E29" s="311"/>
      <c r="F29" s="310"/>
      <c r="G29" s="310"/>
      <c r="H29" s="310"/>
      <c r="I29" s="310"/>
      <c r="J29" s="312" t="str">
        <f>IF(C29&lt;&gt;"",AG29/Ответы_учащихся!$AU$12/H29,"")</f>
        <v/>
      </c>
      <c r="K29" s="312"/>
      <c r="L29" s="312" t="e">
        <f t="shared" si="0"/>
        <v>#DIV/0!</v>
      </c>
      <c r="M29" s="310"/>
      <c r="N29" s="312" t="str">
        <f t="shared" si="1"/>
        <v/>
      </c>
      <c r="O29" s="312"/>
      <c r="P29" s="312"/>
      <c r="Q29" s="310"/>
      <c r="R29" s="312" t="str">
        <f t="shared" si="2"/>
        <v/>
      </c>
      <c r="S29" s="312"/>
      <c r="T29" s="312"/>
      <c r="U29" s="310"/>
      <c r="V29" s="312" t="str">
        <f t="shared" si="3"/>
        <v/>
      </c>
      <c r="W29" s="312"/>
      <c r="X29" s="312"/>
      <c r="Y29" s="310"/>
      <c r="Z29" s="312" t="str">
        <f t="shared" si="4"/>
        <v/>
      </c>
      <c r="AA29" s="312"/>
      <c r="AB29" s="312"/>
      <c r="AC29" s="310"/>
      <c r="AD29" s="312" t="str">
        <f t="shared" si="5"/>
        <v/>
      </c>
      <c r="AE29" s="312"/>
      <c r="AF29" s="312"/>
      <c r="AG29" s="310"/>
      <c r="AH29" s="310"/>
      <c r="AI29" s="313" t="str">
        <f t="shared" si="6"/>
        <v/>
      </c>
      <c r="AJ29" s="313"/>
      <c r="AK29" s="310"/>
      <c r="AL29" s="310"/>
      <c r="AM29" s="312" t="str">
        <f>IF(C29&lt;&gt;"",AK29/Ответы_учащихся!$AW$12/H29,"")</f>
        <v/>
      </c>
      <c r="AN29" s="310"/>
      <c r="AO29" s="313" t="str">
        <f t="shared" si="7"/>
        <v/>
      </c>
      <c r="AP29" s="313"/>
      <c r="AQ29" s="312" t="str">
        <f>IF(C29&lt;&gt;"",AN29/Ответы_учащихся!#REF!/H29,"")</f>
        <v/>
      </c>
      <c r="AR29" s="312"/>
      <c r="AS29" s="310"/>
      <c r="AT29" s="310"/>
      <c r="AU29" s="310"/>
    </row>
    <row r="30" spans="2:47">
      <c r="B30" s="310"/>
      <c r="C30" s="310"/>
      <c r="D30" s="310"/>
      <c r="E30" s="311"/>
      <c r="F30" s="310"/>
      <c r="G30" s="310"/>
      <c r="H30" s="310"/>
      <c r="I30" s="310"/>
      <c r="J30" s="312" t="str">
        <f>IF(C30&lt;&gt;"",AG30/Ответы_учащихся!$AU$12/H30,"")</f>
        <v/>
      </c>
      <c r="K30" s="312"/>
      <c r="L30" s="312" t="e">
        <f t="shared" si="0"/>
        <v>#DIV/0!</v>
      </c>
      <c r="M30" s="310"/>
      <c r="N30" s="312" t="str">
        <f t="shared" si="1"/>
        <v/>
      </c>
      <c r="O30" s="312"/>
      <c r="P30" s="312"/>
      <c r="Q30" s="310"/>
      <c r="R30" s="312" t="str">
        <f t="shared" si="2"/>
        <v/>
      </c>
      <c r="S30" s="312"/>
      <c r="T30" s="312"/>
      <c r="U30" s="310"/>
      <c r="V30" s="312" t="str">
        <f t="shared" si="3"/>
        <v/>
      </c>
      <c r="W30" s="312"/>
      <c r="X30" s="312"/>
      <c r="Y30" s="310"/>
      <c r="Z30" s="312" t="str">
        <f t="shared" si="4"/>
        <v/>
      </c>
      <c r="AA30" s="312"/>
      <c r="AB30" s="312"/>
      <c r="AC30" s="310"/>
      <c r="AD30" s="312" t="str">
        <f t="shared" si="5"/>
        <v/>
      </c>
      <c r="AE30" s="312"/>
      <c r="AF30" s="312"/>
      <c r="AG30" s="310"/>
      <c r="AH30" s="310"/>
      <c r="AI30" s="313" t="str">
        <f t="shared" si="6"/>
        <v/>
      </c>
      <c r="AJ30" s="313"/>
      <c r="AK30" s="310"/>
      <c r="AL30" s="310"/>
      <c r="AM30" s="312" t="str">
        <f>IF(C30&lt;&gt;"",AK30/Ответы_учащихся!$AW$12/H30,"")</f>
        <v/>
      </c>
      <c r="AN30" s="310"/>
      <c r="AO30" s="313" t="str">
        <f t="shared" si="7"/>
        <v/>
      </c>
      <c r="AP30" s="313"/>
      <c r="AQ30" s="312" t="str">
        <f>IF(C30&lt;&gt;"",AN30/Ответы_учащихся!#REF!/H30,"")</f>
        <v/>
      </c>
      <c r="AR30" s="312"/>
      <c r="AS30" s="310"/>
      <c r="AT30" s="310"/>
      <c r="AU30" s="310"/>
    </row>
    <row r="31" spans="2:47">
      <c r="B31" s="310"/>
      <c r="C31" s="310"/>
      <c r="D31" s="310"/>
      <c r="E31" s="311"/>
      <c r="F31" s="310"/>
      <c r="G31" s="310"/>
      <c r="H31" s="310"/>
      <c r="I31" s="310"/>
      <c r="J31" s="312" t="str">
        <f>IF(C31&lt;&gt;"",AG31/Ответы_учащихся!$AU$12/H31,"")</f>
        <v/>
      </c>
      <c r="K31" s="312"/>
      <c r="L31" s="312" t="e">
        <f t="shared" si="0"/>
        <v>#DIV/0!</v>
      </c>
      <c r="M31" s="310"/>
      <c r="N31" s="312" t="str">
        <f t="shared" si="1"/>
        <v/>
      </c>
      <c r="O31" s="312"/>
      <c r="P31" s="312"/>
      <c r="Q31" s="310"/>
      <c r="R31" s="312" t="str">
        <f t="shared" si="2"/>
        <v/>
      </c>
      <c r="S31" s="312"/>
      <c r="T31" s="312"/>
      <c r="U31" s="310"/>
      <c r="V31" s="312" t="str">
        <f t="shared" si="3"/>
        <v/>
      </c>
      <c r="W31" s="312"/>
      <c r="X31" s="312"/>
      <c r="Y31" s="310"/>
      <c r="Z31" s="312" t="str">
        <f t="shared" si="4"/>
        <v/>
      </c>
      <c r="AA31" s="312"/>
      <c r="AB31" s="312"/>
      <c r="AC31" s="310"/>
      <c r="AD31" s="312" t="str">
        <f t="shared" si="5"/>
        <v/>
      </c>
      <c r="AE31" s="312"/>
      <c r="AF31" s="312"/>
      <c r="AG31" s="310"/>
      <c r="AH31" s="310"/>
      <c r="AI31" s="313" t="str">
        <f t="shared" si="6"/>
        <v/>
      </c>
      <c r="AJ31" s="313"/>
      <c r="AK31" s="310"/>
      <c r="AL31" s="310"/>
      <c r="AM31" s="312" t="str">
        <f>IF(C31&lt;&gt;"",AK31/Ответы_учащихся!$AW$12/H31,"")</f>
        <v/>
      </c>
      <c r="AN31" s="310"/>
      <c r="AO31" s="313" t="str">
        <f t="shared" si="7"/>
        <v/>
      </c>
      <c r="AP31" s="313"/>
      <c r="AQ31" s="312" t="str">
        <f>IF(C31&lt;&gt;"",AN31/Ответы_учащихся!#REF!/H31,"")</f>
        <v/>
      </c>
      <c r="AR31" s="312"/>
      <c r="AS31" s="310"/>
      <c r="AT31" s="310"/>
      <c r="AU31" s="310"/>
    </row>
    <row r="32" spans="2:47">
      <c r="B32" s="310"/>
      <c r="C32" s="310"/>
      <c r="D32" s="310"/>
      <c r="E32" s="311"/>
      <c r="F32" s="310"/>
      <c r="G32" s="310"/>
      <c r="H32" s="310"/>
      <c r="I32" s="310"/>
      <c r="J32" s="312" t="str">
        <f>IF(C32&lt;&gt;"",AG32/Ответы_учащихся!$AU$12/H32,"")</f>
        <v/>
      </c>
      <c r="K32" s="312"/>
      <c r="L32" s="312" t="e">
        <f t="shared" si="0"/>
        <v>#DIV/0!</v>
      </c>
      <c r="M32" s="310"/>
      <c r="N32" s="312" t="str">
        <f t="shared" si="1"/>
        <v/>
      </c>
      <c r="O32" s="312"/>
      <c r="P32" s="312"/>
      <c r="Q32" s="310"/>
      <c r="R32" s="312" t="str">
        <f t="shared" si="2"/>
        <v/>
      </c>
      <c r="S32" s="312"/>
      <c r="T32" s="312"/>
      <c r="U32" s="310"/>
      <c r="V32" s="312" t="str">
        <f t="shared" si="3"/>
        <v/>
      </c>
      <c r="W32" s="312"/>
      <c r="X32" s="312"/>
      <c r="Y32" s="310"/>
      <c r="Z32" s="312" t="str">
        <f t="shared" si="4"/>
        <v/>
      </c>
      <c r="AA32" s="312"/>
      <c r="AB32" s="312"/>
      <c r="AC32" s="310"/>
      <c r="AD32" s="312" t="str">
        <f t="shared" si="5"/>
        <v/>
      </c>
      <c r="AE32" s="312"/>
      <c r="AF32" s="312"/>
      <c r="AG32" s="310"/>
      <c r="AH32" s="310"/>
      <c r="AI32" s="313" t="str">
        <f t="shared" si="6"/>
        <v/>
      </c>
      <c r="AJ32" s="313"/>
      <c r="AK32" s="310"/>
      <c r="AL32" s="310"/>
      <c r="AM32" s="312" t="str">
        <f>IF(C32&lt;&gt;"",AK32/Ответы_учащихся!$AW$12/H32,"")</f>
        <v/>
      </c>
      <c r="AN32" s="310"/>
      <c r="AO32" s="313" t="str">
        <f t="shared" si="7"/>
        <v/>
      </c>
      <c r="AP32" s="313"/>
      <c r="AQ32" s="312" t="str">
        <f>IF(C32&lt;&gt;"",AN32/Ответы_учащихся!#REF!/H32,"")</f>
        <v/>
      </c>
      <c r="AR32" s="312"/>
      <c r="AS32" s="310"/>
      <c r="AT32" s="310"/>
      <c r="AU32" s="310"/>
    </row>
    <row r="33" spans="2:47">
      <c r="B33" s="310"/>
      <c r="C33" s="310"/>
      <c r="D33" s="310"/>
      <c r="E33" s="311"/>
      <c r="F33" s="310"/>
      <c r="G33" s="310"/>
      <c r="H33" s="310"/>
      <c r="I33" s="310"/>
      <c r="J33" s="312" t="str">
        <f>IF(C33&lt;&gt;"",AG33/Ответы_учащихся!$AU$12/H33,"")</f>
        <v/>
      </c>
      <c r="K33" s="312"/>
      <c r="L33" s="312" t="e">
        <f t="shared" si="0"/>
        <v>#DIV/0!</v>
      </c>
      <c r="M33" s="310"/>
      <c r="N33" s="312" t="str">
        <f t="shared" si="1"/>
        <v/>
      </c>
      <c r="O33" s="312"/>
      <c r="P33" s="312"/>
      <c r="Q33" s="310"/>
      <c r="R33" s="312" t="str">
        <f t="shared" si="2"/>
        <v/>
      </c>
      <c r="S33" s="312"/>
      <c r="T33" s="312"/>
      <c r="U33" s="310"/>
      <c r="V33" s="312" t="str">
        <f t="shared" si="3"/>
        <v/>
      </c>
      <c r="W33" s="312"/>
      <c r="X33" s="312"/>
      <c r="Y33" s="310"/>
      <c r="Z33" s="312" t="str">
        <f t="shared" si="4"/>
        <v/>
      </c>
      <c r="AA33" s="312"/>
      <c r="AB33" s="312"/>
      <c r="AC33" s="310"/>
      <c r="AD33" s="312" t="str">
        <f t="shared" si="5"/>
        <v/>
      </c>
      <c r="AE33" s="312"/>
      <c r="AF33" s="312"/>
      <c r="AG33" s="310"/>
      <c r="AH33" s="310"/>
      <c r="AI33" s="313" t="str">
        <f t="shared" si="6"/>
        <v/>
      </c>
      <c r="AJ33" s="313"/>
      <c r="AK33" s="310"/>
      <c r="AL33" s="310"/>
      <c r="AM33" s="312" t="str">
        <f>IF(C33&lt;&gt;"",AK33/Ответы_учащихся!$AW$12/H33,"")</f>
        <v/>
      </c>
      <c r="AN33" s="310"/>
      <c r="AO33" s="313" t="str">
        <f t="shared" si="7"/>
        <v/>
      </c>
      <c r="AP33" s="313"/>
      <c r="AQ33" s="312" t="str">
        <f>IF(C33&lt;&gt;"",AN33/Ответы_учащихся!#REF!/H33,"")</f>
        <v/>
      </c>
      <c r="AR33" s="312"/>
      <c r="AS33" s="310"/>
      <c r="AT33" s="310"/>
      <c r="AU33" s="310"/>
    </row>
    <row r="34" spans="2:47">
      <c r="B34" s="310"/>
      <c r="C34" s="310"/>
      <c r="D34" s="310"/>
      <c r="E34" s="311"/>
      <c r="F34" s="310"/>
      <c r="G34" s="310"/>
      <c r="H34" s="310"/>
      <c r="I34" s="310"/>
      <c r="J34" s="312" t="str">
        <f>IF(C34&lt;&gt;"",AG34/Ответы_учащихся!$AU$12/H34,"")</f>
        <v/>
      </c>
      <c r="K34" s="312"/>
      <c r="L34" s="312" t="e">
        <f t="shared" si="0"/>
        <v>#DIV/0!</v>
      </c>
      <c r="M34" s="310"/>
      <c r="N34" s="312" t="str">
        <f t="shared" si="1"/>
        <v/>
      </c>
      <c r="O34" s="312"/>
      <c r="P34" s="312"/>
      <c r="Q34" s="310"/>
      <c r="R34" s="312" t="str">
        <f t="shared" si="2"/>
        <v/>
      </c>
      <c r="S34" s="312"/>
      <c r="T34" s="312"/>
      <c r="U34" s="310"/>
      <c r="V34" s="312" t="str">
        <f t="shared" si="3"/>
        <v/>
      </c>
      <c r="W34" s="312"/>
      <c r="X34" s="312"/>
      <c r="Y34" s="310"/>
      <c r="Z34" s="312" t="str">
        <f t="shared" si="4"/>
        <v/>
      </c>
      <c r="AA34" s="312"/>
      <c r="AB34" s="312"/>
      <c r="AC34" s="310"/>
      <c r="AD34" s="312" t="str">
        <f t="shared" si="5"/>
        <v/>
      </c>
      <c r="AE34" s="312"/>
      <c r="AF34" s="312"/>
      <c r="AG34" s="310"/>
      <c r="AH34" s="310"/>
      <c r="AI34" s="313" t="str">
        <f t="shared" si="6"/>
        <v/>
      </c>
      <c r="AJ34" s="313"/>
      <c r="AK34" s="310"/>
      <c r="AL34" s="310"/>
      <c r="AM34" s="312" t="str">
        <f>IF(C34&lt;&gt;"",AK34/Ответы_учащихся!$AW$12/H34,"")</f>
        <v/>
      </c>
      <c r="AN34" s="310"/>
      <c r="AO34" s="313" t="str">
        <f t="shared" si="7"/>
        <v/>
      </c>
      <c r="AP34" s="313"/>
      <c r="AQ34" s="312" t="str">
        <f>IF(C34&lt;&gt;"",AN34/Ответы_учащихся!#REF!/H34,"")</f>
        <v/>
      </c>
      <c r="AR34" s="312"/>
      <c r="AS34" s="310"/>
      <c r="AT34" s="310"/>
      <c r="AU34" s="310"/>
    </row>
    <row r="35" spans="2:47">
      <c r="B35" s="310"/>
      <c r="C35" s="310"/>
      <c r="D35" s="310"/>
      <c r="E35" s="311"/>
      <c r="F35" s="310"/>
      <c r="G35" s="310"/>
      <c r="H35" s="310"/>
      <c r="I35" s="310"/>
      <c r="J35" s="312" t="str">
        <f>IF(C35&lt;&gt;"",AG35/Ответы_учащихся!$AU$12/H35,"")</f>
        <v/>
      </c>
      <c r="K35" s="312"/>
      <c r="L35" s="312" t="e">
        <f t="shared" si="0"/>
        <v>#DIV/0!</v>
      </c>
      <c r="M35" s="310"/>
      <c r="N35" s="312" t="str">
        <f t="shared" si="1"/>
        <v/>
      </c>
      <c r="O35" s="312"/>
      <c r="P35" s="312"/>
      <c r="Q35" s="310"/>
      <c r="R35" s="312" t="str">
        <f t="shared" si="2"/>
        <v/>
      </c>
      <c r="S35" s="312"/>
      <c r="T35" s="312"/>
      <c r="U35" s="310"/>
      <c r="V35" s="312" t="str">
        <f t="shared" si="3"/>
        <v/>
      </c>
      <c r="W35" s="312"/>
      <c r="X35" s="312"/>
      <c r="Y35" s="310"/>
      <c r="Z35" s="312" t="str">
        <f t="shared" si="4"/>
        <v/>
      </c>
      <c r="AA35" s="312"/>
      <c r="AB35" s="312"/>
      <c r="AC35" s="310"/>
      <c r="AD35" s="312" t="str">
        <f t="shared" si="5"/>
        <v/>
      </c>
      <c r="AE35" s="312"/>
      <c r="AF35" s="312"/>
      <c r="AG35" s="310"/>
      <c r="AH35" s="310"/>
      <c r="AI35" s="313" t="str">
        <f t="shared" si="6"/>
        <v/>
      </c>
      <c r="AJ35" s="313"/>
      <c r="AK35" s="310"/>
      <c r="AL35" s="310"/>
      <c r="AM35" s="312" t="str">
        <f>IF(C35&lt;&gt;"",AK35/Ответы_учащихся!$AW$12/H35,"")</f>
        <v/>
      </c>
      <c r="AN35" s="310"/>
      <c r="AO35" s="313" t="str">
        <f t="shared" si="7"/>
        <v/>
      </c>
      <c r="AP35" s="313"/>
      <c r="AQ35" s="312" t="str">
        <f>IF(C35&lt;&gt;"",AN35/Ответы_учащихся!#REF!/H35,"")</f>
        <v/>
      </c>
      <c r="AR35" s="312"/>
      <c r="AS35" s="310"/>
      <c r="AT35" s="310"/>
      <c r="AU35" s="310"/>
    </row>
    <row r="36" spans="2:47">
      <c r="B36" s="310"/>
      <c r="C36" s="310"/>
      <c r="D36" s="310"/>
      <c r="E36" s="311"/>
      <c r="F36" s="310"/>
      <c r="G36" s="310"/>
      <c r="H36" s="310"/>
      <c r="I36" s="310"/>
      <c r="J36" s="312" t="str">
        <f>IF(C36&lt;&gt;"",AG36/Ответы_учащихся!$AU$12/H36,"")</f>
        <v/>
      </c>
      <c r="K36" s="312"/>
      <c r="L36" s="312" t="e">
        <f t="shared" si="0"/>
        <v>#DIV/0!</v>
      </c>
      <c r="M36" s="310"/>
      <c r="N36" s="312" t="str">
        <f t="shared" si="1"/>
        <v/>
      </c>
      <c r="O36" s="312"/>
      <c r="P36" s="312"/>
      <c r="Q36" s="310"/>
      <c r="R36" s="312" t="str">
        <f t="shared" si="2"/>
        <v/>
      </c>
      <c r="S36" s="312"/>
      <c r="T36" s="312"/>
      <c r="U36" s="310"/>
      <c r="V36" s="312" t="str">
        <f t="shared" si="3"/>
        <v/>
      </c>
      <c r="W36" s="312"/>
      <c r="X36" s="312"/>
      <c r="Y36" s="310"/>
      <c r="Z36" s="312" t="str">
        <f t="shared" si="4"/>
        <v/>
      </c>
      <c r="AA36" s="312"/>
      <c r="AB36" s="312"/>
      <c r="AC36" s="310"/>
      <c r="AD36" s="312" t="str">
        <f t="shared" si="5"/>
        <v/>
      </c>
      <c r="AE36" s="312"/>
      <c r="AF36" s="312"/>
      <c r="AG36" s="310"/>
      <c r="AH36" s="310"/>
      <c r="AI36" s="313" t="str">
        <f t="shared" si="6"/>
        <v/>
      </c>
      <c r="AJ36" s="313"/>
      <c r="AK36" s="310"/>
      <c r="AL36" s="310"/>
      <c r="AM36" s="312" t="str">
        <f>IF(C36&lt;&gt;"",AK36/Ответы_учащихся!$AW$12/H36,"")</f>
        <v/>
      </c>
      <c r="AN36" s="310"/>
      <c r="AO36" s="313" t="str">
        <f t="shared" si="7"/>
        <v/>
      </c>
      <c r="AP36" s="313"/>
      <c r="AQ36" s="312" t="str">
        <f>IF(C36&lt;&gt;"",AN36/Ответы_учащихся!#REF!/H36,"")</f>
        <v/>
      </c>
      <c r="AR36" s="312"/>
      <c r="AS36" s="310"/>
      <c r="AT36" s="310"/>
      <c r="AU36" s="310"/>
    </row>
    <row r="37" spans="2:47">
      <c r="B37" s="310"/>
      <c r="C37" s="310"/>
      <c r="D37" s="310"/>
      <c r="E37" s="311"/>
      <c r="F37" s="310"/>
      <c r="G37" s="310"/>
      <c r="H37" s="310"/>
      <c r="I37" s="310"/>
      <c r="J37" s="312" t="str">
        <f>IF(C37&lt;&gt;"",AG37/Ответы_учащихся!$AU$12/H37,"")</f>
        <v/>
      </c>
      <c r="K37" s="312"/>
      <c r="L37" s="312" t="e">
        <f t="shared" si="0"/>
        <v>#DIV/0!</v>
      </c>
      <c r="M37" s="310"/>
      <c r="N37" s="312" t="str">
        <f t="shared" si="1"/>
        <v/>
      </c>
      <c r="O37" s="312"/>
      <c r="P37" s="312"/>
      <c r="Q37" s="310"/>
      <c r="R37" s="312" t="str">
        <f t="shared" si="2"/>
        <v/>
      </c>
      <c r="S37" s="312"/>
      <c r="T37" s="312"/>
      <c r="U37" s="310"/>
      <c r="V37" s="312" t="str">
        <f t="shared" si="3"/>
        <v/>
      </c>
      <c r="W37" s="312"/>
      <c r="X37" s="312"/>
      <c r="Y37" s="310"/>
      <c r="Z37" s="312" t="str">
        <f t="shared" si="4"/>
        <v/>
      </c>
      <c r="AA37" s="312"/>
      <c r="AB37" s="312"/>
      <c r="AC37" s="310"/>
      <c r="AD37" s="312" t="str">
        <f t="shared" si="5"/>
        <v/>
      </c>
      <c r="AE37" s="312"/>
      <c r="AF37" s="312"/>
      <c r="AG37" s="310"/>
      <c r="AH37" s="310"/>
      <c r="AI37" s="313" t="str">
        <f t="shared" si="6"/>
        <v/>
      </c>
      <c r="AJ37" s="313"/>
      <c r="AK37" s="310"/>
      <c r="AL37" s="310"/>
      <c r="AM37" s="312" t="str">
        <f>IF(C37&lt;&gt;"",AK37/Ответы_учащихся!$AW$12/H37,"")</f>
        <v/>
      </c>
      <c r="AN37" s="310"/>
      <c r="AO37" s="313" t="str">
        <f t="shared" si="7"/>
        <v/>
      </c>
      <c r="AP37" s="313"/>
      <c r="AQ37" s="312" t="str">
        <f>IF(C37&lt;&gt;"",AN37/Ответы_учащихся!#REF!/H37,"")</f>
        <v/>
      </c>
      <c r="AR37" s="312"/>
      <c r="AS37" s="310"/>
      <c r="AT37" s="310"/>
      <c r="AU37" s="310"/>
    </row>
    <row r="38" spans="2:47">
      <c r="B38" s="310"/>
      <c r="C38" s="310"/>
      <c r="D38" s="310"/>
      <c r="E38" s="311"/>
      <c r="F38" s="310"/>
      <c r="G38" s="310"/>
      <c r="H38" s="310"/>
      <c r="I38" s="310"/>
      <c r="J38" s="312" t="str">
        <f>IF(C38&lt;&gt;"",AG38/Ответы_учащихся!$AU$12/H38,"")</f>
        <v/>
      </c>
      <c r="K38" s="312"/>
      <c r="L38" s="312" t="e">
        <f t="shared" si="0"/>
        <v>#DIV/0!</v>
      </c>
      <c r="M38" s="310"/>
      <c r="N38" s="312" t="str">
        <f t="shared" si="1"/>
        <v/>
      </c>
      <c r="O38" s="312"/>
      <c r="P38" s="312"/>
      <c r="Q38" s="310"/>
      <c r="R38" s="312" t="str">
        <f t="shared" si="2"/>
        <v/>
      </c>
      <c r="S38" s="312"/>
      <c r="T38" s="312"/>
      <c r="U38" s="310"/>
      <c r="V38" s="312" t="str">
        <f t="shared" si="3"/>
        <v/>
      </c>
      <c r="W38" s="312"/>
      <c r="X38" s="312"/>
      <c r="Y38" s="310"/>
      <c r="Z38" s="312" t="str">
        <f t="shared" si="4"/>
        <v/>
      </c>
      <c r="AA38" s="312"/>
      <c r="AB38" s="312"/>
      <c r="AC38" s="310"/>
      <c r="AD38" s="312" t="str">
        <f t="shared" si="5"/>
        <v/>
      </c>
      <c r="AE38" s="312"/>
      <c r="AF38" s="312"/>
      <c r="AG38" s="310"/>
      <c r="AH38" s="310"/>
      <c r="AI38" s="313" t="str">
        <f t="shared" si="6"/>
        <v/>
      </c>
      <c r="AJ38" s="313"/>
      <c r="AK38" s="310"/>
      <c r="AL38" s="310"/>
      <c r="AM38" s="312" t="str">
        <f>IF(C38&lt;&gt;"",AK38/Ответы_учащихся!$AW$12/H38,"")</f>
        <v/>
      </c>
      <c r="AN38" s="310"/>
      <c r="AO38" s="313" t="str">
        <f t="shared" si="7"/>
        <v/>
      </c>
      <c r="AP38" s="313"/>
      <c r="AQ38" s="312" t="str">
        <f>IF(C38&lt;&gt;"",AN38/Ответы_учащихся!#REF!/H38,"")</f>
        <v/>
      </c>
      <c r="AR38" s="312"/>
      <c r="AS38" s="310"/>
      <c r="AT38" s="310"/>
      <c r="AU38" s="310"/>
    </row>
    <row r="39" spans="2:47">
      <c r="B39" s="310"/>
      <c r="C39" s="310"/>
      <c r="D39" s="310"/>
      <c r="E39" s="311"/>
      <c r="F39" s="310"/>
      <c r="G39" s="310"/>
      <c r="H39" s="310"/>
      <c r="I39" s="310"/>
      <c r="J39" s="312" t="str">
        <f>IF(C39&lt;&gt;"",AG39/Ответы_учащихся!$AU$12/H39,"")</f>
        <v/>
      </c>
      <c r="K39" s="312"/>
      <c r="L39" s="312" t="e">
        <f t="shared" si="0"/>
        <v>#DIV/0!</v>
      </c>
      <c r="M39" s="310"/>
      <c r="N39" s="312" t="str">
        <f t="shared" si="1"/>
        <v/>
      </c>
      <c r="O39" s="312"/>
      <c r="P39" s="312"/>
      <c r="Q39" s="310"/>
      <c r="R39" s="312" t="str">
        <f t="shared" si="2"/>
        <v/>
      </c>
      <c r="S39" s="312"/>
      <c r="T39" s="312"/>
      <c r="U39" s="310"/>
      <c r="V39" s="312" t="str">
        <f t="shared" si="3"/>
        <v/>
      </c>
      <c r="W39" s="312"/>
      <c r="X39" s="312"/>
      <c r="Y39" s="310"/>
      <c r="Z39" s="312" t="str">
        <f t="shared" si="4"/>
        <v/>
      </c>
      <c r="AA39" s="312"/>
      <c r="AB39" s="312"/>
      <c r="AC39" s="310"/>
      <c r="AD39" s="312" t="str">
        <f t="shared" si="5"/>
        <v/>
      </c>
      <c r="AE39" s="312"/>
      <c r="AF39" s="312"/>
      <c r="AG39" s="310"/>
      <c r="AH39" s="310"/>
      <c r="AI39" s="313" t="str">
        <f t="shared" si="6"/>
        <v/>
      </c>
      <c r="AJ39" s="313"/>
      <c r="AK39" s="310"/>
      <c r="AL39" s="310"/>
      <c r="AM39" s="312" t="str">
        <f>IF(C39&lt;&gt;"",AK39/Ответы_учащихся!$AW$12/H39,"")</f>
        <v/>
      </c>
      <c r="AN39" s="310"/>
      <c r="AO39" s="313" t="str">
        <f t="shared" si="7"/>
        <v/>
      </c>
      <c r="AP39" s="313"/>
      <c r="AQ39" s="312" t="str">
        <f>IF(C39&lt;&gt;"",AN39/Ответы_учащихся!#REF!/H39,"")</f>
        <v/>
      </c>
      <c r="AR39" s="312"/>
      <c r="AS39" s="310"/>
      <c r="AT39" s="310"/>
      <c r="AU39" s="310"/>
    </row>
    <row r="40" spans="2:47">
      <c r="B40" s="310"/>
      <c r="C40" s="310"/>
      <c r="D40" s="310"/>
      <c r="E40" s="311"/>
      <c r="F40" s="310"/>
      <c r="G40" s="310"/>
      <c r="H40" s="310"/>
      <c r="I40" s="310"/>
      <c r="J40" s="312" t="str">
        <f>IF(C40&lt;&gt;"",AG40/Ответы_учащихся!$AU$12/H40,"")</f>
        <v/>
      </c>
      <c r="K40" s="312"/>
      <c r="L40" s="312" t="e">
        <f t="shared" si="0"/>
        <v>#DIV/0!</v>
      </c>
      <c r="M40" s="310"/>
      <c r="N40" s="312" t="str">
        <f t="shared" si="1"/>
        <v/>
      </c>
      <c r="O40" s="312"/>
      <c r="P40" s="312"/>
      <c r="Q40" s="310"/>
      <c r="R40" s="312" t="str">
        <f t="shared" si="2"/>
        <v/>
      </c>
      <c r="S40" s="312"/>
      <c r="T40" s="312"/>
      <c r="U40" s="310"/>
      <c r="V40" s="312" t="str">
        <f t="shared" si="3"/>
        <v/>
      </c>
      <c r="W40" s="312"/>
      <c r="X40" s="312"/>
      <c r="Y40" s="310"/>
      <c r="Z40" s="312" t="str">
        <f t="shared" si="4"/>
        <v/>
      </c>
      <c r="AA40" s="312"/>
      <c r="AB40" s="312"/>
      <c r="AC40" s="310"/>
      <c r="AD40" s="312" t="str">
        <f t="shared" si="5"/>
        <v/>
      </c>
      <c r="AE40" s="312"/>
      <c r="AF40" s="312"/>
      <c r="AG40" s="310"/>
      <c r="AH40" s="310"/>
      <c r="AI40" s="313" t="str">
        <f t="shared" si="6"/>
        <v/>
      </c>
      <c r="AJ40" s="313"/>
      <c r="AK40" s="310"/>
      <c r="AL40" s="310"/>
      <c r="AM40" s="312" t="str">
        <f>IF(C40&lt;&gt;"",AK40/Ответы_учащихся!$AW$12/H40,"")</f>
        <v/>
      </c>
      <c r="AN40" s="310"/>
      <c r="AO40" s="313" t="str">
        <f t="shared" si="7"/>
        <v/>
      </c>
      <c r="AP40" s="313"/>
      <c r="AQ40" s="312" t="str">
        <f>IF(C40&lt;&gt;"",AN40/Ответы_учащихся!#REF!/H40,"")</f>
        <v/>
      </c>
      <c r="AR40" s="312"/>
      <c r="AS40" s="310"/>
      <c r="AT40" s="310"/>
      <c r="AU40" s="310"/>
    </row>
    <row r="41" spans="2:47">
      <c r="B41" s="310"/>
      <c r="C41" s="310"/>
      <c r="D41" s="310"/>
      <c r="E41" s="311"/>
      <c r="F41" s="310"/>
      <c r="G41" s="310"/>
      <c r="H41" s="310"/>
      <c r="I41" s="310"/>
      <c r="J41" s="312" t="str">
        <f>IF(C41&lt;&gt;"",AG41/Ответы_учащихся!$AU$12/H41,"")</f>
        <v/>
      </c>
      <c r="K41" s="312"/>
      <c r="L41" s="312" t="e">
        <f t="shared" si="0"/>
        <v>#DIV/0!</v>
      </c>
      <c r="M41" s="310"/>
      <c r="N41" s="312" t="str">
        <f t="shared" si="1"/>
        <v/>
      </c>
      <c r="O41" s="312"/>
      <c r="P41" s="312"/>
      <c r="Q41" s="310"/>
      <c r="R41" s="312" t="str">
        <f t="shared" si="2"/>
        <v/>
      </c>
      <c r="S41" s="312"/>
      <c r="T41" s="312"/>
      <c r="U41" s="310"/>
      <c r="V41" s="312" t="str">
        <f t="shared" si="3"/>
        <v/>
      </c>
      <c r="W41" s="312"/>
      <c r="X41" s="312"/>
      <c r="Y41" s="310"/>
      <c r="Z41" s="312" t="str">
        <f t="shared" si="4"/>
        <v/>
      </c>
      <c r="AA41" s="312"/>
      <c r="AB41" s="312"/>
      <c r="AC41" s="310"/>
      <c r="AD41" s="312" t="str">
        <f t="shared" si="5"/>
        <v/>
      </c>
      <c r="AE41" s="312"/>
      <c r="AF41" s="312"/>
      <c r="AG41" s="310"/>
      <c r="AH41" s="310"/>
      <c r="AI41" s="313" t="str">
        <f t="shared" si="6"/>
        <v/>
      </c>
      <c r="AJ41" s="313"/>
      <c r="AK41" s="310"/>
      <c r="AL41" s="310"/>
      <c r="AM41" s="312" t="str">
        <f>IF(C41&lt;&gt;"",AK41/Ответы_учащихся!$AW$12/H41,"")</f>
        <v/>
      </c>
      <c r="AN41" s="310"/>
      <c r="AO41" s="313" t="str">
        <f t="shared" si="7"/>
        <v/>
      </c>
      <c r="AP41" s="313"/>
      <c r="AQ41" s="312" t="str">
        <f>IF(C41&lt;&gt;"",AN41/Ответы_учащихся!#REF!/H41,"")</f>
        <v/>
      </c>
      <c r="AR41" s="312"/>
      <c r="AS41" s="310"/>
      <c r="AT41" s="310"/>
      <c r="AU41" s="310"/>
    </row>
    <row r="42" spans="2:47">
      <c r="B42" s="310"/>
      <c r="C42" s="310"/>
      <c r="D42" s="310"/>
      <c r="E42" s="311"/>
      <c r="F42" s="310"/>
      <c r="G42" s="310"/>
      <c r="H42" s="310"/>
      <c r="I42" s="310"/>
      <c r="J42" s="312" t="str">
        <f>IF(C42&lt;&gt;"",AG42/Ответы_учащихся!$AU$12/H42,"")</f>
        <v/>
      </c>
      <c r="K42" s="312"/>
      <c r="L42" s="312" t="e">
        <f t="shared" si="0"/>
        <v>#DIV/0!</v>
      </c>
      <c r="M42" s="310"/>
      <c r="N42" s="312" t="str">
        <f t="shared" si="1"/>
        <v/>
      </c>
      <c r="O42" s="312"/>
      <c r="P42" s="312"/>
      <c r="Q42" s="310"/>
      <c r="R42" s="312" t="str">
        <f t="shared" si="2"/>
        <v/>
      </c>
      <c r="S42" s="312"/>
      <c r="T42" s="312"/>
      <c r="U42" s="310"/>
      <c r="V42" s="312" t="str">
        <f t="shared" si="3"/>
        <v/>
      </c>
      <c r="W42" s="312"/>
      <c r="X42" s="312"/>
      <c r="Y42" s="310"/>
      <c r="Z42" s="312" t="str">
        <f t="shared" si="4"/>
        <v/>
      </c>
      <c r="AA42" s="312"/>
      <c r="AB42" s="312"/>
      <c r="AC42" s="310"/>
      <c r="AD42" s="312" t="str">
        <f t="shared" si="5"/>
        <v/>
      </c>
      <c r="AE42" s="312"/>
      <c r="AF42" s="312"/>
      <c r="AG42" s="310"/>
      <c r="AH42" s="310"/>
      <c r="AI42" s="313" t="str">
        <f t="shared" si="6"/>
        <v/>
      </c>
      <c r="AJ42" s="313"/>
      <c r="AK42" s="310"/>
      <c r="AL42" s="310"/>
      <c r="AM42" s="312" t="str">
        <f>IF(C42&lt;&gt;"",AK42/Ответы_учащихся!$AW$12/H42,"")</f>
        <v/>
      </c>
      <c r="AN42" s="310"/>
      <c r="AO42" s="313" t="str">
        <f t="shared" si="7"/>
        <v/>
      </c>
      <c r="AP42" s="313"/>
      <c r="AQ42" s="312" t="str">
        <f>IF(C42&lt;&gt;"",AN42/Ответы_учащихся!#REF!/H42,"")</f>
        <v/>
      </c>
      <c r="AR42" s="312"/>
      <c r="AS42" s="310"/>
      <c r="AT42" s="310"/>
      <c r="AU42" s="310"/>
    </row>
    <row r="43" spans="2:47">
      <c r="B43" s="310"/>
      <c r="C43" s="310"/>
      <c r="D43" s="310"/>
      <c r="E43" s="311"/>
      <c r="F43" s="310"/>
      <c r="G43" s="310"/>
      <c r="H43" s="310"/>
      <c r="I43" s="310"/>
      <c r="J43" s="312" t="str">
        <f>IF(C43&lt;&gt;"",AG43/Ответы_учащихся!$AU$12/H43,"")</f>
        <v/>
      </c>
      <c r="K43" s="312"/>
      <c r="L43" s="312" t="e">
        <f t="shared" si="0"/>
        <v>#DIV/0!</v>
      </c>
      <c r="M43" s="310"/>
      <c r="N43" s="312" t="str">
        <f t="shared" si="1"/>
        <v/>
      </c>
      <c r="O43" s="312"/>
      <c r="P43" s="312"/>
      <c r="Q43" s="310"/>
      <c r="R43" s="312" t="str">
        <f t="shared" si="2"/>
        <v/>
      </c>
      <c r="S43" s="312"/>
      <c r="T43" s="312"/>
      <c r="U43" s="310"/>
      <c r="V43" s="312" t="str">
        <f t="shared" si="3"/>
        <v/>
      </c>
      <c r="W43" s="312"/>
      <c r="X43" s="312"/>
      <c r="Y43" s="310"/>
      <c r="Z43" s="312" t="str">
        <f t="shared" si="4"/>
        <v/>
      </c>
      <c r="AA43" s="312"/>
      <c r="AB43" s="312"/>
      <c r="AC43" s="310"/>
      <c r="AD43" s="312" t="str">
        <f t="shared" si="5"/>
        <v/>
      </c>
      <c r="AE43" s="312"/>
      <c r="AF43" s="312"/>
      <c r="AG43" s="310"/>
      <c r="AH43" s="310"/>
      <c r="AI43" s="313" t="str">
        <f t="shared" si="6"/>
        <v/>
      </c>
      <c r="AJ43" s="313"/>
      <c r="AK43" s="310"/>
      <c r="AL43" s="310"/>
      <c r="AM43" s="312" t="str">
        <f>IF(C43&lt;&gt;"",AK43/Ответы_учащихся!$AW$12/H43,"")</f>
        <v/>
      </c>
      <c r="AN43" s="310"/>
      <c r="AO43" s="313" t="str">
        <f t="shared" si="7"/>
        <v/>
      </c>
      <c r="AP43" s="313"/>
      <c r="AQ43" s="312" t="str">
        <f>IF(C43&lt;&gt;"",AN43/Ответы_учащихся!#REF!/H43,"")</f>
        <v/>
      </c>
      <c r="AR43" s="312"/>
      <c r="AS43" s="310"/>
      <c r="AT43" s="310"/>
      <c r="AU43" s="310"/>
    </row>
    <row r="44" spans="2:47">
      <c r="B44" s="310"/>
      <c r="C44" s="310"/>
      <c r="D44" s="310"/>
      <c r="E44" s="311"/>
      <c r="F44" s="310"/>
      <c r="G44" s="310"/>
      <c r="H44" s="310"/>
      <c r="I44" s="310"/>
      <c r="J44" s="312" t="str">
        <f>IF(C44&lt;&gt;"",AG44/Ответы_учащихся!$AU$12/H44,"")</f>
        <v/>
      </c>
      <c r="K44" s="312"/>
      <c r="L44" s="312" t="e">
        <f t="shared" si="0"/>
        <v>#DIV/0!</v>
      </c>
      <c r="M44" s="310"/>
      <c r="N44" s="312" t="str">
        <f t="shared" si="1"/>
        <v/>
      </c>
      <c r="O44" s="312"/>
      <c r="P44" s="312"/>
      <c r="Q44" s="310"/>
      <c r="R44" s="312" t="str">
        <f t="shared" si="2"/>
        <v/>
      </c>
      <c r="S44" s="312"/>
      <c r="T44" s="312"/>
      <c r="U44" s="310"/>
      <c r="V44" s="312" t="str">
        <f t="shared" si="3"/>
        <v/>
      </c>
      <c r="W44" s="312"/>
      <c r="X44" s="312"/>
      <c r="Y44" s="310"/>
      <c r="Z44" s="312" t="str">
        <f t="shared" si="4"/>
        <v/>
      </c>
      <c r="AA44" s="312"/>
      <c r="AB44" s="312"/>
      <c r="AC44" s="310"/>
      <c r="AD44" s="312" t="str">
        <f t="shared" si="5"/>
        <v/>
      </c>
      <c r="AE44" s="312"/>
      <c r="AF44" s="312"/>
      <c r="AG44" s="310"/>
      <c r="AH44" s="310"/>
      <c r="AI44" s="313" t="str">
        <f t="shared" si="6"/>
        <v/>
      </c>
      <c r="AJ44" s="313"/>
      <c r="AK44" s="310"/>
      <c r="AL44" s="310"/>
      <c r="AM44" s="312" t="str">
        <f>IF(C44&lt;&gt;"",AK44/Ответы_учащихся!$AW$12/H44,"")</f>
        <v/>
      </c>
      <c r="AN44" s="310"/>
      <c r="AO44" s="313" t="str">
        <f t="shared" si="7"/>
        <v/>
      </c>
      <c r="AP44" s="313"/>
      <c r="AQ44" s="312" t="str">
        <f>IF(C44&lt;&gt;"",AN44/Ответы_учащихся!#REF!/H44,"")</f>
        <v/>
      </c>
      <c r="AR44" s="312"/>
      <c r="AS44" s="310"/>
      <c r="AT44" s="310"/>
      <c r="AU44" s="310"/>
    </row>
    <row r="45" spans="2:47">
      <c r="B45" s="310"/>
      <c r="C45" s="310"/>
      <c r="D45" s="310"/>
      <c r="E45" s="311"/>
      <c r="F45" s="310"/>
      <c r="G45" s="310"/>
      <c r="H45" s="310"/>
      <c r="I45" s="310"/>
      <c r="J45" s="312" t="str">
        <f>IF(C45&lt;&gt;"",AG45/Ответы_учащихся!$AU$12/H45,"")</f>
        <v/>
      </c>
      <c r="K45" s="312"/>
      <c r="L45" s="312" t="e">
        <f t="shared" si="0"/>
        <v>#DIV/0!</v>
      </c>
      <c r="M45" s="310"/>
      <c r="N45" s="312" t="str">
        <f t="shared" si="1"/>
        <v/>
      </c>
      <c r="O45" s="312"/>
      <c r="P45" s="312"/>
      <c r="Q45" s="310"/>
      <c r="R45" s="312" t="str">
        <f t="shared" si="2"/>
        <v/>
      </c>
      <c r="S45" s="312"/>
      <c r="T45" s="312"/>
      <c r="U45" s="310"/>
      <c r="V45" s="312" t="str">
        <f t="shared" si="3"/>
        <v/>
      </c>
      <c r="W45" s="312"/>
      <c r="X45" s="312"/>
      <c r="Y45" s="310"/>
      <c r="Z45" s="312" t="str">
        <f t="shared" si="4"/>
        <v/>
      </c>
      <c r="AA45" s="312"/>
      <c r="AB45" s="312"/>
      <c r="AC45" s="310"/>
      <c r="AD45" s="312" t="str">
        <f t="shared" si="5"/>
        <v/>
      </c>
      <c r="AE45" s="312"/>
      <c r="AF45" s="312"/>
      <c r="AG45" s="310"/>
      <c r="AH45" s="310"/>
      <c r="AI45" s="313" t="str">
        <f t="shared" si="6"/>
        <v/>
      </c>
      <c r="AJ45" s="313"/>
      <c r="AK45" s="310"/>
      <c r="AL45" s="310"/>
      <c r="AM45" s="312" t="str">
        <f>IF(C45&lt;&gt;"",AK45/Ответы_учащихся!$AW$12/H45,"")</f>
        <v/>
      </c>
      <c r="AN45" s="310"/>
      <c r="AO45" s="313" t="str">
        <f t="shared" si="7"/>
        <v/>
      </c>
      <c r="AP45" s="313"/>
      <c r="AQ45" s="312" t="str">
        <f>IF(C45&lt;&gt;"",AN45/Ответы_учащихся!#REF!/H45,"")</f>
        <v/>
      </c>
      <c r="AR45" s="312"/>
      <c r="AS45" s="310"/>
      <c r="AT45" s="310"/>
      <c r="AU45" s="310"/>
    </row>
    <row r="46" spans="2:47">
      <c r="B46" s="310"/>
      <c r="C46" s="310"/>
      <c r="D46" s="310"/>
      <c r="E46" s="311"/>
      <c r="F46" s="310"/>
      <c r="G46" s="310"/>
      <c r="H46" s="310"/>
      <c r="I46" s="310"/>
      <c r="J46" s="312" t="str">
        <f>IF(C46&lt;&gt;"",AG46/Ответы_учащихся!$AU$12/H46,"")</f>
        <v/>
      </c>
      <c r="K46" s="312"/>
      <c r="L46" s="312" t="e">
        <f t="shared" si="0"/>
        <v>#DIV/0!</v>
      </c>
      <c r="M46" s="310"/>
      <c r="N46" s="312" t="str">
        <f t="shared" si="1"/>
        <v/>
      </c>
      <c r="O46" s="312"/>
      <c r="P46" s="312"/>
      <c r="Q46" s="310"/>
      <c r="R46" s="312" t="str">
        <f t="shared" si="2"/>
        <v/>
      </c>
      <c r="S46" s="312"/>
      <c r="T46" s="312"/>
      <c r="U46" s="310"/>
      <c r="V46" s="312" t="str">
        <f t="shared" si="3"/>
        <v/>
      </c>
      <c r="W46" s="312"/>
      <c r="X46" s="312"/>
      <c r="Y46" s="310"/>
      <c r="Z46" s="312" t="str">
        <f t="shared" si="4"/>
        <v/>
      </c>
      <c r="AA46" s="312"/>
      <c r="AB46" s="312"/>
      <c r="AC46" s="310"/>
      <c r="AD46" s="312" t="str">
        <f t="shared" si="5"/>
        <v/>
      </c>
      <c r="AE46" s="312"/>
      <c r="AF46" s="312"/>
      <c r="AG46" s="310"/>
      <c r="AH46" s="310"/>
      <c r="AI46" s="313" t="str">
        <f t="shared" si="6"/>
        <v/>
      </c>
      <c r="AJ46" s="313"/>
      <c r="AK46" s="310"/>
      <c r="AL46" s="310"/>
      <c r="AM46" s="312" t="str">
        <f>IF(C46&lt;&gt;"",AK46/Ответы_учащихся!$AW$12/H46,"")</f>
        <v/>
      </c>
      <c r="AN46" s="310"/>
      <c r="AO46" s="313" t="str">
        <f t="shared" si="7"/>
        <v/>
      </c>
      <c r="AP46" s="313"/>
      <c r="AQ46" s="312" t="str">
        <f>IF(C46&lt;&gt;"",AN46/Ответы_учащихся!#REF!/H46,"")</f>
        <v/>
      </c>
      <c r="AR46" s="312"/>
      <c r="AS46" s="310"/>
      <c r="AT46" s="310"/>
      <c r="AU46" s="310"/>
    </row>
    <row r="47" spans="2:47">
      <c r="B47" s="310"/>
      <c r="C47" s="310"/>
      <c r="D47" s="310"/>
      <c r="E47" s="311"/>
      <c r="F47" s="310"/>
      <c r="G47" s="310"/>
      <c r="H47" s="310"/>
      <c r="I47" s="310"/>
      <c r="J47" s="312" t="str">
        <f>IF(C47&lt;&gt;"",AG47/Ответы_учащихся!$AU$12/H47,"")</f>
        <v/>
      </c>
      <c r="K47" s="312"/>
      <c r="L47" s="312" t="e">
        <f t="shared" si="0"/>
        <v>#DIV/0!</v>
      </c>
      <c r="M47" s="310"/>
      <c r="N47" s="312" t="str">
        <f t="shared" si="1"/>
        <v/>
      </c>
      <c r="O47" s="312"/>
      <c r="P47" s="312"/>
      <c r="Q47" s="310"/>
      <c r="R47" s="312" t="str">
        <f t="shared" si="2"/>
        <v/>
      </c>
      <c r="S47" s="312"/>
      <c r="T47" s="312"/>
      <c r="U47" s="310"/>
      <c r="V47" s="312" t="str">
        <f t="shared" si="3"/>
        <v/>
      </c>
      <c r="W47" s="312"/>
      <c r="X47" s="312"/>
      <c r="Y47" s="310"/>
      <c r="Z47" s="312" t="str">
        <f t="shared" si="4"/>
        <v/>
      </c>
      <c r="AA47" s="312"/>
      <c r="AB47" s="312"/>
      <c r="AC47" s="310"/>
      <c r="AD47" s="312" t="str">
        <f t="shared" si="5"/>
        <v/>
      </c>
      <c r="AE47" s="312"/>
      <c r="AF47" s="312"/>
      <c r="AG47" s="310"/>
      <c r="AH47" s="310"/>
      <c r="AI47" s="313" t="str">
        <f t="shared" si="6"/>
        <v/>
      </c>
      <c r="AJ47" s="313"/>
      <c r="AK47" s="310"/>
      <c r="AL47" s="310"/>
      <c r="AM47" s="312" t="str">
        <f>IF(C47&lt;&gt;"",AK47/Ответы_учащихся!$AW$12/H47,"")</f>
        <v/>
      </c>
      <c r="AN47" s="310"/>
      <c r="AO47" s="313" t="str">
        <f t="shared" si="7"/>
        <v/>
      </c>
      <c r="AP47" s="313"/>
      <c r="AQ47" s="312" t="str">
        <f>IF(C47&lt;&gt;"",AN47/Ответы_учащихся!#REF!/H47,"")</f>
        <v/>
      </c>
      <c r="AR47" s="312"/>
      <c r="AS47" s="310"/>
      <c r="AT47" s="310"/>
      <c r="AU47" s="310"/>
    </row>
    <row r="48" spans="2:47">
      <c r="B48" s="310"/>
      <c r="C48" s="310"/>
      <c r="D48" s="310"/>
      <c r="E48" s="311"/>
      <c r="F48" s="310"/>
      <c r="G48" s="310"/>
      <c r="H48" s="310"/>
      <c r="I48" s="310"/>
      <c r="J48" s="312" t="str">
        <f>IF(C48&lt;&gt;"",AG48/Ответы_учащихся!$AU$12/H48,"")</f>
        <v/>
      </c>
      <c r="K48" s="312"/>
      <c r="L48" s="312" t="e">
        <f t="shared" si="0"/>
        <v>#DIV/0!</v>
      </c>
      <c r="M48" s="310"/>
      <c r="N48" s="312" t="str">
        <f t="shared" si="1"/>
        <v/>
      </c>
      <c r="O48" s="312"/>
      <c r="P48" s="312"/>
      <c r="Q48" s="310"/>
      <c r="R48" s="312" t="str">
        <f t="shared" si="2"/>
        <v/>
      </c>
      <c r="S48" s="312"/>
      <c r="T48" s="312"/>
      <c r="U48" s="310"/>
      <c r="V48" s="312" t="str">
        <f t="shared" si="3"/>
        <v/>
      </c>
      <c r="W48" s="312"/>
      <c r="X48" s="312"/>
      <c r="Y48" s="310"/>
      <c r="Z48" s="312" t="str">
        <f t="shared" si="4"/>
        <v/>
      </c>
      <c r="AA48" s="312"/>
      <c r="AB48" s="312"/>
      <c r="AC48" s="310"/>
      <c r="AD48" s="312" t="str">
        <f t="shared" si="5"/>
        <v/>
      </c>
      <c r="AE48" s="312"/>
      <c r="AF48" s="312"/>
      <c r="AG48" s="310"/>
      <c r="AH48" s="310"/>
      <c r="AI48" s="313" t="str">
        <f t="shared" si="6"/>
        <v/>
      </c>
      <c r="AJ48" s="313"/>
      <c r="AK48" s="310"/>
      <c r="AL48" s="310"/>
      <c r="AM48" s="312" t="str">
        <f>IF(C48&lt;&gt;"",AK48/Ответы_учащихся!$AW$12/H48,"")</f>
        <v/>
      </c>
      <c r="AN48" s="310"/>
      <c r="AO48" s="313" t="str">
        <f t="shared" si="7"/>
        <v/>
      </c>
      <c r="AP48" s="313"/>
      <c r="AQ48" s="312" t="str">
        <f>IF(C48&lt;&gt;"",AN48/Ответы_учащихся!#REF!/H48,"")</f>
        <v/>
      </c>
      <c r="AR48" s="312"/>
      <c r="AS48" s="310"/>
      <c r="AT48" s="310"/>
      <c r="AU48" s="310"/>
    </row>
    <row r="49" spans="2:47">
      <c r="B49" s="310"/>
      <c r="C49" s="310"/>
      <c r="D49" s="310"/>
      <c r="E49" s="311"/>
      <c r="F49" s="310"/>
      <c r="G49" s="310"/>
      <c r="H49" s="310"/>
      <c r="I49" s="310"/>
      <c r="J49" s="312" t="str">
        <f>IF(C49&lt;&gt;"",AG49/Ответы_учащихся!$AU$12/H49,"")</f>
        <v/>
      </c>
      <c r="K49" s="312"/>
      <c r="L49" s="312" t="e">
        <f t="shared" si="0"/>
        <v>#DIV/0!</v>
      </c>
      <c r="M49" s="310"/>
      <c r="N49" s="312" t="str">
        <f t="shared" si="1"/>
        <v/>
      </c>
      <c r="O49" s="312"/>
      <c r="P49" s="312"/>
      <c r="Q49" s="310"/>
      <c r="R49" s="312" t="str">
        <f t="shared" si="2"/>
        <v/>
      </c>
      <c r="S49" s="312"/>
      <c r="T49" s="312"/>
      <c r="U49" s="310"/>
      <c r="V49" s="312" t="str">
        <f t="shared" si="3"/>
        <v/>
      </c>
      <c r="W49" s="312"/>
      <c r="X49" s="312"/>
      <c r="Y49" s="310"/>
      <c r="Z49" s="312" t="str">
        <f t="shared" si="4"/>
        <v/>
      </c>
      <c r="AA49" s="312"/>
      <c r="AB49" s="312"/>
      <c r="AC49" s="310"/>
      <c r="AD49" s="312" t="str">
        <f t="shared" si="5"/>
        <v/>
      </c>
      <c r="AE49" s="312"/>
      <c r="AF49" s="312"/>
      <c r="AG49" s="310"/>
      <c r="AH49" s="310"/>
      <c r="AI49" s="313" t="str">
        <f t="shared" si="6"/>
        <v/>
      </c>
      <c r="AJ49" s="313"/>
      <c r="AK49" s="310"/>
      <c r="AL49" s="310"/>
      <c r="AM49" s="312" t="str">
        <f>IF(C49&lt;&gt;"",AK49/Ответы_учащихся!$AW$12/H49,"")</f>
        <v/>
      </c>
      <c r="AN49" s="310"/>
      <c r="AO49" s="313" t="str">
        <f t="shared" si="7"/>
        <v/>
      </c>
      <c r="AP49" s="313"/>
      <c r="AQ49" s="312" t="str">
        <f>IF(C49&lt;&gt;"",AN49/Ответы_учащихся!#REF!/H49,"")</f>
        <v/>
      </c>
      <c r="AR49" s="312"/>
      <c r="AS49" s="310"/>
      <c r="AT49" s="310"/>
      <c r="AU49" s="310"/>
    </row>
    <row r="50" spans="2:47">
      <c r="B50" s="310"/>
      <c r="C50" s="310"/>
      <c r="D50" s="310"/>
      <c r="E50" s="311"/>
      <c r="F50" s="310"/>
      <c r="G50" s="310"/>
      <c r="H50" s="310"/>
      <c r="I50" s="310"/>
      <c r="J50" s="312" t="str">
        <f>IF(C50&lt;&gt;"",AG50/Ответы_учащихся!$AU$12/H50,"")</f>
        <v/>
      </c>
      <c r="K50" s="312"/>
      <c r="L50" s="312" t="e">
        <f t="shared" si="0"/>
        <v>#DIV/0!</v>
      </c>
      <c r="M50" s="310"/>
      <c r="N50" s="312" t="str">
        <f t="shared" si="1"/>
        <v/>
      </c>
      <c r="O50" s="312"/>
      <c r="P50" s="312"/>
      <c r="Q50" s="310"/>
      <c r="R50" s="312" t="str">
        <f t="shared" si="2"/>
        <v/>
      </c>
      <c r="S50" s="312"/>
      <c r="T50" s="312"/>
      <c r="U50" s="310"/>
      <c r="V50" s="312" t="str">
        <f t="shared" si="3"/>
        <v/>
      </c>
      <c r="W50" s="312"/>
      <c r="X50" s="312"/>
      <c r="Y50" s="310"/>
      <c r="Z50" s="312" t="str">
        <f t="shared" si="4"/>
        <v/>
      </c>
      <c r="AA50" s="312"/>
      <c r="AB50" s="312"/>
      <c r="AC50" s="310"/>
      <c r="AD50" s="312" t="str">
        <f t="shared" si="5"/>
        <v/>
      </c>
      <c r="AE50" s="312"/>
      <c r="AF50" s="312"/>
      <c r="AG50" s="310"/>
      <c r="AH50" s="310"/>
      <c r="AI50" s="313" t="str">
        <f t="shared" si="6"/>
        <v/>
      </c>
      <c r="AJ50" s="313"/>
      <c r="AK50" s="310"/>
      <c r="AL50" s="310"/>
      <c r="AM50" s="312" t="str">
        <f>IF(C50&lt;&gt;"",AK50/Ответы_учащихся!$AW$12/H50,"")</f>
        <v/>
      </c>
      <c r="AN50" s="310"/>
      <c r="AO50" s="313" t="str">
        <f t="shared" si="7"/>
        <v/>
      </c>
      <c r="AP50" s="313"/>
      <c r="AQ50" s="312" t="str">
        <f>IF(C50&lt;&gt;"",AN50/Ответы_учащихся!#REF!/H50,"")</f>
        <v/>
      </c>
      <c r="AR50" s="312"/>
      <c r="AS50" s="310"/>
      <c r="AT50" s="310"/>
      <c r="AU50" s="310"/>
    </row>
    <row r="51" spans="2:47">
      <c r="B51" s="310"/>
      <c r="C51" s="310"/>
      <c r="D51" s="310"/>
      <c r="E51" s="311"/>
      <c r="F51" s="310"/>
      <c r="G51" s="310"/>
      <c r="H51" s="310"/>
      <c r="I51" s="310"/>
      <c r="J51" s="312" t="str">
        <f>IF(C51&lt;&gt;"",AG51/Ответы_учащихся!$AU$12/H51,"")</f>
        <v/>
      </c>
      <c r="K51" s="312"/>
      <c r="L51" s="312" t="e">
        <f t="shared" si="0"/>
        <v>#DIV/0!</v>
      </c>
      <c r="M51" s="310"/>
      <c r="N51" s="312" t="str">
        <f t="shared" si="1"/>
        <v/>
      </c>
      <c r="O51" s="312"/>
      <c r="P51" s="312"/>
      <c r="Q51" s="310"/>
      <c r="R51" s="312" t="str">
        <f t="shared" si="2"/>
        <v/>
      </c>
      <c r="S51" s="312"/>
      <c r="T51" s="312"/>
      <c r="U51" s="310"/>
      <c r="V51" s="312" t="str">
        <f t="shared" si="3"/>
        <v/>
      </c>
      <c r="W51" s="312"/>
      <c r="X51" s="312"/>
      <c r="Y51" s="310"/>
      <c r="Z51" s="312" t="str">
        <f t="shared" si="4"/>
        <v/>
      </c>
      <c r="AA51" s="312"/>
      <c r="AB51" s="312"/>
      <c r="AC51" s="310"/>
      <c r="AD51" s="312" t="str">
        <f t="shared" si="5"/>
        <v/>
      </c>
      <c r="AE51" s="312"/>
      <c r="AF51" s="312"/>
      <c r="AG51" s="310"/>
      <c r="AH51" s="310"/>
      <c r="AI51" s="313" t="str">
        <f t="shared" si="6"/>
        <v/>
      </c>
      <c r="AJ51" s="313"/>
      <c r="AK51" s="310"/>
      <c r="AL51" s="310"/>
      <c r="AM51" s="312" t="str">
        <f>IF(C51&lt;&gt;"",AK51/Ответы_учащихся!$AW$12/H51,"")</f>
        <v/>
      </c>
      <c r="AN51" s="310"/>
      <c r="AO51" s="313" t="str">
        <f t="shared" si="7"/>
        <v/>
      </c>
      <c r="AP51" s="313"/>
      <c r="AQ51" s="312" t="str">
        <f>IF(C51&lt;&gt;"",AN51/Ответы_учащихся!#REF!/H51,"")</f>
        <v/>
      </c>
      <c r="AR51" s="312"/>
      <c r="AS51" s="310"/>
      <c r="AT51" s="310"/>
      <c r="AU51" s="310"/>
    </row>
    <row r="52" spans="2:47">
      <c r="B52" s="310"/>
      <c r="C52" s="310"/>
      <c r="D52" s="310"/>
      <c r="E52" s="311"/>
      <c r="F52" s="310"/>
      <c r="G52" s="310"/>
      <c r="H52" s="310"/>
      <c r="I52" s="310"/>
      <c r="J52" s="312" t="str">
        <f>IF(C52&lt;&gt;"",AG52/Ответы_учащихся!$AU$12/H52,"")</f>
        <v/>
      </c>
      <c r="K52" s="312"/>
      <c r="L52" s="312" t="e">
        <f t="shared" si="0"/>
        <v>#DIV/0!</v>
      </c>
      <c r="M52" s="310"/>
      <c r="N52" s="312" t="str">
        <f t="shared" si="1"/>
        <v/>
      </c>
      <c r="O52" s="312"/>
      <c r="P52" s="312"/>
      <c r="Q52" s="310"/>
      <c r="R52" s="312" t="str">
        <f t="shared" si="2"/>
        <v/>
      </c>
      <c r="S52" s="312"/>
      <c r="T52" s="312"/>
      <c r="U52" s="310"/>
      <c r="V52" s="312" t="str">
        <f t="shared" si="3"/>
        <v/>
      </c>
      <c r="W52" s="312"/>
      <c r="X52" s="312"/>
      <c r="Y52" s="310"/>
      <c r="Z52" s="312" t="str">
        <f t="shared" si="4"/>
        <v/>
      </c>
      <c r="AA52" s="312"/>
      <c r="AB52" s="312"/>
      <c r="AC52" s="310"/>
      <c r="AD52" s="312" t="str">
        <f t="shared" si="5"/>
        <v/>
      </c>
      <c r="AE52" s="312"/>
      <c r="AF52" s="312"/>
      <c r="AG52" s="310"/>
      <c r="AH52" s="310"/>
      <c r="AI52" s="313" t="str">
        <f t="shared" si="6"/>
        <v/>
      </c>
      <c r="AJ52" s="313"/>
      <c r="AK52" s="310"/>
      <c r="AL52" s="310"/>
      <c r="AM52" s="312" t="str">
        <f>IF(C52&lt;&gt;"",AK52/Ответы_учащихся!$AW$12/H52,"")</f>
        <v/>
      </c>
      <c r="AN52" s="310"/>
      <c r="AO52" s="313" t="str">
        <f t="shared" si="7"/>
        <v/>
      </c>
      <c r="AP52" s="313"/>
      <c r="AQ52" s="312" t="str">
        <f>IF(C52&lt;&gt;"",AN52/Ответы_учащихся!#REF!/H52,"")</f>
        <v/>
      </c>
      <c r="AR52" s="312"/>
      <c r="AS52" s="310"/>
      <c r="AT52" s="310"/>
      <c r="AU52" s="310"/>
    </row>
    <row r="53" spans="2:47">
      <c r="B53" s="310"/>
      <c r="C53" s="310"/>
      <c r="D53" s="310"/>
      <c r="E53" s="311"/>
      <c r="F53" s="310"/>
      <c r="G53" s="310"/>
      <c r="H53" s="310"/>
      <c r="I53" s="310"/>
      <c r="J53" s="312" t="str">
        <f>IF(C53&lt;&gt;"",AG53/Ответы_учащихся!$AU$12/H53,"")</f>
        <v/>
      </c>
      <c r="K53" s="312"/>
      <c r="L53" s="312" t="e">
        <f t="shared" si="0"/>
        <v>#DIV/0!</v>
      </c>
      <c r="M53" s="310"/>
      <c r="N53" s="312" t="str">
        <f t="shared" si="1"/>
        <v/>
      </c>
      <c r="O53" s="312"/>
      <c r="P53" s="312"/>
      <c r="Q53" s="310"/>
      <c r="R53" s="312" t="str">
        <f t="shared" si="2"/>
        <v/>
      </c>
      <c r="S53" s="312"/>
      <c r="T53" s="312"/>
      <c r="U53" s="310"/>
      <c r="V53" s="312" t="str">
        <f t="shared" si="3"/>
        <v/>
      </c>
      <c r="W53" s="312"/>
      <c r="X53" s="312"/>
      <c r="Y53" s="310"/>
      <c r="Z53" s="312" t="str">
        <f t="shared" si="4"/>
        <v/>
      </c>
      <c r="AA53" s="312"/>
      <c r="AB53" s="312"/>
      <c r="AC53" s="310"/>
      <c r="AD53" s="312" t="str">
        <f t="shared" si="5"/>
        <v/>
      </c>
      <c r="AE53" s="312"/>
      <c r="AF53" s="312"/>
      <c r="AG53" s="310"/>
      <c r="AH53" s="310"/>
      <c r="AI53" s="313" t="str">
        <f t="shared" si="6"/>
        <v/>
      </c>
      <c r="AJ53" s="313"/>
      <c r="AK53" s="310"/>
      <c r="AL53" s="310"/>
      <c r="AM53" s="312" t="str">
        <f>IF(C53&lt;&gt;"",AK53/Ответы_учащихся!$AW$12/H53,"")</f>
        <v/>
      </c>
      <c r="AN53" s="310"/>
      <c r="AO53" s="313" t="str">
        <f t="shared" si="7"/>
        <v/>
      </c>
      <c r="AP53" s="313"/>
      <c r="AQ53" s="312" t="str">
        <f>IF(C53&lt;&gt;"",AN53/Ответы_учащихся!#REF!/H53,"")</f>
        <v/>
      </c>
      <c r="AR53" s="312"/>
      <c r="AS53" s="310"/>
      <c r="AT53" s="310"/>
      <c r="AU53" s="310"/>
    </row>
    <row r="54" spans="2:47">
      <c r="B54" s="310"/>
      <c r="C54" s="310"/>
      <c r="D54" s="310"/>
      <c r="E54" s="311"/>
      <c r="F54" s="310"/>
      <c r="G54" s="310"/>
      <c r="H54" s="310"/>
      <c r="I54" s="310"/>
      <c r="J54" s="312" t="str">
        <f>IF(C54&lt;&gt;"",AG54/Ответы_учащихся!$AU$12/H54,"")</f>
        <v/>
      </c>
      <c r="K54" s="312"/>
      <c r="L54" s="312" t="e">
        <f t="shared" si="0"/>
        <v>#DIV/0!</v>
      </c>
      <c r="M54" s="310"/>
      <c r="N54" s="312" t="str">
        <f t="shared" si="1"/>
        <v/>
      </c>
      <c r="O54" s="312"/>
      <c r="P54" s="312"/>
      <c r="Q54" s="310"/>
      <c r="R54" s="312" t="str">
        <f t="shared" si="2"/>
        <v/>
      </c>
      <c r="S54" s="312"/>
      <c r="T54" s="312"/>
      <c r="U54" s="310"/>
      <c r="V54" s="312" t="str">
        <f t="shared" si="3"/>
        <v/>
      </c>
      <c r="W54" s="312"/>
      <c r="X54" s="312"/>
      <c r="Y54" s="310"/>
      <c r="Z54" s="312" t="str">
        <f t="shared" si="4"/>
        <v/>
      </c>
      <c r="AA54" s="312"/>
      <c r="AB54" s="312"/>
      <c r="AC54" s="310"/>
      <c r="AD54" s="312" t="str">
        <f t="shared" si="5"/>
        <v/>
      </c>
      <c r="AE54" s="312"/>
      <c r="AF54" s="312"/>
      <c r="AG54" s="310"/>
      <c r="AH54" s="310"/>
      <c r="AI54" s="313" t="str">
        <f t="shared" si="6"/>
        <v/>
      </c>
      <c r="AJ54" s="313"/>
      <c r="AK54" s="310"/>
      <c r="AL54" s="310"/>
      <c r="AM54" s="312" t="str">
        <f>IF(C54&lt;&gt;"",AK54/Ответы_учащихся!$AW$12/H54,"")</f>
        <v/>
      </c>
      <c r="AN54" s="310"/>
      <c r="AO54" s="313" t="str">
        <f t="shared" si="7"/>
        <v/>
      </c>
      <c r="AP54" s="313"/>
      <c r="AQ54" s="312" t="str">
        <f>IF(C54&lt;&gt;"",AN54/Ответы_учащихся!#REF!/H54,"")</f>
        <v/>
      </c>
      <c r="AR54" s="312"/>
      <c r="AS54" s="310"/>
      <c r="AT54" s="310"/>
      <c r="AU54" s="310"/>
    </row>
    <row r="55" spans="2:47">
      <c r="B55" s="310"/>
      <c r="C55" s="310"/>
      <c r="D55" s="310"/>
      <c r="E55" s="311"/>
      <c r="F55" s="310"/>
      <c r="G55" s="310"/>
      <c r="H55" s="310"/>
      <c r="I55" s="310"/>
      <c r="J55" s="312" t="str">
        <f>IF(C55&lt;&gt;"",AG55/Ответы_учащихся!$AU$12/H55,"")</f>
        <v/>
      </c>
      <c r="K55" s="312"/>
      <c r="L55" s="312" t="e">
        <f t="shared" si="0"/>
        <v>#DIV/0!</v>
      </c>
      <c r="M55" s="310"/>
      <c r="N55" s="312" t="str">
        <f t="shared" si="1"/>
        <v/>
      </c>
      <c r="O55" s="312"/>
      <c r="P55" s="312"/>
      <c r="Q55" s="310"/>
      <c r="R55" s="312" t="str">
        <f t="shared" si="2"/>
        <v/>
      </c>
      <c r="S55" s="312"/>
      <c r="T55" s="312"/>
      <c r="U55" s="310"/>
      <c r="V55" s="312" t="str">
        <f t="shared" si="3"/>
        <v/>
      </c>
      <c r="W55" s="312"/>
      <c r="X55" s="312"/>
      <c r="Y55" s="310"/>
      <c r="Z55" s="312" t="str">
        <f t="shared" si="4"/>
        <v/>
      </c>
      <c r="AA55" s="312"/>
      <c r="AB55" s="312"/>
      <c r="AC55" s="310"/>
      <c r="AD55" s="312" t="str">
        <f t="shared" si="5"/>
        <v/>
      </c>
      <c r="AE55" s="312"/>
      <c r="AF55" s="312"/>
      <c r="AG55" s="310"/>
      <c r="AH55" s="310"/>
      <c r="AI55" s="313" t="str">
        <f t="shared" si="6"/>
        <v/>
      </c>
      <c r="AJ55" s="313"/>
      <c r="AK55" s="310"/>
      <c r="AL55" s="310"/>
      <c r="AM55" s="312" t="str">
        <f>IF(C55&lt;&gt;"",AK55/Ответы_учащихся!$AW$12/H55,"")</f>
        <v/>
      </c>
      <c r="AN55" s="310"/>
      <c r="AO55" s="313" t="str">
        <f t="shared" si="7"/>
        <v/>
      </c>
      <c r="AP55" s="313"/>
      <c r="AQ55" s="312" t="str">
        <f>IF(C55&lt;&gt;"",AN55/Ответы_учащихся!#REF!/H55,"")</f>
        <v/>
      </c>
      <c r="AR55" s="312"/>
      <c r="AS55" s="310"/>
      <c r="AT55" s="310"/>
      <c r="AU55" s="310"/>
    </row>
    <row r="56" spans="2:47">
      <c r="B56" s="310"/>
      <c r="C56" s="310"/>
      <c r="D56" s="310"/>
      <c r="E56" s="311"/>
      <c r="F56" s="310"/>
      <c r="G56" s="310"/>
      <c r="H56" s="310"/>
      <c r="I56" s="310"/>
      <c r="J56" s="312" t="str">
        <f>IF(C56&lt;&gt;"",AG56/Ответы_учащихся!$AU$12/H56,"")</f>
        <v/>
      </c>
      <c r="K56" s="312"/>
      <c r="L56" s="312" t="e">
        <f t="shared" si="0"/>
        <v>#DIV/0!</v>
      </c>
      <c r="M56" s="310"/>
      <c r="N56" s="312" t="str">
        <f t="shared" si="1"/>
        <v/>
      </c>
      <c r="O56" s="312"/>
      <c r="P56" s="312"/>
      <c r="Q56" s="310"/>
      <c r="R56" s="312" t="str">
        <f t="shared" si="2"/>
        <v/>
      </c>
      <c r="S56" s="312"/>
      <c r="T56" s="312"/>
      <c r="U56" s="310"/>
      <c r="V56" s="312" t="str">
        <f t="shared" si="3"/>
        <v/>
      </c>
      <c r="W56" s="312"/>
      <c r="X56" s="312"/>
      <c r="Y56" s="310"/>
      <c r="Z56" s="312" t="str">
        <f t="shared" si="4"/>
        <v/>
      </c>
      <c r="AA56" s="312"/>
      <c r="AB56" s="312"/>
      <c r="AC56" s="310"/>
      <c r="AD56" s="312" t="str">
        <f t="shared" si="5"/>
        <v/>
      </c>
      <c r="AE56" s="312"/>
      <c r="AF56" s="312"/>
      <c r="AG56" s="310"/>
      <c r="AH56" s="310"/>
      <c r="AI56" s="313" t="str">
        <f t="shared" si="6"/>
        <v/>
      </c>
      <c r="AJ56" s="313"/>
      <c r="AK56" s="310"/>
      <c r="AL56" s="310"/>
      <c r="AM56" s="312" t="str">
        <f>IF(C56&lt;&gt;"",AK56/Ответы_учащихся!$AW$12/H56,"")</f>
        <v/>
      </c>
      <c r="AN56" s="310"/>
      <c r="AO56" s="313" t="str">
        <f t="shared" si="7"/>
        <v/>
      </c>
      <c r="AP56" s="313"/>
      <c r="AQ56" s="312" t="str">
        <f>IF(C56&lt;&gt;"",AN56/Ответы_учащихся!#REF!/H56,"")</f>
        <v/>
      </c>
      <c r="AR56" s="312"/>
      <c r="AS56" s="310"/>
      <c r="AT56" s="310"/>
      <c r="AU56" s="310"/>
    </row>
    <row r="57" spans="2:47">
      <c r="B57" s="310"/>
      <c r="C57" s="310"/>
      <c r="D57" s="310"/>
      <c r="E57" s="311"/>
      <c r="F57" s="310"/>
      <c r="G57" s="310"/>
      <c r="H57" s="310"/>
      <c r="I57" s="310"/>
      <c r="J57" s="312" t="str">
        <f>IF(C57&lt;&gt;"",AG57/Ответы_учащихся!$AU$12/H57,"")</f>
        <v/>
      </c>
      <c r="K57" s="312"/>
      <c r="L57" s="312" t="e">
        <f t="shared" si="0"/>
        <v>#DIV/0!</v>
      </c>
      <c r="M57" s="310"/>
      <c r="N57" s="312" t="str">
        <f t="shared" si="1"/>
        <v/>
      </c>
      <c r="O57" s="312"/>
      <c r="P57" s="312"/>
      <c r="Q57" s="310"/>
      <c r="R57" s="312" t="str">
        <f t="shared" si="2"/>
        <v/>
      </c>
      <c r="S57" s="312"/>
      <c r="T57" s="312"/>
      <c r="U57" s="310"/>
      <c r="V57" s="312" t="str">
        <f t="shared" si="3"/>
        <v/>
      </c>
      <c r="W57" s="312"/>
      <c r="X57" s="312"/>
      <c r="Y57" s="310"/>
      <c r="Z57" s="312" t="str">
        <f t="shared" si="4"/>
        <v/>
      </c>
      <c r="AA57" s="312"/>
      <c r="AB57" s="312"/>
      <c r="AC57" s="310"/>
      <c r="AD57" s="312" t="str">
        <f t="shared" si="5"/>
        <v/>
      </c>
      <c r="AE57" s="312"/>
      <c r="AF57" s="312"/>
      <c r="AG57" s="310"/>
      <c r="AH57" s="310"/>
      <c r="AI57" s="313" t="str">
        <f t="shared" si="6"/>
        <v/>
      </c>
      <c r="AJ57" s="313"/>
      <c r="AK57" s="310"/>
      <c r="AL57" s="310"/>
      <c r="AM57" s="312" t="str">
        <f>IF(C57&lt;&gt;"",AK57/Ответы_учащихся!$AW$12/H57,"")</f>
        <v/>
      </c>
      <c r="AN57" s="310"/>
      <c r="AO57" s="313" t="str">
        <f t="shared" si="7"/>
        <v/>
      </c>
      <c r="AP57" s="313"/>
      <c r="AQ57" s="312" t="str">
        <f>IF(C57&lt;&gt;"",AN57/Ответы_учащихся!#REF!/H57,"")</f>
        <v/>
      </c>
      <c r="AR57" s="312"/>
      <c r="AS57" s="310"/>
      <c r="AT57" s="310"/>
      <c r="AU57" s="310"/>
    </row>
    <row r="58" spans="2:47">
      <c r="B58" s="310"/>
      <c r="C58" s="310"/>
      <c r="D58" s="310"/>
      <c r="E58" s="311"/>
      <c r="F58" s="310"/>
      <c r="G58" s="310"/>
      <c r="H58" s="310"/>
      <c r="I58" s="310"/>
      <c r="J58" s="312" t="str">
        <f>IF(C58&lt;&gt;"",AG58/Ответы_учащихся!$AU$12/H58,"")</f>
        <v/>
      </c>
      <c r="K58" s="312"/>
      <c r="L58" s="312" t="e">
        <f t="shared" si="0"/>
        <v>#DIV/0!</v>
      </c>
      <c r="M58" s="310"/>
      <c r="N58" s="312" t="str">
        <f t="shared" si="1"/>
        <v/>
      </c>
      <c r="O58" s="312"/>
      <c r="P58" s="312"/>
      <c r="Q58" s="310"/>
      <c r="R58" s="312" t="str">
        <f t="shared" si="2"/>
        <v/>
      </c>
      <c r="S58" s="312"/>
      <c r="T58" s="312"/>
      <c r="U58" s="310"/>
      <c r="V58" s="312" t="str">
        <f t="shared" si="3"/>
        <v/>
      </c>
      <c r="W58" s="312"/>
      <c r="X58" s="312"/>
      <c r="Y58" s="310"/>
      <c r="Z58" s="312" t="str">
        <f t="shared" si="4"/>
        <v/>
      </c>
      <c r="AA58" s="312"/>
      <c r="AB58" s="312"/>
      <c r="AC58" s="310"/>
      <c r="AD58" s="312" t="str">
        <f t="shared" si="5"/>
        <v/>
      </c>
      <c r="AE58" s="312"/>
      <c r="AF58" s="312"/>
      <c r="AG58" s="310"/>
      <c r="AH58" s="310"/>
      <c r="AI58" s="313" t="str">
        <f t="shared" si="6"/>
        <v/>
      </c>
      <c r="AJ58" s="313"/>
      <c r="AK58" s="310"/>
      <c r="AL58" s="310"/>
      <c r="AM58" s="312" t="str">
        <f>IF(C58&lt;&gt;"",AK58/Ответы_учащихся!$AW$12/H58,"")</f>
        <v/>
      </c>
      <c r="AN58" s="310"/>
      <c r="AO58" s="313" t="str">
        <f t="shared" si="7"/>
        <v/>
      </c>
      <c r="AP58" s="313"/>
      <c r="AQ58" s="312" t="str">
        <f>IF(C58&lt;&gt;"",AN58/Ответы_учащихся!#REF!/H58,"")</f>
        <v/>
      </c>
      <c r="AR58" s="312"/>
      <c r="AS58" s="310"/>
      <c r="AT58" s="310"/>
      <c r="AU58" s="310"/>
    </row>
    <row r="59" spans="2:47">
      <c r="B59" s="310"/>
      <c r="C59" s="310"/>
      <c r="D59" s="310"/>
      <c r="E59" s="311"/>
      <c r="F59" s="310"/>
      <c r="G59" s="310"/>
      <c r="H59" s="310"/>
      <c r="I59" s="310"/>
      <c r="J59" s="312" t="str">
        <f>IF(C59&lt;&gt;"",AG59/Ответы_учащихся!$AU$12/H59,"")</f>
        <v/>
      </c>
      <c r="K59" s="312"/>
      <c r="L59" s="312" t="e">
        <f t="shared" si="0"/>
        <v>#DIV/0!</v>
      </c>
      <c r="M59" s="310"/>
      <c r="N59" s="312" t="str">
        <f t="shared" si="1"/>
        <v/>
      </c>
      <c r="O59" s="312"/>
      <c r="P59" s="312"/>
      <c r="Q59" s="310"/>
      <c r="R59" s="312" t="str">
        <f t="shared" si="2"/>
        <v/>
      </c>
      <c r="S59" s="312"/>
      <c r="T59" s="312"/>
      <c r="U59" s="310"/>
      <c r="V59" s="312" t="str">
        <f t="shared" si="3"/>
        <v/>
      </c>
      <c r="W59" s="312"/>
      <c r="X59" s="312"/>
      <c r="Y59" s="310"/>
      <c r="Z59" s="312" t="str">
        <f t="shared" si="4"/>
        <v/>
      </c>
      <c r="AA59" s="312"/>
      <c r="AB59" s="312"/>
      <c r="AC59" s="310"/>
      <c r="AD59" s="312" t="str">
        <f t="shared" si="5"/>
        <v/>
      </c>
      <c r="AE59" s="312"/>
      <c r="AF59" s="312"/>
      <c r="AG59" s="310"/>
      <c r="AH59" s="310"/>
      <c r="AI59" s="313" t="str">
        <f t="shared" si="6"/>
        <v/>
      </c>
      <c r="AJ59" s="313"/>
      <c r="AK59" s="310"/>
      <c r="AL59" s="310"/>
      <c r="AM59" s="312" t="str">
        <f>IF(C59&lt;&gt;"",AK59/Ответы_учащихся!$AW$12/H59,"")</f>
        <v/>
      </c>
      <c r="AN59" s="310"/>
      <c r="AO59" s="313" t="str">
        <f t="shared" si="7"/>
        <v/>
      </c>
      <c r="AP59" s="313"/>
      <c r="AQ59" s="312" t="str">
        <f>IF(C59&lt;&gt;"",AN59/Ответы_учащихся!#REF!/H59,"")</f>
        <v/>
      </c>
      <c r="AR59" s="312"/>
      <c r="AS59" s="310"/>
      <c r="AT59" s="310"/>
      <c r="AU59" s="310"/>
    </row>
    <row r="60" spans="2:47">
      <c r="B60" s="310"/>
      <c r="C60" s="310"/>
      <c r="D60" s="310"/>
      <c r="E60" s="311"/>
      <c r="F60" s="310"/>
      <c r="G60" s="310"/>
      <c r="H60" s="310"/>
      <c r="I60" s="310"/>
      <c r="J60" s="312" t="str">
        <f>IF(C60&lt;&gt;"",AG60/Ответы_учащихся!$AU$12/H60,"")</f>
        <v/>
      </c>
      <c r="K60" s="312"/>
      <c r="L60" s="312" t="e">
        <f t="shared" si="0"/>
        <v>#DIV/0!</v>
      </c>
      <c r="M60" s="310"/>
      <c r="N60" s="312" t="str">
        <f t="shared" si="1"/>
        <v/>
      </c>
      <c r="O60" s="312"/>
      <c r="P60" s="312"/>
      <c r="Q60" s="310"/>
      <c r="R60" s="312" t="str">
        <f t="shared" si="2"/>
        <v/>
      </c>
      <c r="S60" s="312"/>
      <c r="T60" s="312"/>
      <c r="U60" s="310"/>
      <c r="V60" s="312" t="str">
        <f t="shared" si="3"/>
        <v/>
      </c>
      <c r="W60" s="312"/>
      <c r="X60" s="312"/>
      <c r="Y60" s="310"/>
      <c r="Z60" s="312" t="str">
        <f t="shared" si="4"/>
        <v/>
      </c>
      <c r="AA60" s="312"/>
      <c r="AB60" s="312"/>
      <c r="AC60" s="310"/>
      <c r="AD60" s="312" t="str">
        <f t="shared" si="5"/>
        <v/>
      </c>
      <c r="AE60" s="312"/>
      <c r="AF60" s="312"/>
      <c r="AG60" s="310"/>
      <c r="AH60" s="310"/>
      <c r="AI60" s="313" t="str">
        <f t="shared" si="6"/>
        <v/>
      </c>
      <c r="AJ60" s="313"/>
      <c r="AK60" s="310"/>
      <c r="AL60" s="310"/>
      <c r="AM60" s="312" t="str">
        <f>IF(C60&lt;&gt;"",AK60/Ответы_учащихся!$AW$12/H60,"")</f>
        <v/>
      </c>
      <c r="AN60" s="310"/>
      <c r="AO60" s="313" t="str">
        <f t="shared" si="7"/>
        <v/>
      </c>
      <c r="AP60" s="313"/>
      <c r="AQ60" s="312" t="str">
        <f>IF(C60&lt;&gt;"",AN60/Ответы_учащихся!#REF!/H60,"")</f>
        <v/>
      </c>
      <c r="AR60" s="312"/>
      <c r="AS60" s="310"/>
      <c r="AT60" s="310"/>
      <c r="AU60" s="310"/>
    </row>
    <row r="61" spans="2:47">
      <c r="B61" s="310"/>
      <c r="C61" s="310"/>
      <c r="D61" s="310"/>
      <c r="E61" s="311"/>
      <c r="F61" s="310"/>
      <c r="G61" s="310"/>
      <c r="H61" s="310"/>
      <c r="I61" s="310"/>
      <c r="J61" s="312" t="str">
        <f>IF(C61&lt;&gt;"",AG61/Ответы_учащихся!$AU$12/H61,"")</f>
        <v/>
      </c>
      <c r="K61" s="312"/>
      <c r="L61" s="312" t="e">
        <f t="shared" si="0"/>
        <v>#DIV/0!</v>
      </c>
      <c r="M61" s="310"/>
      <c r="N61" s="312" t="str">
        <f t="shared" si="1"/>
        <v/>
      </c>
      <c r="O61" s="312"/>
      <c r="P61" s="312"/>
      <c r="Q61" s="310"/>
      <c r="R61" s="312" t="str">
        <f t="shared" si="2"/>
        <v/>
      </c>
      <c r="S61" s="312"/>
      <c r="T61" s="312"/>
      <c r="U61" s="310"/>
      <c r="V61" s="312" t="str">
        <f t="shared" si="3"/>
        <v/>
      </c>
      <c r="W61" s="312"/>
      <c r="X61" s="312"/>
      <c r="Y61" s="310"/>
      <c r="Z61" s="312" t="str">
        <f t="shared" si="4"/>
        <v/>
      </c>
      <c r="AA61" s="312"/>
      <c r="AB61" s="312"/>
      <c r="AC61" s="310"/>
      <c r="AD61" s="312" t="str">
        <f t="shared" si="5"/>
        <v/>
      </c>
      <c r="AE61" s="312"/>
      <c r="AF61" s="312"/>
      <c r="AG61" s="310"/>
      <c r="AH61" s="310"/>
      <c r="AI61" s="313" t="str">
        <f t="shared" si="6"/>
        <v/>
      </c>
      <c r="AJ61" s="313"/>
      <c r="AK61" s="310"/>
      <c r="AL61" s="310"/>
      <c r="AM61" s="312" t="str">
        <f>IF(C61&lt;&gt;"",AK61/Ответы_учащихся!$AW$12/H61,"")</f>
        <v/>
      </c>
      <c r="AN61" s="310"/>
      <c r="AO61" s="313" t="str">
        <f t="shared" si="7"/>
        <v/>
      </c>
      <c r="AP61" s="313"/>
      <c r="AQ61" s="312" t="str">
        <f>IF(C61&lt;&gt;"",AN61/Ответы_учащихся!#REF!/H61,"")</f>
        <v/>
      </c>
      <c r="AR61" s="312"/>
      <c r="AS61" s="310"/>
      <c r="AT61" s="310"/>
      <c r="AU61" s="310"/>
    </row>
    <row r="62" spans="2:47">
      <c r="B62" s="310"/>
      <c r="C62" s="310"/>
      <c r="D62" s="310"/>
      <c r="E62" s="311"/>
      <c r="F62" s="310"/>
      <c r="G62" s="310"/>
      <c r="H62" s="310"/>
      <c r="I62" s="310"/>
      <c r="J62" s="312" t="str">
        <f>IF(C62&lt;&gt;"",AG62/Ответы_учащихся!$AU$12/H62,"")</f>
        <v/>
      </c>
      <c r="K62" s="312"/>
      <c r="L62" s="312" t="e">
        <f t="shared" si="0"/>
        <v>#DIV/0!</v>
      </c>
      <c r="M62" s="310"/>
      <c r="N62" s="312" t="str">
        <f t="shared" si="1"/>
        <v/>
      </c>
      <c r="O62" s="312"/>
      <c r="P62" s="312"/>
      <c r="Q62" s="310"/>
      <c r="R62" s="312" t="str">
        <f t="shared" si="2"/>
        <v/>
      </c>
      <c r="S62" s="312"/>
      <c r="T62" s="312"/>
      <c r="U62" s="310"/>
      <c r="V62" s="312" t="str">
        <f t="shared" si="3"/>
        <v/>
      </c>
      <c r="W62" s="312"/>
      <c r="X62" s="312"/>
      <c r="Y62" s="310"/>
      <c r="Z62" s="312" t="str">
        <f t="shared" si="4"/>
        <v/>
      </c>
      <c r="AA62" s="312"/>
      <c r="AB62" s="312"/>
      <c r="AC62" s="310"/>
      <c r="AD62" s="312" t="str">
        <f t="shared" si="5"/>
        <v/>
      </c>
      <c r="AE62" s="312"/>
      <c r="AF62" s="312"/>
      <c r="AG62" s="310"/>
      <c r="AH62" s="310"/>
      <c r="AI62" s="313" t="str">
        <f t="shared" si="6"/>
        <v/>
      </c>
      <c r="AJ62" s="313"/>
      <c r="AK62" s="310"/>
      <c r="AL62" s="310"/>
      <c r="AM62" s="312" t="str">
        <f>IF(C62&lt;&gt;"",AK62/Ответы_учащихся!$AW$12/H62,"")</f>
        <v/>
      </c>
      <c r="AN62" s="310"/>
      <c r="AO62" s="313" t="str">
        <f t="shared" si="7"/>
        <v/>
      </c>
      <c r="AP62" s="313"/>
      <c r="AQ62" s="312" t="str">
        <f>IF(C62&lt;&gt;"",AN62/Ответы_учащихся!#REF!/H62,"")</f>
        <v/>
      </c>
      <c r="AR62" s="312"/>
      <c r="AS62" s="310"/>
      <c r="AT62" s="310"/>
      <c r="AU62" s="310"/>
    </row>
    <row r="63" spans="2:47">
      <c r="B63" s="310"/>
      <c r="C63" s="310"/>
      <c r="D63" s="310"/>
      <c r="E63" s="311"/>
      <c r="F63" s="310"/>
      <c r="G63" s="310"/>
      <c r="H63" s="310"/>
      <c r="I63" s="310"/>
      <c r="J63" s="312" t="str">
        <f>IF(C63&lt;&gt;"",AG63/Ответы_учащихся!$AU$12/H63,"")</f>
        <v/>
      </c>
      <c r="K63" s="312"/>
      <c r="L63" s="312" t="e">
        <f t="shared" si="0"/>
        <v>#DIV/0!</v>
      </c>
      <c r="M63" s="310"/>
      <c r="N63" s="312" t="str">
        <f t="shared" si="1"/>
        <v/>
      </c>
      <c r="O63" s="312"/>
      <c r="P63" s="312"/>
      <c r="Q63" s="310"/>
      <c r="R63" s="312" t="str">
        <f t="shared" si="2"/>
        <v/>
      </c>
      <c r="S63" s="312"/>
      <c r="T63" s="312"/>
      <c r="U63" s="310"/>
      <c r="V63" s="312" t="str">
        <f t="shared" si="3"/>
        <v/>
      </c>
      <c r="W63" s="312"/>
      <c r="X63" s="312"/>
      <c r="Y63" s="310"/>
      <c r="Z63" s="312" t="str">
        <f t="shared" si="4"/>
        <v/>
      </c>
      <c r="AA63" s="312"/>
      <c r="AB63" s="312"/>
      <c r="AC63" s="310"/>
      <c r="AD63" s="312" t="str">
        <f t="shared" si="5"/>
        <v/>
      </c>
      <c r="AE63" s="312"/>
      <c r="AF63" s="312"/>
      <c r="AG63" s="310"/>
      <c r="AH63" s="310"/>
      <c r="AI63" s="313" t="str">
        <f t="shared" si="6"/>
        <v/>
      </c>
      <c r="AJ63" s="313"/>
      <c r="AK63" s="310"/>
      <c r="AL63" s="310"/>
      <c r="AM63" s="312" t="str">
        <f>IF(C63&lt;&gt;"",AK63/Ответы_учащихся!$AW$12/H63,"")</f>
        <v/>
      </c>
      <c r="AN63" s="310"/>
      <c r="AO63" s="313" t="str">
        <f t="shared" si="7"/>
        <v/>
      </c>
      <c r="AP63" s="313"/>
      <c r="AQ63" s="312" t="str">
        <f>IF(C63&lt;&gt;"",AN63/Ответы_учащихся!#REF!/H63,"")</f>
        <v/>
      </c>
      <c r="AR63" s="312"/>
      <c r="AS63" s="310"/>
      <c r="AT63" s="310"/>
      <c r="AU63" s="310"/>
    </row>
    <row r="64" spans="2:47">
      <c r="B64" s="310"/>
      <c r="C64" s="310"/>
      <c r="D64" s="310"/>
      <c r="E64" s="311"/>
      <c r="F64" s="310"/>
      <c r="G64" s="310"/>
      <c r="H64" s="310"/>
      <c r="I64" s="310"/>
      <c r="J64" s="312" t="str">
        <f>IF(C64&lt;&gt;"",AG64/Ответы_учащихся!$AU$12/H64,"")</f>
        <v/>
      </c>
      <c r="K64" s="312"/>
      <c r="L64" s="312" t="e">
        <f t="shared" si="0"/>
        <v>#DIV/0!</v>
      </c>
      <c r="M64" s="310"/>
      <c r="N64" s="312" t="str">
        <f t="shared" si="1"/>
        <v/>
      </c>
      <c r="O64" s="312"/>
      <c r="P64" s="312"/>
      <c r="Q64" s="310"/>
      <c r="R64" s="312" t="str">
        <f t="shared" si="2"/>
        <v/>
      </c>
      <c r="S64" s="312"/>
      <c r="T64" s="312"/>
      <c r="U64" s="310"/>
      <c r="V64" s="312" t="str">
        <f t="shared" si="3"/>
        <v/>
      </c>
      <c r="W64" s="312"/>
      <c r="X64" s="312"/>
      <c r="Y64" s="310"/>
      <c r="Z64" s="312" t="str">
        <f t="shared" si="4"/>
        <v/>
      </c>
      <c r="AA64" s="312"/>
      <c r="AB64" s="312"/>
      <c r="AC64" s="310"/>
      <c r="AD64" s="312" t="str">
        <f t="shared" si="5"/>
        <v/>
      </c>
      <c r="AE64" s="312"/>
      <c r="AF64" s="312"/>
      <c r="AG64" s="310"/>
      <c r="AH64" s="310"/>
      <c r="AI64" s="313" t="str">
        <f t="shared" si="6"/>
        <v/>
      </c>
      <c r="AJ64" s="313"/>
      <c r="AK64" s="310"/>
      <c r="AL64" s="310"/>
      <c r="AM64" s="312" t="str">
        <f>IF(C64&lt;&gt;"",AK64/Ответы_учащихся!$AW$12/H64,"")</f>
        <v/>
      </c>
      <c r="AN64" s="310"/>
      <c r="AO64" s="313" t="str">
        <f t="shared" si="7"/>
        <v/>
      </c>
      <c r="AP64" s="313"/>
      <c r="AQ64" s="312" t="str">
        <f>IF(C64&lt;&gt;"",AN64/Ответы_учащихся!#REF!/H64,"")</f>
        <v/>
      </c>
      <c r="AR64" s="312"/>
      <c r="AS64" s="310"/>
      <c r="AT64" s="310"/>
      <c r="AU64" s="310"/>
    </row>
    <row r="65" spans="2:47">
      <c r="B65" s="310"/>
      <c r="C65" s="310"/>
      <c r="D65" s="310"/>
      <c r="E65" s="311"/>
      <c r="F65" s="310"/>
      <c r="G65" s="310"/>
      <c r="H65" s="310"/>
      <c r="I65" s="310"/>
      <c r="J65" s="312" t="str">
        <f>IF(C65&lt;&gt;"",AG65/Ответы_учащихся!$AU$12/H65,"")</f>
        <v/>
      </c>
      <c r="K65" s="312"/>
      <c r="L65" s="312" t="e">
        <f t="shared" si="0"/>
        <v>#DIV/0!</v>
      </c>
      <c r="M65" s="310"/>
      <c r="N65" s="312" t="str">
        <f t="shared" si="1"/>
        <v/>
      </c>
      <c r="O65" s="312"/>
      <c r="P65" s="312"/>
      <c r="Q65" s="310"/>
      <c r="R65" s="312" t="str">
        <f t="shared" si="2"/>
        <v/>
      </c>
      <c r="S65" s="312"/>
      <c r="T65" s="312"/>
      <c r="U65" s="310"/>
      <c r="V65" s="312" t="str">
        <f t="shared" si="3"/>
        <v/>
      </c>
      <c r="W65" s="312"/>
      <c r="X65" s="312"/>
      <c r="Y65" s="310"/>
      <c r="Z65" s="312" t="str">
        <f t="shared" si="4"/>
        <v/>
      </c>
      <c r="AA65" s="312"/>
      <c r="AB65" s="312"/>
      <c r="AC65" s="310"/>
      <c r="AD65" s="312" t="str">
        <f t="shared" si="5"/>
        <v/>
      </c>
      <c r="AE65" s="312"/>
      <c r="AF65" s="312"/>
      <c r="AG65" s="310"/>
      <c r="AH65" s="310"/>
      <c r="AI65" s="313" t="str">
        <f t="shared" si="6"/>
        <v/>
      </c>
      <c r="AJ65" s="313"/>
      <c r="AK65" s="310"/>
      <c r="AL65" s="310"/>
      <c r="AM65" s="312" t="str">
        <f>IF(C65&lt;&gt;"",AK65/Ответы_учащихся!$AW$12/H65,"")</f>
        <v/>
      </c>
      <c r="AN65" s="310"/>
      <c r="AO65" s="313" t="str">
        <f t="shared" si="7"/>
        <v/>
      </c>
      <c r="AP65" s="313"/>
      <c r="AQ65" s="312" t="str">
        <f>IF(C65&lt;&gt;"",AN65/Ответы_учащихся!#REF!/H65,"")</f>
        <v/>
      </c>
      <c r="AR65" s="312"/>
      <c r="AS65" s="310"/>
      <c r="AT65" s="310"/>
      <c r="AU65" s="310"/>
    </row>
    <row r="66" spans="2:47">
      <c r="B66" s="310"/>
      <c r="C66" s="310"/>
      <c r="D66" s="310"/>
      <c r="E66" s="311"/>
      <c r="F66" s="310"/>
      <c r="G66" s="310"/>
      <c r="H66" s="310"/>
      <c r="I66" s="310"/>
      <c r="J66" s="312" t="str">
        <f>IF(C66&lt;&gt;"",AG66/Ответы_учащихся!$AU$12/H66,"")</f>
        <v/>
      </c>
      <c r="K66" s="312"/>
      <c r="L66" s="312" t="e">
        <f t="shared" si="0"/>
        <v>#DIV/0!</v>
      </c>
      <c r="M66" s="310"/>
      <c r="N66" s="312" t="str">
        <f t="shared" si="1"/>
        <v/>
      </c>
      <c r="O66" s="312"/>
      <c r="P66" s="312"/>
      <c r="Q66" s="310"/>
      <c r="R66" s="312" t="str">
        <f t="shared" si="2"/>
        <v/>
      </c>
      <c r="S66" s="312"/>
      <c r="T66" s="312"/>
      <c r="U66" s="310"/>
      <c r="V66" s="312" t="str">
        <f t="shared" si="3"/>
        <v/>
      </c>
      <c r="W66" s="312"/>
      <c r="X66" s="312"/>
      <c r="Y66" s="310"/>
      <c r="Z66" s="312" t="str">
        <f t="shared" si="4"/>
        <v/>
      </c>
      <c r="AA66" s="312"/>
      <c r="AB66" s="312"/>
      <c r="AC66" s="310"/>
      <c r="AD66" s="312" t="str">
        <f t="shared" si="5"/>
        <v/>
      </c>
      <c r="AE66" s="312"/>
      <c r="AF66" s="312"/>
      <c r="AG66" s="310"/>
      <c r="AH66" s="310"/>
      <c r="AI66" s="313" t="str">
        <f t="shared" si="6"/>
        <v/>
      </c>
      <c r="AJ66" s="313"/>
      <c r="AK66" s="310"/>
      <c r="AL66" s="310"/>
      <c r="AM66" s="312" t="str">
        <f>IF(C66&lt;&gt;"",AK66/Ответы_учащихся!$AW$12/H66,"")</f>
        <v/>
      </c>
      <c r="AN66" s="310"/>
      <c r="AO66" s="313" t="str">
        <f t="shared" si="7"/>
        <v/>
      </c>
      <c r="AP66" s="313"/>
      <c r="AQ66" s="312" t="str">
        <f>IF(C66&lt;&gt;"",AN66/Ответы_учащихся!#REF!/H66,"")</f>
        <v/>
      </c>
      <c r="AR66" s="312"/>
      <c r="AS66" s="310"/>
      <c r="AT66" s="310"/>
      <c r="AU66" s="310"/>
    </row>
    <row r="67" spans="2:47">
      <c r="B67" s="310"/>
      <c r="C67" s="310"/>
      <c r="D67" s="310"/>
      <c r="E67" s="311"/>
      <c r="F67" s="310"/>
      <c r="G67" s="310"/>
      <c r="H67" s="310"/>
      <c r="I67" s="310"/>
      <c r="J67" s="312" t="str">
        <f>IF(C67&lt;&gt;"",AG67/Ответы_учащихся!$AU$12/H67,"")</f>
        <v/>
      </c>
      <c r="K67" s="312"/>
      <c r="L67" s="312" t="e">
        <f t="shared" si="0"/>
        <v>#DIV/0!</v>
      </c>
      <c r="M67" s="310"/>
      <c r="N67" s="312" t="str">
        <f t="shared" si="1"/>
        <v/>
      </c>
      <c r="O67" s="312"/>
      <c r="P67" s="312"/>
      <c r="Q67" s="310"/>
      <c r="R67" s="312" t="str">
        <f t="shared" si="2"/>
        <v/>
      </c>
      <c r="S67" s="312"/>
      <c r="T67" s="312"/>
      <c r="U67" s="310"/>
      <c r="V67" s="312" t="str">
        <f t="shared" si="3"/>
        <v/>
      </c>
      <c r="W67" s="312"/>
      <c r="X67" s="312"/>
      <c r="Y67" s="310"/>
      <c r="Z67" s="312" t="str">
        <f t="shared" si="4"/>
        <v/>
      </c>
      <c r="AA67" s="312"/>
      <c r="AB67" s="312"/>
      <c r="AC67" s="310"/>
      <c r="AD67" s="312" t="str">
        <f t="shared" si="5"/>
        <v/>
      </c>
      <c r="AE67" s="312"/>
      <c r="AF67" s="312"/>
      <c r="AG67" s="310"/>
      <c r="AH67" s="310"/>
      <c r="AI67" s="313" t="str">
        <f t="shared" si="6"/>
        <v/>
      </c>
      <c r="AJ67" s="313"/>
      <c r="AK67" s="310"/>
      <c r="AL67" s="310"/>
      <c r="AM67" s="312" t="str">
        <f>IF(C67&lt;&gt;"",AK67/Ответы_учащихся!$AW$12/H67,"")</f>
        <v/>
      </c>
      <c r="AN67" s="310"/>
      <c r="AO67" s="313" t="str">
        <f t="shared" si="7"/>
        <v/>
      </c>
      <c r="AP67" s="313"/>
      <c r="AQ67" s="312" t="str">
        <f>IF(C67&lt;&gt;"",AN67/Ответы_учащихся!#REF!/H67,"")</f>
        <v/>
      </c>
      <c r="AR67" s="312"/>
      <c r="AS67" s="310"/>
      <c r="AT67" s="310"/>
      <c r="AU67" s="310"/>
    </row>
    <row r="68" spans="2:47">
      <c r="B68" s="310"/>
      <c r="C68" s="310"/>
      <c r="D68" s="310"/>
      <c r="E68" s="311"/>
      <c r="F68" s="310"/>
      <c r="G68" s="310"/>
      <c r="H68" s="310"/>
      <c r="I68" s="310"/>
      <c r="J68" s="312" t="str">
        <f>IF(C68&lt;&gt;"",AG68/Ответы_учащихся!$AU$12/H68,"")</f>
        <v/>
      </c>
      <c r="K68" s="312"/>
      <c r="L68" s="312" t="e">
        <f t="shared" si="0"/>
        <v>#DIV/0!</v>
      </c>
      <c r="M68" s="310"/>
      <c r="N68" s="312" t="str">
        <f t="shared" si="1"/>
        <v/>
      </c>
      <c r="O68" s="312"/>
      <c r="P68" s="312"/>
      <c r="Q68" s="310"/>
      <c r="R68" s="312" t="str">
        <f t="shared" si="2"/>
        <v/>
      </c>
      <c r="S68" s="312"/>
      <c r="T68" s="312"/>
      <c r="U68" s="310"/>
      <c r="V68" s="312" t="str">
        <f t="shared" si="3"/>
        <v/>
      </c>
      <c r="W68" s="312"/>
      <c r="X68" s="312"/>
      <c r="Y68" s="310"/>
      <c r="Z68" s="312" t="str">
        <f t="shared" si="4"/>
        <v/>
      </c>
      <c r="AA68" s="312"/>
      <c r="AB68" s="312"/>
      <c r="AC68" s="310"/>
      <c r="AD68" s="312" t="str">
        <f t="shared" si="5"/>
        <v/>
      </c>
      <c r="AE68" s="312"/>
      <c r="AF68" s="312"/>
      <c r="AG68" s="310"/>
      <c r="AH68" s="310"/>
      <c r="AI68" s="313" t="str">
        <f t="shared" si="6"/>
        <v/>
      </c>
      <c r="AJ68" s="313"/>
      <c r="AK68" s="310"/>
      <c r="AL68" s="310"/>
      <c r="AM68" s="312" t="str">
        <f>IF(C68&lt;&gt;"",AK68/Ответы_учащихся!$AW$12/H68,"")</f>
        <v/>
      </c>
      <c r="AN68" s="310"/>
      <c r="AO68" s="313" t="str">
        <f t="shared" si="7"/>
        <v/>
      </c>
      <c r="AP68" s="313"/>
      <c r="AQ68" s="312" t="str">
        <f>IF(C68&lt;&gt;"",AN68/Ответы_учащихся!#REF!/H68,"")</f>
        <v/>
      </c>
      <c r="AR68" s="312"/>
      <c r="AS68" s="310"/>
      <c r="AT68" s="310"/>
      <c r="AU68" s="310"/>
    </row>
    <row r="69" spans="2:47">
      <c r="B69" s="310"/>
      <c r="C69" s="310"/>
      <c r="D69" s="310"/>
      <c r="E69" s="311"/>
      <c r="F69" s="310"/>
      <c r="G69" s="310"/>
      <c r="H69" s="310"/>
      <c r="I69" s="310"/>
      <c r="J69" s="312" t="str">
        <f>IF(C69&lt;&gt;"",AG69/Ответы_учащихся!$AU$12/H69,"")</f>
        <v/>
      </c>
      <c r="K69" s="312"/>
      <c r="L69" s="312" t="e">
        <f t="shared" si="0"/>
        <v>#DIV/0!</v>
      </c>
      <c r="M69" s="310"/>
      <c r="N69" s="312" t="str">
        <f t="shared" si="1"/>
        <v/>
      </c>
      <c r="O69" s="312"/>
      <c r="P69" s="312"/>
      <c r="Q69" s="310"/>
      <c r="R69" s="312" t="str">
        <f t="shared" si="2"/>
        <v/>
      </c>
      <c r="S69" s="312"/>
      <c r="T69" s="312"/>
      <c r="U69" s="310"/>
      <c r="V69" s="312" t="str">
        <f t="shared" si="3"/>
        <v/>
      </c>
      <c r="W69" s="312"/>
      <c r="X69" s="312"/>
      <c r="Y69" s="310"/>
      <c r="Z69" s="312" t="str">
        <f t="shared" si="4"/>
        <v/>
      </c>
      <c r="AA69" s="312"/>
      <c r="AB69" s="312"/>
      <c r="AC69" s="310"/>
      <c r="AD69" s="312" t="str">
        <f t="shared" si="5"/>
        <v/>
      </c>
      <c r="AE69" s="312"/>
      <c r="AF69" s="312"/>
      <c r="AG69" s="310"/>
      <c r="AH69" s="310"/>
      <c r="AI69" s="313" t="str">
        <f t="shared" si="6"/>
        <v/>
      </c>
      <c r="AJ69" s="313"/>
      <c r="AK69" s="310"/>
      <c r="AL69" s="310"/>
      <c r="AM69" s="312" t="str">
        <f>IF(C69&lt;&gt;"",AK69/Ответы_учащихся!$AW$12/H69,"")</f>
        <v/>
      </c>
      <c r="AN69" s="310"/>
      <c r="AO69" s="313" t="str">
        <f t="shared" si="7"/>
        <v/>
      </c>
      <c r="AP69" s="313"/>
      <c r="AQ69" s="312" t="str">
        <f>IF(C69&lt;&gt;"",AN69/Ответы_учащихся!#REF!/H69,"")</f>
        <v/>
      </c>
      <c r="AR69" s="312"/>
      <c r="AS69" s="310"/>
      <c r="AT69" s="310"/>
      <c r="AU69" s="310"/>
    </row>
    <row r="70" spans="2:47">
      <c r="B70" s="310"/>
      <c r="C70" s="310"/>
      <c r="D70" s="310"/>
      <c r="E70" s="311"/>
      <c r="F70" s="310"/>
      <c r="G70" s="310"/>
      <c r="H70" s="310"/>
      <c r="I70" s="310"/>
      <c r="J70" s="312" t="str">
        <f>IF(C70&lt;&gt;"",AG70/Ответы_учащихся!$AU$12/H70,"")</f>
        <v/>
      </c>
      <c r="K70" s="312"/>
      <c r="L70" s="312" t="e">
        <f t="shared" si="0"/>
        <v>#DIV/0!</v>
      </c>
      <c r="M70" s="310"/>
      <c r="N70" s="312" t="str">
        <f t="shared" si="1"/>
        <v/>
      </c>
      <c r="O70" s="312"/>
      <c r="P70" s="312"/>
      <c r="Q70" s="310"/>
      <c r="R70" s="312" t="str">
        <f t="shared" si="2"/>
        <v/>
      </c>
      <c r="S70" s="312"/>
      <c r="T70" s="312"/>
      <c r="U70" s="310"/>
      <c r="V70" s="312" t="str">
        <f t="shared" si="3"/>
        <v/>
      </c>
      <c r="W70" s="312"/>
      <c r="X70" s="312"/>
      <c r="Y70" s="310"/>
      <c r="Z70" s="312" t="str">
        <f t="shared" si="4"/>
        <v/>
      </c>
      <c r="AA70" s="312"/>
      <c r="AB70" s="312"/>
      <c r="AC70" s="310"/>
      <c r="AD70" s="312" t="str">
        <f t="shared" si="5"/>
        <v/>
      </c>
      <c r="AE70" s="312"/>
      <c r="AF70" s="312"/>
      <c r="AG70" s="310"/>
      <c r="AH70" s="310"/>
      <c r="AI70" s="313" t="str">
        <f t="shared" si="6"/>
        <v/>
      </c>
      <c r="AJ70" s="313"/>
      <c r="AK70" s="310"/>
      <c r="AL70" s="310"/>
      <c r="AM70" s="312" t="str">
        <f>IF(C70&lt;&gt;"",AK70/Ответы_учащихся!$AW$12/H70,"")</f>
        <v/>
      </c>
      <c r="AN70" s="310"/>
      <c r="AO70" s="313" t="str">
        <f t="shared" si="7"/>
        <v/>
      </c>
      <c r="AP70" s="313"/>
      <c r="AQ70" s="312" t="str">
        <f>IF(C70&lt;&gt;"",AN70/Ответы_учащихся!#REF!/H70,"")</f>
        <v/>
      </c>
      <c r="AR70" s="312"/>
      <c r="AS70" s="310"/>
      <c r="AT70" s="310"/>
      <c r="AU70" s="310"/>
    </row>
    <row r="71" spans="2:47">
      <c r="B71" s="310"/>
      <c r="C71" s="310"/>
      <c r="D71" s="310"/>
      <c r="E71" s="311"/>
      <c r="F71" s="310"/>
      <c r="G71" s="310"/>
      <c r="H71" s="310"/>
      <c r="I71" s="310"/>
      <c r="J71" s="312" t="str">
        <f>IF(C71&lt;&gt;"",AG71/Ответы_учащихся!$AU$12/H71,"")</f>
        <v/>
      </c>
      <c r="K71" s="312"/>
      <c r="L71" s="312" t="e">
        <f t="shared" si="0"/>
        <v>#DIV/0!</v>
      </c>
      <c r="M71" s="310"/>
      <c r="N71" s="312" t="str">
        <f t="shared" si="1"/>
        <v/>
      </c>
      <c r="O71" s="312"/>
      <c r="P71" s="312"/>
      <c r="Q71" s="310"/>
      <c r="R71" s="312" t="str">
        <f t="shared" si="2"/>
        <v/>
      </c>
      <c r="S71" s="312"/>
      <c r="T71" s="312"/>
      <c r="U71" s="310"/>
      <c r="V71" s="312" t="str">
        <f t="shared" si="3"/>
        <v/>
      </c>
      <c r="W71" s="312"/>
      <c r="X71" s="312"/>
      <c r="Y71" s="310"/>
      <c r="Z71" s="312" t="str">
        <f t="shared" si="4"/>
        <v/>
      </c>
      <c r="AA71" s="312"/>
      <c r="AB71" s="312"/>
      <c r="AC71" s="310"/>
      <c r="AD71" s="312" t="str">
        <f t="shared" si="5"/>
        <v/>
      </c>
      <c r="AE71" s="312"/>
      <c r="AF71" s="312"/>
      <c r="AG71" s="310"/>
      <c r="AH71" s="310"/>
      <c r="AI71" s="313" t="str">
        <f t="shared" si="6"/>
        <v/>
      </c>
      <c r="AJ71" s="313"/>
      <c r="AK71" s="310"/>
      <c r="AL71" s="310"/>
      <c r="AM71" s="312" t="str">
        <f>IF(C71&lt;&gt;"",AK71/Ответы_учащихся!$AW$12/H71,"")</f>
        <v/>
      </c>
      <c r="AN71" s="310"/>
      <c r="AO71" s="313" t="str">
        <f t="shared" si="7"/>
        <v/>
      </c>
      <c r="AP71" s="313"/>
      <c r="AQ71" s="312" t="str">
        <f>IF(C71&lt;&gt;"",AN71/Ответы_учащихся!#REF!/H71,"")</f>
        <v/>
      </c>
      <c r="AR71" s="312"/>
      <c r="AS71" s="310"/>
      <c r="AT71" s="310"/>
      <c r="AU71" s="310"/>
    </row>
    <row r="72" spans="2:47">
      <c r="B72" s="310"/>
      <c r="C72" s="310"/>
      <c r="D72" s="310"/>
      <c r="E72" s="311"/>
      <c r="F72" s="310"/>
      <c r="G72" s="310"/>
      <c r="H72" s="310"/>
      <c r="I72" s="310"/>
      <c r="J72" s="312" t="str">
        <f>IF(C72&lt;&gt;"",AG72/Ответы_учащихся!$AU$12/H72,"")</f>
        <v/>
      </c>
      <c r="K72" s="312"/>
      <c r="L72" s="312" t="e">
        <f t="shared" ref="L72:L80" si="8">$J$6</f>
        <v>#DIV/0!</v>
      </c>
      <c r="M72" s="310"/>
      <c r="N72" s="312" t="str">
        <f t="shared" ref="N72:N80" si="9">IF(C72&lt;&gt;"",M72/H72,"")</f>
        <v/>
      </c>
      <c r="O72" s="312"/>
      <c r="P72" s="312"/>
      <c r="Q72" s="310"/>
      <c r="R72" s="312" t="str">
        <f t="shared" ref="R72:R80" si="10">IF(C72&lt;&gt;"",Q72/H72,"")</f>
        <v/>
      </c>
      <c r="S72" s="312"/>
      <c r="T72" s="312"/>
      <c r="U72" s="310"/>
      <c r="V72" s="312" t="str">
        <f t="shared" ref="V72:V80" si="11">IF(C72&lt;&gt;"",U72/H72,"")</f>
        <v/>
      </c>
      <c r="W72" s="312"/>
      <c r="X72" s="312"/>
      <c r="Y72" s="310"/>
      <c r="Z72" s="312" t="str">
        <f t="shared" ref="Z72:Z80" si="12">IF(C72&lt;&gt;"",Y72/H72,"")</f>
        <v/>
      </c>
      <c r="AA72" s="312"/>
      <c r="AB72" s="312"/>
      <c r="AC72" s="310"/>
      <c r="AD72" s="312" t="str">
        <f t="shared" ref="AD72:AD80" si="13">IF(C72&lt;&gt;"",AC72/H72,"")</f>
        <v/>
      </c>
      <c r="AE72" s="312"/>
      <c r="AF72" s="312"/>
      <c r="AG72" s="310"/>
      <c r="AH72" s="310"/>
      <c r="AI72" s="313" t="str">
        <f t="shared" ref="AI72:AI80" si="14">IF(C72&lt;&gt;"",AG72/H72,"")</f>
        <v/>
      </c>
      <c r="AJ72" s="313"/>
      <c r="AK72" s="310"/>
      <c r="AL72" s="310"/>
      <c r="AM72" s="312" t="str">
        <f>IF(C72&lt;&gt;"",AK72/Ответы_учащихся!$AW$12/H72,"")</f>
        <v/>
      </c>
      <c r="AN72" s="310"/>
      <c r="AO72" s="313" t="str">
        <f t="shared" ref="AO72:AO80" si="15">IF(C72&lt;&gt;"",AN72/H72,"")</f>
        <v/>
      </c>
      <c r="AP72" s="313"/>
      <c r="AQ72" s="312" t="str">
        <f>IF(C72&lt;&gt;"",AN72/Ответы_учащихся!#REF!/H72,"")</f>
        <v/>
      </c>
      <c r="AR72" s="312"/>
      <c r="AS72" s="310"/>
      <c r="AT72" s="310"/>
      <c r="AU72" s="310"/>
    </row>
    <row r="73" spans="2:47">
      <c r="B73" s="310"/>
      <c r="C73" s="310"/>
      <c r="D73" s="310"/>
      <c r="E73" s="311"/>
      <c r="F73" s="310"/>
      <c r="G73" s="310"/>
      <c r="H73" s="310"/>
      <c r="I73" s="310"/>
      <c r="J73" s="312" t="str">
        <f>IF(C73&lt;&gt;"",AG73/Ответы_учащихся!$AU$12/H73,"")</f>
        <v/>
      </c>
      <c r="K73" s="312"/>
      <c r="L73" s="312" t="e">
        <f t="shared" si="8"/>
        <v>#DIV/0!</v>
      </c>
      <c r="M73" s="310"/>
      <c r="N73" s="312" t="str">
        <f t="shared" si="9"/>
        <v/>
      </c>
      <c r="O73" s="312"/>
      <c r="P73" s="312"/>
      <c r="Q73" s="310"/>
      <c r="R73" s="312" t="str">
        <f t="shared" si="10"/>
        <v/>
      </c>
      <c r="S73" s="312"/>
      <c r="T73" s="312"/>
      <c r="U73" s="310"/>
      <c r="V73" s="312" t="str">
        <f t="shared" si="11"/>
        <v/>
      </c>
      <c r="W73" s="312"/>
      <c r="X73" s="312"/>
      <c r="Y73" s="310"/>
      <c r="Z73" s="312" t="str">
        <f t="shared" si="12"/>
        <v/>
      </c>
      <c r="AA73" s="312"/>
      <c r="AB73" s="312"/>
      <c r="AC73" s="310"/>
      <c r="AD73" s="312" t="str">
        <f t="shared" si="13"/>
        <v/>
      </c>
      <c r="AE73" s="312"/>
      <c r="AF73" s="312"/>
      <c r="AG73" s="310"/>
      <c r="AH73" s="310"/>
      <c r="AI73" s="313" t="str">
        <f t="shared" si="14"/>
        <v/>
      </c>
      <c r="AJ73" s="313"/>
      <c r="AK73" s="310"/>
      <c r="AL73" s="310"/>
      <c r="AM73" s="312" t="str">
        <f>IF(C73&lt;&gt;"",AK73/Ответы_учащихся!$AW$12/H73,"")</f>
        <v/>
      </c>
      <c r="AN73" s="310"/>
      <c r="AO73" s="313" t="str">
        <f t="shared" si="15"/>
        <v/>
      </c>
      <c r="AP73" s="313"/>
      <c r="AQ73" s="312" t="str">
        <f>IF(C73&lt;&gt;"",AN73/Ответы_учащихся!#REF!/H73,"")</f>
        <v/>
      </c>
      <c r="AR73" s="312"/>
      <c r="AS73" s="310"/>
      <c r="AT73" s="310"/>
      <c r="AU73" s="310"/>
    </row>
    <row r="74" spans="2:47">
      <c r="B74" s="310"/>
      <c r="C74" s="310"/>
      <c r="D74" s="310"/>
      <c r="E74" s="311"/>
      <c r="F74" s="310"/>
      <c r="G74" s="310"/>
      <c r="H74" s="310"/>
      <c r="I74" s="310"/>
      <c r="J74" s="312" t="str">
        <f>IF(C74&lt;&gt;"",AG74/Ответы_учащихся!$AU$12/H74,"")</f>
        <v/>
      </c>
      <c r="K74" s="312"/>
      <c r="L74" s="312" t="e">
        <f t="shared" si="8"/>
        <v>#DIV/0!</v>
      </c>
      <c r="M74" s="310"/>
      <c r="N74" s="312" t="str">
        <f t="shared" si="9"/>
        <v/>
      </c>
      <c r="O74" s="312"/>
      <c r="P74" s="312"/>
      <c r="Q74" s="310"/>
      <c r="R74" s="312" t="str">
        <f t="shared" si="10"/>
        <v/>
      </c>
      <c r="S74" s="312"/>
      <c r="T74" s="312"/>
      <c r="U74" s="310"/>
      <c r="V74" s="312" t="str">
        <f t="shared" si="11"/>
        <v/>
      </c>
      <c r="W74" s="312"/>
      <c r="X74" s="312"/>
      <c r="Y74" s="310"/>
      <c r="Z74" s="312" t="str">
        <f t="shared" si="12"/>
        <v/>
      </c>
      <c r="AA74" s="312"/>
      <c r="AB74" s="312"/>
      <c r="AC74" s="310"/>
      <c r="AD74" s="312" t="str">
        <f t="shared" si="13"/>
        <v/>
      </c>
      <c r="AE74" s="312"/>
      <c r="AF74" s="312"/>
      <c r="AG74" s="310"/>
      <c r="AH74" s="310"/>
      <c r="AI74" s="313" t="str">
        <f t="shared" si="14"/>
        <v/>
      </c>
      <c r="AJ74" s="313"/>
      <c r="AK74" s="310"/>
      <c r="AL74" s="310"/>
      <c r="AM74" s="312" t="str">
        <f>IF(C74&lt;&gt;"",AK74/Ответы_учащихся!$AW$12/H74,"")</f>
        <v/>
      </c>
      <c r="AN74" s="310"/>
      <c r="AO74" s="313" t="str">
        <f t="shared" si="15"/>
        <v/>
      </c>
      <c r="AP74" s="313"/>
      <c r="AQ74" s="312" t="str">
        <f>IF(C74&lt;&gt;"",AN74/Ответы_учащихся!#REF!/H74,"")</f>
        <v/>
      </c>
      <c r="AR74" s="312"/>
      <c r="AS74" s="310"/>
      <c r="AT74" s="310"/>
      <c r="AU74" s="310"/>
    </row>
    <row r="75" spans="2:47">
      <c r="B75" s="310"/>
      <c r="C75" s="310"/>
      <c r="D75" s="310"/>
      <c r="E75" s="311"/>
      <c r="F75" s="310"/>
      <c r="G75" s="310"/>
      <c r="H75" s="310"/>
      <c r="I75" s="310"/>
      <c r="J75" s="312" t="str">
        <f>IF(C75&lt;&gt;"",AG75/Ответы_учащихся!$AU$12/H75,"")</f>
        <v/>
      </c>
      <c r="K75" s="312"/>
      <c r="L75" s="312" t="e">
        <f t="shared" si="8"/>
        <v>#DIV/0!</v>
      </c>
      <c r="M75" s="310"/>
      <c r="N75" s="312" t="str">
        <f t="shared" si="9"/>
        <v/>
      </c>
      <c r="O75" s="312"/>
      <c r="P75" s="312"/>
      <c r="Q75" s="310"/>
      <c r="R75" s="312" t="str">
        <f t="shared" si="10"/>
        <v/>
      </c>
      <c r="S75" s="312"/>
      <c r="T75" s="312"/>
      <c r="U75" s="310"/>
      <c r="V75" s="312" t="str">
        <f t="shared" si="11"/>
        <v/>
      </c>
      <c r="W75" s="312"/>
      <c r="X75" s="312"/>
      <c r="Y75" s="310"/>
      <c r="Z75" s="312" t="str">
        <f t="shared" si="12"/>
        <v/>
      </c>
      <c r="AA75" s="312"/>
      <c r="AB75" s="312"/>
      <c r="AC75" s="310"/>
      <c r="AD75" s="312" t="str">
        <f t="shared" si="13"/>
        <v/>
      </c>
      <c r="AE75" s="312"/>
      <c r="AF75" s="312"/>
      <c r="AG75" s="310"/>
      <c r="AH75" s="310"/>
      <c r="AI75" s="313" t="str">
        <f t="shared" si="14"/>
        <v/>
      </c>
      <c r="AJ75" s="313"/>
      <c r="AK75" s="310"/>
      <c r="AL75" s="310"/>
      <c r="AM75" s="312" t="str">
        <f>IF(C75&lt;&gt;"",AK75/Ответы_учащихся!$AW$12/H75,"")</f>
        <v/>
      </c>
      <c r="AN75" s="310"/>
      <c r="AO75" s="313" t="str">
        <f t="shared" si="15"/>
        <v/>
      </c>
      <c r="AP75" s="313"/>
      <c r="AQ75" s="312" t="str">
        <f>IF(C75&lt;&gt;"",AN75/Ответы_учащихся!#REF!/H75,"")</f>
        <v/>
      </c>
      <c r="AR75" s="312"/>
      <c r="AS75" s="310"/>
      <c r="AT75" s="310"/>
      <c r="AU75" s="310"/>
    </row>
    <row r="76" spans="2:47">
      <c r="B76" s="310"/>
      <c r="C76" s="310"/>
      <c r="D76" s="310"/>
      <c r="E76" s="311"/>
      <c r="F76" s="310"/>
      <c r="G76" s="310"/>
      <c r="H76" s="310"/>
      <c r="I76" s="310"/>
      <c r="J76" s="312" t="str">
        <f>IF(C76&lt;&gt;"",AG76/Ответы_учащихся!$AU$12/H76,"")</f>
        <v/>
      </c>
      <c r="K76" s="312"/>
      <c r="L76" s="312" t="e">
        <f t="shared" si="8"/>
        <v>#DIV/0!</v>
      </c>
      <c r="M76" s="310"/>
      <c r="N76" s="312" t="str">
        <f t="shared" si="9"/>
        <v/>
      </c>
      <c r="O76" s="312"/>
      <c r="P76" s="312"/>
      <c r="Q76" s="310"/>
      <c r="R76" s="312" t="str">
        <f t="shared" si="10"/>
        <v/>
      </c>
      <c r="S76" s="312"/>
      <c r="T76" s="312"/>
      <c r="U76" s="310"/>
      <c r="V76" s="312" t="str">
        <f t="shared" si="11"/>
        <v/>
      </c>
      <c r="W76" s="312"/>
      <c r="X76" s="312"/>
      <c r="Y76" s="310"/>
      <c r="Z76" s="312" t="str">
        <f t="shared" si="12"/>
        <v/>
      </c>
      <c r="AA76" s="312"/>
      <c r="AB76" s="312"/>
      <c r="AC76" s="310"/>
      <c r="AD76" s="312" t="str">
        <f t="shared" si="13"/>
        <v/>
      </c>
      <c r="AE76" s="312"/>
      <c r="AF76" s="312"/>
      <c r="AG76" s="310"/>
      <c r="AH76" s="310"/>
      <c r="AI76" s="313" t="str">
        <f t="shared" si="14"/>
        <v/>
      </c>
      <c r="AJ76" s="313"/>
      <c r="AK76" s="310"/>
      <c r="AL76" s="310"/>
      <c r="AM76" s="312" t="str">
        <f>IF(C76&lt;&gt;"",AK76/Ответы_учащихся!$AW$12/H76,"")</f>
        <v/>
      </c>
      <c r="AN76" s="310"/>
      <c r="AO76" s="313" t="str">
        <f t="shared" si="15"/>
        <v/>
      </c>
      <c r="AP76" s="313"/>
      <c r="AQ76" s="312" t="str">
        <f>IF(C76&lt;&gt;"",AN76/Ответы_учащихся!#REF!/H76,"")</f>
        <v/>
      </c>
      <c r="AR76" s="312"/>
      <c r="AS76" s="310"/>
      <c r="AT76" s="310"/>
      <c r="AU76" s="310"/>
    </row>
    <row r="77" spans="2:47">
      <c r="B77" s="310"/>
      <c r="C77" s="310"/>
      <c r="D77" s="310"/>
      <c r="E77" s="311"/>
      <c r="F77" s="310"/>
      <c r="G77" s="310"/>
      <c r="H77" s="310"/>
      <c r="I77" s="310"/>
      <c r="J77" s="312" t="str">
        <f>IF(C77&lt;&gt;"",AG77/Ответы_учащихся!$AU$12/H77,"")</f>
        <v/>
      </c>
      <c r="K77" s="312"/>
      <c r="L77" s="312" t="e">
        <f t="shared" si="8"/>
        <v>#DIV/0!</v>
      </c>
      <c r="M77" s="310"/>
      <c r="N77" s="312" t="str">
        <f t="shared" si="9"/>
        <v/>
      </c>
      <c r="O77" s="312"/>
      <c r="P77" s="312"/>
      <c r="Q77" s="310"/>
      <c r="R77" s="312" t="str">
        <f t="shared" si="10"/>
        <v/>
      </c>
      <c r="S77" s="312"/>
      <c r="T77" s="312"/>
      <c r="U77" s="310"/>
      <c r="V77" s="312" t="str">
        <f t="shared" si="11"/>
        <v/>
      </c>
      <c r="W77" s="312"/>
      <c r="X77" s="312"/>
      <c r="Y77" s="310"/>
      <c r="Z77" s="312" t="str">
        <f t="shared" si="12"/>
        <v/>
      </c>
      <c r="AA77" s="312"/>
      <c r="AB77" s="312"/>
      <c r="AC77" s="310"/>
      <c r="AD77" s="312" t="str">
        <f t="shared" si="13"/>
        <v/>
      </c>
      <c r="AE77" s="312"/>
      <c r="AF77" s="312"/>
      <c r="AG77" s="310"/>
      <c r="AH77" s="310"/>
      <c r="AI77" s="313" t="str">
        <f t="shared" si="14"/>
        <v/>
      </c>
      <c r="AJ77" s="313"/>
      <c r="AK77" s="310"/>
      <c r="AL77" s="310"/>
      <c r="AM77" s="312" t="str">
        <f>IF(C77&lt;&gt;"",AK77/Ответы_учащихся!$AW$12/H77,"")</f>
        <v/>
      </c>
      <c r="AN77" s="310"/>
      <c r="AO77" s="313" t="str">
        <f t="shared" si="15"/>
        <v/>
      </c>
      <c r="AP77" s="313"/>
      <c r="AQ77" s="312" t="str">
        <f>IF(C77&lt;&gt;"",AN77/Ответы_учащихся!#REF!/H77,"")</f>
        <v/>
      </c>
      <c r="AR77" s="312"/>
      <c r="AS77" s="310"/>
      <c r="AT77" s="310"/>
      <c r="AU77" s="310"/>
    </row>
    <row r="78" spans="2:47">
      <c r="B78" s="310"/>
      <c r="C78" s="310"/>
      <c r="D78" s="310"/>
      <c r="E78" s="311"/>
      <c r="F78" s="310"/>
      <c r="G78" s="310"/>
      <c r="H78" s="310"/>
      <c r="I78" s="310"/>
      <c r="J78" s="312" t="str">
        <f>IF(C78&lt;&gt;"",AG78/Ответы_учащихся!$AU$12/H78,"")</f>
        <v/>
      </c>
      <c r="K78" s="312"/>
      <c r="L78" s="312" t="e">
        <f t="shared" si="8"/>
        <v>#DIV/0!</v>
      </c>
      <c r="M78" s="310"/>
      <c r="N78" s="312" t="str">
        <f t="shared" si="9"/>
        <v/>
      </c>
      <c r="O78" s="312"/>
      <c r="P78" s="312"/>
      <c r="Q78" s="310"/>
      <c r="R78" s="312" t="str">
        <f t="shared" si="10"/>
        <v/>
      </c>
      <c r="S78" s="312"/>
      <c r="T78" s="312"/>
      <c r="U78" s="310"/>
      <c r="V78" s="312" t="str">
        <f t="shared" si="11"/>
        <v/>
      </c>
      <c r="W78" s="312"/>
      <c r="X78" s="312"/>
      <c r="Y78" s="310"/>
      <c r="Z78" s="312" t="str">
        <f t="shared" si="12"/>
        <v/>
      </c>
      <c r="AA78" s="312"/>
      <c r="AB78" s="312"/>
      <c r="AC78" s="310"/>
      <c r="AD78" s="312" t="str">
        <f t="shared" si="13"/>
        <v/>
      </c>
      <c r="AE78" s="312"/>
      <c r="AF78" s="312"/>
      <c r="AG78" s="310"/>
      <c r="AH78" s="310"/>
      <c r="AI78" s="313" t="str">
        <f t="shared" si="14"/>
        <v/>
      </c>
      <c r="AJ78" s="313"/>
      <c r="AK78" s="310"/>
      <c r="AL78" s="310"/>
      <c r="AM78" s="312" t="str">
        <f>IF(C78&lt;&gt;"",AK78/Ответы_учащихся!$AW$12/H78,"")</f>
        <v/>
      </c>
      <c r="AN78" s="310"/>
      <c r="AO78" s="313" t="str">
        <f t="shared" si="15"/>
        <v/>
      </c>
      <c r="AP78" s="313"/>
      <c r="AQ78" s="312" t="str">
        <f>IF(C78&lt;&gt;"",AN78/Ответы_учащихся!#REF!/H78,"")</f>
        <v/>
      </c>
      <c r="AR78" s="312"/>
      <c r="AS78" s="310"/>
      <c r="AT78" s="310"/>
      <c r="AU78" s="310"/>
    </row>
    <row r="79" spans="2:47">
      <c r="B79" s="310"/>
      <c r="C79" s="310"/>
      <c r="D79" s="310"/>
      <c r="E79" s="311"/>
      <c r="F79" s="310"/>
      <c r="G79" s="310"/>
      <c r="H79" s="310"/>
      <c r="I79" s="310"/>
      <c r="J79" s="312" t="str">
        <f>IF(C79&lt;&gt;"",AG79/Ответы_учащихся!$AU$12/H79,"")</f>
        <v/>
      </c>
      <c r="K79" s="312"/>
      <c r="L79" s="312" t="e">
        <f t="shared" si="8"/>
        <v>#DIV/0!</v>
      </c>
      <c r="M79" s="310"/>
      <c r="N79" s="312" t="str">
        <f t="shared" si="9"/>
        <v/>
      </c>
      <c r="O79" s="312"/>
      <c r="P79" s="312"/>
      <c r="Q79" s="310"/>
      <c r="R79" s="312" t="str">
        <f t="shared" si="10"/>
        <v/>
      </c>
      <c r="S79" s="312"/>
      <c r="T79" s="312"/>
      <c r="U79" s="310"/>
      <c r="V79" s="312" t="str">
        <f t="shared" si="11"/>
        <v/>
      </c>
      <c r="W79" s="312"/>
      <c r="X79" s="312"/>
      <c r="Y79" s="310"/>
      <c r="Z79" s="312" t="str">
        <f t="shared" si="12"/>
        <v/>
      </c>
      <c r="AA79" s="312"/>
      <c r="AB79" s="312"/>
      <c r="AC79" s="310"/>
      <c r="AD79" s="312" t="str">
        <f t="shared" si="13"/>
        <v/>
      </c>
      <c r="AE79" s="312"/>
      <c r="AF79" s="312"/>
      <c r="AG79" s="310"/>
      <c r="AH79" s="310"/>
      <c r="AI79" s="313" t="str">
        <f t="shared" si="14"/>
        <v/>
      </c>
      <c r="AJ79" s="313"/>
      <c r="AK79" s="310"/>
      <c r="AL79" s="310"/>
      <c r="AM79" s="312" t="str">
        <f>IF(C79&lt;&gt;"",AK79/Ответы_учащихся!$AW$12/H79,"")</f>
        <v/>
      </c>
      <c r="AN79" s="310"/>
      <c r="AO79" s="313" t="str">
        <f t="shared" si="15"/>
        <v/>
      </c>
      <c r="AP79" s="313"/>
      <c r="AQ79" s="312" t="str">
        <f>IF(C79&lt;&gt;"",AN79/Ответы_учащихся!#REF!/H79,"")</f>
        <v/>
      </c>
      <c r="AR79" s="312"/>
      <c r="AS79" s="310"/>
      <c r="AT79" s="310"/>
      <c r="AU79" s="310"/>
    </row>
    <row r="80" spans="2:47">
      <c r="B80" s="310"/>
      <c r="C80" s="310"/>
      <c r="D80" s="310"/>
      <c r="E80" s="311"/>
      <c r="F80" s="310"/>
      <c r="G80" s="310"/>
      <c r="H80" s="310"/>
      <c r="I80" s="310"/>
      <c r="J80" s="312" t="str">
        <f>IF(C80&lt;&gt;"",AG80/Ответы_учащихся!$AU$12/H80,"")</f>
        <v/>
      </c>
      <c r="K80" s="312"/>
      <c r="L80" s="312" t="e">
        <f t="shared" si="8"/>
        <v>#DIV/0!</v>
      </c>
      <c r="M80" s="310"/>
      <c r="N80" s="312" t="str">
        <f t="shared" si="9"/>
        <v/>
      </c>
      <c r="O80" s="312"/>
      <c r="P80" s="312"/>
      <c r="Q80" s="310"/>
      <c r="R80" s="312" t="str">
        <f t="shared" si="10"/>
        <v/>
      </c>
      <c r="S80" s="312"/>
      <c r="T80" s="312"/>
      <c r="U80" s="310"/>
      <c r="V80" s="312" t="str">
        <f t="shared" si="11"/>
        <v/>
      </c>
      <c r="W80" s="312"/>
      <c r="X80" s="312"/>
      <c r="Y80" s="310"/>
      <c r="Z80" s="312" t="str">
        <f t="shared" si="12"/>
        <v/>
      </c>
      <c r="AA80" s="312"/>
      <c r="AB80" s="312"/>
      <c r="AC80" s="310"/>
      <c r="AD80" s="312" t="str">
        <f t="shared" si="13"/>
        <v/>
      </c>
      <c r="AE80" s="312"/>
      <c r="AF80" s="312"/>
      <c r="AG80" s="310"/>
      <c r="AH80" s="310"/>
      <c r="AI80" s="313" t="str">
        <f t="shared" si="14"/>
        <v/>
      </c>
      <c r="AJ80" s="313"/>
      <c r="AK80" s="310"/>
      <c r="AL80" s="310"/>
      <c r="AM80" s="312" t="str">
        <f>IF(C80&lt;&gt;"",AK80/Ответы_учащихся!$AW$12/H80,"")</f>
        <v/>
      </c>
      <c r="AN80" s="310"/>
      <c r="AO80" s="313" t="str">
        <f t="shared" si="15"/>
        <v/>
      </c>
      <c r="AP80" s="313"/>
      <c r="AQ80" s="312" t="str">
        <f>IF(C80&lt;&gt;"",AN80/Ответы_учащихся!#REF!/H80,"")</f>
        <v/>
      </c>
      <c r="AR80" s="312"/>
      <c r="AS80" s="310"/>
      <c r="AT80" s="310"/>
      <c r="AU80" s="310"/>
    </row>
  </sheetData>
  <sheetProtection password="C621" sheet="1" objects="1" scenarios="1"/>
  <mergeCells count="22">
    <mergeCell ref="AU4:AU5"/>
    <mergeCell ref="U4:V4"/>
    <mergeCell ref="Y4:Z4"/>
    <mergeCell ref="AC4:AD4"/>
    <mergeCell ref="AG4:AG5"/>
    <mergeCell ref="AI4:AI5"/>
    <mergeCell ref="AK4:AK5"/>
    <mergeCell ref="AM4:AM5"/>
    <mergeCell ref="AN4:AN5"/>
    <mergeCell ref="AO4:AO5"/>
    <mergeCell ref="AQ4:AQ5"/>
    <mergeCell ref="AS4:AS5"/>
    <mergeCell ref="J1:AK1"/>
    <mergeCell ref="B4:B5"/>
    <mergeCell ref="C4:C5"/>
    <mergeCell ref="D4:D5"/>
    <mergeCell ref="E4:E5"/>
    <mergeCell ref="F4:F5"/>
    <mergeCell ref="H4:H5"/>
    <mergeCell ref="J4:J5"/>
    <mergeCell ref="M4:N4"/>
    <mergeCell ref="Q4:R4"/>
  </mergeCells>
  <pageMargins left="0.7" right="0.7" top="0.75" bottom="0.75" header="0.3" footer="0.3"/>
  <pageSetup paperSize="9" scale="38" fitToHeight="0" orientation="landscape" horizontalDpi="0" verticalDpi="0" r:id="rId1"/>
</worksheet>
</file>

<file path=xl/worksheets/sheet7.xml><?xml version="1.0" encoding="utf-8"?>
<worksheet xmlns="http://schemas.openxmlformats.org/spreadsheetml/2006/main" xmlns:r="http://schemas.openxmlformats.org/officeDocument/2006/relationships">
  <sheetPr codeName="Лист18">
    <tabColor theme="9"/>
  </sheetPr>
  <dimension ref="B1:L20"/>
  <sheetViews>
    <sheetView showWhiteSpace="0" view="pageLayout" zoomScale="110" zoomScalePageLayoutView="110" workbookViewId="0">
      <selection activeCell="R33" sqref="R33"/>
    </sheetView>
  </sheetViews>
  <sheetFormatPr defaultRowHeight="12.75"/>
  <cols>
    <col min="1" max="1" width="2.85546875" style="132" customWidth="1"/>
    <col min="2" max="2" width="12.42578125" style="132" customWidth="1"/>
    <col min="3" max="10" width="14.7109375" style="132" customWidth="1"/>
    <col min="11" max="11" width="12" style="132" hidden="1" customWidth="1"/>
    <col min="12" max="12" width="0.42578125" style="132" hidden="1" customWidth="1"/>
    <col min="13" max="16384" width="9.140625" style="132"/>
  </cols>
  <sheetData>
    <row r="1" spans="2:12" ht="4.5" customHeight="1"/>
    <row r="2" spans="2:12" ht="19.5" customHeight="1">
      <c r="B2" s="608" t="s">
        <v>1015</v>
      </c>
      <c r="C2" s="608"/>
      <c r="D2" s="608"/>
      <c r="E2" s="608"/>
      <c r="F2" s="608"/>
      <c r="G2" s="608"/>
      <c r="H2" s="608"/>
      <c r="I2" s="608"/>
      <c r="J2" s="608"/>
      <c r="K2" s="608"/>
      <c r="L2" s="608"/>
    </row>
    <row r="3" spans="2:12" ht="15.75">
      <c r="B3" s="133" t="s">
        <v>31</v>
      </c>
      <c r="C3" s="609" t="str">
        <f>'СПИСОК КЛАССА'!E3</f>
        <v>МБОУ СОШ с углубленным изучением отдельных предметов № 80</v>
      </c>
      <c r="D3" s="609"/>
      <c r="E3" s="609"/>
      <c r="F3" s="609"/>
      <c r="G3" s="609"/>
      <c r="H3" s="610"/>
      <c r="I3" s="610"/>
      <c r="J3" s="134"/>
    </row>
    <row r="4" spans="2:12" ht="7.5" customHeight="1"/>
    <row r="5" spans="2:12" ht="15.75">
      <c r="B5" s="607" t="s">
        <v>37</v>
      </c>
      <c r="C5" s="611" t="s">
        <v>57</v>
      </c>
      <c r="D5" s="611"/>
      <c r="E5" s="611"/>
      <c r="F5" s="611"/>
      <c r="G5" s="611"/>
      <c r="H5" s="611"/>
      <c r="I5" s="611"/>
      <c r="J5" s="611"/>
    </row>
    <row r="6" spans="2:12" ht="75" customHeight="1">
      <c r="B6" s="607"/>
      <c r="C6" s="607" t="s">
        <v>1051</v>
      </c>
      <c r="D6" s="607"/>
      <c r="E6" s="607" t="s">
        <v>1052</v>
      </c>
      <c r="F6" s="607"/>
      <c r="G6" s="607" t="s">
        <v>1053</v>
      </c>
      <c r="H6" s="607"/>
      <c r="I6" s="607" t="s">
        <v>1054</v>
      </c>
      <c r="J6" s="607"/>
    </row>
    <row r="7" spans="2:12" ht="15.75">
      <c r="B7" s="607"/>
      <c r="C7" s="139" t="s">
        <v>38</v>
      </c>
      <c r="D7" s="139" t="s">
        <v>39</v>
      </c>
      <c r="E7" s="139" t="s">
        <v>38</v>
      </c>
      <c r="F7" s="139" t="s">
        <v>39</v>
      </c>
      <c r="G7" s="139" t="s">
        <v>38</v>
      </c>
      <c r="H7" s="139" t="s">
        <v>39</v>
      </c>
      <c r="I7" s="139" t="s">
        <v>38</v>
      </c>
      <c r="J7" s="139" t="s">
        <v>39</v>
      </c>
    </row>
    <row r="8" spans="2:12" ht="15.75">
      <c r="B8" s="138">
        <f ca="1">Ответы_учащихся!$F$6</f>
        <v>27</v>
      </c>
      <c r="C8" s="412">
        <f ca="1">Ответы_учащихся!BE24</f>
        <v>0</v>
      </c>
      <c r="D8" s="140">
        <f ca="1">C8/$B$8</f>
        <v>0</v>
      </c>
      <c r="E8" s="412">
        <f ca="1">Ответы_учащихся!BE23</f>
        <v>0</v>
      </c>
      <c r="F8" s="140">
        <f ca="1">E8/$B$8</f>
        <v>0</v>
      </c>
      <c r="G8" s="412">
        <f ca="1">Ответы_учащихся!BE22</f>
        <v>0</v>
      </c>
      <c r="H8" s="140">
        <f ca="1">G8/$B$8</f>
        <v>0</v>
      </c>
      <c r="I8" s="412">
        <f ca="1">Ответы_учащихся!BE21</f>
        <v>0</v>
      </c>
      <c r="J8" s="140">
        <f ca="1">I8/$B$8</f>
        <v>0</v>
      </c>
      <c r="K8" s="273">
        <f ca="1">SUM(D8,F8,H8,J8)</f>
        <v>0</v>
      </c>
    </row>
    <row r="9" spans="2:12" ht="15.75">
      <c r="B9" s="137"/>
      <c r="C9" s="137"/>
      <c r="D9" s="137"/>
      <c r="E9" s="137"/>
      <c r="F9" s="137"/>
      <c r="G9" s="137"/>
      <c r="H9" s="137"/>
      <c r="I9" s="137"/>
      <c r="J9" s="137"/>
      <c r="K9" s="137"/>
      <c r="L9" s="137"/>
    </row>
    <row r="10" spans="2:12" ht="15.75">
      <c r="B10" s="137"/>
      <c r="C10" s="137"/>
      <c r="D10" s="137"/>
      <c r="E10" s="137"/>
      <c r="F10" s="137"/>
      <c r="G10" s="137"/>
      <c r="H10" s="137"/>
      <c r="I10" s="137"/>
      <c r="J10" s="137"/>
      <c r="K10" s="137"/>
      <c r="L10" s="137"/>
    </row>
    <row r="11" spans="2:12" ht="15.75">
      <c r="B11" s="137"/>
      <c r="C11" s="137"/>
      <c r="D11" s="137"/>
      <c r="E11" s="137"/>
      <c r="F11" s="137"/>
      <c r="G11" s="137"/>
      <c r="H11" s="137"/>
      <c r="I11" s="137"/>
      <c r="J11" s="137"/>
      <c r="K11" s="137"/>
      <c r="L11" s="137"/>
    </row>
    <row r="12" spans="2:12" ht="15.75">
      <c r="B12" s="137"/>
      <c r="C12" s="137"/>
      <c r="D12" s="137"/>
      <c r="E12" s="137"/>
      <c r="F12" s="137"/>
      <c r="G12" s="137"/>
      <c r="H12" s="137"/>
      <c r="I12" s="137"/>
      <c r="J12" s="137"/>
      <c r="K12" s="137"/>
      <c r="L12" s="137"/>
    </row>
    <row r="13" spans="2:12" ht="15.75">
      <c r="B13" s="137"/>
      <c r="C13" s="137"/>
      <c r="D13" s="137"/>
      <c r="E13" s="137"/>
      <c r="F13" s="137"/>
      <c r="G13" s="137"/>
      <c r="H13" s="137"/>
      <c r="I13" s="137"/>
      <c r="J13" s="137"/>
      <c r="K13" s="137"/>
      <c r="L13" s="137"/>
    </row>
    <row r="14" spans="2:12" ht="15.75">
      <c r="B14" s="137"/>
      <c r="C14" s="137"/>
      <c r="D14" s="137"/>
      <c r="E14" s="137"/>
      <c r="F14" s="137"/>
      <c r="G14" s="137"/>
      <c r="H14" s="137"/>
      <c r="I14" s="137"/>
      <c r="J14" s="137"/>
      <c r="K14" s="137"/>
      <c r="L14" s="137"/>
    </row>
    <row r="15" spans="2:12" ht="15.75">
      <c r="B15" s="137"/>
      <c r="C15" s="137"/>
      <c r="D15" s="137"/>
      <c r="E15" s="137"/>
      <c r="F15" s="137"/>
      <c r="G15" s="137"/>
      <c r="H15" s="137"/>
      <c r="I15" s="137"/>
      <c r="J15" s="137"/>
      <c r="K15" s="137"/>
      <c r="L15" s="137"/>
    </row>
    <row r="16" spans="2:12" ht="15.75">
      <c r="B16" s="137"/>
      <c r="C16" s="137"/>
      <c r="D16" s="137"/>
      <c r="E16" s="137"/>
      <c r="F16" s="137"/>
      <c r="G16" s="137"/>
      <c r="H16" s="137"/>
      <c r="I16" s="137"/>
      <c r="J16" s="137"/>
      <c r="K16" s="137"/>
      <c r="L16" s="137"/>
    </row>
    <row r="17" spans="2:12" ht="15.75">
      <c r="B17" s="137"/>
      <c r="C17" s="137"/>
      <c r="D17" s="137"/>
      <c r="E17" s="137"/>
      <c r="F17" s="137"/>
      <c r="G17" s="137"/>
      <c r="H17" s="137"/>
      <c r="I17" s="137"/>
      <c r="J17" s="137"/>
      <c r="K17" s="137"/>
      <c r="L17" s="137"/>
    </row>
    <row r="18" spans="2:12" ht="15.75">
      <c r="B18" s="137"/>
      <c r="C18" s="137"/>
      <c r="D18" s="137"/>
      <c r="E18" s="137"/>
      <c r="F18" s="137"/>
      <c r="G18" s="137"/>
      <c r="H18" s="137"/>
      <c r="I18" s="137"/>
      <c r="J18" s="137"/>
      <c r="K18" s="137"/>
      <c r="L18" s="137"/>
    </row>
    <row r="19" spans="2:12" ht="15.75">
      <c r="B19" s="137"/>
      <c r="C19" s="137"/>
      <c r="D19" s="137"/>
      <c r="E19" s="137"/>
      <c r="F19" s="137"/>
      <c r="G19" s="137"/>
      <c r="H19" s="137"/>
      <c r="I19" s="137"/>
      <c r="J19" s="137"/>
      <c r="K19" s="137"/>
      <c r="L19" s="137"/>
    </row>
    <row r="20" spans="2:12" ht="15.75">
      <c r="B20" s="137"/>
      <c r="C20" s="137"/>
      <c r="D20" s="137"/>
      <c r="E20" s="137"/>
      <c r="F20" s="137"/>
      <c r="G20" s="137"/>
      <c r="H20" s="137"/>
      <c r="I20" s="137"/>
      <c r="J20" s="137"/>
      <c r="K20" s="137"/>
      <c r="L20" s="137"/>
    </row>
  </sheetData>
  <sheetProtection password="C621" sheet="1" objects="1" scenarios="1" selectLockedCells="1" selectUnlockedCells="1"/>
  <dataConsolidate/>
  <mergeCells count="9">
    <mergeCell ref="B2:L2"/>
    <mergeCell ref="C3:G3"/>
    <mergeCell ref="H3:I3"/>
    <mergeCell ref="B5:B7"/>
    <mergeCell ref="C6:D6"/>
    <mergeCell ref="E6:F6"/>
    <mergeCell ref="G6:H6"/>
    <mergeCell ref="I6:J6"/>
    <mergeCell ref="C5:J5"/>
  </mergeCells>
  <pageMargins left="0.25" right="0.25" top="0.75" bottom="0.75" header="0.3" footer="0.3"/>
  <pageSetup paperSize="9" fitToHeight="0" orientation="landscape" r:id="rId1"/>
  <headerFooter>
    <oddHeader>&amp;CКГБУ "Региональный центр оценки качества образования"</oddHeader>
  </headerFooter>
  <drawing r:id="rId2"/>
</worksheet>
</file>

<file path=xl/worksheets/sheet8.xml><?xml version="1.0" encoding="utf-8"?>
<worksheet xmlns="http://schemas.openxmlformats.org/spreadsheetml/2006/main" xmlns:r="http://schemas.openxmlformats.org/officeDocument/2006/relationships">
  <sheetPr codeName="Лист16">
    <tabColor theme="9"/>
  </sheetPr>
  <dimension ref="A1"/>
  <sheetViews>
    <sheetView view="pageLayout" workbookViewId="0">
      <selection activeCell="R33" sqref="R33"/>
    </sheetView>
  </sheetViews>
  <sheetFormatPr defaultRowHeight="12.75"/>
  <sheetData/>
  <sheetProtection password="C621" sheet="1" objects="1" scenarios="1"/>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sheetPr codeName="Лист19">
    <tabColor theme="9"/>
    <pageSetUpPr fitToPage="1"/>
  </sheetPr>
  <dimension ref="A4"/>
  <sheetViews>
    <sheetView view="pageLayout" topLeftCell="C1" workbookViewId="0">
      <selection activeCell="R33" sqref="R33"/>
    </sheetView>
  </sheetViews>
  <sheetFormatPr defaultRowHeight="12.75"/>
  <sheetData>
    <row r="4" ht="15.75" customHeight="1"/>
  </sheetData>
  <sheetProtection password="C621" sheet="1" objects="1" scenarios="1"/>
  <pageMargins left="0.25" right="0.25" top="0.75" bottom="0.75" header="0.3" footer="0.3"/>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20</vt:i4>
      </vt:variant>
    </vt:vector>
  </HeadingPairs>
  <TitlesOfParts>
    <vt:vector size="20" baseType="lpstr">
      <vt:lpstr>СПИСОК КЛАССА</vt:lpstr>
      <vt:lpstr>АНКЕТА УЧИТЕЛЯ</vt:lpstr>
      <vt:lpstr>Ввод_данных</vt:lpstr>
      <vt:lpstr>Ответы_учащихся</vt:lpstr>
      <vt:lpstr>КЛЮЧИ</vt:lpstr>
      <vt:lpstr>Общий свод</vt:lpstr>
      <vt:lpstr>Результаты_итог</vt:lpstr>
      <vt:lpstr>Распределение_участников</vt:lpstr>
      <vt:lpstr>Размах_балла</vt:lpstr>
      <vt:lpstr>Результаты</vt:lpstr>
      <vt:lpstr>План</vt:lpstr>
      <vt:lpstr>Сравнение_умения</vt:lpstr>
      <vt:lpstr>Анализ_умения</vt:lpstr>
      <vt:lpstr>Анализ_задания</vt:lpstr>
      <vt:lpstr>Анализ_ученик</vt:lpstr>
      <vt:lpstr>Рабочий</vt:lpstr>
      <vt:lpstr>Диаграмма_рез</vt:lpstr>
      <vt:lpstr>Диаграмма_умения</vt:lpstr>
      <vt:lpstr>Диаграмма_задания</vt:lpstr>
      <vt:lpstr>Диаграмма_распределение</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Черепанова</dc:creator>
  <cp:lastModifiedBy>zauch_junior</cp:lastModifiedBy>
  <cp:lastPrinted>2015-03-19T07:00:53Z</cp:lastPrinted>
  <dcterms:created xsi:type="dcterms:W3CDTF">2014-04-01T23:00:43Z</dcterms:created>
  <dcterms:modified xsi:type="dcterms:W3CDTF">2015-12-17T03:37:24Z</dcterms:modified>
</cp:coreProperties>
</file>